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drawings/drawing4.xml" ContentType="application/vnd.openxmlformats-officedocument.drawing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30" yWindow="810" windowWidth="15195" windowHeight="6105" tabRatio="888" firstSheet="8" activeTab="13"/>
  </bookViews>
  <sheets>
    <sheet name="Tab 1-16-A Fysioterapitilbud" sheetId="45" r:id="rId1"/>
    <sheet name="Tab 1-16-B Psykologer i byd." sheetId="46" r:id="rId2"/>
    <sheet name="Tab_3_1_B-A1-A7-Alder-beboere" sheetId="1" r:id="rId3"/>
    <sheet name="Tab_3-1-D1-D2-utenbys_pasienter" sheetId="2" r:id="rId4"/>
    <sheet name="Tab_3_2_-_Ventetid" sheetId="3" r:id="rId5"/>
    <sheet name="Tab_3_2-B-saksbeh_tider" sheetId="4" r:id="rId6"/>
    <sheet name="Tab_3-2-c-UTSKR_KLARE_PAS_" sheetId="29" r:id="rId7"/>
    <sheet name="Tab_3-2-D-søkn_avsl_sykehj_pl" sheetId="28" r:id="rId8"/>
    <sheet name="Tab_3-2-E-klager_etter_avslag" sheetId="27" r:id="rId9"/>
    <sheet name="Tab 3-2-E-1 Saksbeh.tid klager" sheetId="30" r:id="rId10"/>
    <sheet name="Tab_3-2-F-alt_tilb" sheetId="26" r:id="rId11"/>
    <sheet name="Tab_3-3-B_oppholdsdøgn" sheetId="10" r:id="rId12"/>
    <sheet name="Tab_3-3-C_opphdøgn_type_opphol" sheetId="11" r:id="rId13"/>
    <sheet name="Tab_3-4-Egenbet__i_inst_-HMS" sheetId="31" r:id="rId14"/>
    <sheet name="Tab_3_5_-_hjemmetjenester" sheetId="13" r:id="rId15"/>
    <sheet name="3-5A-2 avl. og oms.l" sheetId="42" r:id="rId16"/>
    <sheet name="Tab_3_5B_-_Ant__vedtakstimer" sheetId="14" r:id="rId17"/>
    <sheet name="Tab 3-5C hverdagsrehabilitering" sheetId="43" r:id="rId18"/>
    <sheet name="Tab_3_6_-_andel_mottakere_hj_tj" sheetId="15" r:id="rId19"/>
    <sheet name="Tab3-7-saksb_tid-hjemmetjen" sheetId="16" r:id="rId20"/>
    <sheet name="3-7 Kvalitet hj.tj" sheetId="32" r:id="rId21"/>
    <sheet name="Tab_3-8-A_dagsenter" sheetId="18" r:id="rId22"/>
    <sheet name="Tab 3-8-A-2 Dagakt.-demente" sheetId="44" r:id="rId23"/>
    <sheet name="3-8-B Trygghetsalarmer" sheetId="33" r:id="rId24"/>
    <sheet name="Tab_3_9_-_omsorgsboliger" sheetId="19" r:id="rId25"/>
    <sheet name="Tab_3_9_B Søkn omsorg+" sheetId="37" r:id="rId26"/>
    <sheet name="Tab_3_9_C Klager omsorg+" sheetId="36" r:id="rId27"/>
    <sheet name="Tab_3-10-personer_med_utv_h_" sheetId="35" r:id="rId28"/>
    <sheet name="Tab_3-11-boforhold_for_utv_h_" sheetId="34" r:id="rId29"/>
    <sheet name="Tab_3-12-akt__for_psyk_utv_h_" sheetId="40" r:id="rId30"/>
    <sheet name="Tab_3-14-eldresentre_m_v_" sheetId="39" r:id="rId31"/>
    <sheet name="Tab 3-14-C Seniorveiledertjenes" sheetId="38" r:id="rId32"/>
    <sheet name="kriteriebefolkning" sheetId="24" r:id="rId33"/>
  </sheets>
  <externalReferences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</externalReferences>
  <definedNames>
    <definedName name="tall1">'[1]MAL2T-2003B_XLS'!$G$7:$G$731</definedName>
    <definedName name="_xlnm.Print_Area" localSheetId="15">'3-5A-2 avl. og oms.l'!$A$1:$Z$54</definedName>
    <definedName name="_xlnm.Print_Area" localSheetId="32">kriteriebefolkning!$A$1:$U$23</definedName>
    <definedName name="_xlnm.Print_Area" localSheetId="7">'Tab_3-2-D-søkn_avsl_sykehj_pl'!$A$7:$R$55</definedName>
    <definedName name="_xlnm.Print_Area" localSheetId="12">'Tab_3-3-C_opphdøgn_type_opphol'!$A$1:$P$135</definedName>
  </definedNames>
  <calcPr calcId="145621"/>
</workbook>
</file>

<file path=xl/calcChain.xml><?xml version="1.0" encoding="utf-8"?>
<calcChain xmlns="http://schemas.openxmlformats.org/spreadsheetml/2006/main">
  <c r="F35" i="29" l="1"/>
  <c r="F36" i="29"/>
  <c r="F37" i="29"/>
  <c r="F38" i="29"/>
  <c r="F34" i="29"/>
  <c r="H23" i="40"/>
  <c r="J23" i="35"/>
  <c r="F23" i="35"/>
  <c r="AU27" i="13"/>
  <c r="AT10" i="13"/>
  <c r="AT11" i="13"/>
  <c r="AT12" i="13"/>
  <c r="AT13" i="13"/>
  <c r="AT14" i="13"/>
  <c r="AT15" i="13"/>
  <c r="AT16" i="13"/>
  <c r="J11" i="39"/>
  <c r="K11" i="39"/>
  <c r="P11" i="39"/>
  <c r="Q11" i="39"/>
  <c r="G8" i="15"/>
  <c r="H8" i="15"/>
  <c r="G9" i="15"/>
  <c r="H9" i="15"/>
  <c r="G10" i="15"/>
  <c r="H10" i="15"/>
  <c r="G11" i="15"/>
  <c r="H11" i="15"/>
  <c r="C14" i="31"/>
  <c r="P40" i="11"/>
  <c r="P41" i="11"/>
  <c r="P42" i="11"/>
  <c r="F24" i="30"/>
  <c r="E24" i="30"/>
  <c r="D24" i="30"/>
  <c r="C24" i="30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8" i="3"/>
  <c r="P23" i="3"/>
  <c r="O23" i="3"/>
  <c r="N23" i="3"/>
  <c r="I9" i="3"/>
  <c r="J9" i="3"/>
  <c r="I10" i="3"/>
  <c r="J10" i="3"/>
  <c r="I11" i="3"/>
  <c r="J11" i="3"/>
  <c r="I12" i="3"/>
  <c r="J12" i="3"/>
  <c r="I13" i="3"/>
  <c r="J13" i="3"/>
  <c r="I14" i="3"/>
  <c r="J14" i="3"/>
  <c r="I15" i="3"/>
  <c r="J15" i="3"/>
  <c r="I16" i="3"/>
  <c r="J16" i="3"/>
  <c r="I17" i="3"/>
  <c r="J17" i="3"/>
  <c r="I18" i="3"/>
  <c r="J18" i="3"/>
  <c r="I19" i="3"/>
  <c r="J19" i="3"/>
  <c r="I20" i="3"/>
  <c r="J20" i="3"/>
  <c r="I21" i="3"/>
  <c r="J21" i="3"/>
  <c r="I22" i="3"/>
  <c r="J22" i="3"/>
  <c r="J8" i="3"/>
  <c r="I8" i="3"/>
  <c r="H23" i="3"/>
  <c r="G23" i="3"/>
  <c r="F23" i="3"/>
  <c r="E23" i="3"/>
  <c r="K10" i="2"/>
  <c r="L218" i="1"/>
  <c r="I23" i="3"/>
  <c r="J23" i="3"/>
  <c r="J14" i="45"/>
  <c r="F23" i="45"/>
  <c r="F22" i="45"/>
  <c r="F21" i="45"/>
  <c r="F20" i="45"/>
  <c r="F19" i="45"/>
  <c r="F18" i="45"/>
  <c r="F17" i="45"/>
  <c r="F16" i="45"/>
  <c r="F15" i="45"/>
  <c r="F14" i="45"/>
  <c r="F13" i="45"/>
  <c r="F12" i="45"/>
  <c r="F11" i="45"/>
  <c r="F10" i="45"/>
  <c r="F9" i="45"/>
  <c r="D24" i="46"/>
  <c r="C24" i="46"/>
  <c r="A3" i="46"/>
  <c r="D24" i="45"/>
  <c r="E24" i="45"/>
  <c r="G24" i="45"/>
  <c r="H24" i="45"/>
  <c r="I24" i="45"/>
  <c r="C24" i="45"/>
  <c r="A4" i="45"/>
  <c r="J9" i="45"/>
  <c r="J10" i="45"/>
  <c r="J11" i="45"/>
  <c r="J12" i="45"/>
  <c r="J13" i="45"/>
  <c r="J15" i="45"/>
  <c r="J16" i="45"/>
  <c r="J17" i="45"/>
  <c r="J18" i="45"/>
  <c r="J19" i="45"/>
  <c r="J20" i="45"/>
  <c r="J21" i="45"/>
  <c r="J22" i="45"/>
  <c r="J23" i="45"/>
  <c r="J24" i="45"/>
  <c r="F24" i="45"/>
  <c r="A4" i="44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10" i="18"/>
  <c r="O26" i="18"/>
  <c r="P26" i="18"/>
  <c r="Q26" i="18"/>
  <c r="O27" i="18"/>
  <c r="P27" i="18"/>
  <c r="Q27" i="18"/>
  <c r="N28" i="18"/>
  <c r="O28" i="18"/>
  <c r="P28" i="18"/>
  <c r="Q28" i="18"/>
  <c r="N29" i="18"/>
  <c r="O29" i="18"/>
  <c r="P29" i="18"/>
  <c r="Q29" i="18"/>
  <c r="H29" i="18"/>
  <c r="H28" i="18"/>
  <c r="M28" i="18"/>
  <c r="H27" i="18"/>
  <c r="H26" i="18"/>
  <c r="M26" i="18"/>
  <c r="H24" i="18"/>
  <c r="H23" i="18"/>
  <c r="M23" i="18"/>
  <c r="H22" i="18"/>
  <c r="H21" i="18"/>
  <c r="H20" i="18"/>
  <c r="H19" i="18"/>
  <c r="M19" i="18"/>
  <c r="H18" i="18"/>
  <c r="H17" i="18"/>
  <c r="H16" i="18"/>
  <c r="H15" i="18"/>
  <c r="M15" i="18"/>
  <c r="H14" i="18"/>
  <c r="H13" i="18"/>
  <c r="H12" i="18"/>
  <c r="H11" i="18"/>
  <c r="M11" i="18"/>
  <c r="H10" i="18"/>
  <c r="C29" i="18"/>
  <c r="C28" i="18"/>
  <c r="C27" i="18"/>
  <c r="C26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10" i="18"/>
  <c r="D25" i="18"/>
  <c r="M12" i="18"/>
  <c r="M16" i="18"/>
  <c r="M20" i="18"/>
  <c r="M24" i="18"/>
  <c r="M29" i="18"/>
  <c r="M13" i="18"/>
  <c r="M17" i="18"/>
  <c r="M21" i="18"/>
  <c r="M10" i="18"/>
  <c r="M14" i="18"/>
  <c r="M18" i="18"/>
  <c r="M22" i="18"/>
  <c r="M27" i="18"/>
  <c r="H25" i="18"/>
  <c r="R10" i="42"/>
  <c r="R11" i="42"/>
  <c r="R12" i="42"/>
  <c r="R13" i="42"/>
  <c r="R14" i="42"/>
  <c r="R15" i="42"/>
  <c r="R16" i="42"/>
  <c r="A4" i="42"/>
  <c r="Z24" i="13"/>
  <c r="Z23" i="13"/>
  <c r="Z22" i="13"/>
  <c r="Z21" i="13"/>
  <c r="Z20" i="13"/>
  <c r="Z19" i="13"/>
  <c r="Z18" i="13"/>
  <c r="Z17" i="13"/>
  <c r="Z16" i="13"/>
  <c r="Z15" i="13"/>
  <c r="Z14" i="13"/>
  <c r="Z13" i="13"/>
  <c r="Z12" i="13"/>
  <c r="Z11" i="13"/>
  <c r="Z10" i="13"/>
  <c r="R24" i="13"/>
  <c r="R23" i="13"/>
  <c r="R22" i="13"/>
  <c r="R21" i="13"/>
  <c r="R20" i="13"/>
  <c r="R19" i="13"/>
  <c r="R18" i="13"/>
  <c r="R17" i="13"/>
  <c r="R16" i="13"/>
  <c r="R15" i="13"/>
  <c r="R14" i="13"/>
  <c r="R13" i="13"/>
  <c r="R12" i="13"/>
  <c r="R11" i="13"/>
  <c r="R10" i="13"/>
  <c r="J24" i="13"/>
  <c r="J23" i="13"/>
  <c r="J22" i="13"/>
  <c r="J21" i="13"/>
  <c r="J20" i="13"/>
  <c r="J19" i="13"/>
  <c r="J18" i="13"/>
  <c r="J17" i="13"/>
  <c r="J16" i="13"/>
  <c r="J15" i="13"/>
  <c r="J14" i="13"/>
  <c r="J13" i="13"/>
  <c r="J12" i="13"/>
  <c r="J11" i="13"/>
  <c r="J10" i="13"/>
  <c r="L43" i="1"/>
  <c r="G21" i="29"/>
  <c r="G20" i="29"/>
  <c r="G18" i="29"/>
  <c r="G17" i="29"/>
  <c r="G13" i="29"/>
  <c r="F21" i="29"/>
  <c r="F20" i="29"/>
  <c r="F19" i="29"/>
  <c r="F18" i="29"/>
  <c r="F17" i="29"/>
  <c r="F15" i="29"/>
  <c r="F13" i="29"/>
  <c r="E21" i="29"/>
  <c r="E20" i="29"/>
  <c r="E19" i="29"/>
  <c r="E18" i="29"/>
  <c r="E17" i="29"/>
  <c r="E15" i="29"/>
  <c r="E13" i="29"/>
  <c r="D21" i="29"/>
  <c r="D20" i="29"/>
  <c r="D19" i="29"/>
  <c r="D18" i="29"/>
  <c r="D17" i="29"/>
  <c r="D15" i="29"/>
  <c r="D13" i="29"/>
  <c r="C21" i="29"/>
  <c r="C20" i="29"/>
  <c r="C19" i="29"/>
  <c r="C18" i="29"/>
  <c r="C17" i="29"/>
  <c r="C15" i="29"/>
  <c r="C13" i="29"/>
  <c r="L200" i="19"/>
  <c r="M200" i="19"/>
  <c r="N200" i="19"/>
  <c r="Q200" i="19"/>
  <c r="O200" i="19"/>
  <c r="P200" i="19"/>
  <c r="L201" i="19"/>
  <c r="M201" i="19"/>
  <c r="N201" i="19"/>
  <c r="O201" i="19"/>
  <c r="P201" i="19"/>
  <c r="L202" i="19"/>
  <c r="M202" i="19"/>
  <c r="N202" i="19"/>
  <c r="O202" i="19"/>
  <c r="P202" i="19"/>
  <c r="L203" i="19"/>
  <c r="M203" i="19"/>
  <c r="N203" i="19"/>
  <c r="O203" i="19"/>
  <c r="P203" i="19"/>
  <c r="G47" i="19"/>
  <c r="L47" i="19"/>
  <c r="M47" i="19"/>
  <c r="N47" i="19"/>
  <c r="O47" i="19"/>
  <c r="P47" i="19"/>
  <c r="G48" i="19"/>
  <c r="L48" i="19"/>
  <c r="M48" i="19"/>
  <c r="N48" i="19"/>
  <c r="O48" i="19"/>
  <c r="P48" i="19"/>
  <c r="G49" i="19"/>
  <c r="L49" i="19"/>
  <c r="M49" i="19"/>
  <c r="N49" i="19"/>
  <c r="O49" i="19"/>
  <c r="P49" i="19"/>
  <c r="G50" i="19"/>
  <c r="L50" i="19"/>
  <c r="M50" i="19"/>
  <c r="N50" i="19"/>
  <c r="O50" i="19"/>
  <c r="P50" i="19"/>
  <c r="G23" i="43"/>
  <c r="Q202" i="19"/>
  <c r="Q201" i="19"/>
  <c r="Q203" i="19"/>
  <c r="Q49" i="19"/>
  <c r="Q47" i="19"/>
  <c r="Q50" i="19"/>
  <c r="Q48" i="19"/>
  <c r="K23" i="10"/>
  <c r="F23" i="10"/>
  <c r="O23" i="10"/>
  <c r="H25" i="10"/>
  <c r="F11" i="10"/>
  <c r="O11" i="10"/>
  <c r="F12" i="10"/>
  <c r="O12" i="10"/>
  <c r="F13" i="10"/>
  <c r="O13" i="10"/>
  <c r="F14" i="10"/>
  <c r="O14" i="10"/>
  <c r="F15" i="10"/>
  <c r="O15" i="10"/>
  <c r="F16" i="10"/>
  <c r="O16" i="10"/>
  <c r="F17" i="10"/>
  <c r="O17" i="10"/>
  <c r="F18" i="10"/>
  <c r="O18" i="10"/>
  <c r="F19" i="10"/>
  <c r="O19" i="10"/>
  <c r="F20" i="10"/>
  <c r="O20" i="10"/>
  <c r="F21" i="10"/>
  <c r="O21" i="10"/>
  <c r="F22" i="10"/>
  <c r="O22" i="10"/>
  <c r="F24" i="10"/>
  <c r="O24" i="10"/>
  <c r="F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4" i="10"/>
  <c r="L10" i="10"/>
  <c r="K11" i="10"/>
  <c r="K12" i="10"/>
  <c r="K13" i="10"/>
  <c r="K14" i="10"/>
  <c r="K15" i="10"/>
  <c r="K16" i="10"/>
  <c r="K17" i="10"/>
  <c r="K18" i="10"/>
  <c r="K19" i="10"/>
  <c r="K20" i="10"/>
  <c r="K21" i="10"/>
  <c r="K22" i="10"/>
  <c r="K24" i="10"/>
  <c r="K10" i="10"/>
  <c r="O10" i="10"/>
  <c r="C112" i="11"/>
  <c r="D112" i="11"/>
  <c r="E112" i="11"/>
  <c r="C113" i="11"/>
  <c r="D113" i="11"/>
  <c r="E113" i="11"/>
  <c r="C114" i="11"/>
  <c r="D114" i="11"/>
  <c r="E114" i="11"/>
  <c r="C115" i="11"/>
  <c r="D115" i="11"/>
  <c r="E115" i="11"/>
  <c r="C116" i="11"/>
  <c r="D116" i="11"/>
  <c r="E116" i="11"/>
  <c r="C117" i="11"/>
  <c r="D117" i="11"/>
  <c r="E117" i="11"/>
  <c r="C118" i="11"/>
  <c r="D118" i="11"/>
  <c r="E118" i="11"/>
  <c r="C119" i="11"/>
  <c r="D119" i="11"/>
  <c r="E119" i="11"/>
  <c r="C120" i="11"/>
  <c r="D120" i="11"/>
  <c r="E120" i="11"/>
  <c r="C121" i="11"/>
  <c r="D121" i="11"/>
  <c r="E121" i="11"/>
  <c r="C122" i="11"/>
  <c r="D122" i="11"/>
  <c r="E122" i="11"/>
  <c r="C123" i="11"/>
  <c r="D123" i="11"/>
  <c r="E123" i="11"/>
  <c r="C124" i="11"/>
  <c r="D124" i="11"/>
  <c r="E124" i="11"/>
  <c r="C125" i="11"/>
  <c r="D125" i="11"/>
  <c r="E125" i="11"/>
  <c r="C126" i="11"/>
  <c r="D126" i="11"/>
  <c r="E126" i="11"/>
  <c r="F112" i="11"/>
  <c r="G112" i="11"/>
  <c r="H112" i="11"/>
  <c r="I112" i="11"/>
  <c r="J112" i="11"/>
  <c r="K112" i="11"/>
  <c r="L112" i="11"/>
  <c r="F113" i="11"/>
  <c r="G113" i="11"/>
  <c r="H113" i="11"/>
  <c r="I113" i="11"/>
  <c r="J113" i="11"/>
  <c r="K113" i="11"/>
  <c r="L113" i="11"/>
  <c r="F114" i="11"/>
  <c r="G114" i="11"/>
  <c r="H114" i="11"/>
  <c r="I114" i="11"/>
  <c r="J114" i="11"/>
  <c r="K114" i="11"/>
  <c r="L114" i="11"/>
  <c r="F115" i="11"/>
  <c r="G115" i="11"/>
  <c r="H115" i="11"/>
  <c r="I115" i="11"/>
  <c r="J115" i="11"/>
  <c r="K115" i="11"/>
  <c r="L115" i="11"/>
  <c r="F116" i="11"/>
  <c r="G116" i="11"/>
  <c r="H116" i="11"/>
  <c r="I116" i="11"/>
  <c r="J116" i="11"/>
  <c r="K116" i="11"/>
  <c r="L116" i="11"/>
  <c r="F117" i="11"/>
  <c r="G117" i="11"/>
  <c r="H117" i="11"/>
  <c r="I117" i="11"/>
  <c r="J117" i="11"/>
  <c r="K117" i="11"/>
  <c r="L117" i="11"/>
  <c r="F118" i="11"/>
  <c r="G118" i="11"/>
  <c r="H118" i="11"/>
  <c r="I118" i="11"/>
  <c r="J118" i="11"/>
  <c r="K118" i="11"/>
  <c r="L118" i="11"/>
  <c r="F119" i="11"/>
  <c r="G119" i="11"/>
  <c r="H119" i="11"/>
  <c r="I119" i="11"/>
  <c r="J119" i="11"/>
  <c r="K119" i="11"/>
  <c r="L119" i="11"/>
  <c r="F120" i="11"/>
  <c r="G120" i="11"/>
  <c r="H120" i="11"/>
  <c r="I120" i="11"/>
  <c r="J120" i="11"/>
  <c r="K120" i="11"/>
  <c r="L120" i="11"/>
  <c r="F121" i="11"/>
  <c r="G121" i="11"/>
  <c r="H121" i="11"/>
  <c r="I121" i="11"/>
  <c r="J121" i="11"/>
  <c r="K121" i="11"/>
  <c r="L121" i="11"/>
  <c r="F122" i="11"/>
  <c r="G122" i="11"/>
  <c r="H122" i="11"/>
  <c r="I122" i="11"/>
  <c r="J122" i="11"/>
  <c r="K122" i="11"/>
  <c r="L122" i="11"/>
  <c r="F123" i="11"/>
  <c r="G123" i="11"/>
  <c r="H123" i="11"/>
  <c r="I123" i="11"/>
  <c r="J123" i="11"/>
  <c r="K123" i="11"/>
  <c r="L123" i="11"/>
  <c r="F124" i="11"/>
  <c r="G124" i="11"/>
  <c r="H124" i="11"/>
  <c r="I124" i="11"/>
  <c r="J124" i="11"/>
  <c r="K124" i="11"/>
  <c r="L124" i="11"/>
  <c r="F125" i="11"/>
  <c r="G125" i="11"/>
  <c r="H125" i="11"/>
  <c r="I125" i="11"/>
  <c r="J125" i="11"/>
  <c r="K125" i="11"/>
  <c r="L125" i="11"/>
  <c r="F126" i="11"/>
  <c r="G126" i="11"/>
  <c r="H126" i="11"/>
  <c r="I126" i="11"/>
  <c r="J126" i="11"/>
  <c r="K126" i="11"/>
  <c r="L126" i="11"/>
  <c r="L168" i="1"/>
  <c r="L118" i="1"/>
  <c r="A3" i="19"/>
  <c r="A4" i="19"/>
  <c r="A5" i="19"/>
  <c r="A6" i="19"/>
  <c r="A7" i="19"/>
  <c r="A8" i="19"/>
  <c r="A9" i="19"/>
  <c r="A10" i="19"/>
  <c r="A11" i="19"/>
  <c r="A12" i="19"/>
  <c r="A13" i="19"/>
  <c r="C21" i="19"/>
  <c r="D21" i="19"/>
  <c r="E21" i="19"/>
  <c r="F21" i="19"/>
  <c r="H21" i="19"/>
  <c r="I21" i="19"/>
  <c r="J21" i="19"/>
  <c r="O21" i="19"/>
  <c r="K21" i="19"/>
  <c r="R21" i="19"/>
  <c r="C22" i="19"/>
  <c r="D22" i="19"/>
  <c r="E22" i="19"/>
  <c r="F22" i="19"/>
  <c r="H22" i="19"/>
  <c r="M22" i="19"/>
  <c r="I22" i="19"/>
  <c r="N22" i="19"/>
  <c r="J22" i="19"/>
  <c r="K22" i="19"/>
  <c r="R22" i="19"/>
  <c r="C23" i="19"/>
  <c r="D23" i="19"/>
  <c r="E23" i="19"/>
  <c r="F23" i="19"/>
  <c r="H23" i="19"/>
  <c r="I23" i="19"/>
  <c r="J23" i="19"/>
  <c r="K23" i="19"/>
  <c r="R23" i="19"/>
  <c r="C24" i="19"/>
  <c r="D24" i="19"/>
  <c r="E24" i="19"/>
  <c r="F24" i="19"/>
  <c r="H24" i="19"/>
  <c r="I24" i="19"/>
  <c r="J24" i="19"/>
  <c r="O24" i="19"/>
  <c r="K24" i="19"/>
  <c r="R24" i="19"/>
  <c r="C25" i="19"/>
  <c r="D25" i="19"/>
  <c r="E25" i="19"/>
  <c r="F25" i="19"/>
  <c r="H25" i="19"/>
  <c r="I25" i="19"/>
  <c r="N25" i="19"/>
  <c r="J25" i="19"/>
  <c r="K25" i="19"/>
  <c r="R25" i="19"/>
  <c r="C26" i="19"/>
  <c r="D26" i="19"/>
  <c r="E26" i="19"/>
  <c r="F26" i="19"/>
  <c r="H26" i="19"/>
  <c r="M26" i="19"/>
  <c r="I26" i="19"/>
  <c r="J26" i="19"/>
  <c r="K26" i="19"/>
  <c r="R26" i="19"/>
  <c r="C27" i="19"/>
  <c r="D27" i="19"/>
  <c r="E27" i="19"/>
  <c r="F27" i="19"/>
  <c r="H27" i="19"/>
  <c r="M27" i="19"/>
  <c r="I27" i="19"/>
  <c r="J27" i="19"/>
  <c r="K27" i="19"/>
  <c r="P27" i="19"/>
  <c r="R27" i="19"/>
  <c r="C28" i="19"/>
  <c r="D28" i="19"/>
  <c r="E28" i="19"/>
  <c r="F28" i="19"/>
  <c r="H28" i="19"/>
  <c r="I28" i="19"/>
  <c r="J28" i="19"/>
  <c r="K28" i="19"/>
  <c r="R28" i="19"/>
  <c r="C29" i="19"/>
  <c r="D29" i="19"/>
  <c r="E29" i="19"/>
  <c r="F29" i="19"/>
  <c r="H29" i="19"/>
  <c r="I29" i="19"/>
  <c r="J29" i="19"/>
  <c r="K29" i="19"/>
  <c r="R29" i="19"/>
  <c r="C30" i="19"/>
  <c r="D30" i="19"/>
  <c r="E30" i="19"/>
  <c r="F30" i="19"/>
  <c r="H30" i="19"/>
  <c r="M30" i="19"/>
  <c r="I30" i="19"/>
  <c r="J30" i="19"/>
  <c r="K30" i="19"/>
  <c r="R30" i="19"/>
  <c r="C31" i="19"/>
  <c r="D31" i="19"/>
  <c r="E31" i="19"/>
  <c r="F31" i="19"/>
  <c r="H31" i="19"/>
  <c r="M31" i="19"/>
  <c r="I31" i="19"/>
  <c r="J31" i="19"/>
  <c r="K31" i="19"/>
  <c r="P31" i="19"/>
  <c r="R31" i="19"/>
  <c r="C32" i="19"/>
  <c r="D32" i="19"/>
  <c r="E32" i="19"/>
  <c r="F32" i="19"/>
  <c r="H32" i="19"/>
  <c r="I32" i="19"/>
  <c r="J32" i="19"/>
  <c r="K32" i="19"/>
  <c r="R32" i="19"/>
  <c r="C33" i="19"/>
  <c r="D33" i="19"/>
  <c r="E33" i="19"/>
  <c r="F33" i="19"/>
  <c r="H33" i="19"/>
  <c r="I33" i="19"/>
  <c r="J33" i="19"/>
  <c r="K33" i="19"/>
  <c r="R33" i="19"/>
  <c r="C34" i="19"/>
  <c r="D34" i="19"/>
  <c r="E34" i="19"/>
  <c r="F34" i="19"/>
  <c r="H34" i="19"/>
  <c r="M34" i="19"/>
  <c r="I34" i="19"/>
  <c r="J34" i="19"/>
  <c r="K34" i="19"/>
  <c r="R34" i="19"/>
  <c r="C35" i="19"/>
  <c r="D35" i="19"/>
  <c r="E35" i="19"/>
  <c r="F35" i="19"/>
  <c r="H35" i="19"/>
  <c r="I35" i="19"/>
  <c r="J35" i="19"/>
  <c r="K35" i="19"/>
  <c r="R35" i="19"/>
  <c r="G51" i="19"/>
  <c r="L51" i="19"/>
  <c r="M51" i="19"/>
  <c r="N51" i="19"/>
  <c r="O51" i="19"/>
  <c r="P51" i="19"/>
  <c r="G52" i="19"/>
  <c r="L52" i="19"/>
  <c r="M52" i="19"/>
  <c r="N52" i="19"/>
  <c r="O52" i="19"/>
  <c r="P52" i="19"/>
  <c r="G53" i="19"/>
  <c r="L53" i="19"/>
  <c r="M53" i="19"/>
  <c r="N53" i="19"/>
  <c r="O53" i="19"/>
  <c r="P53" i="19"/>
  <c r="G54" i="19"/>
  <c r="L54" i="19"/>
  <c r="M54" i="19"/>
  <c r="N54" i="19"/>
  <c r="O54" i="19"/>
  <c r="P54" i="19"/>
  <c r="G55" i="19"/>
  <c r="L55" i="19"/>
  <c r="M55" i="19"/>
  <c r="N55" i="19"/>
  <c r="O55" i="19"/>
  <c r="P55" i="19"/>
  <c r="G56" i="19"/>
  <c r="L56" i="19"/>
  <c r="M56" i="19"/>
  <c r="N56" i="19"/>
  <c r="O56" i="19"/>
  <c r="P56" i="19"/>
  <c r="G57" i="19"/>
  <c r="L57" i="19"/>
  <c r="M57" i="19"/>
  <c r="N57" i="19"/>
  <c r="O57" i="19"/>
  <c r="P57" i="19"/>
  <c r="G58" i="19"/>
  <c r="L58" i="19"/>
  <c r="M58" i="19"/>
  <c r="N58" i="19"/>
  <c r="O58" i="19"/>
  <c r="P58" i="19"/>
  <c r="G59" i="19"/>
  <c r="L59" i="19"/>
  <c r="M59" i="19"/>
  <c r="N59" i="19"/>
  <c r="O59" i="19"/>
  <c r="P59" i="19"/>
  <c r="G60" i="19"/>
  <c r="L60" i="19"/>
  <c r="M60" i="19"/>
  <c r="N60" i="19"/>
  <c r="O60" i="19"/>
  <c r="P60" i="19"/>
  <c r="G61" i="19"/>
  <c r="L61" i="19"/>
  <c r="M61" i="19"/>
  <c r="N61" i="19"/>
  <c r="O61" i="19"/>
  <c r="P61" i="19"/>
  <c r="C62" i="19"/>
  <c r="D62" i="19"/>
  <c r="E62" i="19"/>
  <c r="F62" i="19"/>
  <c r="H62" i="19"/>
  <c r="I62" i="19"/>
  <c r="J62" i="19"/>
  <c r="K62" i="19"/>
  <c r="G73" i="19"/>
  <c r="L73" i="19"/>
  <c r="M73" i="19"/>
  <c r="N73" i="19"/>
  <c r="O73" i="19"/>
  <c r="P73" i="19"/>
  <c r="G74" i="19"/>
  <c r="L74" i="19"/>
  <c r="M74" i="19"/>
  <c r="N74" i="19"/>
  <c r="O74" i="19"/>
  <c r="P74" i="19"/>
  <c r="G75" i="19"/>
  <c r="L75" i="19"/>
  <c r="M75" i="19"/>
  <c r="N75" i="19"/>
  <c r="O75" i="19"/>
  <c r="P75" i="19"/>
  <c r="G76" i="19"/>
  <c r="L76" i="19"/>
  <c r="M76" i="19"/>
  <c r="N76" i="19"/>
  <c r="O76" i="19"/>
  <c r="P76" i="19"/>
  <c r="G77" i="19"/>
  <c r="L77" i="19"/>
  <c r="M77" i="19"/>
  <c r="N77" i="19"/>
  <c r="O77" i="19"/>
  <c r="P77" i="19"/>
  <c r="G78" i="19"/>
  <c r="L78" i="19"/>
  <c r="M78" i="19"/>
  <c r="N78" i="19"/>
  <c r="O78" i="19"/>
  <c r="P78" i="19"/>
  <c r="G79" i="19"/>
  <c r="L79" i="19"/>
  <c r="M79" i="19"/>
  <c r="N79" i="19"/>
  <c r="O79" i="19"/>
  <c r="P79" i="19"/>
  <c r="G80" i="19"/>
  <c r="L80" i="19"/>
  <c r="M80" i="19"/>
  <c r="N80" i="19"/>
  <c r="O80" i="19"/>
  <c r="P80" i="19"/>
  <c r="G81" i="19"/>
  <c r="L81" i="19"/>
  <c r="M81" i="19"/>
  <c r="N81" i="19"/>
  <c r="O81" i="19"/>
  <c r="P81" i="19"/>
  <c r="G82" i="19"/>
  <c r="L82" i="19"/>
  <c r="M82" i="19"/>
  <c r="N82" i="19"/>
  <c r="O82" i="19"/>
  <c r="P82" i="19"/>
  <c r="G83" i="19"/>
  <c r="L83" i="19"/>
  <c r="M83" i="19"/>
  <c r="N83" i="19"/>
  <c r="O83" i="19"/>
  <c r="P83" i="19"/>
  <c r="G84" i="19"/>
  <c r="L84" i="19"/>
  <c r="M84" i="19"/>
  <c r="N84" i="19"/>
  <c r="O84" i="19"/>
  <c r="P84" i="19"/>
  <c r="G85" i="19"/>
  <c r="L85" i="19"/>
  <c r="M85" i="19"/>
  <c r="N85" i="19"/>
  <c r="O85" i="19"/>
  <c r="P85" i="19"/>
  <c r="G86" i="19"/>
  <c r="L86" i="19"/>
  <c r="M86" i="19"/>
  <c r="N86" i="19"/>
  <c r="O86" i="19"/>
  <c r="P86" i="19"/>
  <c r="G87" i="19"/>
  <c r="L87" i="19"/>
  <c r="M87" i="19"/>
  <c r="N87" i="19"/>
  <c r="O87" i="19"/>
  <c r="P87" i="19"/>
  <c r="C88" i="19"/>
  <c r="D88" i="19"/>
  <c r="E88" i="19"/>
  <c r="F88" i="19"/>
  <c r="H88" i="19"/>
  <c r="I88" i="19"/>
  <c r="J88" i="19"/>
  <c r="K88" i="19"/>
  <c r="R88" i="19"/>
  <c r="G98" i="19"/>
  <c r="L98" i="19"/>
  <c r="M98" i="19"/>
  <c r="N98" i="19"/>
  <c r="O98" i="19"/>
  <c r="P98" i="19"/>
  <c r="G99" i="19"/>
  <c r="L99" i="19"/>
  <c r="M99" i="19"/>
  <c r="N99" i="19"/>
  <c r="O99" i="19"/>
  <c r="P99" i="19"/>
  <c r="G100" i="19"/>
  <c r="L100" i="19"/>
  <c r="M100" i="19"/>
  <c r="N100" i="19"/>
  <c r="O100" i="19"/>
  <c r="P100" i="19"/>
  <c r="G101" i="19"/>
  <c r="L101" i="19"/>
  <c r="M101" i="19"/>
  <c r="N101" i="19"/>
  <c r="O101" i="19"/>
  <c r="P101" i="19"/>
  <c r="G102" i="19"/>
  <c r="L102" i="19"/>
  <c r="M102" i="19"/>
  <c r="N102" i="19"/>
  <c r="O102" i="19"/>
  <c r="P102" i="19"/>
  <c r="G103" i="19"/>
  <c r="L103" i="19"/>
  <c r="M103" i="19"/>
  <c r="N103" i="19"/>
  <c r="O103" i="19"/>
  <c r="P103" i="19"/>
  <c r="G104" i="19"/>
  <c r="L104" i="19"/>
  <c r="M104" i="19"/>
  <c r="N104" i="19"/>
  <c r="O104" i="19"/>
  <c r="P104" i="19"/>
  <c r="G105" i="19"/>
  <c r="L105" i="19"/>
  <c r="M105" i="19"/>
  <c r="N105" i="19"/>
  <c r="O105" i="19"/>
  <c r="P105" i="19"/>
  <c r="G106" i="19"/>
  <c r="L106" i="19"/>
  <c r="M106" i="19"/>
  <c r="N106" i="19"/>
  <c r="O106" i="19"/>
  <c r="P106" i="19"/>
  <c r="G107" i="19"/>
  <c r="L107" i="19"/>
  <c r="M107" i="19"/>
  <c r="N107" i="19"/>
  <c r="O107" i="19"/>
  <c r="P107" i="19"/>
  <c r="G108" i="19"/>
  <c r="L108" i="19"/>
  <c r="M108" i="19"/>
  <c r="N108" i="19"/>
  <c r="O108" i="19"/>
  <c r="P108" i="19"/>
  <c r="G109" i="19"/>
  <c r="L109" i="19"/>
  <c r="M109" i="19"/>
  <c r="N109" i="19"/>
  <c r="O109" i="19"/>
  <c r="P109" i="19"/>
  <c r="G110" i="19"/>
  <c r="L110" i="19"/>
  <c r="M110" i="19"/>
  <c r="N110" i="19"/>
  <c r="O110" i="19"/>
  <c r="P110" i="19"/>
  <c r="G111" i="19"/>
  <c r="L111" i="19"/>
  <c r="M111" i="19"/>
  <c r="N111" i="19"/>
  <c r="O111" i="19"/>
  <c r="P111" i="19"/>
  <c r="G112" i="19"/>
  <c r="L112" i="19"/>
  <c r="M112" i="19"/>
  <c r="N112" i="19"/>
  <c r="O112" i="19"/>
  <c r="P112" i="19"/>
  <c r="C113" i="19"/>
  <c r="D113" i="19"/>
  <c r="E113" i="19"/>
  <c r="F113" i="19"/>
  <c r="H113" i="19"/>
  <c r="I113" i="19"/>
  <c r="J113" i="19"/>
  <c r="K113" i="19"/>
  <c r="R113" i="19"/>
  <c r="G123" i="19"/>
  <c r="L123" i="19"/>
  <c r="M123" i="19"/>
  <c r="N123" i="19"/>
  <c r="O123" i="19"/>
  <c r="P123" i="19"/>
  <c r="G124" i="19"/>
  <c r="L124" i="19"/>
  <c r="M124" i="19"/>
  <c r="N124" i="19"/>
  <c r="O124" i="19"/>
  <c r="P124" i="19"/>
  <c r="G125" i="19"/>
  <c r="L125" i="19"/>
  <c r="M125" i="19"/>
  <c r="N125" i="19"/>
  <c r="O125" i="19"/>
  <c r="P125" i="19"/>
  <c r="G126" i="19"/>
  <c r="L126" i="19"/>
  <c r="M126" i="19"/>
  <c r="N126" i="19"/>
  <c r="O126" i="19"/>
  <c r="P126" i="19"/>
  <c r="G127" i="19"/>
  <c r="L127" i="19"/>
  <c r="M127" i="19"/>
  <c r="N127" i="19"/>
  <c r="O127" i="19"/>
  <c r="P127" i="19"/>
  <c r="G128" i="19"/>
  <c r="L128" i="19"/>
  <c r="M128" i="19"/>
  <c r="N128" i="19"/>
  <c r="O128" i="19"/>
  <c r="P128" i="19"/>
  <c r="G129" i="19"/>
  <c r="L129" i="19"/>
  <c r="M129" i="19"/>
  <c r="N129" i="19"/>
  <c r="O129" i="19"/>
  <c r="P129" i="19"/>
  <c r="G130" i="19"/>
  <c r="L130" i="19"/>
  <c r="M130" i="19"/>
  <c r="N130" i="19"/>
  <c r="O130" i="19"/>
  <c r="P130" i="19"/>
  <c r="G131" i="19"/>
  <c r="L131" i="19"/>
  <c r="M131" i="19"/>
  <c r="N131" i="19"/>
  <c r="O131" i="19"/>
  <c r="P131" i="19"/>
  <c r="G132" i="19"/>
  <c r="L132" i="19"/>
  <c r="M132" i="19"/>
  <c r="N132" i="19"/>
  <c r="O132" i="19"/>
  <c r="P132" i="19"/>
  <c r="G133" i="19"/>
  <c r="L133" i="19"/>
  <c r="M133" i="19"/>
  <c r="N133" i="19"/>
  <c r="O133" i="19"/>
  <c r="P133" i="19"/>
  <c r="G134" i="19"/>
  <c r="L134" i="19"/>
  <c r="M134" i="19"/>
  <c r="N134" i="19"/>
  <c r="O134" i="19"/>
  <c r="P134" i="19"/>
  <c r="G135" i="19"/>
  <c r="L135" i="19"/>
  <c r="M135" i="19"/>
  <c r="N135" i="19"/>
  <c r="O135" i="19"/>
  <c r="P135" i="19"/>
  <c r="G136" i="19"/>
  <c r="L136" i="19"/>
  <c r="M136" i="19"/>
  <c r="N136" i="19"/>
  <c r="O136" i="19"/>
  <c r="P136" i="19"/>
  <c r="G137" i="19"/>
  <c r="L137" i="19"/>
  <c r="M137" i="19"/>
  <c r="N137" i="19"/>
  <c r="O137" i="19"/>
  <c r="P137" i="19"/>
  <c r="C138" i="19"/>
  <c r="D138" i="19"/>
  <c r="E138" i="19"/>
  <c r="F138" i="19"/>
  <c r="H138" i="19"/>
  <c r="I138" i="19"/>
  <c r="J138" i="19"/>
  <c r="K138" i="19"/>
  <c r="R138" i="19"/>
  <c r="G148" i="19"/>
  <c r="L148" i="19"/>
  <c r="M148" i="19"/>
  <c r="N148" i="19"/>
  <c r="O148" i="19"/>
  <c r="P148" i="19"/>
  <c r="G149" i="19"/>
  <c r="L149" i="19"/>
  <c r="M149" i="19"/>
  <c r="O149" i="19"/>
  <c r="P149" i="19"/>
  <c r="G150" i="19"/>
  <c r="L150" i="19"/>
  <c r="M150" i="19"/>
  <c r="N150" i="19"/>
  <c r="O150" i="19"/>
  <c r="P150" i="19"/>
  <c r="G151" i="19"/>
  <c r="L151" i="19"/>
  <c r="M151" i="19"/>
  <c r="N151" i="19"/>
  <c r="O151" i="19"/>
  <c r="P151" i="19"/>
  <c r="G152" i="19"/>
  <c r="L152" i="19"/>
  <c r="M152" i="19"/>
  <c r="N152" i="19"/>
  <c r="O152" i="19"/>
  <c r="P152" i="19"/>
  <c r="G153" i="19"/>
  <c r="L153" i="19"/>
  <c r="M153" i="19"/>
  <c r="N153" i="19"/>
  <c r="O153" i="19"/>
  <c r="P153" i="19"/>
  <c r="G154" i="19"/>
  <c r="L154" i="19"/>
  <c r="M154" i="19"/>
  <c r="N154" i="19"/>
  <c r="O154" i="19"/>
  <c r="P154" i="19"/>
  <c r="G155" i="19"/>
  <c r="L155" i="19"/>
  <c r="M155" i="19"/>
  <c r="N155" i="19"/>
  <c r="O155" i="19"/>
  <c r="P155" i="19"/>
  <c r="G156" i="19"/>
  <c r="L156" i="19"/>
  <c r="M156" i="19"/>
  <c r="N156" i="19"/>
  <c r="O156" i="19"/>
  <c r="P156" i="19"/>
  <c r="G157" i="19"/>
  <c r="L157" i="19"/>
  <c r="M157" i="19"/>
  <c r="N157" i="19"/>
  <c r="O157" i="19"/>
  <c r="P157" i="19"/>
  <c r="G158" i="19"/>
  <c r="L158" i="19"/>
  <c r="M158" i="19"/>
  <c r="N158" i="19"/>
  <c r="O158" i="19"/>
  <c r="P158" i="19"/>
  <c r="G159" i="19"/>
  <c r="L159" i="19"/>
  <c r="M159" i="19"/>
  <c r="N159" i="19"/>
  <c r="O159" i="19"/>
  <c r="P159" i="19"/>
  <c r="G160" i="19"/>
  <c r="L160" i="19"/>
  <c r="M160" i="19"/>
  <c r="N160" i="19"/>
  <c r="O160" i="19"/>
  <c r="P160" i="19"/>
  <c r="G161" i="19"/>
  <c r="L161" i="19"/>
  <c r="M161" i="19"/>
  <c r="N161" i="19"/>
  <c r="O161" i="19"/>
  <c r="P161" i="19"/>
  <c r="G162" i="19"/>
  <c r="L162" i="19"/>
  <c r="M162" i="19"/>
  <c r="N162" i="19"/>
  <c r="O162" i="19"/>
  <c r="P162" i="19"/>
  <c r="C163" i="19"/>
  <c r="D163" i="19"/>
  <c r="E163" i="19"/>
  <c r="F163" i="19"/>
  <c r="H163" i="19"/>
  <c r="I163" i="19"/>
  <c r="J163" i="19"/>
  <c r="K163" i="19"/>
  <c r="R163" i="19"/>
  <c r="G174" i="19"/>
  <c r="L174" i="19"/>
  <c r="M174" i="19"/>
  <c r="N174" i="19"/>
  <c r="O174" i="19"/>
  <c r="P174" i="19"/>
  <c r="G175" i="19"/>
  <c r="L175" i="19"/>
  <c r="M175" i="19"/>
  <c r="N175" i="19"/>
  <c r="O175" i="19"/>
  <c r="P175" i="19"/>
  <c r="G176" i="19"/>
  <c r="L176" i="19"/>
  <c r="M176" i="19"/>
  <c r="N176" i="19"/>
  <c r="O176" i="19"/>
  <c r="P176" i="19"/>
  <c r="G177" i="19"/>
  <c r="L177" i="19"/>
  <c r="M177" i="19"/>
  <c r="N177" i="19"/>
  <c r="O177" i="19"/>
  <c r="P177" i="19"/>
  <c r="G178" i="19"/>
  <c r="L178" i="19"/>
  <c r="M178" i="19"/>
  <c r="N178" i="19"/>
  <c r="O178" i="19"/>
  <c r="P178" i="19"/>
  <c r="G179" i="19"/>
  <c r="L179" i="19"/>
  <c r="M179" i="19"/>
  <c r="N179" i="19"/>
  <c r="O179" i="19"/>
  <c r="P179" i="19"/>
  <c r="G180" i="19"/>
  <c r="L180" i="19"/>
  <c r="M180" i="19"/>
  <c r="N180" i="19"/>
  <c r="O180" i="19"/>
  <c r="P180" i="19"/>
  <c r="G181" i="19"/>
  <c r="L181" i="19"/>
  <c r="M181" i="19"/>
  <c r="N181" i="19"/>
  <c r="O181" i="19"/>
  <c r="P181" i="19"/>
  <c r="G182" i="19"/>
  <c r="L182" i="19"/>
  <c r="M182" i="19"/>
  <c r="N182" i="19"/>
  <c r="O182" i="19"/>
  <c r="P182" i="19"/>
  <c r="G183" i="19"/>
  <c r="L183" i="19"/>
  <c r="M183" i="19"/>
  <c r="N183" i="19"/>
  <c r="O183" i="19"/>
  <c r="P183" i="19"/>
  <c r="G184" i="19"/>
  <c r="L184" i="19"/>
  <c r="M184" i="19"/>
  <c r="N184" i="19"/>
  <c r="O184" i="19"/>
  <c r="P184" i="19"/>
  <c r="G185" i="19"/>
  <c r="L185" i="19"/>
  <c r="M185" i="19"/>
  <c r="N185" i="19"/>
  <c r="O185" i="19"/>
  <c r="P185" i="19"/>
  <c r="G186" i="19"/>
  <c r="L186" i="19"/>
  <c r="M186" i="19"/>
  <c r="N186" i="19"/>
  <c r="O186" i="19"/>
  <c r="P186" i="19"/>
  <c r="G187" i="19"/>
  <c r="L187" i="19"/>
  <c r="M187" i="19"/>
  <c r="N187" i="19"/>
  <c r="O187" i="19"/>
  <c r="P187" i="19"/>
  <c r="G188" i="19"/>
  <c r="L188" i="19"/>
  <c r="M188" i="19"/>
  <c r="N188" i="19"/>
  <c r="O188" i="19"/>
  <c r="P188" i="19"/>
  <c r="C189" i="19"/>
  <c r="D189" i="19"/>
  <c r="E189" i="19"/>
  <c r="F189" i="19"/>
  <c r="H189" i="19"/>
  <c r="I189" i="19"/>
  <c r="J189" i="19"/>
  <c r="K189" i="19"/>
  <c r="R189" i="19"/>
  <c r="G200" i="19"/>
  <c r="G201" i="19"/>
  <c r="G202" i="19"/>
  <c r="G203" i="19"/>
  <c r="G204" i="19"/>
  <c r="L204" i="19"/>
  <c r="M204" i="19"/>
  <c r="N204" i="19"/>
  <c r="O204" i="19"/>
  <c r="P204" i="19"/>
  <c r="G205" i="19"/>
  <c r="L205" i="19"/>
  <c r="M205" i="19"/>
  <c r="N205" i="19"/>
  <c r="O205" i="19"/>
  <c r="P205" i="19"/>
  <c r="G206" i="19"/>
  <c r="L206" i="19"/>
  <c r="M206" i="19"/>
  <c r="N206" i="19"/>
  <c r="O206" i="19"/>
  <c r="P206" i="19"/>
  <c r="G207" i="19"/>
  <c r="L207" i="19"/>
  <c r="M207" i="19"/>
  <c r="N207" i="19"/>
  <c r="O207" i="19"/>
  <c r="P207" i="19"/>
  <c r="G208" i="19"/>
  <c r="L208" i="19"/>
  <c r="M208" i="19"/>
  <c r="N208" i="19"/>
  <c r="O208" i="19"/>
  <c r="P208" i="19"/>
  <c r="G209" i="19"/>
  <c r="L209" i="19"/>
  <c r="M209" i="19"/>
  <c r="N209" i="19"/>
  <c r="O209" i="19"/>
  <c r="P209" i="19"/>
  <c r="G210" i="19"/>
  <c r="L210" i="19"/>
  <c r="M210" i="19"/>
  <c r="N210" i="19"/>
  <c r="O210" i="19"/>
  <c r="P210" i="19"/>
  <c r="G211" i="19"/>
  <c r="L211" i="19"/>
  <c r="M211" i="19"/>
  <c r="N211" i="19"/>
  <c r="O211" i="19"/>
  <c r="P211" i="19"/>
  <c r="G212" i="19"/>
  <c r="L212" i="19"/>
  <c r="M212" i="19"/>
  <c r="N212" i="19"/>
  <c r="O212" i="19"/>
  <c r="P212" i="19"/>
  <c r="G213" i="19"/>
  <c r="L213" i="19"/>
  <c r="M213" i="19"/>
  <c r="N213" i="19"/>
  <c r="O213" i="19"/>
  <c r="P213" i="19"/>
  <c r="G214" i="19"/>
  <c r="L214" i="19"/>
  <c r="M214" i="19"/>
  <c r="N214" i="19"/>
  <c r="O214" i="19"/>
  <c r="P214" i="19"/>
  <c r="C215" i="19"/>
  <c r="D215" i="19"/>
  <c r="E215" i="19"/>
  <c r="F215" i="19"/>
  <c r="H215" i="19"/>
  <c r="I215" i="19"/>
  <c r="J215" i="19"/>
  <c r="K215" i="19"/>
  <c r="R215" i="19"/>
  <c r="G226" i="19"/>
  <c r="L226" i="19"/>
  <c r="M226" i="19"/>
  <c r="N226" i="19"/>
  <c r="O226" i="19"/>
  <c r="P226" i="19"/>
  <c r="G227" i="19"/>
  <c r="L227" i="19"/>
  <c r="M227" i="19"/>
  <c r="N227" i="19"/>
  <c r="O227" i="19"/>
  <c r="P227" i="19"/>
  <c r="G228" i="19"/>
  <c r="L228" i="19"/>
  <c r="M228" i="19"/>
  <c r="N228" i="19"/>
  <c r="O228" i="19"/>
  <c r="P228" i="19"/>
  <c r="G229" i="19"/>
  <c r="L229" i="19"/>
  <c r="M229" i="19"/>
  <c r="N229" i="19"/>
  <c r="O229" i="19"/>
  <c r="P229" i="19"/>
  <c r="G230" i="19"/>
  <c r="L230" i="19"/>
  <c r="M230" i="19"/>
  <c r="N230" i="19"/>
  <c r="O230" i="19"/>
  <c r="P230" i="19"/>
  <c r="G231" i="19"/>
  <c r="L231" i="19"/>
  <c r="M231" i="19"/>
  <c r="N231" i="19"/>
  <c r="O231" i="19"/>
  <c r="P231" i="19"/>
  <c r="G232" i="19"/>
  <c r="L232" i="19"/>
  <c r="M232" i="19"/>
  <c r="N232" i="19"/>
  <c r="O232" i="19"/>
  <c r="P232" i="19"/>
  <c r="G233" i="19"/>
  <c r="L233" i="19"/>
  <c r="M233" i="19"/>
  <c r="N233" i="19"/>
  <c r="O233" i="19"/>
  <c r="P233" i="19"/>
  <c r="G234" i="19"/>
  <c r="L234" i="19"/>
  <c r="M234" i="19"/>
  <c r="N234" i="19"/>
  <c r="O234" i="19"/>
  <c r="P234" i="19"/>
  <c r="G235" i="19"/>
  <c r="L235" i="19"/>
  <c r="M235" i="19"/>
  <c r="N235" i="19"/>
  <c r="O235" i="19"/>
  <c r="P235" i="19"/>
  <c r="G236" i="19"/>
  <c r="L236" i="19"/>
  <c r="M236" i="19"/>
  <c r="N236" i="19"/>
  <c r="O236" i="19"/>
  <c r="P236" i="19"/>
  <c r="G237" i="19"/>
  <c r="L237" i="19"/>
  <c r="M237" i="19"/>
  <c r="N237" i="19"/>
  <c r="O237" i="19"/>
  <c r="P237" i="19"/>
  <c r="G238" i="19"/>
  <c r="L238" i="19"/>
  <c r="M238" i="19"/>
  <c r="N238" i="19"/>
  <c r="O238" i="19"/>
  <c r="P238" i="19"/>
  <c r="G239" i="19"/>
  <c r="L239" i="19"/>
  <c r="M239" i="19"/>
  <c r="N239" i="19"/>
  <c r="O239" i="19"/>
  <c r="P239" i="19"/>
  <c r="G240" i="19"/>
  <c r="L240" i="19"/>
  <c r="M240" i="19"/>
  <c r="N240" i="19"/>
  <c r="O240" i="19"/>
  <c r="P240" i="19"/>
  <c r="C241" i="19"/>
  <c r="D241" i="19"/>
  <c r="E241" i="19"/>
  <c r="F241" i="19"/>
  <c r="H241" i="19"/>
  <c r="I241" i="19"/>
  <c r="J241" i="19"/>
  <c r="K241" i="19"/>
  <c r="R241" i="19"/>
  <c r="G251" i="19"/>
  <c r="L251" i="19"/>
  <c r="N251" i="19"/>
  <c r="O251" i="19"/>
  <c r="P251" i="19"/>
  <c r="G252" i="19"/>
  <c r="L252" i="19"/>
  <c r="M252" i="19"/>
  <c r="N252" i="19"/>
  <c r="O252" i="19"/>
  <c r="P252" i="19"/>
  <c r="G253" i="19"/>
  <c r="L253" i="19"/>
  <c r="M253" i="19"/>
  <c r="N253" i="19"/>
  <c r="O253" i="19"/>
  <c r="P253" i="19"/>
  <c r="G254" i="19"/>
  <c r="L254" i="19"/>
  <c r="M254" i="19"/>
  <c r="N254" i="19"/>
  <c r="O254" i="19"/>
  <c r="P254" i="19"/>
  <c r="G255" i="19"/>
  <c r="L255" i="19"/>
  <c r="M255" i="19"/>
  <c r="N255" i="19"/>
  <c r="O255" i="19"/>
  <c r="P255" i="19"/>
  <c r="G256" i="19"/>
  <c r="L256" i="19"/>
  <c r="M256" i="19"/>
  <c r="N256" i="19"/>
  <c r="O256" i="19"/>
  <c r="P256" i="19"/>
  <c r="G257" i="19"/>
  <c r="L257" i="19"/>
  <c r="M257" i="19"/>
  <c r="N257" i="19"/>
  <c r="O257" i="19"/>
  <c r="P257" i="19"/>
  <c r="G258" i="19"/>
  <c r="L258" i="19"/>
  <c r="M258" i="19"/>
  <c r="N258" i="19"/>
  <c r="O258" i="19"/>
  <c r="P258" i="19"/>
  <c r="G259" i="19"/>
  <c r="L259" i="19"/>
  <c r="M259" i="19"/>
  <c r="N259" i="19"/>
  <c r="O259" i="19"/>
  <c r="P259" i="19"/>
  <c r="G260" i="19"/>
  <c r="L260" i="19"/>
  <c r="M260" i="19"/>
  <c r="N260" i="19"/>
  <c r="O260" i="19"/>
  <c r="P260" i="19"/>
  <c r="G261" i="19"/>
  <c r="L261" i="19"/>
  <c r="M261" i="19"/>
  <c r="N261" i="19"/>
  <c r="O261" i="19"/>
  <c r="P261" i="19"/>
  <c r="G262" i="19"/>
  <c r="L262" i="19"/>
  <c r="M262" i="19"/>
  <c r="N262" i="19"/>
  <c r="O262" i="19"/>
  <c r="P262" i="19"/>
  <c r="G263" i="19"/>
  <c r="L263" i="19"/>
  <c r="M263" i="19"/>
  <c r="N263" i="19"/>
  <c r="O263" i="19"/>
  <c r="P263" i="19"/>
  <c r="G264" i="19"/>
  <c r="L264" i="19"/>
  <c r="M264" i="19"/>
  <c r="N264" i="19"/>
  <c r="O264" i="19"/>
  <c r="P264" i="19"/>
  <c r="G265" i="19"/>
  <c r="L265" i="19"/>
  <c r="M265" i="19"/>
  <c r="N265" i="19"/>
  <c r="O265" i="19"/>
  <c r="P265" i="19"/>
  <c r="C266" i="19"/>
  <c r="D266" i="19"/>
  <c r="E266" i="19"/>
  <c r="F266" i="19"/>
  <c r="H266" i="19"/>
  <c r="I266" i="19"/>
  <c r="J266" i="19"/>
  <c r="K266" i="19"/>
  <c r="R266" i="19"/>
  <c r="C278" i="19"/>
  <c r="D278" i="19"/>
  <c r="E278" i="19"/>
  <c r="F278" i="19"/>
  <c r="H278" i="19"/>
  <c r="M278" i="19"/>
  <c r="I278" i="19"/>
  <c r="J278" i="19"/>
  <c r="O278" i="19"/>
  <c r="K278" i="19"/>
  <c r="N278" i="19"/>
  <c r="R278" i="19"/>
  <c r="C279" i="19"/>
  <c r="D279" i="19"/>
  <c r="E279" i="19"/>
  <c r="F279" i="19"/>
  <c r="H279" i="19"/>
  <c r="I279" i="19"/>
  <c r="N279" i="19"/>
  <c r="J279" i="19"/>
  <c r="K279" i="19"/>
  <c r="M279" i="19"/>
  <c r="R279" i="19"/>
  <c r="C280" i="19"/>
  <c r="D280" i="19"/>
  <c r="E280" i="19"/>
  <c r="F280" i="19"/>
  <c r="H280" i="19"/>
  <c r="I280" i="19"/>
  <c r="J280" i="19"/>
  <c r="K280" i="19"/>
  <c r="M280" i="19"/>
  <c r="N280" i="19"/>
  <c r="R280" i="19"/>
  <c r="C281" i="19"/>
  <c r="D281" i="19"/>
  <c r="E281" i="19"/>
  <c r="F281" i="19"/>
  <c r="H281" i="19"/>
  <c r="I281" i="19"/>
  <c r="J281" i="19"/>
  <c r="K281" i="19"/>
  <c r="R281" i="19"/>
  <c r="C282" i="19"/>
  <c r="D282" i="19"/>
  <c r="E282" i="19"/>
  <c r="F282" i="19"/>
  <c r="H282" i="19"/>
  <c r="I282" i="19"/>
  <c r="J282" i="19"/>
  <c r="K282" i="19"/>
  <c r="M282" i="19"/>
  <c r="R282" i="19"/>
  <c r="C283" i="19"/>
  <c r="D283" i="19"/>
  <c r="E283" i="19"/>
  <c r="F283" i="19"/>
  <c r="H283" i="19"/>
  <c r="I283" i="19"/>
  <c r="J283" i="19"/>
  <c r="O283" i="19"/>
  <c r="K283" i="19"/>
  <c r="P283" i="19"/>
  <c r="R283" i="19"/>
  <c r="C284" i="19"/>
  <c r="D284" i="19"/>
  <c r="E284" i="19"/>
  <c r="F284" i="19"/>
  <c r="H284" i="19"/>
  <c r="I284" i="19"/>
  <c r="J284" i="19"/>
  <c r="K284" i="19"/>
  <c r="P284" i="19"/>
  <c r="R284" i="19"/>
  <c r="C285" i="19"/>
  <c r="D285" i="19"/>
  <c r="E285" i="19"/>
  <c r="F285" i="19"/>
  <c r="H285" i="19"/>
  <c r="I285" i="19"/>
  <c r="J285" i="19"/>
  <c r="K285" i="19"/>
  <c r="R285" i="19"/>
  <c r="C286" i="19"/>
  <c r="D286" i="19"/>
  <c r="E286" i="19"/>
  <c r="F286" i="19"/>
  <c r="H286" i="19"/>
  <c r="I286" i="19"/>
  <c r="J286" i="19"/>
  <c r="K286" i="19"/>
  <c r="R286" i="19"/>
  <c r="C287" i="19"/>
  <c r="D287" i="19"/>
  <c r="E287" i="19"/>
  <c r="F287" i="19"/>
  <c r="H287" i="19"/>
  <c r="I287" i="19"/>
  <c r="J287" i="19"/>
  <c r="K287" i="19"/>
  <c r="R287" i="19"/>
  <c r="C288" i="19"/>
  <c r="D288" i="19"/>
  <c r="E288" i="19"/>
  <c r="F288" i="19"/>
  <c r="H288" i="19"/>
  <c r="I288" i="19"/>
  <c r="J288" i="19"/>
  <c r="K288" i="19"/>
  <c r="R288" i="19"/>
  <c r="C289" i="19"/>
  <c r="D289" i="19"/>
  <c r="E289" i="19"/>
  <c r="F289" i="19"/>
  <c r="H289" i="19"/>
  <c r="I289" i="19"/>
  <c r="J289" i="19"/>
  <c r="K289" i="19"/>
  <c r="R289" i="19"/>
  <c r="C290" i="19"/>
  <c r="D290" i="19"/>
  <c r="E290" i="19"/>
  <c r="F290" i="19"/>
  <c r="H290" i="19"/>
  <c r="M290" i="19"/>
  <c r="I290" i="19"/>
  <c r="J290" i="19"/>
  <c r="K290" i="19"/>
  <c r="R290" i="19"/>
  <c r="C291" i="19"/>
  <c r="D291" i="19"/>
  <c r="E291" i="19"/>
  <c r="F291" i="19"/>
  <c r="H291" i="19"/>
  <c r="M291" i="19"/>
  <c r="I291" i="19"/>
  <c r="J291" i="19"/>
  <c r="O291" i="19"/>
  <c r="K291" i="19"/>
  <c r="R291" i="19"/>
  <c r="C292" i="19"/>
  <c r="D292" i="19"/>
  <c r="E292" i="19"/>
  <c r="F292" i="19"/>
  <c r="H292" i="19"/>
  <c r="I292" i="19"/>
  <c r="J292" i="19"/>
  <c r="K292" i="19"/>
  <c r="R292" i="19"/>
  <c r="P292" i="19"/>
  <c r="O34" i="19"/>
  <c r="M32" i="19"/>
  <c r="P287" i="19"/>
  <c r="P281" i="19"/>
  <c r="M283" i="19"/>
  <c r="O280" i="19"/>
  <c r="O288" i="19"/>
  <c r="M286" i="19"/>
  <c r="O35" i="19"/>
  <c r="P290" i="19"/>
  <c r="Q256" i="19"/>
  <c r="P289" i="19"/>
  <c r="G289" i="19"/>
  <c r="Q254" i="19"/>
  <c r="P285" i="19"/>
  <c r="P288" i="19"/>
  <c r="O292" i="19"/>
  <c r="M287" i="19"/>
  <c r="O279" i="19"/>
  <c r="O284" i="19"/>
  <c r="O282" i="19"/>
  <c r="P291" i="19"/>
  <c r="O287" i="19"/>
  <c r="M25" i="19"/>
  <c r="O23" i="19"/>
  <c r="M21" i="19"/>
  <c r="M33" i="19"/>
  <c r="M29" i="19"/>
  <c r="N28" i="19"/>
  <c r="P30" i="19"/>
  <c r="M35" i="19"/>
  <c r="M28" i="19"/>
  <c r="M24" i="19"/>
  <c r="L24" i="19"/>
  <c r="O62" i="19"/>
  <c r="N24" i="19"/>
  <c r="I36" i="19"/>
  <c r="N32" i="19"/>
  <c r="N21" i="19"/>
  <c r="G287" i="19"/>
  <c r="G291" i="19"/>
  <c r="G285" i="19"/>
  <c r="Q211" i="19"/>
  <c r="Q188" i="19"/>
  <c r="C36" i="19"/>
  <c r="N23" i="19"/>
  <c r="O290" i="19"/>
  <c r="G288" i="19"/>
  <c r="N283" i="19"/>
  <c r="Q252" i="19"/>
  <c r="N33" i="19"/>
  <c r="P26" i="19"/>
  <c r="P286" i="19"/>
  <c r="G292" i="19"/>
  <c r="O286" i="19"/>
  <c r="N284" i="19"/>
  <c r="G281" i="19"/>
  <c r="D293" i="19"/>
  <c r="Q230" i="19"/>
  <c r="Q136" i="19"/>
  <c r="L31" i="19"/>
  <c r="N29" i="19"/>
  <c r="L21" i="19"/>
  <c r="Q149" i="19"/>
  <c r="Q137" i="19"/>
  <c r="Q112" i="19"/>
  <c r="Q234" i="19"/>
  <c r="Q231" i="19"/>
  <c r="Q184" i="19"/>
  <c r="P241" i="19"/>
  <c r="Q212" i="19"/>
  <c r="Q102" i="19"/>
  <c r="Q56" i="19"/>
  <c r="Q52" i="19"/>
  <c r="Q205" i="19"/>
  <c r="L189" i="19"/>
  <c r="Q174" i="19"/>
  <c r="Q161" i="19"/>
  <c r="Q159" i="19"/>
  <c r="Q110" i="19"/>
  <c r="Q103" i="19"/>
  <c r="Q86" i="19"/>
  <c r="Q238" i="19"/>
  <c r="Q236" i="19"/>
  <c r="Q209" i="19"/>
  <c r="Q207" i="19"/>
  <c r="Q186" i="19"/>
  <c r="Q185" i="19"/>
  <c r="Q134" i="19"/>
  <c r="Q128" i="19"/>
  <c r="Q240" i="19"/>
  <c r="Q228" i="19"/>
  <c r="L241" i="19"/>
  <c r="M215" i="19"/>
  <c r="Q155" i="19"/>
  <c r="Q126" i="19"/>
  <c r="P113" i="19"/>
  <c r="H293" i="19"/>
  <c r="M292" i="19"/>
  <c r="M288" i="19"/>
  <c r="G284" i="19"/>
  <c r="P282" i="19"/>
  <c r="L282" i="19"/>
  <c r="P279" i="19"/>
  <c r="Q264" i="19"/>
  <c r="Q262" i="19"/>
  <c r="Q260" i="19"/>
  <c r="Q258" i="19"/>
  <c r="Q255" i="19"/>
  <c r="Q208" i="19"/>
  <c r="Q182" i="19"/>
  <c r="Q180" i="19"/>
  <c r="Q178" i="19"/>
  <c r="Q176" i="19"/>
  <c r="M163" i="19"/>
  <c r="Q129" i="19"/>
  <c r="Q100" i="19"/>
  <c r="Q87" i="19"/>
  <c r="Q57" i="19"/>
  <c r="Q54" i="19"/>
  <c r="M62" i="19"/>
  <c r="L34" i="19"/>
  <c r="P33" i="19"/>
  <c r="G30" i="19"/>
  <c r="P29" i="19"/>
  <c r="L27" i="19"/>
  <c r="E36" i="19"/>
  <c r="P23" i="19"/>
  <c r="Q283" i="19"/>
  <c r="Q235" i="19"/>
  <c r="Q204" i="19"/>
  <c r="Q187" i="19"/>
  <c r="P189" i="19"/>
  <c r="Q158" i="19"/>
  <c r="Q148" i="19"/>
  <c r="G163" i="19"/>
  <c r="Q132" i="19"/>
  <c r="Q130" i="19"/>
  <c r="Q127" i="19"/>
  <c r="Q124" i="19"/>
  <c r="Q111" i="19"/>
  <c r="L113" i="19"/>
  <c r="Q60" i="19"/>
  <c r="Q58" i="19"/>
  <c r="Q55" i="19"/>
  <c r="P28" i="19"/>
  <c r="P22" i="19"/>
  <c r="R36" i="19"/>
  <c r="G283" i="19"/>
  <c r="M88" i="19"/>
  <c r="G62" i="19"/>
  <c r="P32" i="19"/>
  <c r="P24" i="19"/>
  <c r="M284" i="19"/>
  <c r="C293" i="19"/>
  <c r="L281" i="19"/>
  <c r="G290" i="19"/>
  <c r="O289" i="19"/>
  <c r="M289" i="19"/>
  <c r="G286" i="19"/>
  <c r="O285" i="19"/>
  <c r="M285" i="19"/>
  <c r="G282" i="19"/>
  <c r="O281" i="19"/>
  <c r="M281" i="19"/>
  <c r="Q257" i="19"/>
  <c r="M266" i="19"/>
  <c r="Q232" i="19"/>
  <c r="Q229" i="19"/>
  <c r="Q213" i="19"/>
  <c r="Q210" i="19"/>
  <c r="M189" i="19"/>
  <c r="Q153" i="19"/>
  <c r="Q151" i="19"/>
  <c r="M138" i="19"/>
  <c r="Q135" i="19"/>
  <c r="O138" i="19"/>
  <c r="G138" i="19"/>
  <c r="Q108" i="19"/>
  <c r="Q106" i="19"/>
  <c r="Q104" i="19"/>
  <c r="N113" i="19"/>
  <c r="Q84" i="19"/>
  <c r="Q78" i="19"/>
  <c r="Q76" i="19"/>
  <c r="L35" i="19"/>
  <c r="G26" i="19"/>
  <c r="P25" i="19"/>
  <c r="H36" i="19"/>
  <c r="K36" i="19"/>
  <c r="F36" i="19"/>
  <c r="N34" i="19"/>
  <c r="L23" i="19"/>
  <c r="Q82" i="19"/>
  <c r="Q80" i="19"/>
  <c r="Q77" i="19"/>
  <c r="J36" i="19"/>
  <c r="P35" i="19"/>
  <c r="G33" i="19"/>
  <c r="L30" i="19"/>
  <c r="G29" i="19"/>
  <c r="L26" i="19"/>
  <c r="G25" i="19"/>
  <c r="G24" i="19"/>
  <c r="G23" i="19"/>
  <c r="Q85" i="19"/>
  <c r="O88" i="19"/>
  <c r="G88" i="19"/>
  <c r="L32" i="19"/>
  <c r="G31" i="19"/>
  <c r="N30" i="19"/>
  <c r="L28" i="19"/>
  <c r="G27" i="19"/>
  <c r="N26" i="19"/>
  <c r="L22" i="19"/>
  <c r="P21" i="19"/>
  <c r="M23" i="19"/>
  <c r="Q79" i="19"/>
  <c r="P34" i="19"/>
  <c r="L33" i="19"/>
  <c r="G32" i="19"/>
  <c r="N31" i="19"/>
  <c r="L29" i="19"/>
  <c r="G28" i="19"/>
  <c r="N27" i="19"/>
  <c r="L25" i="19"/>
  <c r="G22" i="19"/>
  <c r="G21" i="19"/>
  <c r="N290" i="19"/>
  <c r="L290" i="19"/>
  <c r="N286" i="19"/>
  <c r="L286" i="19"/>
  <c r="G266" i="19"/>
  <c r="Q175" i="19"/>
  <c r="N189" i="19"/>
  <c r="E293" i="19"/>
  <c r="R293" i="19"/>
  <c r="G241" i="19"/>
  <c r="I293" i="19"/>
  <c r="N292" i="19"/>
  <c r="L292" i="19"/>
  <c r="N288" i="19"/>
  <c r="L288" i="19"/>
  <c r="L284" i="19"/>
  <c r="N281" i="19"/>
  <c r="G279" i="19"/>
  <c r="J293" i="19"/>
  <c r="O266" i="19"/>
  <c r="Q265" i="19"/>
  <c r="Q253" i="19"/>
  <c r="N266" i="19"/>
  <c r="K293" i="19"/>
  <c r="N289" i="19"/>
  <c r="L289" i="19"/>
  <c r="N285" i="19"/>
  <c r="L285" i="19"/>
  <c r="N282" i="19"/>
  <c r="G280" i="19"/>
  <c r="P280" i="19"/>
  <c r="P278" i="19"/>
  <c r="Q278" i="19"/>
  <c r="F293" i="19"/>
  <c r="G278" i="19"/>
  <c r="O241" i="19"/>
  <c r="N291" i="19"/>
  <c r="L291" i="19"/>
  <c r="N287" i="19"/>
  <c r="L287" i="19"/>
  <c r="L283" i="19"/>
  <c r="Q261" i="19"/>
  <c r="Q239" i="19"/>
  <c r="Q227" i="19"/>
  <c r="N241" i="19"/>
  <c r="Q226" i="19"/>
  <c r="M241" i="19"/>
  <c r="Q214" i="19"/>
  <c r="Q206" i="19"/>
  <c r="O215" i="19"/>
  <c r="G215" i="19"/>
  <c r="Q183" i="19"/>
  <c r="Q157" i="19"/>
  <c r="L163" i="19"/>
  <c r="O113" i="19"/>
  <c r="G113" i="19"/>
  <c r="N62" i="19"/>
  <c r="L279" i="19"/>
  <c r="Q259" i="19"/>
  <c r="Q251" i="19"/>
  <c r="Q233" i="19"/>
  <c r="N215" i="19"/>
  <c r="Q181" i="19"/>
  <c r="O163" i="19"/>
  <c r="Q156" i="19"/>
  <c r="P138" i="19"/>
  <c r="L138" i="19"/>
  <c r="Q109" i="19"/>
  <c r="Q101" i="19"/>
  <c r="P88" i="19"/>
  <c r="L88" i="19"/>
  <c r="Q61" i="19"/>
  <c r="Q53" i="19"/>
  <c r="Q179" i="19"/>
  <c r="O189" i="19"/>
  <c r="P163" i="19"/>
  <c r="Q133" i="19"/>
  <c r="M113" i="19"/>
  <c r="G35" i="19"/>
  <c r="G34" i="19"/>
  <c r="G189" i="19"/>
  <c r="Q162" i="19"/>
  <c r="Q154" i="19"/>
  <c r="Q125" i="19"/>
  <c r="Q107" i="19"/>
  <c r="Q99" i="19"/>
  <c r="Q98" i="19"/>
  <c r="Q83" i="19"/>
  <c r="Q75" i="19"/>
  <c r="Q74" i="19"/>
  <c r="Q59" i="19"/>
  <c r="Q51" i="19"/>
  <c r="P62" i="19"/>
  <c r="L62" i="19"/>
  <c r="D36" i="19"/>
  <c r="N35" i="19"/>
  <c r="L280" i="19"/>
  <c r="L278" i="19"/>
  <c r="Q263" i="19"/>
  <c r="P266" i="19"/>
  <c r="L266" i="19"/>
  <c r="Q237" i="19"/>
  <c r="P215" i="19"/>
  <c r="L215" i="19"/>
  <c r="Q177" i="19"/>
  <c r="Q160" i="19"/>
  <c r="Q152" i="19"/>
  <c r="Q131" i="19"/>
  <c r="N138" i="19"/>
  <c r="Q123" i="19"/>
  <c r="Q105" i="19"/>
  <c r="Q81" i="19"/>
  <c r="Q73" i="19"/>
  <c r="N88" i="19"/>
  <c r="Q150" i="19"/>
  <c r="N163" i="19"/>
  <c r="O33" i="19"/>
  <c r="O32" i="19"/>
  <c r="O31" i="19"/>
  <c r="O30" i="19"/>
  <c r="O29" i="19"/>
  <c r="O28" i="19"/>
  <c r="O27" i="19"/>
  <c r="O26" i="19"/>
  <c r="O25" i="19"/>
  <c r="O22" i="19"/>
  <c r="Q280" i="19"/>
  <c r="Q287" i="19"/>
  <c r="Q285" i="19"/>
  <c r="Q286" i="19"/>
  <c r="Q291" i="19"/>
  <c r="Q279" i="19"/>
  <c r="Q282" i="19"/>
  <c r="O293" i="19"/>
  <c r="Q288" i="19"/>
  <c r="Q292" i="19"/>
  <c r="Q290" i="19"/>
  <c r="Q284" i="19"/>
  <c r="Q21" i="19"/>
  <c r="Q25" i="19"/>
  <c r="Q23" i="19"/>
  <c r="Q24" i="19"/>
  <c r="Q32" i="19"/>
  <c r="Q28" i="19"/>
  <c r="Q35" i="19"/>
  <c r="Q22" i="19"/>
  <c r="Q27" i="19"/>
  <c r="M36" i="19"/>
  <c r="Q34" i="19"/>
  <c r="Q29" i="19"/>
  <c r="L293" i="19"/>
  <c r="Q281" i="19"/>
  <c r="M293" i="19"/>
  <c r="Q26" i="19"/>
  <c r="Q30" i="19"/>
  <c r="Q33" i="19"/>
  <c r="L36" i="19"/>
  <c r="Q31" i="19"/>
  <c r="P36" i="19"/>
  <c r="Q189" i="19"/>
  <c r="G36" i="19"/>
  <c r="Q113" i="19"/>
  <c r="Q289" i="19"/>
  <c r="N36" i="19"/>
  <c r="G293" i="19"/>
  <c r="Q163" i="19"/>
  <c r="Q88" i="19"/>
  <c r="Q266" i="19"/>
  <c r="Q241" i="19"/>
  <c r="O36" i="19"/>
  <c r="Q215" i="19"/>
  <c r="Q62" i="19"/>
  <c r="P293" i="19"/>
  <c r="Q138" i="19"/>
  <c r="N293" i="19"/>
  <c r="Q293" i="19"/>
  <c r="Q36" i="19"/>
  <c r="A3" i="30"/>
  <c r="A5" i="28"/>
  <c r="E21" i="33"/>
  <c r="F21" i="33"/>
  <c r="G21" i="33"/>
  <c r="H21" i="33"/>
  <c r="G7" i="43"/>
  <c r="G8" i="43"/>
  <c r="G9" i="43"/>
  <c r="G10" i="43"/>
  <c r="G11" i="43"/>
  <c r="G12" i="43"/>
  <c r="G13" i="43"/>
  <c r="G14" i="43"/>
  <c r="G15" i="43"/>
  <c r="G16" i="43"/>
  <c r="G17" i="43"/>
  <c r="G18" i="43"/>
  <c r="G19" i="43"/>
  <c r="G20" i="43"/>
  <c r="F15" i="43"/>
  <c r="F10" i="43"/>
  <c r="F11" i="43"/>
  <c r="F12" i="43"/>
  <c r="F13" i="43"/>
  <c r="F14" i="43"/>
  <c r="F16" i="43"/>
  <c r="F17" i="43"/>
  <c r="F18" i="43"/>
  <c r="F19" i="43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P12" i="39"/>
  <c r="Q12" i="39"/>
  <c r="P13" i="39"/>
  <c r="Q13" i="39"/>
  <c r="P14" i="39"/>
  <c r="Q14" i="39"/>
  <c r="P15" i="39"/>
  <c r="Q15" i="39"/>
  <c r="P16" i="39"/>
  <c r="Q16" i="39"/>
  <c r="P17" i="39"/>
  <c r="Q17" i="39"/>
  <c r="P18" i="39"/>
  <c r="Q18" i="39"/>
  <c r="P19" i="39"/>
  <c r="Q19" i="39"/>
  <c r="P20" i="39"/>
  <c r="Q20" i="39"/>
  <c r="P21" i="39"/>
  <c r="Q21" i="39"/>
  <c r="P22" i="39"/>
  <c r="Q22" i="39"/>
  <c r="P23" i="39"/>
  <c r="Q23" i="39"/>
  <c r="P24" i="39"/>
  <c r="Q24" i="39"/>
  <c r="P25" i="39"/>
  <c r="Q25" i="39"/>
  <c r="F8" i="43"/>
  <c r="F9" i="43"/>
  <c r="F20" i="43"/>
  <c r="F11" i="35"/>
  <c r="J11" i="35"/>
  <c r="F12" i="35"/>
  <c r="J12" i="35"/>
  <c r="F13" i="35"/>
  <c r="J13" i="35"/>
  <c r="G11" i="36"/>
  <c r="G12" i="36"/>
  <c r="G13" i="36"/>
  <c r="G14" i="36"/>
  <c r="G15" i="36"/>
  <c r="G16" i="36"/>
  <c r="G17" i="36"/>
  <c r="G18" i="36"/>
  <c r="G19" i="36"/>
  <c r="G20" i="36"/>
  <c r="G21" i="36"/>
  <c r="G22" i="36"/>
  <c r="G23" i="36"/>
  <c r="G24" i="36"/>
  <c r="G10" i="36"/>
  <c r="AR25" i="13"/>
  <c r="K9" i="26"/>
  <c r="K10" i="26"/>
  <c r="K11" i="26"/>
  <c r="K12" i="26"/>
  <c r="K13" i="26"/>
  <c r="K14" i="26"/>
  <c r="K15" i="26"/>
  <c r="K16" i="26"/>
  <c r="K17" i="26"/>
  <c r="K18" i="26"/>
  <c r="K19" i="26"/>
  <c r="K20" i="26"/>
  <c r="K21" i="26"/>
  <c r="K22" i="26"/>
  <c r="K8" i="26"/>
  <c r="O11" i="27"/>
  <c r="O12" i="27"/>
  <c r="O13" i="27"/>
  <c r="O14" i="27"/>
  <c r="O15" i="27"/>
  <c r="O16" i="27"/>
  <c r="O17" i="27"/>
  <c r="O18" i="27"/>
  <c r="O19" i="27"/>
  <c r="O20" i="27"/>
  <c r="O21" i="27"/>
  <c r="O22" i="27"/>
  <c r="O23" i="27"/>
  <c r="O24" i="27"/>
  <c r="O10" i="27"/>
  <c r="G11" i="27"/>
  <c r="G12" i="27"/>
  <c r="G13" i="27"/>
  <c r="G14" i="27"/>
  <c r="G15" i="27"/>
  <c r="G16" i="27"/>
  <c r="G17" i="27"/>
  <c r="G18" i="27"/>
  <c r="G19" i="27"/>
  <c r="G20" i="27"/>
  <c r="G21" i="27"/>
  <c r="G22" i="27"/>
  <c r="G23" i="27"/>
  <c r="G24" i="27"/>
  <c r="G10" i="27"/>
  <c r="R24" i="28"/>
  <c r="R23" i="28"/>
  <c r="R22" i="28"/>
  <c r="R21" i="28"/>
  <c r="R20" i="28"/>
  <c r="R19" i="28"/>
  <c r="R18" i="28"/>
  <c r="R17" i="28"/>
  <c r="R16" i="28"/>
  <c r="R15" i="28"/>
  <c r="R14" i="28"/>
  <c r="R13" i="28"/>
  <c r="R12" i="28"/>
  <c r="R11" i="28"/>
  <c r="R10" i="28"/>
  <c r="J24" i="28"/>
  <c r="J23" i="28"/>
  <c r="J22" i="28"/>
  <c r="J21" i="28"/>
  <c r="J20" i="28"/>
  <c r="J19" i="28"/>
  <c r="J18" i="28"/>
  <c r="J17" i="28"/>
  <c r="J16" i="28"/>
  <c r="J15" i="28"/>
  <c r="J14" i="28"/>
  <c r="J13" i="28"/>
  <c r="J12" i="28"/>
  <c r="J11" i="28"/>
  <c r="J10" i="28"/>
  <c r="J183" i="1"/>
  <c r="G6" i="43"/>
  <c r="F7" i="43"/>
  <c r="F6" i="43"/>
  <c r="E21" i="43"/>
  <c r="D21" i="43"/>
  <c r="C21" i="43"/>
  <c r="G21" i="43"/>
  <c r="F21" i="43"/>
  <c r="F19" i="14"/>
  <c r="Y25" i="42"/>
  <c r="X25" i="42"/>
  <c r="W25" i="42"/>
  <c r="V25" i="42"/>
  <c r="U25" i="42"/>
  <c r="T25" i="42"/>
  <c r="S25" i="42"/>
  <c r="Q25" i="42"/>
  <c r="P25" i="42"/>
  <c r="O25" i="42"/>
  <c r="N25" i="42"/>
  <c r="M25" i="42"/>
  <c r="L25" i="42"/>
  <c r="K25" i="42"/>
  <c r="I25" i="42"/>
  <c r="H25" i="42"/>
  <c r="G25" i="42"/>
  <c r="F25" i="42"/>
  <c r="E25" i="42"/>
  <c r="D25" i="42"/>
  <c r="C25" i="42"/>
  <c r="Z24" i="42"/>
  <c r="R24" i="42"/>
  <c r="J24" i="42"/>
  <c r="Z23" i="42"/>
  <c r="R23" i="42"/>
  <c r="J23" i="42"/>
  <c r="Z22" i="42"/>
  <c r="R22" i="42"/>
  <c r="J22" i="42"/>
  <c r="Z21" i="42"/>
  <c r="R21" i="42"/>
  <c r="J21" i="42"/>
  <c r="Z20" i="42"/>
  <c r="R20" i="42"/>
  <c r="J20" i="42"/>
  <c r="Z19" i="42"/>
  <c r="R19" i="42"/>
  <c r="J19" i="42"/>
  <c r="Z18" i="42"/>
  <c r="R18" i="42"/>
  <c r="J18" i="42"/>
  <c r="Z17" i="42"/>
  <c r="R17" i="42"/>
  <c r="J17" i="42"/>
  <c r="Z16" i="42"/>
  <c r="J16" i="42"/>
  <c r="Z15" i="42"/>
  <c r="J15" i="42"/>
  <c r="Z14" i="42"/>
  <c r="J14" i="42"/>
  <c r="Z13" i="42"/>
  <c r="J13" i="42"/>
  <c r="Z12" i="42"/>
  <c r="J12" i="42"/>
  <c r="Z11" i="42"/>
  <c r="J11" i="42"/>
  <c r="Z10" i="42"/>
  <c r="J10" i="42"/>
  <c r="A3" i="42"/>
  <c r="J25" i="42"/>
  <c r="D52" i="42"/>
  <c r="H52" i="42"/>
  <c r="C52" i="42"/>
  <c r="G52" i="42"/>
  <c r="J38" i="42"/>
  <c r="J42" i="42"/>
  <c r="J45" i="42"/>
  <c r="J49" i="42"/>
  <c r="J40" i="42"/>
  <c r="J44" i="42"/>
  <c r="J46" i="42"/>
  <c r="J48" i="42"/>
  <c r="J50" i="42"/>
  <c r="R25" i="42"/>
  <c r="E52" i="42"/>
  <c r="I52" i="42"/>
  <c r="J39" i="42"/>
  <c r="J43" i="42"/>
  <c r="J47" i="42"/>
  <c r="J51" i="42"/>
  <c r="Z25" i="42"/>
  <c r="F52" i="42"/>
  <c r="J41" i="42"/>
  <c r="J37" i="42"/>
  <c r="J52" i="42"/>
  <c r="AJ10" i="13"/>
  <c r="AK10" i="13"/>
  <c r="Q37" i="42"/>
  <c r="AJ11" i="13"/>
  <c r="L9" i="15"/>
  <c r="AK11" i="13"/>
  <c r="Q38" i="42"/>
  <c r="AJ12" i="13"/>
  <c r="AK12" i="13"/>
  <c r="Q39" i="42"/>
  <c r="AJ13" i="13"/>
  <c r="L11" i="15"/>
  <c r="AK13" i="13"/>
  <c r="Q40" i="42"/>
  <c r="AJ14" i="13"/>
  <c r="AK14" i="13"/>
  <c r="Q41" i="42"/>
  <c r="AJ15" i="13"/>
  <c r="AK15" i="13"/>
  <c r="Q42" i="42"/>
  <c r="AJ16" i="13"/>
  <c r="AK16" i="13"/>
  <c r="Q43" i="42"/>
  <c r="AJ17" i="13"/>
  <c r="AK17" i="13"/>
  <c r="Q44" i="42"/>
  <c r="AJ18" i="13"/>
  <c r="AK18" i="13"/>
  <c r="Q45" i="42"/>
  <c r="AJ19" i="13"/>
  <c r="AK19" i="13"/>
  <c r="Q46" i="42"/>
  <c r="AJ20" i="13"/>
  <c r="AK20" i="13"/>
  <c r="Q47" i="42"/>
  <c r="AJ21" i="13"/>
  <c r="AK21" i="13"/>
  <c r="Q48" i="42"/>
  <c r="AJ22" i="13"/>
  <c r="AK22" i="13"/>
  <c r="Q49" i="42"/>
  <c r="AJ23" i="13"/>
  <c r="AK23" i="13"/>
  <c r="Q50" i="42"/>
  <c r="AJ24" i="13"/>
  <c r="AK24" i="13"/>
  <c r="Q51" i="42"/>
  <c r="Y25" i="13"/>
  <c r="P25" i="13"/>
  <c r="H25" i="13"/>
  <c r="I25" i="13"/>
  <c r="L10" i="15"/>
  <c r="L8" i="15"/>
  <c r="Q52" i="42"/>
  <c r="L17" i="15"/>
  <c r="P46" i="42"/>
  <c r="L13" i="15"/>
  <c r="P42" i="42"/>
  <c r="P40" i="42"/>
  <c r="L22" i="15"/>
  <c r="P51" i="42"/>
  <c r="L20" i="15"/>
  <c r="P49" i="42"/>
  <c r="L18" i="15"/>
  <c r="P47" i="42"/>
  <c r="L16" i="15"/>
  <c r="P45" i="42"/>
  <c r="L14" i="15"/>
  <c r="P43" i="42"/>
  <c r="L12" i="15"/>
  <c r="P41" i="42"/>
  <c r="P39" i="42"/>
  <c r="P37" i="42"/>
  <c r="L21" i="15"/>
  <c r="P50" i="42"/>
  <c r="L19" i="15"/>
  <c r="P48" i="42"/>
  <c r="L15" i="15"/>
  <c r="P44" i="42"/>
  <c r="P38" i="42"/>
  <c r="AJ25" i="13"/>
  <c r="A2" i="3"/>
  <c r="P52" i="42"/>
  <c r="J208" i="1"/>
  <c r="L193" i="1"/>
  <c r="J233" i="1"/>
  <c r="J158" i="1"/>
  <c r="J133" i="1"/>
  <c r="J108" i="1"/>
  <c r="J83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58" i="1"/>
  <c r="J33" i="1"/>
  <c r="J12" i="37"/>
  <c r="J13" i="37"/>
  <c r="J14" i="37"/>
  <c r="J15" i="37"/>
  <c r="J16" i="37"/>
  <c r="J17" i="37"/>
  <c r="J18" i="37"/>
  <c r="J19" i="37"/>
  <c r="J20" i="37"/>
  <c r="J21" i="37"/>
  <c r="J22" i="37"/>
  <c r="J23" i="37"/>
  <c r="J24" i="37"/>
  <c r="J11" i="37"/>
  <c r="J10" i="37"/>
  <c r="I25" i="36"/>
  <c r="G25" i="37"/>
  <c r="D21" i="33"/>
  <c r="Q25" i="27"/>
  <c r="I25" i="27"/>
  <c r="D52" i="28"/>
  <c r="E52" i="28"/>
  <c r="F52" i="28"/>
  <c r="G52" i="28"/>
  <c r="H52" i="28"/>
  <c r="C52" i="28"/>
  <c r="O25" i="28"/>
  <c r="G25" i="28"/>
  <c r="E24" i="2"/>
  <c r="L93" i="1"/>
  <c r="M193" i="1"/>
  <c r="N193" i="1"/>
  <c r="F14" i="35"/>
  <c r="J14" i="35"/>
  <c r="F15" i="35"/>
  <c r="J15" i="35"/>
  <c r="F16" i="35"/>
  <c r="J16" i="35"/>
  <c r="F17" i="35"/>
  <c r="J17" i="35"/>
  <c r="F18" i="35"/>
  <c r="J18" i="35"/>
  <c r="F19" i="35"/>
  <c r="J19" i="35"/>
  <c r="F20" i="35"/>
  <c r="J20" i="35"/>
  <c r="F21" i="35"/>
  <c r="J21" i="35"/>
  <c r="F22" i="35"/>
  <c r="J22" i="35"/>
  <c r="F24" i="35"/>
  <c r="J24" i="35"/>
  <c r="F25" i="35"/>
  <c r="J25" i="35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O10" i="18"/>
  <c r="P10" i="18"/>
  <c r="Q10" i="18"/>
  <c r="O11" i="18"/>
  <c r="P11" i="18"/>
  <c r="Q11" i="18"/>
  <c r="O12" i="18"/>
  <c r="P12" i="18"/>
  <c r="Q12" i="18"/>
  <c r="O13" i="18"/>
  <c r="P13" i="18"/>
  <c r="Q13" i="18"/>
  <c r="O14" i="18"/>
  <c r="P14" i="18"/>
  <c r="Q14" i="18"/>
  <c r="P74" i="11"/>
  <c r="P75" i="11"/>
  <c r="P76" i="11"/>
  <c r="P77" i="11"/>
  <c r="P78" i="11"/>
  <c r="P79" i="11"/>
  <c r="P80" i="11"/>
  <c r="E10" i="2"/>
  <c r="H10" i="2"/>
  <c r="I10" i="2"/>
  <c r="P81" i="11"/>
  <c r="P82" i="11"/>
  <c r="P83" i="11"/>
  <c r="P84" i="11"/>
  <c r="P85" i="11"/>
  <c r="P86" i="11"/>
  <c r="P87" i="11"/>
  <c r="P88" i="11"/>
  <c r="P43" i="11"/>
  <c r="P44" i="11"/>
  <c r="P45" i="11"/>
  <c r="P46" i="11"/>
  <c r="P47" i="11"/>
  <c r="P48" i="11"/>
  <c r="P49" i="11"/>
  <c r="P50" i="11"/>
  <c r="P51" i="11"/>
  <c r="P52" i="11"/>
  <c r="P53" i="11"/>
  <c r="P54" i="11"/>
  <c r="C25" i="2"/>
  <c r="C22" i="38"/>
  <c r="D22" i="38"/>
  <c r="F22" i="38"/>
  <c r="E22" i="38"/>
  <c r="J13" i="39"/>
  <c r="H14" i="34"/>
  <c r="I14" i="34"/>
  <c r="H15" i="34"/>
  <c r="I15" i="34"/>
  <c r="H13" i="34"/>
  <c r="I13" i="34"/>
  <c r="H11" i="34"/>
  <c r="I11" i="34"/>
  <c r="H12" i="34"/>
  <c r="I12" i="34"/>
  <c r="G24" i="39"/>
  <c r="J22" i="39"/>
  <c r="G20" i="39"/>
  <c r="G18" i="39"/>
  <c r="G16" i="39"/>
  <c r="G14" i="39"/>
  <c r="G12" i="39"/>
  <c r="U26" i="39"/>
  <c r="H26" i="39"/>
  <c r="C26" i="39"/>
  <c r="A5" i="39"/>
  <c r="N4" i="39"/>
  <c r="A4" i="39"/>
  <c r="A5" i="40"/>
  <c r="H23" i="34"/>
  <c r="H19" i="34"/>
  <c r="A4" i="34"/>
  <c r="G26" i="35"/>
  <c r="E26" i="35"/>
  <c r="A4" i="35"/>
  <c r="A4" i="36"/>
  <c r="H25" i="37"/>
  <c r="F25" i="37"/>
  <c r="A4" i="37"/>
  <c r="K14" i="39"/>
  <c r="K18" i="39"/>
  <c r="J23" i="39"/>
  <c r="H22" i="34"/>
  <c r="I22" i="34"/>
  <c r="H25" i="34"/>
  <c r="I25" i="34"/>
  <c r="H18" i="34"/>
  <c r="I18" i="34"/>
  <c r="H21" i="34"/>
  <c r="I21" i="34"/>
  <c r="I26" i="34" s="1"/>
  <c r="I23" i="34"/>
  <c r="H24" i="34"/>
  <c r="I24" i="34"/>
  <c r="F26" i="40"/>
  <c r="H13" i="40"/>
  <c r="H17" i="40"/>
  <c r="H21" i="40"/>
  <c r="H25" i="40"/>
  <c r="G15" i="39"/>
  <c r="K15" i="39"/>
  <c r="G19" i="39"/>
  <c r="K19" i="39"/>
  <c r="G23" i="39"/>
  <c r="K23" i="39"/>
  <c r="J15" i="39"/>
  <c r="J17" i="39"/>
  <c r="J19" i="39"/>
  <c r="J21" i="39"/>
  <c r="J25" i="39"/>
  <c r="K12" i="39"/>
  <c r="K16" i="39"/>
  <c r="K20" i="39"/>
  <c r="K24" i="39"/>
  <c r="G11" i="39"/>
  <c r="C25" i="36"/>
  <c r="C25" i="37"/>
  <c r="F25" i="36"/>
  <c r="D26" i="35"/>
  <c r="I26" i="35"/>
  <c r="E26" i="34"/>
  <c r="H17" i="34"/>
  <c r="I17" i="34"/>
  <c r="I19" i="34"/>
  <c r="H20" i="34"/>
  <c r="I20" i="34"/>
  <c r="E26" i="40"/>
  <c r="H12" i="40"/>
  <c r="H16" i="40"/>
  <c r="H20" i="40"/>
  <c r="H24" i="40"/>
  <c r="E26" i="39"/>
  <c r="I26" i="39"/>
  <c r="T26" i="39"/>
  <c r="X26" i="39"/>
  <c r="G13" i="39"/>
  <c r="K13" i="39"/>
  <c r="G17" i="39"/>
  <c r="K17" i="39"/>
  <c r="G21" i="39"/>
  <c r="K21" i="39"/>
  <c r="G25" i="39"/>
  <c r="K25" i="39"/>
  <c r="E25" i="37"/>
  <c r="J25" i="37"/>
  <c r="D25" i="37"/>
  <c r="I25" i="37"/>
  <c r="E25" i="36"/>
  <c r="J25" i="36"/>
  <c r="C26" i="35"/>
  <c r="H26" i="35"/>
  <c r="D26" i="34"/>
  <c r="H16" i="34"/>
  <c r="I16" i="34"/>
  <c r="H11" i="40"/>
  <c r="H15" i="40"/>
  <c r="H19" i="40"/>
  <c r="D26" i="39"/>
  <c r="S26" i="39"/>
  <c r="W26" i="39"/>
  <c r="V26" i="39"/>
  <c r="F26" i="39"/>
  <c r="D25" i="36"/>
  <c r="H25" i="36"/>
  <c r="C26" i="34"/>
  <c r="G26" i="34"/>
  <c r="C26" i="40"/>
  <c r="G26" i="40"/>
  <c r="H14" i="40"/>
  <c r="H18" i="40"/>
  <c r="H22" i="40"/>
  <c r="J14" i="39"/>
  <c r="J18" i="39"/>
  <c r="G22" i="39"/>
  <c r="K22" i="39"/>
  <c r="F26" i="34"/>
  <c r="J12" i="39"/>
  <c r="J16" i="39"/>
  <c r="J20" i="39"/>
  <c r="J24" i="39"/>
  <c r="D26" i="40"/>
  <c r="G25" i="36"/>
  <c r="F26" i="35"/>
  <c r="J26" i="35"/>
  <c r="J26" i="39"/>
  <c r="G26" i="39"/>
  <c r="K26" i="39"/>
  <c r="H26" i="40"/>
  <c r="H26" i="34"/>
  <c r="P26" i="39"/>
  <c r="Q26" i="39"/>
  <c r="R19" i="39"/>
  <c r="R11" i="39"/>
  <c r="R17" i="39"/>
  <c r="R13" i="39"/>
  <c r="R23" i="39"/>
  <c r="R26" i="39"/>
  <c r="R22" i="39"/>
  <c r="R21" i="39"/>
  <c r="R24" i="39"/>
  <c r="R15" i="39"/>
  <c r="R18" i="39"/>
  <c r="R25" i="39"/>
  <c r="R20" i="39"/>
  <c r="R16" i="39"/>
  <c r="R12" i="39"/>
  <c r="R14" i="39"/>
  <c r="C21" i="33"/>
  <c r="A5" i="32"/>
  <c r="S25" i="31"/>
  <c r="Q25" i="31"/>
  <c r="O25" i="31"/>
  <c r="M25" i="31"/>
  <c r="A5" i="31"/>
  <c r="A4" i="31"/>
  <c r="F18" i="31"/>
  <c r="G12" i="31"/>
  <c r="G20" i="31"/>
  <c r="F11" i="31"/>
  <c r="F21" i="31"/>
  <c r="H19" i="31"/>
  <c r="G22" i="31"/>
  <c r="H16" i="31"/>
  <c r="G17" i="31"/>
  <c r="G21" i="31"/>
  <c r="G13" i="31"/>
  <c r="G16" i="31"/>
  <c r="G24" i="31"/>
  <c r="F13" i="31"/>
  <c r="G14" i="31"/>
  <c r="F15" i="31"/>
  <c r="G18" i="31"/>
  <c r="H20" i="31"/>
  <c r="C25" i="31"/>
  <c r="E25" i="31"/>
  <c r="D25" i="31"/>
  <c r="G25" i="31" s="1"/>
  <c r="H15" i="31"/>
  <c r="F17" i="31"/>
  <c r="F19" i="31"/>
  <c r="F22" i="31"/>
  <c r="H23" i="31"/>
  <c r="H24" i="31"/>
  <c r="F10" i="31"/>
  <c r="H11" i="31"/>
  <c r="H12" i="31"/>
  <c r="H14" i="31"/>
  <c r="H21" i="31"/>
  <c r="F23" i="31"/>
  <c r="F14" i="31"/>
  <c r="H10" i="31"/>
  <c r="G11" i="31"/>
  <c r="F12" i="31"/>
  <c r="G15" i="31"/>
  <c r="F16" i="31"/>
  <c r="H18" i="31"/>
  <c r="G19" i="31"/>
  <c r="F20" i="31"/>
  <c r="H22" i="31"/>
  <c r="G23" i="31"/>
  <c r="F24" i="31"/>
  <c r="G10" i="31"/>
  <c r="H13" i="31"/>
  <c r="H17" i="31"/>
  <c r="H25" i="31"/>
  <c r="I16" i="31" s="1"/>
  <c r="I25" i="31"/>
  <c r="F25" i="31"/>
  <c r="I19" i="31"/>
  <c r="I21" i="31"/>
  <c r="I24" i="31"/>
  <c r="I20" i="31"/>
  <c r="I11" i="31"/>
  <c r="I18" i="31"/>
  <c r="I10" i="31"/>
  <c r="I14" i="31"/>
  <c r="I12" i="31"/>
  <c r="I15" i="31"/>
  <c r="I17" i="31"/>
  <c r="I13" i="31"/>
  <c r="A4" i="26"/>
  <c r="L25" i="27"/>
  <c r="K25" i="27"/>
  <c r="E25" i="27"/>
  <c r="C25" i="27"/>
  <c r="A4" i="27"/>
  <c r="A4" i="28"/>
  <c r="H24" i="29"/>
  <c r="H23" i="29"/>
  <c r="H22" i="29"/>
  <c r="H21" i="29"/>
  <c r="H20" i="29"/>
  <c r="H19" i="29"/>
  <c r="H18" i="29"/>
  <c r="H17" i="29"/>
  <c r="H16" i="29"/>
  <c r="H15" i="29"/>
  <c r="H14" i="29"/>
  <c r="H13" i="29"/>
  <c r="H12" i="29"/>
  <c r="H11" i="29"/>
  <c r="H10" i="29"/>
  <c r="A4" i="29"/>
  <c r="J23" i="26"/>
  <c r="P25" i="27"/>
  <c r="G23" i="26"/>
  <c r="R25" i="27"/>
  <c r="I23" i="26"/>
  <c r="K25" i="28"/>
  <c r="D23" i="26"/>
  <c r="H23" i="26"/>
  <c r="P25" i="28"/>
  <c r="E25" i="28"/>
  <c r="F23" i="26"/>
  <c r="N25" i="27"/>
  <c r="H25" i="27"/>
  <c r="D25" i="27"/>
  <c r="J25" i="27"/>
  <c r="F25" i="27"/>
  <c r="E23" i="26"/>
  <c r="G25" i="29"/>
  <c r="L25" i="28"/>
  <c r="Q25" i="28"/>
  <c r="N25" i="28"/>
  <c r="M25" i="27"/>
  <c r="F25" i="29"/>
  <c r="F25" i="28"/>
  <c r="E25" i="29"/>
  <c r="D25" i="28"/>
  <c r="I25" i="28"/>
  <c r="C25" i="28"/>
  <c r="H25" i="28"/>
  <c r="H25" i="29"/>
  <c r="M25" i="28"/>
  <c r="D25" i="29"/>
  <c r="C25" i="29"/>
  <c r="J25" i="28"/>
  <c r="R25" i="28"/>
  <c r="O25" i="27"/>
  <c r="C23" i="26"/>
  <c r="G25" i="27"/>
  <c r="K23" i="26"/>
  <c r="G183" i="1"/>
  <c r="C183" i="1"/>
  <c r="F183" i="1"/>
  <c r="K183" i="1"/>
  <c r="E183" i="1"/>
  <c r="I183" i="1"/>
  <c r="D183" i="1"/>
  <c r="H183" i="1"/>
  <c r="C58" i="1"/>
  <c r="G58" i="1"/>
  <c r="D58" i="1"/>
  <c r="F58" i="1"/>
  <c r="K58" i="1"/>
  <c r="E58" i="1"/>
  <c r="I58" i="1"/>
  <c r="H58" i="1"/>
  <c r="A7" i="11"/>
  <c r="F12" i="14"/>
  <c r="F11" i="14"/>
  <c r="F21" i="14"/>
  <c r="A6" i="11"/>
  <c r="A5" i="11"/>
  <c r="A5" i="14"/>
  <c r="A4" i="14"/>
  <c r="A3" i="14"/>
  <c r="A2" i="14"/>
  <c r="F107" i="14"/>
  <c r="E107" i="14"/>
  <c r="G51" i="14"/>
  <c r="H24" i="14"/>
  <c r="G24" i="14"/>
  <c r="F24" i="14"/>
  <c r="E24" i="14"/>
  <c r="D24" i="14"/>
  <c r="C24" i="14"/>
  <c r="F23" i="14"/>
  <c r="E23" i="14"/>
  <c r="H22" i="14"/>
  <c r="G22" i="14"/>
  <c r="D22" i="14"/>
  <c r="C22" i="14"/>
  <c r="H21" i="14"/>
  <c r="G21" i="14"/>
  <c r="E21" i="14"/>
  <c r="D21" i="14"/>
  <c r="C21" i="14"/>
  <c r="H20" i="14"/>
  <c r="G20" i="14"/>
  <c r="F20" i="14"/>
  <c r="E20" i="14"/>
  <c r="D20" i="14"/>
  <c r="C20" i="14"/>
  <c r="H19" i="14"/>
  <c r="G19" i="14"/>
  <c r="E19" i="14"/>
  <c r="D19" i="14"/>
  <c r="C19" i="14"/>
  <c r="H18" i="14"/>
  <c r="G18" i="14"/>
  <c r="F18" i="14"/>
  <c r="E18" i="14"/>
  <c r="D18" i="14"/>
  <c r="C18" i="14"/>
  <c r="H17" i="14"/>
  <c r="G17" i="14"/>
  <c r="F17" i="14"/>
  <c r="E17" i="14"/>
  <c r="D17" i="14"/>
  <c r="C17" i="14"/>
  <c r="H16" i="14"/>
  <c r="G16" i="14"/>
  <c r="D16" i="14"/>
  <c r="C16" i="14"/>
  <c r="F15" i="14"/>
  <c r="E15" i="14"/>
  <c r="H14" i="14"/>
  <c r="G14" i="14"/>
  <c r="F14" i="14"/>
  <c r="E14" i="14"/>
  <c r="D14" i="14"/>
  <c r="C14" i="14"/>
  <c r="H13" i="14"/>
  <c r="G13" i="14"/>
  <c r="F13" i="14"/>
  <c r="E13" i="14"/>
  <c r="D13" i="14"/>
  <c r="C13" i="14"/>
  <c r="H12" i="14"/>
  <c r="G12" i="14"/>
  <c r="D12" i="14"/>
  <c r="C12" i="14"/>
  <c r="H11" i="14"/>
  <c r="G11" i="14"/>
  <c r="E11" i="14"/>
  <c r="D11" i="14"/>
  <c r="C11" i="14"/>
  <c r="H10" i="14"/>
  <c r="G10" i="14"/>
  <c r="D10" i="14"/>
  <c r="C10" i="14"/>
  <c r="F22" i="14"/>
  <c r="E22" i="14"/>
  <c r="D15" i="14"/>
  <c r="H15" i="14"/>
  <c r="F16" i="14"/>
  <c r="D23" i="14"/>
  <c r="H23" i="14"/>
  <c r="E10" i="14"/>
  <c r="E12" i="14"/>
  <c r="C15" i="14"/>
  <c r="G15" i="14"/>
  <c r="E16" i="14"/>
  <c r="C23" i="14"/>
  <c r="G23" i="14"/>
  <c r="F10" i="14"/>
  <c r="C51" i="14"/>
  <c r="E51" i="14"/>
  <c r="D107" i="14"/>
  <c r="H107" i="14"/>
  <c r="C107" i="14"/>
  <c r="G107" i="14"/>
  <c r="F51" i="14"/>
  <c r="D51" i="14"/>
  <c r="H51" i="14"/>
  <c r="E21" i="2"/>
  <c r="E19" i="2"/>
  <c r="E17" i="2"/>
  <c r="E15" i="2"/>
  <c r="E25" i="2" s="1"/>
  <c r="E13" i="2"/>
  <c r="E11" i="2"/>
  <c r="E20" i="2"/>
  <c r="E16" i="2"/>
  <c r="E14" i="2"/>
  <c r="E18" i="2"/>
  <c r="E22" i="2"/>
  <c r="E12" i="2"/>
  <c r="E23" i="2"/>
  <c r="K19" i="1"/>
  <c r="I19" i="1"/>
  <c r="A4" i="18"/>
  <c r="A4" i="16"/>
  <c r="A3" i="15"/>
  <c r="A4" i="13"/>
  <c r="A3" i="13"/>
  <c r="A4" i="11"/>
  <c r="A4" i="10"/>
  <c r="A3" i="4"/>
  <c r="A4" i="2"/>
  <c r="A11" i="1"/>
  <c r="A10" i="1"/>
  <c r="A9" i="1"/>
  <c r="A8" i="1"/>
  <c r="A7" i="1"/>
  <c r="A6" i="1"/>
  <c r="A5" i="1"/>
  <c r="A4" i="1"/>
  <c r="A3" i="1"/>
  <c r="E19" i="1"/>
  <c r="G19" i="1"/>
  <c r="F19" i="1"/>
  <c r="H19" i="1"/>
  <c r="E25" i="1"/>
  <c r="K18" i="1"/>
  <c r="E18" i="1"/>
  <c r="G18" i="1"/>
  <c r="I21" i="1"/>
  <c r="K29" i="1"/>
  <c r="I25" i="1"/>
  <c r="K25" i="1"/>
  <c r="F28" i="1"/>
  <c r="F20" i="1"/>
  <c r="G28" i="1"/>
  <c r="H28" i="1"/>
  <c r="I32" i="1"/>
  <c r="I28" i="1"/>
  <c r="K32" i="1"/>
  <c r="K20" i="1"/>
  <c r="K21" i="1"/>
  <c r="I26" i="1"/>
  <c r="K28" i="1"/>
  <c r="G24" i="1"/>
  <c r="H26" i="1"/>
  <c r="F18" i="1"/>
  <c r="E26" i="1"/>
  <c r="H30" i="1"/>
  <c r="G25" i="1"/>
  <c r="K30" i="1"/>
  <c r="G22" i="1"/>
  <c r="F29" i="1"/>
  <c r="K26" i="1"/>
  <c r="I24" i="1"/>
  <c r="G20" i="1"/>
  <c r="K22" i="1"/>
  <c r="F30" i="1"/>
  <c r="I18" i="1"/>
  <c r="G32" i="1"/>
  <c r="I30" i="1"/>
  <c r="G21" i="1"/>
  <c r="G23" i="1"/>
  <c r="K27" i="1"/>
  <c r="E31" i="1"/>
  <c r="H31" i="1"/>
  <c r="K24" i="1"/>
  <c r="F24" i="1"/>
  <c r="E24" i="1"/>
  <c r="H22" i="1"/>
  <c r="F22" i="1"/>
  <c r="H29" i="1"/>
  <c r="H18" i="1"/>
  <c r="F27" i="1"/>
  <c r="E28" i="1"/>
  <c r="E21" i="1"/>
  <c r="K23" i="1"/>
  <c r="F23" i="1"/>
  <c r="H24" i="1"/>
  <c r="I23" i="1"/>
  <c r="H27" i="1"/>
  <c r="G31" i="1"/>
  <c r="E23" i="1"/>
  <c r="I20" i="1"/>
  <c r="H20" i="1"/>
  <c r="E20" i="1"/>
  <c r="G30" i="1"/>
  <c r="E30" i="1"/>
  <c r="H21" i="1"/>
  <c r="F21" i="1"/>
  <c r="F26" i="1"/>
  <c r="F25" i="1"/>
  <c r="I31" i="1"/>
  <c r="I27" i="1"/>
  <c r="E27" i="1"/>
  <c r="K31" i="1"/>
  <c r="H23" i="1"/>
  <c r="G27" i="1"/>
  <c r="F31" i="1"/>
  <c r="H32" i="1"/>
  <c r="F32" i="1"/>
  <c r="E32" i="1"/>
  <c r="I22" i="1"/>
  <c r="E22" i="1"/>
  <c r="I29" i="1"/>
  <c r="G29" i="1"/>
  <c r="E29" i="1"/>
  <c r="G26" i="1"/>
  <c r="H25" i="1"/>
  <c r="H15" i="2"/>
  <c r="H25" i="2" s="1"/>
  <c r="H19" i="2"/>
  <c r="H23" i="2"/>
  <c r="I23" i="2"/>
  <c r="K23" i="2"/>
  <c r="I19" i="2"/>
  <c r="K19" i="2"/>
  <c r="K233" i="1"/>
  <c r="H11" i="2"/>
  <c r="I11" i="2"/>
  <c r="K11" i="2"/>
  <c r="K83" i="1"/>
  <c r="F83" i="1"/>
  <c r="F208" i="1"/>
  <c r="F158" i="1"/>
  <c r="E25" i="18"/>
  <c r="C208" i="1"/>
  <c r="G33" i="1"/>
  <c r="C25" i="18"/>
  <c r="M25" i="18"/>
  <c r="C25" i="16"/>
  <c r="G25" i="2"/>
  <c r="I108" i="1"/>
  <c r="G208" i="1"/>
  <c r="E108" i="1"/>
  <c r="L198" i="1"/>
  <c r="L205" i="1"/>
  <c r="L201" i="1"/>
  <c r="L147" i="1"/>
  <c r="L146" i="1"/>
  <c r="L145" i="1"/>
  <c r="L154" i="1"/>
  <c r="H17" i="2"/>
  <c r="I17" i="2"/>
  <c r="K17" i="2"/>
  <c r="H13" i="2"/>
  <c r="I13" i="2"/>
  <c r="K13" i="2"/>
  <c r="H12" i="2"/>
  <c r="I12" i="2"/>
  <c r="K12" i="2"/>
  <c r="H158" i="1"/>
  <c r="D158" i="1"/>
  <c r="L222" i="1"/>
  <c r="L221" i="1"/>
  <c r="L220" i="1"/>
  <c r="L229" i="1"/>
  <c r="L175" i="1"/>
  <c r="L182" i="1"/>
  <c r="L178" i="1"/>
  <c r="G24" i="4"/>
  <c r="I158" i="1"/>
  <c r="E158" i="1"/>
  <c r="L99" i="1"/>
  <c r="L94" i="1"/>
  <c r="L106" i="1"/>
  <c r="L102" i="1"/>
  <c r="K208" i="1"/>
  <c r="H108" i="1"/>
  <c r="D108" i="1"/>
  <c r="L125" i="1"/>
  <c r="L132" i="1"/>
  <c r="L128" i="1"/>
  <c r="C158" i="1"/>
  <c r="L143" i="1"/>
  <c r="C233" i="1"/>
  <c r="F25" i="18"/>
  <c r="G25" i="18"/>
  <c r="G158" i="1"/>
  <c r="L199" i="1"/>
  <c r="L194" i="1"/>
  <c r="L206" i="1"/>
  <c r="L202" i="1"/>
  <c r="L148" i="1"/>
  <c r="L155" i="1"/>
  <c r="L151" i="1"/>
  <c r="F24" i="4"/>
  <c r="J25" i="2"/>
  <c r="H22" i="2"/>
  <c r="I22" i="2"/>
  <c r="K22" i="2"/>
  <c r="H18" i="2"/>
  <c r="I18" i="2"/>
  <c r="K18" i="2"/>
  <c r="H14" i="2"/>
  <c r="I14" i="2"/>
  <c r="K14" i="2"/>
  <c r="H21" i="2"/>
  <c r="I21" i="2"/>
  <c r="K21" i="2"/>
  <c r="I133" i="1"/>
  <c r="G233" i="1"/>
  <c r="E133" i="1"/>
  <c r="L223" i="1"/>
  <c r="L230" i="1"/>
  <c r="L226" i="1"/>
  <c r="L172" i="1"/>
  <c r="L171" i="1"/>
  <c r="L170" i="1"/>
  <c r="L179" i="1"/>
  <c r="C24" i="4"/>
  <c r="D23" i="3"/>
  <c r="K133" i="1"/>
  <c r="H233" i="1"/>
  <c r="F133" i="1"/>
  <c r="D233" i="1"/>
  <c r="L100" i="1"/>
  <c r="L107" i="1"/>
  <c r="L103" i="1"/>
  <c r="K158" i="1"/>
  <c r="L122" i="1"/>
  <c r="L121" i="1"/>
  <c r="L120" i="1"/>
  <c r="L129" i="1"/>
  <c r="P22" i="18"/>
  <c r="Q17" i="18"/>
  <c r="Q18" i="18"/>
  <c r="P15" i="18"/>
  <c r="P24" i="18"/>
  <c r="Q20" i="18"/>
  <c r="P17" i="18"/>
  <c r="Q22" i="18"/>
  <c r="P19" i="18"/>
  <c r="Q15" i="18"/>
  <c r="Q24" i="18"/>
  <c r="P21" i="18"/>
  <c r="P18" i="18"/>
  <c r="P23" i="18"/>
  <c r="Q19" i="18"/>
  <c r="P16" i="18"/>
  <c r="Q21" i="18"/>
  <c r="Q23" i="18"/>
  <c r="P20" i="18"/>
  <c r="Q16" i="18"/>
  <c r="F25" i="2"/>
  <c r="C23" i="3"/>
  <c r="G21" i="15"/>
  <c r="G14" i="15"/>
  <c r="C133" i="1"/>
  <c r="H133" i="1"/>
  <c r="F233" i="1"/>
  <c r="D133" i="1"/>
  <c r="L200" i="1"/>
  <c r="L207" i="1"/>
  <c r="L203" i="1"/>
  <c r="L149" i="1"/>
  <c r="L144" i="1"/>
  <c r="L156" i="1"/>
  <c r="L152" i="1"/>
  <c r="I83" i="1"/>
  <c r="E83" i="1"/>
  <c r="L224" i="1"/>
  <c r="L219" i="1"/>
  <c r="L231" i="1"/>
  <c r="L227" i="1"/>
  <c r="L173" i="1"/>
  <c r="L180" i="1"/>
  <c r="L176" i="1"/>
  <c r="E25" i="16"/>
  <c r="L97" i="1"/>
  <c r="L96" i="1"/>
  <c r="L95" i="1"/>
  <c r="L104" i="1"/>
  <c r="D24" i="4"/>
  <c r="I233" i="1"/>
  <c r="G133" i="1"/>
  <c r="E233" i="1"/>
  <c r="L123" i="1"/>
  <c r="L130" i="1"/>
  <c r="L126" i="1"/>
  <c r="C108" i="1"/>
  <c r="C83" i="1"/>
  <c r="E24" i="4"/>
  <c r="H83" i="1"/>
  <c r="D83" i="1"/>
  <c r="L197" i="1"/>
  <c r="L196" i="1"/>
  <c r="L195" i="1"/>
  <c r="L204" i="1"/>
  <c r="L150" i="1"/>
  <c r="L157" i="1"/>
  <c r="L153" i="1"/>
  <c r="D25" i="16"/>
  <c r="H24" i="2"/>
  <c r="I24" i="2"/>
  <c r="K24" i="2"/>
  <c r="H20" i="2"/>
  <c r="I20" i="2"/>
  <c r="K20" i="2"/>
  <c r="H16" i="2"/>
  <c r="I16" i="2"/>
  <c r="K16" i="2"/>
  <c r="K108" i="1"/>
  <c r="H208" i="1"/>
  <c r="F108" i="1"/>
  <c r="D208" i="1"/>
  <c r="L225" i="1"/>
  <c r="L232" i="1"/>
  <c r="L228" i="1"/>
  <c r="L174" i="1"/>
  <c r="L169" i="1"/>
  <c r="L181" i="1"/>
  <c r="L177" i="1"/>
  <c r="I208" i="1"/>
  <c r="G108" i="1"/>
  <c r="E208" i="1"/>
  <c r="L98" i="1"/>
  <c r="L105" i="1"/>
  <c r="L101" i="1"/>
  <c r="F25" i="16"/>
  <c r="D25" i="2"/>
  <c r="G83" i="1"/>
  <c r="L124" i="1"/>
  <c r="L119" i="1"/>
  <c r="L131" i="1"/>
  <c r="L127" i="1"/>
  <c r="M206" i="1"/>
  <c r="N206" i="1"/>
  <c r="M194" i="1"/>
  <c r="N194" i="1"/>
  <c r="M202" i="1"/>
  <c r="N202" i="1"/>
  <c r="M199" i="1"/>
  <c r="N199" i="1"/>
  <c r="L183" i="1"/>
  <c r="M197" i="1"/>
  <c r="N197" i="1"/>
  <c r="M200" i="1"/>
  <c r="N200" i="1"/>
  <c r="M204" i="1"/>
  <c r="N204" i="1"/>
  <c r="M196" i="1"/>
  <c r="N196" i="1"/>
  <c r="M203" i="1"/>
  <c r="N203" i="1"/>
  <c r="M198" i="1"/>
  <c r="N198" i="1"/>
  <c r="M195" i="1"/>
  <c r="N195" i="1"/>
  <c r="L58" i="1"/>
  <c r="M207" i="1"/>
  <c r="N207" i="1"/>
  <c r="M201" i="1"/>
  <c r="N201" i="1"/>
  <c r="M205" i="1"/>
  <c r="N205" i="1"/>
  <c r="E33" i="1"/>
  <c r="G20" i="15"/>
  <c r="H15" i="15"/>
  <c r="H22" i="15"/>
  <c r="H17" i="15"/>
  <c r="D55" i="11"/>
  <c r="L25" i="13"/>
  <c r="O113" i="11"/>
  <c r="M120" i="11"/>
  <c r="N122" i="11"/>
  <c r="G19" i="15"/>
  <c r="H20" i="15"/>
  <c r="G17" i="15"/>
  <c r="H18" i="15"/>
  <c r="G12" i="15"/>
  <c r="K27" i="11"/>
  <c r="AT20" i="13"/>
  <c r="M122" i="11"/>
  <c r="N113" i="11"/>
  <c r="M125" i="11"/>
  <c r="L32" i="1"/>
  <c r="L24" i="1"/>
  <c r="L29" i="1"/>
  <c r="L30" i="1"/>
  <c r="M230" i="1"/>
  <c r="K25" i="18"/>
  <c r="P25" i="18"/>
  <c r="L22" i="1"/>
  <c r="L31" i="1"/>
  <c r="AE18" i="13"/>
  <c r="K45" i="42"/>
  <c r="AE21" i="13"/>
  <c r="K48" i="42"/>
  <c r="AE12" i="13"/>
  <c r="AE24" i="13"/>
  <c r="K51" i="42"/>
  <c r="H78" i="14"/>
  <c r="H25" i="14"/>
  <c r="I89" i="11"/>
  <c r="G89" i="11"/>
  <c r="L20" i="1"/>
  <c r="L26" i="1"/>
  <c r="F33" i="1"/>
  <c r="E78" i="14"/>
  <c r="E25" i="14"/>
  <c r="H55" i="11"/>
  <c r="L83" i="1"/>
  <c r="I55" i="11"/>
  <c r="H13" i="15"/>
  <c r="K55" i="11"/>
  <c r="G55" i="11"/>
  <c r="J55" i="11"/>
  <c r="F55" i="11"/>
  <c r="X25" i="13"/>
  <c r="V25" i="13"/>
  <c r="U25" i="13"/>
  <c r="N27" i="11"/>
  <c r="L133" i="1"/>
  <c r="G15" i="15"/>
  <c r="H16" i="15"/>
  <c r="G22" i="15"/>
  <c r="C23" i="15"/>
  <c r="G13" i="15"/>
  <c r="H14" i="15"/>
  <c r="E55" i="11"/>
  <c r="O25" i="13"/>
  <c r="Q25" i="13"/>
  <c r="G27" i="11"/>
  <c r="M115" i="11"/>
  <c r="N121" i="11"/>
  <c r="N123" i="11"/>
  <c r="O114" i="11"/>
  <c r="O123" i="11"/>
  <c r="O117" i="11"/>
  <c r="M124" i="11"/>
  <c r="M126" i="11"/>
  <c r="N117" i="11"/>
  <c r="N126" i="11"/>
  <c r="M121" i="11"/>
  <c r="E25" i="10"/>
  <c r="AG16" i="13"/>
  <c r="M43" i="42"/>
  <c r="AF12" i="13"/>
  <c r="L39" i="42"/>
  <c r="AF21" i="13"/>
  <c r="L48" i="42"/>
  <c r="AI22" i="13"/>
  <c r="O49" i="42"/>
  <c r="AI17" i="13"/>
  <c r="O44" i="42"/>
  <c r="AH13" i="13"/>
  <c r="AF24" i="13"/>
  <c r="L51" i="42"/>
  <c r="AG19" i="13"/>
  <c r="M46" i="42"/>
  <c r="AI11" i="13"/>
  <c r="O38" i="42"/>
  <c r="AG22" i="13"/>
  <c r="M49" i="42"/>
  <c r="AF18" i="13"/>
  <c r="L45" i="42"/>
  <c r="AG13" i="13"/>
  <c r="AF19" i="13"/>
  <c r="L46" i="42"/>
  <c r="AF15" i="13"/>
  <c r="L42" i="42"/>
  <c r="P22" i="11"/>
  <c r="P15" i="11"/>
  <c r="P17" i="11"/>
  <c r="M55" i="11"/>
  <c r="AS25" i="13"/>
  <c r="AT17" i="13"/>
  <c r="AT18" i="13"/>
  <c r="S25" i="13"/>
  <c r="L18" i="1"/>
  <c r="M218" i="1"/>
  <c r="C33" i="1"/>
  <c r="C55" i="11"/>
  <c r="K25" i="13"/>
  <c r="D89" i="11"/>
  <c r="E89" i="11"/>
  <c r="L19" i="1"/>
  <c r="L25" i="18"/>
  <c r="Q25" i="18"/>
  <c r="O16" i="18"/>
  <c r="N89" i="11"/>
  <c r="N112" i="11"/>
  <c r="M112" i="11"/>
  <c r="M89" i="11"/>
  <c r="L28" i="1"/>
  <c r="M228" i="1"/>
  <c r="F25" i="13"/>
  <c r="AH10" i="13"/>
  <c r="AE20" i="13"/>
  <c r="K47" i="42"/>
  <c r="AE15" i="13"/>
  <c r="K42" i="42"/>
  <c r="AI10" i="13"/>
  <c r="O37" i="42"/>
  <c r="G25" i="13"/>
  <c r="AG10" i="13"/>
  <c r="E25" i="13"/>
  <c r="H89" i="11"/>
  <c r="L25" i="1"/>
  <c r="L27" i="1"/>
  <c r="K33" i="1"/>
  <c r="T25" i="13"/>
  <c r="O27" i="11"/>
  <c r="D33" i="1"/>
  <c r="L55" i="11"/>
  <c r="W25" i="13"/>
  <c r="M27" i="11"/>
  <c r="I25" i="10"/>
  <c r="H12" i="15"/>
  <c r="G18" i="15"/>
  <c r="H19" i="15"/>
  <c r="H21" i="15"/>
  <c r="N25" i="13"/>
  <c r="J27" i="11"/>
  <c r="H27" i="11"/>
  <c r="O124" i="11"/>
  <c r="M116" i="11"/>
  <c r="M118" i="11"/>
  <c r="N124" i="11"/>
  <c r="N114" i="11"/>
  <c r="O118" i="11"/>
  <c r="O120" i="11"/>
  <c r="M113" i="11"/>
  <c r="O115" i="11"/>
  <c r="C25" i="10"/>
  <c r="AI13" i="13"/>
  <c r="O40" i="42"/>
  <c r="AG24" i="13"/>
  <c r="M51" i="42"/>
  <c r="AF20" i="13"/>
  <c r="L47" i="42"/>
  <c r="AG15" i="13"/>
  <c r="M42" i="42"/>
  <c r="AG18" i="13"/>
  <c r="M45" i="42"/>
  <c r="AF14" i="13"/>
  <c r="L41" i="42"/>
  <c r="AH21" i="13"/>
  <c r="AI16" i="13"/>
  <c r="O43" i="42"/>
  <c r="AI19" i="13"/>
  <c r="O46" i="42"/>
  <c r="AH15" i="13"/>
  <c r="AG21" i="13"/>
  <c r="M48" i="42"/>
  <c r="AF23" i="13"/>
  <c r="L50" i="42"/>
  <c r="AH22" i="13"/>
  <c r="P18" i="11"/>
  <c r="P23" i="11"/>
  <c r="P16" i="11"/>
  <c r="P21" i="11"/>
  <c r="E27" i="11"/>
  <c r="O55" i="11"/>
  <c r="AT21" i="13"/>
  <c r="AT23" i="13"/>
  <c r="AN25" i="13"/>
  <c r="D23" i="15"/>
  <c r="E23" i="15"/>
  <c r="L23" i="1"/>
  <c r="O17" i="18"/>
  <c r="O20" i="18"/>
  <c r="O18" i="18"/>
  <c r="O15" i="18"/>
  <c r="O19" i="18"/>
  <c r="J25" i="18"/>
  <c r="O25" i="18"/>
  <c r="H33" i="1"/>
  <c r="L21" i="1"/>
  <c r="AE11" i="13"/>
  <c r="AE23" i="13"/>
  <c r="K50" i="42"/>
  <c r="AE14" i="13"/>
  <c r="K41" i="42"/>
  <c r="AE17" i="13"/>
  <c r="K44" i="42"/>
  <c r="L233" i="1"/>
  <c r="G78" i="14"/>
  <c r="G25" i="14"/>
  <c r="J89" i="11"/>
  <c r="J25" i="10"/>
  <c r="F23" i="15"/>
  <c r="G16" i="15"/>
  <c r="M25" i="13"/>
  <c r="L27" i="11"/>
  <c r="F27" i="11"/>
  <c r="N119" i="11"/>
  <c r="O125" i="11"/>
  <c r="O119" i="11"/>
  <c r="M119" i="11"/>
  <c r="N125" i="11"/>
  <c r="N115" i="11"/>
  <c r="O121" i="11"/>
  <c r="M117" i="11"/>
  <c r="AI21" i="13"/>
  <c r="O48" i="42"/>
  <c r="AH17" i="13"/>
  <c r="AI12" i="13"/>
  <c r="O39" i="42"/>
  <c r="AG23" i="13"/>
  <c r="M50" i="42"/>
  <c r="AI15" i="13"/>
  <c r="O42" i="42"/>
  <c r="AH11" i="13"/>
  <c r="AF22" i="13"/>
  <c r="L49" i="42"/>
  <c r="AG17" i="13"/>
  <c r="M44" i="42"/>
  <c r="AG12" i="13"/>
  <c r="AI24" i="13"/>
  <c r="O51" i="42"/>
  <c r="AH23" i="13"/>
  <c r="AI18" i="13"/>
  <c r="O45" i="42"/>
  <c r="AH20" i="13"/>
  <c r="AF11" i="13"/>
  <c r="L38" i="42"/>
  <c r="AH16" i="13"/>
  <c r="P19" i="11"/>
  <c r="P24" i="11"/>
  <c r="P26" i="11"/>
  <c r="P13" i="11"/>
  <c r="P25" i="11"/>
  <c r="L158" i="1"/>
  <c r="N55" i="11"/>
  <c r="AT22" i="13"/>
  <c r="AT24" i="13"/>
  <c r="C89" i="11"/>
  <c r="O24" i="18"/>
  <c r="O23" i="18"/>
  <c r="O22" i="18"/>
  <c r="O21" i="18"/>
  <c r="O112" i="11"/>
  <c r="O89" i="11"/>
  <c r="AE19" i="13"/>
  <c r="K46" i="42"/>
  <c r="C25" i="13"/>
  <c r="AE10" i="13"/>
  <c r="AE13" i="13"/>
  <c r="I11" i="15"/>
  <c r="AE22" i="13"/>
  <c r="K49" i="42"/>
  <c r="D25" i="13"/>
  <c r="AF10" i="13"/>
  <c r="L37" i="42"/>
  <c r="AE16" i="13"/>
  <c r="K43" i="42"/>
  <c r="P12" i="11"/>
  <c r="C27" i="11"/>
  <c r="K89" i="11"/>
  <c r="L89" i="11"/>
  <c r="F89" i="11"/>
  <c r="AM25" i="13"/>
  <c r="C78" i="14"/>
  <c r="C25" i="14"/>
  <c r="D78" i="14"/>
  <c r="D25" i="14"/>
  <c r="L208" i="1"/>
  <c r="L108" i="1"/>
  <c r="I27" i="11"/>
  <c r="M114" i="11"/>
  <c r="N120" i="11"/>
  <c r="O126" i="11"/>
  <c r="O116" i="11"/>
  <c r="M123" i="11"/>
  <c r="N118" i="11"/>
  <c r="N116" i="11"/>
  <c r="O122" i="11"/>
  <c r="AI20" i="13"/>
  <c r="O47" i="42"/>
  <c r="AI23" i="13"/>
  <c r="O50" i="42"/>
  <c r="AH19" i="13"/>
  <c r="AI14" i="13"/>
  <c r="O41" i="42"/>
  <c r="AH18" i="13"/>
  <c r="AG20" i="13"/>
  <c r="M47" i="42"/>
  <c r="AF16" i="13"/>
  <c r="L43" i="42"/>
  <c r="AG11" i="13"/>
  <c r="AG14" i="13"/>
  <c r="M41" i="42"/>
  <c r="AF13" i="13"/>
  <c r="L40" i="42"/>
  <c r="AH12" i="13"/>
  <c r="AH14" i="13"/>
  <c r="AH24" i="13"/>
  <c r="AF17" i="13"/>
  <c r="L44" i="42"/>
  <c r="P20" i="11"/>
  <c r="D27" i="11"/>
  <c r="P14" i="11"/>
  <c r="I33" i="1"/>
  <c r="AP25" i="13"/>
  <c r="AQ25" i="13"/>
  <c r="AT19" i="13"/>
  <c r="AO25" i="13"/>
  <c r="M11" i="15"/>
  <c r="K11" i="15"/>
  <c r="J9" i="15"/>
  <c r="N9" i="15"/>
  <c r="I8" i="15"/>
  <c r="K10" i="15"/>
  <c r="M10" i="15"/>
  <c r="J10" i="15"/>
  <c r="N10" i="15"/>
  <c r="J11" i="15"/>
  <c r="N11" i="15"/>
  <c r="I10" i="15"/>
  <c r="K8" i="15"/>
  <c r="M8" i="15"/>
  <c r="K9" i="15"/>
  <c r="M9" i="15"/>
  <c r="I9" i="15"/>
  <c r="J8" i="15"/>
  <c r="N8" i="15"/>
  <c r="M38" i="42"/>
  <c r="K38" i="42"/>
  <c r="K40" i="42"/>
  <c r="M39" i="42"/>
  <c r="M37" i="42"/>
  <c r="K39" i="42"/>
  <c r="K37" i="42"/>
  <c r="M40" i="42"/>
  <c r="M22" i="15"/>
  <c r="N51" i="42"/>
  <c r="R51" i="42"/>
  <c r="M16" i="15"/>
  <c r="N45" i="42"/>
  <c r="R45" i="42"/>
  <c r="M13" i="15"/>
  <c r="N42" i="42"/>
  <c r="R42" i="42"/>
  <c r="N39" i="42"/>
  <c r="L52" i="42"/>
  <c r="M12" i="15"/>
  <c r="N41" i="42"/>
  <c r="R41" i="42"/>
  <c r="M14" i="15"/>
  <c r="N43" i="42"/>
  <c r="R43" i="42"/>
  <c r="M21" i="15"/>
  <c r="N50" i="42"/>
  <c r="R50" i="42"/>
  <c r="M20" i="15"/>
  <c r="N49" i="42"/>
  <c r="R49" i="42"/>
  <c r="N37" i="42"/>
  <c r="M17" i="15"/>
  <c r="N46" i="42"/>
  <c r="R46" i="42"/>
  <c r="N38" i="42"/>
  <c r="M15" i="15"/>
  <c r="N44" i="42"/>
  <c r="R44" i="42"/>
  <c r="O52" i="42"/>
  <c r="M18" i="15"/>
  <c r="N47" i="42"/>
  <c r="R47" i="42"/>
  <c r="M19" i="15"/>
  <c r="N48" i="42"/>
  <c r="R48" i="42"/>
  <c r="N40" i="42"/>
  <c r="M208" i="1"/>
  <c r="N208" i="1"/>
  <c r="M221" i="1"/>
  <c r="M232" i="1"/>
  <c r="M229" i="1"/>
  <c r="M219" i="1"/>
  <c r="M224" i="1"/>
  <c r="M227" i="1"/>
  <c r="M231" i="1"/>
  <c r="M223" i="1"/>
  <c r="M220" i="1"/>
  <c r="M226" i="1"/>
  <c r="M222" i="1"/>
  <c r="M225" i="1"/>
  <c r="H23" i="15"/>
  <c r="P89" i="11"/>
  <c r="AL16" i="13"/>
  <c r="AU16" i="13"/>
  <c r="I14" i="15"/>
  <c r="C127" i="11"/>
  <c r="P112" i="11"/>
  <c r="K14" i="15"/>
  <c r="L25" i="10"/>
  <c r="K25" i="10"/>
  <c r="K20" i="15"/>
  <c r="J19" i="15"/>
  <c r="N19" i="15"/>
  <c r="N16" i="15"/>
  <c r="J16" i="15"/>
  <c r="L33" i="1"/>
  <c r="N33" i="1"/>
  <c r="AL18" i="13"/>
  <c r="AU18" i="13"/>
  <c r="I16" i="15"/>
  <c r="G23" i="15"/>
  <c r="E127" i="11"/>
  <c r="P55" i="11"/>
  <c r="Z25" i="13"/>
  <c r="I127" i="11"/>
  <c r="P124" i="11"/>
  <c r="K12" i="15"/>
  <c r="N12" i="15"/>
  <c r="J12" i="15"/>
  <c r="K16" i="15"/>
  <c r="I20" i="15"/>
  <c r="AL22" i="13"/>
  <c r="AU22" i="13"/>
  <c r="AL10" i="13"/>
  <c r="AU10" i="13"/>
  <c r="AE25" i="13"/>
  <c r="K18" i="15"/>
  <c r="J15" i="15"/>
  <c r="N15" i="15"/>
  <c r="J21" i="15"/>
  <c r="N21" i="15"/>
  <c r="AL14" i="13"/>
  <c r="AU14" i="13"/>
  <c r="I12" i="15"/>
  <c r="AL11" i="13"/>
  <c r="AU11" i="13"/>
  <c r="J22" i="15"/>
  <c r="N22" i="15"/>
  <c r="J20" i="15"/>
  <c r="N20" i="15"/>
  <c r="I22" i="15"/>
  <c r="AL24" i="13"/>
  <c r="AU24" i="13"/>
  <c r="F127" i="11"/>
  <c r="K127" i="11"/>
  <c r="P114" i="11"/>
  <c r="J127" i="11"/>
  <c r="H127" i="11"/>
  <c r="AI25" i="13"/>
  <c r="P118" i="11"/>
  <c r="P125" i="11"/>
  <c r="P113" i="11"/>
  <c r="P126" i="11"/>
  <c r="K22" i="15"/>
  <c r="N18" i="15"/>
  <c r="J18" i="15"/>
  <c r="F78" i="14"/>
  <c r="F25" i="14"/>
  <c r="AL13" i="13"/>
  <c r="AU13" i="13"/>
  <c r="AL19" i="13"/>
  <c r="AU19" i="13"/>
  <c r="I17" i="15"/>
  <c r="K21" i="15"/>
  <c r="I15" i="15"/>
  <c r="AL17" i="13"/>
  <c r="AU17" i="13"/>
  <c r="AL23" i="13"/>
  <c r="AU23" i="13"/>
  <c r="I21" i="15"/>
  <c r="AL15" i="13"/>
  <c r="AU15" i="13"/>
  <c r="I13" i="15"/>
  <c r="AH25" i="13"/>
  <c r="J14" i="15"/>
  <c r="N14" i="15"/>
  <c r="AL21" i="13"/>
  <c r="AU21" i="13"/>
  <c r="I19" i="15"/>
  <c r="AT25" i="13"/>
  <c r="L127" i="11"/>
  <c r="P27" i="11"/>
  <c r="P117" i="11"/>
  <c r="P119" i="11"/>
  <c r="N127" i="11"/>
  <c r="R25" i="13"/>
  <c r="F25" i="10"/>
  <c r="P25" i="10"/>
  <c r="G127" i="11"/>
  <c r="P115" i="11"/>
  <c r="P123" i="11"/>
  <c r="K17" i="15"/>
  <c r="K15" i="15"/>
  <c r="K13" i="15"/>
  <c r="K19" i="15"/>
  <c r="J13" i="15"/>
  <c r="N13" i="15"/>
  <c r="AG25" i="13"/>
  <c r="AK25" i="13"/>
  <c r="L23" i="15"/>
  <c r="I18" i="15"/>
  <c r="AL20" i="13"/>
  <c r="AU20" i="13"/>
  <c r="N17" i="15"/>
  <c r="J17" i="15"/>
  <c r="AL12" i="13"/>
  <c r="AU12" i="13"/>
  <c r="AF25" i="13"/>
  <c r="J25" i="13"/>
  <c r="O127" i="11"/>
  <c r="M127" i="11"/>
  <c r="D127" i="11"/>
  <c r="P116" i="11"/>
  <c r="P121" i="11"/>
  <c r="P120" i="11"/>
  <c r="P122" i="11"/>
  <c r="P13" i="10"/>
  <c r="P17" i="10"/>
  <c r="P21" i="10"/>
  <c r="P15" i="10"/>
  <c r="P23" i="10"/>
  <c r="P20" i="10"/>
  <c r="P14" i="10"/>
  <c r="P18" i="10"/>
  <c r="P22" i="10"/>
  <c r="P11" i="10"/>
  <c r="P19" i="10"/>
  <c r="P16" i="10"/>
  <c r="P24" i="10"/>
  <c r="P12" i="10"/>
  <c r="O25" i="10"/>
  <c r="P10" i="10"/>
  <c r="R39" i="42"/>
  <c r="K52" i="42"/>
  <c r="M52" i="42"/>
  <c r="R40" i="42"/>
  <c r="R37" i="42"/>
  <c r="R38" i="42"/>
  <c r="M23" i="15"/>
  <c r="N52" i="42"/>
  <c r="I23" i="15"/>
  <c r="J23" i="15"/>
  <c r="N23" i="15"/>
  <c r="K23" i="15"/>
  <c r="M233" i="1"/>
  <c r="AL25" i="13"/>
  <c r="P127" i="11"/>
  <c r="AU25" i="13"/>
  <c r="AU26" i="13"/>
  <c r="R52" i="42"/>
  <c r="I23" i="31" l="1"/>
  <c r="I22" i="31"/>
  <c r="I15" i="2"/>
  <c r="I25" i="2" l="1"/>
  <c r="K15" i="2"/>
  <c r="K25" i="2" s="1"/>
</calcChain>
</file>

<file path=xl/comments1.xml><?xml version="1.0" encoding="utf-8"?>
<comments xmlns="http://schemas.openxmlformats.org/spreadsheetml/2006/main">
  <authors>
    <author>Svein Opøien</author>
    <author>byr35966</author>
  </authors>
  <commentList>
    <comment ref="A15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Sumtabell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C18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18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43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68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93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118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143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168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193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218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M218" authorId="1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sveinopo</author>
    <author>Svein Opøien</author>
  </authors>
  <commentList>
    <comment ref="A1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Sumtabell</t>
        </r>
      </text>
    </comment>
    <comment ref="G21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21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Q21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G47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47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M47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N47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O47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P47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47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G73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73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M73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N73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O73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P73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73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G98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98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M9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N9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O9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P9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98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G123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123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M123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N123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O123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P123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23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G148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148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M14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N14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O14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P14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48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G174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174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M174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N174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O174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P174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74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G200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200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M20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N20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O20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P20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200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G226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226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M226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N226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O226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P226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226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G251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251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M251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N251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O251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P251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251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G278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278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M27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N27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O27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P27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278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11.xml><?xml version="1.0" encoding="utf-8"?>
<comments xmlns="http://schemas.openxmlformats.org/spreadsheetml/2006/main">
  <authors>
    <author>Svein Opøien</author>
  </authors>
  <commentList>
    <comment ref="J11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12.xml><?xml version="1.0" encoding="utf-8"?>
<comments xmlns="http://schemas.openxmlformats.org/spreadsheetml/2006/main">
  <authors>
    <author>sveinopo</author>
    <author>Svein Opøien</author>
  </authors>
  <commentList>
    <comment ref="H11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11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13.xml><?xml version="1.0" encoding="utf-8"?>
<comments xmlns="http://schemas.openxmlformats.org/spreadsheetml/2006/main">
  <authors>
    <author>Svein Opøien</author>
  </authors>
  <commentList>
    <comment ref="H11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14.xml><?xml version="1.0" encoding="utf-8"?>
<comments xmlns="http://schemas.openxmlformats.org/spreadsheetml/2006/main">
  <authors>
    <author>Svein Opøien</author>
    <author>sveinopo</author>
    <author>jarlbrat</author>
  </authors>
  <commentList>
    <comment ref="G11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J11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K11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Q11" authorId="2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baserer seg på befolkn oversiktsarket som er fjernet</t>
        </r>
      </text>
    </comment>
    <comment ref="R11" authorId="2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formel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sveinopo</author>
  </authors>
  <commentList>
    <comment ref="E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H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K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sveinopo</author>
  </authors>
  <commentList>
    <comment ref="G25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25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G27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27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4.xml><?xml version="1.0" encoding="utf-8"?>
<comments xmlns="http://schemas.openxmlformats.org/spreadsheetml/2006/main">
  <authors>
    <author>byr35966</author>
  </authors>
  <commentList>
    <comment ref="P12" authorId="0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40" authorId="0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74" authorId="0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112" authorId="0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sveinopo</author>
  </authors>
  <commentList>
    <comment ref="F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G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H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I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6.xml><?xml version="1.0" encoding="utf-8"?>
<comments xmlns="http://schemas.openxmlformats.org/spreadsheetml/2006/main">
  <authors>
    <author>sveinopo</author>
  </authors>
  <commentList>
    <comment ref="J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R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Z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AE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AF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AG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AH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AI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AK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AL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AT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7.xml><?xml version="1.0" encoding="utf-8"?>
<comments xmlns="http://schemas.openxmlformats.org/spreadsheetml/2006/main">
  <authors>
    <author>sveinopo</author>
  </authors>
  <commentList>
    <comment ref="J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R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Z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J37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R37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8.xml><?xml version="1.0" encoding="utf-8"?>
<comments xmlns="http://schemas.openxmlformats.org/spreadsheetml/2006/main">
  <authors>
    <author>sveinopo</author>
  </authors>
  <commentList>
    <comment ref="G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H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J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K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L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M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N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byr35966</author>
  </authors>
  <commentList>
    <comment ref="N10" authorId="0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O10" authorId="0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10" authorId="0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10" authorId="0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<sst xmlns="http://schemas.openxmlformats.org/spreadsheetml/2006/main" count="2748" uniqueCount="568">
  <si>
    <t>Dette arket inneholder:</t>
  </si>
  <si>
    <t>Sum kvinner og menn</t>
  </si>
  <si>
    <t>Bydel</t>
  </si>
  <si>
    <t>Navn</t>
  </si>
  <si>
    <t>0-17 år</t>
  </si>
  <si>
    <t>18-49 år</t>
  </si>
  <si>
    <t>50-66 år</t>
  </si>
  <si>
    <t>67-74 år</t>
  </si>
  <si>
    <t>75-79 år</t>
  </si>
  <si>
    <t>80-84 år</t>
  </si>
  <si>
    <t>85-89 år</t>
  </si>
  <si>
    <t>SUM</t>
  </si>
  <si>
    <t>67-79 år</t>
  </si>
  <si>
    <t>Sum</t>
  </si>
  <si>
    <t>Bydel Gamle Oslo</t>
  </si>
  <si>
    <t>Bydel Grünerløkka</t>
  </si>
  <si>
    <t>Bydel Sagene</t>
  </si>
  <si>
    <t>Bydel St. Hanshaugen</t>
  </si>
  <si>
    <t>Bydel Frogner</t>
  </si>
  <si>
    <t>Bydel Ullern</t>
  </si>
  <si>
    <t>Bydel Vestre Aker</t>
  </si>
  <si>
    <t>Bydel Nordre Aker</t>
  </si>
  <si>
    <t>Bydel Bjerke</t>
  </si>
  <si>
    <t>Bydel Grorud</t>
  </si>
  <si>
    <t>Bydel Stovner</t>
  </si>
  <si>
    <t>Bydel Alna</t>
  </si>
  <si>
    <t>Bydel Østensjø</t>
  </si>
  <si>
    <t>Bydel Nordstrand</t>
  </si>
  <si>
    <t>Bydel Søndre Nordstrand</t>
  </si>
  <si>
    <t>Sum menn</t>
  </si>
  <si>
    <t>Sum kvinner</t>
  </si>
  <si>
    <t>Av sum kvinner og menn i institusjon - herav i sykehjem</t>
  </si>
  <si>
    <t>Av sum kvinner og menn i institusjon - herav i aldershjem</t>
  </si>
  <si>
    <t>Av sum kvinner og menn i institusjon - herav i boform m/heldøgns pleie og omsorg</t>
  </si>
  <si>
    <t>Av sum kvinner og menn i institusjon - herav med vedtak om korttidsopphold</t>
  </si>
  <si>
    <t>Av sum kvinner og menn i institusjon - herav i skjermet plass for demente</t>
  </si>
  <si>
    <t>Andel beboere i skjermede plasser av sum beboere i inst.</t>
  </si>
  <si>
    <t>Tilleggstabell</t>
  </si>
  <si>
    <t>Dette arket inneholder</t>
  </si>
  <si>
    <t>Utenbys sykehjemsplasser</t>
  </si>
  <si>
    <t>Beboere i utenbys sykehjem-fast plass-regi av SYE</t>
  </si>
  <si>
    <t>Beboere i utenbys sykehjem-fast plass-regi av bydelen</t>
  </si>
  <si>
    <t>Sum utenbys plasser-fast plass</t>
  </si>
  <si>
    <t>Beboere i utenbys sykehjem-korttidsplass-regi av SYE</t>
  </si>
  <si>
    <t>Beboere i utenbys sykehjem-korttidsplass-regi av bydelen</t>
  </si>
  <si>
    <t>Sum  korttids-plasser utenbys</t>
  </si>
  <si>
    <t>Sum beboere i utenbys sykehjem</t>
  </si>
  <si>
    <t>Sum beboere utenbys</t>
  </si>
  <si>
    <t>Sum personer på venteliste</t>
  </si>
  <si>
    <t>Saksbehandlingstid - antall dager</t>
  </si>
  <si>
    <t>For søknad om institusjons-plass</t>
  </si>
  <si>
    <t>herav for søknad om sykehjems-plass</t>
  </si>
  <si>
    <t>herav for søknad om korttids-opphold</t>
  </si>
  <si>
    <t>herav for søknad om aldershjem-plass</t>
  </si>
  <si>
    <t>herav for søknad om plass i andre boformer med heldøgns pleie og omsorg</t>
  </si>
  <si>
    <t>*) Aritmetisk middelverdi</t>
  </si>
  <si>
    <t>Langtidsopphold</t>
  </si>
  <si>
    <t>SUM 2010</t>
  </si>
  <si>
    <t>Nr.</t>
  </si>
  <si>
    <t>korttidsopphold</t>
  </si>
  <si>
    <t>Ny tabell 2010</t>
  </si>
  <si>
    <t>Tidsbegrenset opphold i sykehjem</t>
  </si>
  <si>
    <t>Opphold i sykehjem</t>
  </si>
  <si>
    <t>Opphold i aldershjem og andre boformer med heldøgns pleie</t>
  </si>
  <si>
    <t>Opphold i MRSA avdeling</t>
  </si>
  <si>
    <t>Opphold i andre boformer med heldøgns omsorg (og evt. pleie)</t>
  </si>
  <si>
    <t>Koblet til 3-5-A</t>
  </si>
  <si>
    <t>Brukere av BARE hjemmesykepleie</t>
  </si>
  <si>
    <t>Brukere av BARE praktisk bistand</t>
  </si>
  <si>
    <t>Brukere av BEGGE tjenester</t>
  </si>
  <si>
    <t>Sum antall brukere</t>
  </si>
  <si>
    <t>Herav antall brukere med private tjensteytere</t>
  </si>
  <si>
    <t>0-49 år</t>
  </si>
  <si>
    <t>85-89år</t>
  </si>
  <si>
    <t>Tabell 3 - 5 - B - A1 - Andel utførte timer av vedtatte timer i hjemmetjenesten</t>
  </si>
  <si>
    <t>Herav psykisk helsarbeid</t>
  </si>
  <si>
    <t>Antall brukere i forhold til innbyggere i aldersgruppen</t>
  </si>
  <si>
    <t xml:space="preserve"> &lt; 67 år</t>
  </si>
  <si>
    <t xml:space="preserve"> 67 - 79 år</t>
  </si>
  <si>
    <t xml:space="preserve">  80-89 år</t>
  </si>
  <si>
    <t xml:space="preserve">  ≥ 90 år</t>
  </si>
  <si>
    <t xml:space="preserve"> SUM  ≥ 80 år</t>
  </si>
  <si>
    <t xml:space="preserve"> SUM  ≥ 67 år</t>
  </si>
  <si>
    <t>Iverksettingstid - antall dager</t>
  </si>
  <si>
    <t>For søknad om praktisk bistand</t>
  </si>
  <si>
    <t>For søknad om hjemme-sykepleie</t>
  </si>
  <si>
    <t>Antall beboere - menn</t>
  </si>
  <si>
    <t>Antall beboere - kvinner</t>
  </si>
  <si>
    <t>Antall beboere - Sum menn og kvinner</t>
  </si>
  <si>
    <t>Eldre</t>
  </si>
  <si>
    <t>Personer med psykiske lidelser</t>
  </si>
  <si>
    <t xml:space="preserve">Sum </t>
  </si>
  <si>
    <t>-herav beboere med Omsorg+ bolig</t>
  </si>
  <si>
    <t>*) Kommunalt eide eller disponerte boenheter, hvor beboer betaler husleie og strøm selv.</t>
  </si>
  <si>
    <t>I alt</t>
  </si>
  <si>
    <t>0 år</t>
  </si>
  <si>
    <t>1-5 år</t>
  </si>
  <si>
    <t>6-12 år</t>
  </si>
  <si>
    <t>13-15 år</t>
  </si>
  <si>
    <t>16-17 år</t>
  </si>
  <si>
    <t>18-19 år</t>
  </si>
  <si>
    <t xml:space="preserve">   20-24 år</t>
  </si>
  <si>
    <t xml:space="preserve">   25-29 år</t>
  </si>
  <si>
    <t xml:space="preserve">   30-39 år</t>
  </si>
  <si>
    <t xml:space="preserve">   40-49 år</t>
  </si>
  <si>
    <t xml:space="preserve">   50-66 år</t>
  </si>
  <si>
    <t>Oslo i alt</t>
  </si>
  <si>
    <t>01 Gamle Oslo</t>
  </si>
  <si>
    <t>02 Grünerløkka</t>
  </si>
  <si>
    <t>03 Sagene</t>
  </si>
  <si>
    <t>04 St.Hanshaugen</t>
  </si>
  <si>
    <t>05 Frogner</t>
  </si>
  <si>
    <t>06 Ullern</t>
  </si>
  <si>
    <t>07 Vestre Aker</t>
  </si>
  <si>
    <t>08 Nordre Aker</t>
  </si>
  <si>
    <t>09 Bjerke</t>
  </si>
  <si>
    <t>10 Grorud</t>
  </si>
  <si>
    <t>11 Stovner</t>
  </si>
  <si>
    <t>12 Alna</t>
  </si>
  <si>
    <t>13 Østensjø</t>
  </si>
  <si>
    <t>14 Nordstrand</t>
  </si>
  <si>
    <t>15 Søndre Nordstrand</t>
  </si>
  <si>
    <t xml:space="preserve">      Uten registrert adresse</t>
  </si>
  <si>
    <t>SUM 2. tertial 2011</t>
  </si>
  <si>
    <t>xxxxxx</t>
  </si>
  <si>
    <t>1) Gjelder kun for korttidsopphold</t>
  </si>
  <si>
    <t>eller hvis brukeren har flyttet mellom ulike institusjoner (har flere tjester knyttet til samme sak), og tjenestene er sammenhengende,</t>
  </si>
  <si>
    <t>regnes det som et  opphold.</t>
  </si>
  <si>
    <t>Ny tabell fra 31.12.2007.</t>
  </si>
  <si>
    <t>Av sum kvinner og menn i institusjon - herav i barneboliger og avlastningsboliger</t>
  </si>
  <si>
    <t>SUM 2011</t>
  </si>
  <si>
    <t>SUM 2012</t>
  </si>
  <si>
    <t xml:space="preserve"> </t>
  </si>
  <si>
    <t>Langtidsopphold i sykehjem</t>
  </si>
  <si>
    <t>1) Opphold med pleie og rehabilitering  (vedtak etter lov om kommunale helse- og omsorgstjenester)</t>
  </si>
  <si>
    <t>2) Dagsenter/ dagtilbud (vedtak etter lov om kommunale helse- og omsorgstjenester eller uhjemlet vedtak)</t>
  </si>
  <si>
    <t xml:space="preserve">Lavterskeltilbud/ åpne kommunale tilbud der personer kan komme og gå uten avtale er ikke inkludert. </t>
  </si>
  <si>
    <t>Korttids-opphold for re-habilitering</t>
  </si>
  <si>
    <t>Korttids-opphold (eksklusive korttids-opphold for re-habilitering)</t>
  </si>
  <si>
    <t>Langtids-opphold - ordinært</t>
  </si>
  <si>
    <t>Langtids-opphold -  skjermet enhet for demens</t>
  </si>
  <si>
    <t>Langtids-opphold rus</t>
  </si>
  <si>
    <t>Herav praktisk bistand daglige gjøremål, egenomsorg og personlig stell</t>
  </si>
  <si>
    <t>Herav praktisk bistand til opplæring i daglige gjøremål</t>
  </si>
  <si>
    <t>Herav brukerstyrt personlig assistanse (BPA)</t>
  </si>
  <si>
    <t xml:space="preserve"> Totalt antall utførte  timer praktisk bistand</t>
  </si>
  <si>
    <t>Antall utførte timer hjemmesykepleie</t>
  </si>
  <si>
    <t xml:space="preserve"> Totalt antall vedtatte  timer praktisk bistand</t>
  </si>
  <si>
    <t xml:space="preserve"> Totalt antall utførte  timer praktisk bistand utført av private leverandører</t>
  </si>
  <si>
    <t>Totalt antall utførte timer hjemme-sykepleie utført av private leverandører</t>
  </si>
  <si>
    <t>Antall vedtatte timer hjemme-sykepleie</t>
  </si>
  <si>
    <t>Andel utførte timer praktisk bistand</t>
  </si>
  <si>
    <t>Andel utførte timer hjemme-sykepleie</t>
  </si>
  <si>
    <t>Tabell 3 -7 - A1 -  Saksbehandlingstider i pleie- og omsorgssektoren - hjemmetjenester hittil i år</t>
  </si>
  <si>
    <t>xxx</t>
  </si>
  <si>
    <t>Sum beboere i øvrige plasser utenbys/andre bydeler   1)</t>
  </si>
  <si>
    <t>1) Dette er definert som plasser som ikke har sykehjemsstandard.</t>
  </si>
  <si>
    <t>* Inkluderer brukere som bor i boliger til pleie- og omsorgsformål</t>
  </si>
  <si>
    <t>gjennomsnittlig lengde for sykehjemsopphold som er avsluttet i hittil i rapporteringsåret.</t>
  </si>
  <si>
    <t xml:space="preserve">Merk: Det er bare opphold som er avsluttet i inneværende år som kommer med i rapporten . Hvis sak/tjeneste revurderes, </t>
  </si>
  <si>
    <t>2) Rapporten teller bakover til førstegangsinnleggelsesdatoen på opphold som er påbegynt også tidligere år.  Dvs at rapporten viser</t>
  </si>
  <si>
    <t>Antall avsluttede opphold (korttids) hittil i år 1)</t>
  </si>
  <si>
    <t>Tabell 3 - 5 - B - A4- Antall utførte timer i hjemmtjenesten - herav utført av private leverandører - hittil i år</t>
  </si>
  <si>
    <t>Tabell 3 - 5 - B - A3 - Antall utførte timer i hjemmtjenesten - hittil i år</t>
  </si>
  <si>
    <t>Tabell 3-8-A - Antall personer som har hatt dagsenter/dagsopphold/dagtilbud og totalt antall vedtakstimer, fordelt på type tjeneste - hittil i år</t>
  </si>
  <si>
    <t>SUM 3. tertial 2013</t>
  </si>
  <si>
    <t>SUM pr. 3. tertial 2013</t>
  </si>
  <si>
    <t>Tabellen beregnes ved prosentformler</t>
  </si>
  <si>
    <t>Andel beboere i korttids-opphold av sum beboere i sykehjem</t>
  </si>
  <si>
    <t>Kun årsstatistikk</t>
  </si>
  <si>
    <t>Antall liggedøgn etter meldt utskrivningsklare totalt</t>
  </si>
  <si>
    <t>Antall meldt utskrivningsklare i år</t>
  </si>
  <si>
    <t>Betalt til sykehus  (1 000 kroner)</t>
  </si>
  <si>
    <t>I somatiske sykehus-avd.</t>
  </si>
  <si>
    <t>I psykiatriske sykehus-avd.</t>
  </si>
  <si>
    <t>Sum pr. 31.12/.2007 / hele 2007</t>
  </si>
  <si>
    <t>Sum pr. 31.12/.2007 / hele 2006</t>
  </si>
  <si>
    <t xml:space="preserve"> -</t>
  </si>
  <si>
    <t>Sum hele 2012</t>
  </si>
  <si>
    <t>Sum hele 2013</t>
  </si>
  <si>
    <t xml:space="preserve">Tabell 3 -2 - C -  Utskrivningsklare pasienter i somatiske og psykiatriske sykehusavdelinger </t>
  </si>
  <si>
    <t>Tidsbegrenset opphold</t>
  </si>
  <si>
    <t>Antall søknader om sykehjemsplass, overf. fra forrige år</t>
  </si>
  <si>
    <t>Antall søknader om sykehjemsplass i år</t>
  </si>
  <si>
    <t>Antall innvilgede søknader om sykehjemsplass</t>
  </si>
  <si>
    <t>Antall saker som er trukket</t>
  </si>
  <si>
    <t>Antall avslåtte søknader om sykehjemsplass</t>
  </si>
  <si>
    <t>Antall saker fortsatt under behandling, overf. neste år</t>
  </si>
  <si>
    <t>Prosent innvilgede søknader</t>
  </si>
  <si>
    <t>SUM 2013</t>
  </si>
  <si>
    <t>Tabell 3 -2 - E - Klager etter avslag på sykehjemsplass i år</t>
  </si>
  <si>
    <t xml:space="preserve"> Antall vedtak omgjort av bydelen som følge av klage</t>
  </si>
  <si>
    <t>Sum antall vedtak omgjort som følge av klage</t>
  </si>
  <si>
    <t>3-2-F Alternativt tilbud til personer som har fått avslag på søknad om langtidsopphold i sykehjem</t>
  </si>
  <si>
    <t>Herav antall som har fått andre tilbud (spesifiser under)</t>
  </si>
  <si>
    <t>Sum antall personer som har fått alternativt tilbud</t>
  </si>
  <si>
    <t>Herav antall som har fått vedtak om kun praktisk bistand</t>
  </si>
  <si>
    <t>1) Noen personer har fått flere enn et alternativt tilbud. Disse blir regnet med flere ganger.</t>
  </si>
  <si>
    <t>Gjennomsnitt for bydeler som har registrert saksbehandlingstid</t>
  </si>
  <si>
    <t xml:space="preserve">Gjennomsnitt 2013 </t>
  </si>
  <si>
    <t>Antall beboere som har avsluttet opphold (korttids) i sykehjem hittil i år</t>
  </si>
  <si>
    <t>Antall beboere som har avsluttet opphold (langtids) i sykehjem hittil i år</t>
  </si>
  <si>
    <t>Antall liggedøgn totalt for alle beboere som har avsluttet sitt langtids-opphold hittil i år 2)</t>
  </si>
  <si>
    <t>SUM totalt</t>
  </si>
  <si>
    <t>Tabell 3-4 - A - Egenbetaling for heldøgnsplasser i eldreomsorgsinstitusjoner som bydelen disponerer</t>
  </si>
  <si>
    <t>Tabell 3-4 - B1 - HMS i pleie- og omsorgssektoren - internkontroll i helse- og sosialtjenesten</t>
  </si>
  <si>
    <t>I hele 1000 kroner</t>
  </si>
  <si>
    <t>I hele kroner</t>
  </si>
  <si>
    <t>Internkontroll i 2006</t>
  </si>
  <si>
    <t>Internkontroll i 2007</t>
  </si>
  <si>
    <t>Internkontroll i 2008</t>
  </si>
  <si>
    <t>Internkontroll</t>
  </si>
  <si>
    <t>Regnskapsført trygdetrekk</t>
  </si>
  <si>
    <t>Regnskapsført egenbetaling utover trygdetrekk</t>
  </si>
  <si>
    <t>Antall plasser som inntektene relaterer seg til</t>
  </si>
  <si>
    <t>Gjennomsnitt trygdetrekk pr. plass pr. år</t>
  </si>
  <si>
    <t>Gjennomsnitt egenbetaling pr. plass pr. år</t>
  </si>
  <si>
    <t>Gjennomsnitt samlet inntekt pr. plass pr. år</t>
  </si>
  <si>
    <t>Avvik fra bygjennomsnitt i %</t>
  </si>
  <si>
    <t>Har bydelen etablert et skriftlig system for intern-kontroll i sosial- og helsetjenesten?</t>
  </si>
  <si>
    <t>Når ble dette systemet sist revidert?</t>
  </si>
  <si>
    <t>Ja</t>
  </si>
  <si>
    <t>06</t>
  </si>
  <si>
    <t>nov 07</t>
  </si>
  <si>
    <t>ja</t>
  </si>
  <si>
    <t>12/2006</t>
  </si>
  <si>
    <t>10/2007</t>
  </si>
  <si>
    <t>09/06</t>
  </si>
  <si>
    <t>JA</t>
  </si>
  <si>
    <t>04/03</t>
  </si>
  <si>
    <t>11/06</t>
  </si>
  <si>
    <t>08/07</t>
  </si>
  <si>
    <t>Delvis</t>
  </si>
  <si>
    <t>0</t>
  </si>
  <si>
    <t>?</t>
  </si>
  <si>
    <t>05/2005</t>
  </si>
  <si>
    <t>12/07</t>
  </si>
  <si>
    <t>07/07</t>
  </si>
  <si>
    <t>06/05</t>
  </si>
  <si>
    <t>8/2006</t>
  </si>
  <si>
    <t>02/07</t>
  </si>
  <si>
    <t>05/06</t>
  </si>
  <si>
    <t>05/07</t>
  </si>
  <si>
    <t>06/06</t>
  </si>
  <si>
    <t>01/2007</t>
  </si>
  <si>
    <t>Nei</t>
  </si>
  <si>
    <t xml:space="preserve">SUM </t>
  </si>
  <si>
    <t xml:space="preserve"> - </t>
  </si>
  <si>
    <t>Tabell 3-7 -  Brukerundersøkelse og kvalitetsmåling i hjemmetjenesten</t>
  </si>
  <si>
    <t>Kvalitetsrevisjon i hjemmetjenesten</t>
  </si>
  <si>
    <t xml:space="preserve">Andel fornøyde brukere i %  </t>
  </si>
  <si>
    <t>Tidspunkt for måling (måned/år)</t>
  </si>
  <si>
    <t>Er det gjennomført kvalitetsrevisjon i hjemmetjenesten i løpet av året</t>
  </si>
  <si>
    <t>Har kvalitetsrevisjonen avdekket større avvik</t>
  </si>
  <si>
    <t>Sum pr 31.12.13</t>
  </si>
  <si>
    <t>Antall søknader om bolig omsorg +, overf. fra forrige år</t>
  </si>
  <si>
    <t>Antall søknader om bolig omsrog+ i år</t>
  </si>
  <si>
    <t>Antall innvilgede søknader om bolig omsorg+</t>
  </si>
  <si>
    <t>Antall avslåtte søknader om bolg omsorg+</t>
  </si>
  <si>
    <t>Antall klager etter avslag på bolig i Omsorg+ i år som fortsatt er under behandling i bydelen</t>
  </si>
  <si>
    <t>Antall klager etter avslag på bolig i Omsorg+ i år som fortsatt er under behandling hos Oslo klagenemd</t>
  </si>
  <si>
    <t>Antall totalt</t>
  </si>
  <si>
    <t>Herav antall med vedtak</t>
  </si>
  <si>
    <t>0-15 år</t>
  </si>
  <si>
    <t>16-49 år</t>
  </si>
  <si>
    <t>50 år og over</t>
  </si>
  <si>
    <t>Tabell 3 -11 - A -  Boforhold for utviklingshemmede pr. 31.12.</t>
  </si>
  <si>
    <t>Antall personer</t>
  </si>
  <si>
    <t>Bor i egen selvstendig bolig  (m/u hj.tjen.)</t>
  </si>
  <si>
    <t xml:space="preserve">Bor i bofelles-skap/sam-lokalisert bolig  </t>
  </si>
  <si>
    <t>Utviklings-hemmet &lt; 18 år som bor hos pårørende</t>
  </si>
  <si>
    <t>Utviklings-hemmet ≥18 år som bor hos pårørende</t>
  </si>
  <si>
    <t>Boform for heldøgns pleie og omsorg</t>
  </si>
  <si>
    <t>Sum antall utviklings-hemmet som bor hos pårørende</t>
  </si>
  <si>
    <t>SUM utviklings-hemmede i alt</t>
  </si>
  <si>
    <t xml:space="preserve">Tabell 3-12 - Aktiviteter for psykisk utviklingshemmede i regi av bydelen - inkl. plasser kjøpt fra andre - pr. 31.12  *) </t>
  </si>
  <si>
    <t>Herav antall personer som</t>
  </si>
  <si>
    <t>Antall utviklings-hemmede i bydelen ≥ 21 år</t>
  </si>
  <si>
    <t>Ikke har aktiviteter på dagtid</t>
  </si>
  <si>
    <t>Har aktiviteter på dagtid 1 - 2 dager/uke</t>
  </si>
  <si>
    <t>Har aktiviteter på dagtid 3 - 4 dager/uke</t>
  </si>
  <si>
    <t>Har aktiviteter på dagtid 5 dager/uke</t>
  </si>
  <si>
    <t>Kontrollsum</t>
  </si>
  <si>
    <t>Tabell 3 -14 - A1 -  Eldresentre - personell og årsverk pr. 31.12.</t>
  </si>
  <si>
    <t>Tabell 3 -14 - A2 -  Eldresentre - brukere pr. 31.12.</t>
  </si>
  <si>
    <t>Antall årsverk</t>
  </si>
  <si>
    <t>Brukere</t>
  </si>
  <si>
    <t>Brukere pr. senter</t>
  </si>
  <si>
    <t>Inngått driftsavtale</t>
  </si>
  <si>
    <t>Fast ansatte</t>
  </si>
  <si>
    <t>Frivillige</t>
  </si>
  <si>
    <t>Sum årsverk</t>
  </si>
  <si>
    <t>Antall hjemler</t>
  </si>
  <si>
    <t>Gjennom-snittlig antall brukere pr. årsverk - fast ansatte</t>
  </si>
  <si>
    <t>Gjennomsnittlig antall brukere pr. årsverk- faste og frivillige</t>
  </si>
  <si>
    <t>Antall registrerte brukere totalt</t>
  </si>
  <si>
    <t>Brukerandel   1)</t>
  </si>
  <si>
    <t>Avvik fra bygjennom-snittet</t>
  </si>
  <si>
    <t>Senter 1</t>
  </si>
  <si>
    <t>Senter 2</t>
  </si>
  <si>
    <t>Senter 3</t>
  </si>
  <si>
    <t>Senter 4</t>
  </si>
  <si>
    <t>Senter 5</t>
  </si>
  <si>
    <t>Senter 6</t>
  </si>
  <si>
    <t>Sum 2013</t>
  </si>
  <si>
    <t>3-14-C ORGANISERING AV SENIORVEILEDERTJENESTE I BYDELEN</t>
  </si>
  <si>
    <t>Er ikke etablert</t>
  </si>
  <si>
    <t>Er tilknyttet eldre-senteret</t>
  </si>
  <si>
    <t>Er tilknyttet hjemmetjenesten</t>
  </si>
  <si>
    <t>Tabell 3-2-E-1 Saksbehandlingstid - klager etter avslag på søknad om sykehjemsplass i år</t>
  </si>
  <si>
    <t>Tabell 3 -2 - B -  Saksbehandlingstider i pleie- og omsorgssektoren - institusjonstjenesten - hittil i år</t>
  </si>
  <si>
    <t>Gjennomsnitt  pr. 3. tertial 2013</t>
  </si>
  <si>
    <t>Tabell 3 - 5 - B - A2 - Antall vedtakstimer i hjemmtjenesten - hittil i år</t>
  </si>
  <si>
    <t xml:space="preserve">Antall klager etter avslag på bolig i Omsorg+ </t>
  </si>
  <si>
    <t xml:space="preserve">Antall vedtak omgjort av bydelen som følge av klage </t>
  </si>
  <si>
    <t xml:space="preserve">Antall klager som er anket videre til Oslo klagenemd </t>
  </si>
  <si>
    <t xml:space="preserve">Antall vedtak omgjort av Oslo klagenemd som følge av klage </t>
  </si>
  <si>
    <t xml:space="preserve">Sum antall vedtak omgjort som følge av klage </t>
  </si>
  <si>
    <t>Antall klager som er anket videre til Fylkes-mannen</t>
  </si>
  <si>
    <t>Antall vedtak omgjort av Fylkes-mannen som følge av klage</t>
  </si>
  <si>
    <t>Antall klager etter avslag på sykehjems-plass i år som fortsatt er under behandling i bydelen</t>
  </si>
  <si>
    <t>Antall klager etter avslag på sykehjems-plass i år som fortsatt er under behandling hos Fylkes-mannen</t>
  </si>
  <si>
    <t>Antall personer som har fått endelig avslag på søknad om langtids-opphold i sykehjem</t>
  </si>
  <si>
    <t xml:space="preserve">Herav antall som har fått vedtak om kun hjemme-sykepleie </t>
  </si>
  <si>
    <t>Herav antall som har fått vedtak om både praktisk bistand og hjemme-sykepleie</t>
  </si>
  <si>
    <t>Opphold i plass for for lindrende behand-ling</t>
  </si>
  <si>
    <t>Langtids-opphold -  for-sterket  (psykiatri, rus)</t>
  </si>
  <si>
    <t>Langtids-opphold for-sterket - annet</t>
  </si>
  <si>
    <t>Langtids-opphold -  spesial (særskilt inngåtte kontrakter om enkelt-kjøp)</t>
  </si>
  <si>
    <t>Langtids-opphold i alders-hjem</t>
  </si>
  <si>
    <t>Opphold i barne og av-lastnings-bolig</t>
  </si>
  <si>
    <t>Antall søknader om sykehjems-plass, overf. fra forrige år</t>
  </si>
  <si>
    <t>Antall søknader om sykehjems-plass i år</t>
  </si>
  <si>
    <t>Antall innvilgede søknader om sykehjems-plass</t>
  </si>
  <si>
    <t>Antall avslåtte søknader om sykehjems-plass</t>
  </si>
  <si>
    <t xml:space="preserve">Herav antall som har fått vedtak om plass i dagopphold i institusjon (vedtak hjemlet i Lov om helse-tjenesten i kommunene) </t>
  </si>
  <si>
    <t>Herav antall som har fått vedak om tids-begrenset opphold i syke-hjem</t>
  </si>
  <si>
    <t>Herav antall som har fått vedtak om plass i dagsenter (ikke lov-hjemlet vedtak)</t>
  </si>
  <si>
    <t>Sum antall personer som har fått alter-nativt tilbud 1)</t>
  </si>
  <si>
    <t>Funk-sjons-hem-mede</t>
  </si>
  <si>
    <t>Ut-viklings-hem-mede</t>
  </si>
  <si>
    <t>SUM 3. tertial 2014</t>
  </si>
  <si>
    <t>Andel brukere som har valgt privat leverandør</t>
  </si>
  <si>
    <t>Gjennomsnitt  pr. 3. tertial 2014</t>
  </si>
  <si>
    <t>SUM 2014</t>
  </si>
  <si>
    <t>Sum hele 2014</t>
  </si>
  <si>
    <t>Ant. saker som ikke er beh. av andre årsaker (dødfall mm)</t>
  </si>
  <si>
    <t>Antall søknader, overf. fra forrige år</t>
  </si>
  <si>
    <t>Antall søknader i år</t>
  </si>
  <si>
    <t>Antall avslåtte søknader om plass etter sambogarantien</t>
  </si>
  <si>
    <t>Tabell 3-2-D-1  - Søknader og avslag om plass etter sambogarantien</t>
  </si>
  <si>
    <t>Antall klager etter avslag på sykehjemsplass i år som er trukket eller avsluttet fordi de ikke lenger er aktuelle</t>
  </si>
  <si>
    <t xml:space="preserve">Gjennomsnitt 2014 </t>
  </si>
  <si>
    <t>SUM pr. 3. tertial 2014</t>
  </si>
  <si>
    <t>09/14</t>
  </si>
  <si>
    <t xml:space="preserve">Brukerundersøkelse i hjemmesykepleien </t>
  </si>
  <si>
    <t xml:space="preserve">Brukerundersøkelse i praktisk bistand </t>
  </si>
  <si>
    <t>Sum pr 31.12.14</t>
  </si>
  <si>
    <t>xxxx</t>
  </si>
  <si>
    <t>Antall saker som av andre årsaker ikke er beh. (dødsfall mm)</t>
  </si>
  <si>
    <t xml:space="preserve">  </t>
  </si>
  <si>
    <t>Sum 2014</t>
  </si>
  <si>
    <t xml:space="preserve">Tabell 3 -9 -B - Søknader og avslag på søknad om bolig i Omsorg+ </t>
  </si>
  <si>
    <t>Antall klager etter avslag på Omsorg+ i år som er trukket eller avsluttet fordi de ikke lenger er aktuelle</t>
  </si>
  <si>
    <t xml:space="preserve">Tabell 3-9-C Klager etter avslag på søknad om Omsorg+ </t>
  </si>
  <si>
    <t>Bydel Søndre Nordstrand 1)</t>
  </si>
  <si>
    <t>1) Seniorveileder er tilknyttet rehabiliteringstjenesten</t>
  </si>
  <si>
    <t xml:space="preserve">Årsverk </t>
  </si>
  <si>
    <t>Inngåtte driftsavtaler -  Nei - betyr ofte kommunal tjeneste der det ikke inngås driftsavtaler.</t>
  </si>
  <si>
    <t xml:space="preserve">90 - 94 år </t>
  </si>
  <si>
    <t>95 + år</t>
  </si>
  <si>
    <t>90-94 år</t>
  </si>
  <si>
    <t>95 år +</t>
  </si>
  <si>
    <t xml:space="preserve"> ≥ 95 år</t>
  </si>
  <si>
    <t>Mottagere av begge tjenester</t>
  </si>
  <si>
    <t>Herav mottagere som også mottar praktisk bistand og/eller hjemmesykepleie</t>
  </si>
  <si>
    <t>Totalt antall mottagere av hjemmetjenester inkl. avlastning utenfor institusjon og omsorgslønn</t>
  </si>
  <si>
    <t>Summeringstabell</t>
  </si>
  <si>
    <t>Tabell 3 - 5 - C - A2 - Antall mottagere av hverdagsrehabilitering 1), antall vedtakstimer og antall utførte timer - hittil i år</t>
  </si>
  <si>
    <t>Antall vedtakstimer</t>
  </si>
  <si>
    <t>Antall utførte timer</t>
  </si>
  <si>
    <t>Andel utførte av vedtatte timer</t>
  </si>
  <si>
    <t>Gj.snittlig antall utførte vedtakstimer pr mottager</t>
  </si>
  <si>
    <t>1) Bistand til opplæring av funksjons- og mestringsevne i dagliglivets gjøremål i brukers hjem eller nærmiljø</t>
  </si>
  <si>
    <t>Antall mottagere av hverdags-rehabilitering</t>
  </si>
  <si>
    <t>* Ny tabell 2. tertial 2015</t>
  </si>
  <si>
    <t>SUM 3. tertial 2015</t>
  </si>
  <si>
    <t>SUM 2015</t>
  </si>
  <si>
    <t>05/15</t>
  </si>
  <si>
    <t>Gjennomsnitt  pr. 3. tertial 2015</t>
  </si>
  <si>
    <t>Sum hele 2015</t>
  </si>
  <si>
    <t xml:space="preserve">Gjennomsnitt 2015 </t>
  </si>
  <si>
    <t>SUM pr. 3. tertial 2015</t>
  </si>
  <si>
    <t>SUM pr 3. tertial 2015</t>
  </si>
  <si>
    <t>Sum 2015</t>
  </si>
  <si>
    <t>Bydel Frogner 3)</t>
  </si>
  <si>
    <t>Bydel Vestre Aker 3)</t>
  </si>
  <si>
    <t>Justert befolkning i aldersgruppene 67 år over</t>
  </si>
  <si>
    <t>Netto justering - institusjon m/ utenbys og Omsorg +</t>
  </si>
  <si>
    <t>Utenbys beboere 67+ år med adresse "uoppgitt Oslo"</t>
  </si>
  <si>
    <t>Sum antall innbyggere 3)</t>
  </si>
  <si>
    <t xml:space="preserve"> - andel av innb.  &lt; 67 år  2)</t>
  </si>
  <si>
    <t xml:space="preserve"> - andel av innb.       67 - 79 år  2)</t>
  </si>
  <si>
    <t xml:space="preserve"> - andel av innb.       80 - 89 år  2)</t>
  </si>
  <si>
    <t xml:space="preserve"> - andel av innb.   ≥ 90 år    2)</t>
  </si>
  <si>
    <t xml:space="preserve"> - andel av innb.   ≥ 80 år    2)</t>
  </si>
  <si>
    <t xml:space="preserve"> - andel av innb.    ≥ 67 år    2)</t>
  </si>
  <si>
    <t xml:space="preserve">2)  Andel brukere hhv. &lt; 67 år, 67 - 79 år, 80 -89 år, og ≥ 90 år, i forhold til antall innbyggere i samme aldresgrupper  </t>
  </si>
  <si>
    <t>Sum pr 31.12.15</t>
  </si>
  <si>
    <t>Tabell 3 -10 - A - Personer med utviklingshemming registrert i bydelen (som bydelen har øk. Ansv. for) pr. 31.12</t>
  </si>
  <si>
    <t xml:space="preserve">Bydel Frogner </t>
  </si>
  <si>
    <t xml:space="preserve">Bydel Ullern </t>
  </si>
  <si>
    <t xml:space="preserve">Bydel Bjerke </t>
  </si>
  <si>
    <t xml:space="preserve">Bydel Grorud </t>
  </si>
  <si>
    <t>Personer med individuell alarm til innendørs bruk (trygghetspakke 1)</t>
  </si>
  <si>
    <t>Personer med individuell bærbar alarm til inne- og utebruk  (trygghetspakke 2)</t>
  </si>
  <si>
    <t>Antall innstallerte e-låser</t>
  </si>
  <si>
    <t>Antall tildelte helsesjekkere for kronisk syke hjemmeboende</t>
  </si>
  <si>
    <t>Antall tildelte medisin-dispensere</t>
  </si>
  <si>
    <t>Personer med trygghetsalarm med lokaliserings-teknologi (trygghetspakke 3)</t>
  </si>
  <si>
    <t>Tabell 3-2-D  - Søknader og avslag på sykehjemsplass</t>
  </si>
  <si>
    <t>Gjennomsnitt 2014</t>
  </si>
  <si>
    <t>Gjennomsnitt 2015</t>
  </si>
  <si>
    <t xml:space="preserve">     </t>
  </si>
  <si>
    <t>*----------/71¨'¨'tyui</t>
  </si>
  <si>
    <t xml:space="preserve">             </t>
  </si>
  <si>
    <t xml:space="preserve">    </t>
  </si>
  <si>
    <t xml:space="preserve">   </t>
  </si>
  <si>
    <t>SUM 3. tertial 2016</t>
  </si>
  <si>
    <t>SUM 2016</t>
  </si>
  <si>
    <t xml:space="preserve">Gjennomsnitt 2016 </t>
  </si>
  <si>
    <t>By-del</t>
  </si>
  <si>
    <t>Antall registrerte brukere 1)</t>
  </si>
  <si>
    <t>1) Ulik registreringspraksis i bydelene innebærer at tallet for antall registerte brukere ikke kan benyttes til sammenligning mellom bydeler. I noe grad benyttes eldresentrene også på tvers av bydelsgrenser.</t>
  </si>
  <si>
    <t>Gjennomsnitt  pr. 3. tertial 2016</t>
  </si>
  <si>
    <t>Sum hele 2016</t>
  </si>
  <si>
    <t>SUM pr. 3. tertial 2016</t>
  </si>
  <si>
    <t>02/16</t>
  </si>
  <si>
    <t>12/16</t>
  </si>
  <si>
    <t>06/16</t>
  </si>
  <si>
    <t>03/16</t>
  </si>
  <si>
    <t>00/00</t>
  </si>
  <si>
    <t>11/16</t>
  </si>
  <si>
    <t>05/16</t>
  </si>
  <si>
    <t>Mottagere av kun avlastning utenfor institusjon</t>
  </si>
  <si>
    <t>Mottagere av kun omsorgslønn</t>
  </si>
  <si>
    <t>SUM pr 3. tertial 2016</t>
  </si>
  <si>
    <t>Tabell 3 - 5 - A -2  Antall personer som mottar tjenestene avlastning utenfor institusjon og omsorgslønn pr 31.12.   *)</t>
  </si>
  <si>
    <t>1)  Inkluderer brukere som også har vedtak om bolig til pleie- og omsorgsformål</t>
  </si>
  <si>
    <t>Gjennomsnitt 2016</t>
  </si>
  <si>
    <t>Sum pr 31.12.16</t>
  </si>
  <si>
    <t>Kun summeringstabell publiseres</t>
  </si>
  <si>
    <t>Sum 2016</t>
  </si>
  <si>
    <t>SUM 2. tertial 2017</t>
  </si>
  <si>
    <t>Gjennomsnitt  pr. 2. tertial 2017</t>
  </si>
  <si>
    <t>Tabell 3-3 - B - Gjennomsnittlig antall oppholdsdøgn i sykehjem for beboere som har avsluttet sitt opphold hittil i år.</t>
  </si>
  <si>
    <t>Gjennomsnittlig antall oppholds-døgn per beboer (langtid) 2)</t>
  </si>
  <si>
    <t>Gjennomsnittlig antall oppholds-døgn per opphold (korttid) 2)</t>
  </si>
  <si>
    <t>Antall oppholds-døgn totalt for alle beboere som har avsluttet sitt korttids-opphold hittil i år 2)</t>
  </si>
  <si>
    <t>Gjennomsnittlig antall oppholds-døgn per beboer (korttid) 2)</t>
  </si>
  <si>
    <t>Tabell 3-3 - C - 4- Antall  oppholdsdøgn totalt i syke- og aldershjem fordelt på type opphold (Kostrafunksjon 253 - institusjonstjenester) - SUM - hittil i år</t>
  </si>
  <si>
    <t>Tabell 3-3 - C - 1- Antall  oppholdsdøgn totalt i syke- og aldershjem fordelt på type opphold (Kostrafunksjon 253 - institusjonstjenester) - Kjøp fra SYE - hittil i år</t>
  </si>
  <si>
    <t>Tabell 3-3 - C - 2- Antall  oppholdsdøgn totalt i syke- og aldershjem fordelt på type opphold (Kostrafunksjon 253 - institusjonstjenester) - Kjøp fra andre innenbys/utenbys - hittil i år</t>
  </si>
  <si>
    <t>Tabell 3-3 - C - 3- Antall  oppholdsdøgn totalt i syke- og aldershjem fordelt på type opphold (Kostrafunksjon 253 - institusjonstjenester) - Drevet av bydelene selv - hittil i år</t>
  </si>
  <si>
    <t xml:space="preserve">Sum dag-senter/-dag-tilbud </t>
  </si>
  <si>
    <t>Gerica-tjeneste Dag-senter 2)</t>
  </si>
  <si>
    <t>Gerica-tjeneste Dag-senter for fysisk funksjons-hemmede 2)</t>
  </si>
  <si>
    <t>Gerica-tjeneste Dagtilbud for psykisk utviklings-hemmede 2)</t>
  </si>
  <si>
    <t>Antall vedtakstimer pr person</t>
  </si>
  <si>
    <t>Dagaktivitetstilbud for demente i bydelens regi</t>
  </si>
  <si>
    <t>Dagaktivitetstilbud for demente, kjøp fra andre</t>
  </si>
  <si>
    <t>Sum 2. tertial 2017</t>
  </si>
  <si>
    <t>Tabell 3 -8 - A-2 - Dagaktivitetstilbud for demente - hittil i år</t>
  </si>
  <si>
    <t>Tabell 1 - 16 - A - Fysioterapitilbud i bydelen 1)</t>
  </si>
  <si>
    <t>Antall stillinger</t>
  </si>
  <si>
    <t>SUM pr. 31.12.2016</t>
  </si>
  <si>
    <t>SUM pr. 31.12.2015</t>
  </si>
  <si>
    <t>Antall avtalte årsverk</t>
  </si>
  <si>
    <t>Fysio-terapeuter med driftsavtale</t>
  </si>
  <si>
    <t>Fast-lønnede fysio-terapeuter</t>
  </si>
  <si>
    <t>Turnus-kandidater</t>
  </si>
  <si>
    <t>Totalt antall årsverk fysio-terapeuter i bydelen</t>
  </si>
  <si>
    <t>Totalt antall stillinger fysio-terapeuter i bydelen</t>
  </si>
  <si>
    <t>1) Alle fysioterpeuter i bydelen skal registreres, uavhenfig av Kostrafunksjon</t>
  </si>
  <si>
    <t>Tabell 1 - 16 - B - Psykologer i bydelen 1)</t>
  </si>
  <si>
    <t>Psykologer</t>
  </si>
  <si>
    <t>1) Alle psykologer i bydelen skal registreres, uavhenfig av Kostrafunksjon</t>
  </si>
  <si>
    <t>SUM pr 31.08.2017</t>
  </si>
  <si>
    <t>SUM pr. 31.08.2017</t>
  </si>
  <si>
    <t xml:space="preserve">Dagaktivitetstilbud for demente kan eksempelvis være registrert som gericatjenesten Dagsenter. </t>
  </si>
  <si>
    <t>Tjenesten vil derfor også kunne være inkludert i tab 3-8-A-1.</t>
  </si>
  <si>
    <t>SUM pr 31.12.2017</t>
  </si>
  <si>
    <t>SUM pr. 31.12.2017</t>
  </si>
  <si>
    <t>SUM 3. tertial 2017</t>
  </si>
  <si>
    <t>Tabell 3 - 5 - A -  Brukere av hjemmetjenester pr. 31.12.   *)</t>
  </si>
  <si>
    <t>Tabell 3 -1 - B - A1 - Beboere i institusjon som bydelen betaler for - pr. 31.12.  - Aldersfordeling - sum kvinner og menn</t>
  </si>
  <si>
    <t>SUM 2017</t>
  </si>
  <si>
    <t>Tabell 3 -1 - B - A6 - Aldersfordeling for beboere i boform m/heldøgns pleie og omsorg pr. 31.12.  - Sum kvinner og menn</t>
  </si>
  <si>
    <t>Tabell 3 -1 - B - A7 - Aldersfordeling for beboere i barneboliger og avlastningsboliger pr. 31.12.  - Sum kvinner og menn</t>
  </si>
  <si>
    <t>Tabell 3 -1 - B - A8 - Aldersfordeling for beboere med vedtak om korttidsopphold pr. 31.12.  - Sum kvinner og menn</t>
  </si>
  <si>
    <t>Gjennomsnitt  pr. 3. tertial 2017</t>
  </si>
  <si>
    <t>Gjennomsnitt 2017</t>
  </si>
  <si>
    <t>SUM pr. 3. tertial 2017</t>
  </si>
  <si>
    <t>Tabell 3 -1 - B - A9 - Aldersfordeling for beboere i skjermet plass for demente pr. 31.12.  - Sum kvinner og menn</t>
  </si>
  <si>
    <t>Tabell 3 -1 - B - A5 - Aldersfordeling for beboere i aldershjem pr. 31.12.  - Sum kvinner og menn</t>
  </si>
  <si>
    <t xml:space="preserve">Tabell 3 -1 - B - A3 - Beboere i institusjon som bydelen betaler for - pr. 31.12.  - Aldersfordeling - sum kvinner </t>
  </si>
  <si>
    <t>Tabell 3 -1 - B - A2 - Beboere i institusjon som bydelen betaler for - pr. 31.12.  - Aldersfordeling - sum menn</t>
  </si>
  <si>
    <t>Herav langtidsopphold</t>
  </si>
  <si>
    <t>Tabell 3 -1 - B - A4 - Aldersfordeling for beboere i sykehjem pr. 31.12 - Sum kvinner og menn</t>
  </si>
  <si>
    <t>Tabell 3 - 1 - D1 og D2 - Beboere i utenbys sykehjem og øvrige institusjonsplasser pr. 31.12.</t>
  </si>
  <si>
    <t>Over 14 dager</t>
  </si>
  <si>
    <t>14 dager eller under</t>
  </si>
  <si>
    <t>Venter i eget hjem</t>
  </si>
  <si>
    <t>Venter i korttidsplass</t>
  </si>
  <si>
    <t>Antall som venter - ventetid    1)</t>
  </si>
  <si>
    <t>Venter i andre typer institusjoner</t>
  </si>
  <si>
    <t>Antall personer som bor i sykehjem, men som iht. til fritt sykehjemsvalg venter på plass i et annet bestemt sykehjem - ventetid</t>
  </si>
  <si>
    <t>Antall klager etter avslag på syke-hjems-plass</t>
  </si>
  <si>
    <t>Antall klager etter avslag på sykehjems-plass i år som fortsatt er under behand-ling i bydelen</t>
  </si>
  <si>
    <t xml:space="preserve">Gjennomsnitt 2017 </t>
  </si>
  <si>
    <t>Saksbehandlings-tid fra mottatt klage til saken er avgjort hos Fylkesmannen</t>
  </si>
  <si>
    <t>Resultat 2016: Gjennomsnittlig antall liggedøgn per beboer (langtid) 2)</t>
  </si>
  <si>
    <t>Differe-ranse 2017-2016</t>
  </si>
  <si>
    <t>Avvik fra gj.sn. 2017</t>
  </si>
  <si>
    <t>Tabell 3-6 - A -  Andel brukere av hjemmetjenester pr. 31.12. av antall innbyggere i samme aldersgruppe.   1)</t>
  </si>
  <si>
    <t xml:space="preserve">Rapporteres annet hvert år </t>
  </si>
  <si>
    <t>Sum 3. tertial 2017</t>
  </si>
  <si>
    <t>Publiseres ikke - lav kvalitet pga manuelle tellinger</t>
  </si>
  <si>
    <t>Sum pr 31.12.17</t>
  </si>
  <si>
    <t>3-8-B Trygghetsalarmer og velferdsteknologi pr. 31.12.</t>
  </si>
  <si>
    <t>Tabell 3 -9 - A2 -  Beboere med vedtak om bolig til pleie og omsorgsformål - antall 0 - 17 år - pr. 31.12.  *)</t>
  </si>
  <si>
    <t>Tabell 3 -9 - A3 -  Beboere med vedtak om bolig til pleie og omsorgsformål - antall 18 - 49 år - pr. 31.12.  *)</t>
  </si>
  <si>
    <t>Tabell 3 -9 - A4 -  Beboere med vedtak om bolig til pleie og omsorgsformål - antall 50 - 66 år - pr. 31.12.  *)</t>
  </si>
  <si>
    <t>s</t>
  </si>
  <si>
    <t>Tabell 3 -9 - A5 -  Beboere med vedtak om bolig til pleie og omsorgsformål - antall 67 - 74 år - pr. 31.012.  *)</t>
  </si>
  <si>
    <t>Tabell 3 -9 - A6 -  Beboere med vedtak om bolig til pleie og omsorgsformål - antall 75 - 79 år - pr. 31.12.  *)</t>
  </si>
  <si>
    <t>Tabell 3 -9 - A7 -  Beboere med vedtak om bolig til pleie og omsorgsformål - antall 80 - 84 år - pr. 31.12.  *)</t>
  </si>
  <si>
    <t>Tabell 3 -9 - A8 -  Beboere med vedtak om bolig til pleie og omsorgsformål - antall 85 - 89 år - pr. 31.12.  *)</t>
  </si>
  <si>
    <t>Tabell 3 -9 - A9 -  Beboere med vedtak om bolig til pleie og omsorgsformål - antall 90 - 94 år - pr. 31.12.  *)</t>
  </si>
  <si>
    <t>Tabell 3 -9 - A10 -  Beboere med vedtak om bolig til pleie og omsorgsformål - antall ≥ 95 år - pr. 31.12.  *)</t>
  </si>
  <si>
    <t>Tabell 3 -9 - A11 -  Beboere med vedtak om bolig til pleie og omsorgsformål - sum antall  ≥ 90 år - pr. 31.12.  *)</t>
  </si>
  <si>
    <t>Tabell 3 -9 - A1 -  Beboere med vedtak om bolig til pleie og omsorgsformål - sum alle aldersgrupper - pr. 31.12.  *)</t>
  </si>
  <si>
    <t>Sum 2017</t>
  </si>
  <si>
    <t>x</t>
  </si>
  <si>
    <t>nei</t>
  </si>
  <si>
    <t>Sum pr 31.12.2017</t>
  </si>
  <si>
    <t xml:space="preserve">Tabell 3 - 2  - A -  Antall personer som venter på fast plass i sykehjem - tid på venteliste - pr 31.12 </t>
  </si>
  <si>
    <t>Tabell 3 - 5 - B -  Sum brukere av hjemmetjenester pr. 31.12. - antall med private tjenesteyter   *)</t>
  </si>
  <si>
    <t>SUM pr 3. tertial 2017</t>
  </si>
  <si>
    <t>Tabell 3 - 5 - A -3  Totalt antall personer som mottar hjemmetjenester inkl. avlastning utenfor institusjon og omsorgslønn pr 31.12.   *)</t>
  </si>
  <si>
    <t xml:space="preserve">Tabell 3 - 2  - A1 -  Fritt sykehjemsvalg - personer som bor i sykehjem, men som venter på plass i et annet bestemt sykehjem pr. 31.12. </t>
  </si>
  <si>
    <t>Resultat for 2017 er forsinket - blir trolig mulig å hente ut fra Gerica i april/mai 2018</t>
  </si>
  <si>
    <t>Resultat for 2017 er forsinket - kommer april/mai 2018</t>
  </si>
  <si>
    <t xml:space="preserve"> Registrering av brukere praktiseres ulikt ved sentrene, og tallene er derfor ikke pålitelige.</t>
  </si>
  <si>
    <t>1) Antall brukere i forhold til antall innbyggere 67 år og over</t>
  </si>
  <si>
    <t>Kriteriebefolkningen i bydelene etter alder per 1.1.2018*</t>
  </si>
  <si>
    <t>* Etter korreksjon for befolkning 67 år og over i institusjon og Omsorg+. Det er 86 utenbys beboere som bydelene er betalingsansvarlig for, jf. sum Netto justering - institusjon m/ utenbys og Omsorg +</t>
  </si>
  <si>
    <t>Blant utenbys beboere på institusjon er det 18 personer som er Folkeregistrert i Oslo kommune uten registrert adresse (dvs. "Uoppgitt" Oslo), ifølge bydelenes tilbakemelding. Disse er trukket fra i linjen "Uten registrert adresse" for å unngå dobbelttelling for aldersgruppene 67+ år i linjen "Oslo i alt" i denne tabellen</t>
  </si>
  <si>
    <t>Ny tabell 2017</t>
  </si>
  <si>
    <t>2) Av de 21 som venter hjemme har 8 fått tilbud om sykehjemplass som de har takket nei til, fordi de ønsker å vente på tilbud om plass et bestemt sted.</t>
  </si>
  <si>
    <t>Over 14 dager 2)</t>
  </si>
  <si>
    <t>1) Personer som har fått tilbud om plass, men som har takket nei i påvente av tilbud på et bestemt sykehjem er inkludert i tallene.</t>
  </si>
  <si>
    <t xml:space="preserve">Antall innvilgede søknader </t>
  </si>
  <si>
    <t>Saksbehandlings-tid fra mottatt klage til nytt vedtak er fattet i bydelen</t>
  </si>
  <si>
    <t xml:space="preserve">Herav antall som har fått andre tilbud </t>
  </si>
  <si>
    <t>Dag-senter  - gerica-tjeneste dag-re-habilitering 1)</t>
  </si>
  <si>
    <t>Dagsenter  - gerica-tjeneste dag-re-habilitering 1)</t>
  </si>
  <si>
    <t>3) Enkelte bydeler fører ikke timevedtak for tjenesten dagrehabilitering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</si>
</sst>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 * #,##0.00_ ;_ * \-#,##0.00_ ;_ * &quot;-&quot;??_ ;_ @_ "/>
    <numFmt numFmtId="165" formatCode="0.0&quot; &quot;%"/>
    <numFmt numFmtId="166" formatCode="0&quot; &quot;%"/>
    <numFmt numFmtId="167" formatCode="0.0"/>
    <numFmt numFmtId="168" formatCode="&quot; &quot;#,##0&quot; &quot;;&quot; (&quot;#,##0&quot;)&quot;;&quot; -&quot;00&quot; &quot;;&quot; &quot;@&quot; &quot;"/>
    <numFmt numFmtId="169" formatCode="&quot; &quot;#,##0.00&quot; &quot;;&quot; (&quot;#,##0.00&quot;)&quot;;&quot; -&quot;00&quot; &quot;;&quot; &quot;@&quot; &quot;"/>
    <numFmt numFmtId="170" formatCode="#,##0.0"/>
    <numFmt numFmtId="171" formatCode="0%"/>
    <numFmt numFmtId="172" formatCode="_(* #,##0.00_);_(* \(#,##0.00\);_(* &quot;-&quot;??_);_(@_)"/>
    <numFmt numFmtId="173" formatCode="#,##0;&quot;-&quot;#,##0"/>
    <numFmt numFmtId="174" formatCode="&quot; &quot;#,##0.0&quot; &quot;;&quot; (&quot;#,##0.0&quot;)&quot;;&quot; -&quot;00&quot; &quot;;&quot; &quot;@&quot; &quot;"/>
  </numFmts>
  <fonts count="49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9"/>
      <color rgb="FF000000"/>
      <name val="Arial"/>
      <family val="2"/>
    </font>
    <font>
      <b/>
      <sz val="9"/>
      <color rgb="FFFF0000"/>
      <name val="Arial"/>
      <family val="2"/>
    </font>
    <font>
      <b/>
      <sz val="12"/>
      <color rgb="FF00000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Times New Roman"/>
      <family val="1"/>
    </font>
    <font>
      <sz val="10"/>
      <name val="MS Sans Serif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Times New Roman"/>
      <family val="1"/>
    </font>
    <font>
      <b/>
      <sz val="10"/>
      <name val="Times New Roman"/>
      <family val="1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name val="Times New Roman"/>
      <family val="1"/>
    </font>
    <font>
      <sz val="11"/>
      <color rgb="FFFF0000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8"/>
      <name val="Helv"/>
    </font>
    <font>
      <b/>
      <sz val="11"/>
      <name val="Arial"/>
      <family val="2"/>
    </font>
    <font>
      <sz val="8"/>
      <color rgb="FFFF0000"/>
      <name val="Arial"/>
      <family val="2"/>
    </font>
    <font>
      <sz val="11"/>
      <name val="Times New Roman"/>
      <family val="1"/>
    </font>
    <font>
      <sz val="11"/>
      <name val="Arial"/>
      <family val="2"/>
    </font>
    <font>
      <sz val="8"/>
      <name val="Arial"/>
      <family val="2"/>
    </font>
    <font>
      <sz val="10"/>
      <color rgb="FFFF0000"/>
      <name val="Times New Roman"/>
      <family val="1"/>
    </font>
    <font>
      <b/>
      <sz val="11"/>
      <color rgb="FFFF0000"/>
      <name val="Arial"/>
      <family val="2"/>
    </font>
    <font>
      <b/>
      <sz val="12"/>
      <name val="Arial"/>
      <family val="2"/>
    </font>
    <font>
      <sz val="8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C00000"/>
        <bgColor rgb="FFC00000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</fills>
  <borders count="25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439">
    <xf numFmtId="0" fontId="0" fillId="0" borderId="0"/>
    <xf numFmtId="169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8" fillId="2" borderId="0" applyNumberFormat="0" applyFont="0" applyBorder="0" applyAlignment="0" applyProtection="0"/>
    <xf numFmtId="0" fontId="8" fillId="0" borderId="0" applyNumberFormat="0" applyFont="0" applyBorder="0" applyProtection="0"/>
    <xf numFmtId="166" fontId="8" fillId="0" borderId="0" applyFont="0" applyFill="0" applyBorder="0" applyAlignment="0" applyProtection="0"/>
    <xf numFmtId="0" fontId="9" fillId="0" borderId="0" applyNumberFormat="0" applyBorder="0" applyProtection="0"/>
    <xf numFmtId="0" fontId="20" fillId="0" borderId="0"/>
    <xf numFmtId="169" fontId="8" fillId="0" borderId="0" applyFont="0" applyFill="0" applyBorder="0" applyAlignment="0" applyProtection="0"/>
    <xf numFmtId="0" fontId="7" fillId="0" borderId="0"/>
    <xf numFmtId="0" fontId="24" fillId="0" borderId="0"/>
    <xf numFmtId="9" fontId="24" fillId="0" borderId="0" applyFont="0" applyFill="0" applyBorder="0" applyAlignment="0" applyProtection="0"/>
    <xf numFmtId="0" fontId="19" fillId="0" borderId="0"/>
    <xf numFmtId="172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0" fontId="20" fillId="0" borderId="0"/>
    <xf numFmtId="171" fontId="20" fillId="0" borderId="0" applyFont="0" applyFill="0" applyBorder="0" applyAlignment="0" applyProtection="0"/>
    <xf numFmtId="4" fontId="20" fillId="0" borderId="0" applyFont="0" applyFill="0" applyBorder="0" applyAlignment="0" applyProtection="0"/>
    <xf numFmtId="0" fontId="20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24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24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38" fillId="0" borderId="0"/>
    <xf numFmtId="0" fontId="37" fillId="0" borderId="0"/>
    <xf numFmtId="0" fontId="37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9" fillId="0" borderId="0"/>
    <xf numFmtId="0" fontId="39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38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5" fillId="0" borderId="0"/>
    <xf numFmtId="164" fontId="2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24" fillId="0" borderId="0"/>
    <xf numFmtId="9" fontId="24" fillId="0" borderId="0" applyFont="0" applyFill="0" applyBorder="0" applyAlignment="0" applyProtection="0"/>
    <xf numFmtId="0" fontId="8" fillId="0" borderId="0"/>
    <xf numFmtId="166" fontId="8" fillId="0" borderId="0" applyFont="0" applyFill="0" applyBorder="0" applyAlignment="0" applyProtection="0"/>
    <xf numFmtId="0" fontId="8" fillId="0" borderId="0" applyNumberFormat="0" applyFont="0" applyBorder="0" applyProtection="0"/>
    <xf numFmtId="0" fontId="8" fillId="0" borderId="0" applyNumberFormat="0" applyFont="0" applyBorder="0" applyProtection="0"/>
    <xf numFmtId="0" fontId="9" fillId="0" borderId="0" applyNumberFormat="0" applyBorder="0" applyProtection="0"/>
    <xf numFmtId="173" fontId="8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0" fillId="0" borderId="0"/>
    <xf numFmtId="0" fontId="20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4" fillId="0" borderId="0"/>
    <xf numFmtId="0" fontId="20" fillId="0" borderId="0"/>
    <xf numFmtId="0" fontId="2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0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0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4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1" fontId="20" fillId="0" borderId="0" applyFont="0" applyFill="0" applyBorder="0" applyAlignment="0" applyProtection="0"/>
  </cellStyleXfs>
  <cellXfs count="1651">
    <xf numFmtId="0" fontId="0" fillId="0" borderId="0" xfId="0"/>
    <xf numFmtId="0" fontId="10" fillId="0" borderId="0" xfId="0" applyFont="1" applyAlignment="1">
      <alignment horizontal="left"/>
    </xf>
    <xf numFmtId="0" fontId="10" fillId="0" borderId="0" xfId="0" applyFont="1"/>
    <xf numFmtId="0" fontId="10" fillId="3" borderId="0" xfId="0" applyFont="1" applyFill="1" applyAlignment="1">
      <alignment horizontal="left"/>
    </xf>
    <xf numFmtId="0" fontId="10" fillId="3" borderId="0" xfId="0" applyFont="1" applyFill="1"/>
    <xf numFmtId="0" fontId="10" fillId="0" borderId="0" xfId="0" applyFont="1" applyAlignment="1">
      <alignment horizontal="center"/>
    </xf>
    <xf numFmtId="0" fontId="10" fillId="0" borderId="0" xfId="0" applyFont="1" applyFill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4" fillId="0" borderId="1" xfId="0" applyFont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14" fillId="0" borderId="5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0" fontId="10" fillId="0" borderId="10" xfId="0" applyFont="1" applyFill="1" applyBorder="1" applyAlignment="1">
      <alignment horizontal="center"/>
    </xf>
    <xf numFmtId="0" fontId="10" fillId="0" borderId="11" xfId="0" applyFont="1" applyFill="1" applyBorder="1" applyAlignment="1">
      <alignment wrapText="1"/>
    </xf>
    <xf numFmtId="3" fontId="10" fillId="0" borderId="12" xfId="0" applyNumberFormat="1" applyFont="1" applyBorder="1"/>
    <xf numFmtId="3" fontId="10" fillId="0" borderId="13" xfId="0" applyNumberFormat="1" applyFont="1" applyBorder="1"/>
    <xf numFmtId="3" fontId="10" fillId="0" borderId="14" xfId="0" applyNumberFormat="1" applyFont="1" applyBorder="1"/>
    <xf numFmtId="165" fontId="10" fillId="0" borderId="0" xfId="2" applyNumberFormat="1" applyFont="1"/>
    <xf numFmtId="3" fontId="10" fillId="0" borderId="0" xfId="0" applyNumberFormat="1" applyFont="1"/>
    <xf numFmtId="0" fontId="10" fillId="0" borderId="16" xfId="0" applyFont="1" applyFill="1" applyBorder="1" applyAlignment="1">
      <alignment horizontal="center"/>
    </xf>
    <xf numFmtId="0" fontId="10" fillId="0" borderId="17" xfId="0" applyFont="1" applyFill="1" applyBorder="1" applyAlignment="1">
      <alignment wrapText="1"/>
    </xf>
    <xf numFmtId="0" fontId="10" fillId="0" borderId="12" xfId="0" applyFont="1" applyFill="1" applyBorder="1" applyAlignment="1">
      <alignment horizontal="center"/>
    </xf>
    <xf numFmtId="0" fontId="10" fillId="0" borderId="21" xfId="0" applyFont="1" applyFill="1" applyBorder="1" applyAlignment="1">
      <alignment wrapText="1"/>
    </xf>
    <xf numFmtId="0" fontId="10" fillId="0" borderId="22" xfId="0" applyFont="1" applyFill="1" applyBorder="1" applyAlignment="1">
      <alignment horizontal="center"/>
    </xf>
    <xf numFmtId="0" fontId="10" fillId="0" borderId="23" xfId="0" applyFont="1" applyFill="1" applyBorder="1" applyAlignment="1">
      <alignment wrapText="1"/>
    </xf>
    <xf numFmtId="3" fontId="10" fillId="0" borderId="24" xfId="0" applyNumberFormat="1" applyFont="1" applyBorder="1"/>
    <xf numFmtId="0" fontId="14" fillId="0" borderId="0" xfId="0" applyFont="1"/>
    <xf numFmtId="0" fontId="10" fillId="0" borderId="0" xfId="0" applyFont="1" applyFill="1" applyAlignment="1">
      <alignment horizontal="left" vertical="center"/>
    </xf>
    <xf numFmtId="0" fontId="14" fillId="0" borderId="36" xfId="0" applyFont="1" applyBorder="1" applyAlignment="1">
      <alignment horizontal="center" wrapText="1"/>
    </xf>
    <xf numFmtId="0" fontId="14" fillId="0" borderId="37" xfId="0" applyFont="1" applyBorder="1" applyAlignment="1">
      <alignment horizontal="center" wrapText="1"/>
    </xf>
    <xf numFmtId="0" fontId="14" fillId="0" borderId="38" xfId="0" applyFont="1" applyBorder="1" applyAlignment="1">
      <alignment horizontal="center" wrapText="1"/>
    </xf>
    <xf numFmtId="0" fontId="14" fillId="0" borderId="39" xfId="0" applyFont="1" applyBorder="1" applyAlignment="1">
      <alignment horizontal="center" wrapText="1"/>
    </xf>
    <xf numFmtId="0" fontId="14" fillId="0" borderId="40" xfId="0" applyFont="1" applyBorder="1" applyAlignment="1">
      <alignment horizontal="center" wrapText="1"/>
    </xf>
    <xf numFmtId="0" fontId="14" fillId="0" borderId="0" xfId="0" applyFont="1" applyFill="1" applyAlignment="1">
      <alignment horizontal="center" wrapText="1"/>
    </xf>
    <xf numFmtId="168" fontId="10" fillId="0" borderId="28" xfId="1" applyNumberFormat="1" applyFont="1" applyBorder="1"/>
    <xf numFmtId="3" fontId="10" fillId="0" borderId="0" xfId="0" applyNumberFormat="1" applyFont="1" applyFill="1"/>
    <xf numFmtId="168" fontId="10" fillId="0" borderId="18" xfId="1" applyNumberFormat="1" applyFont="1" applyBorder="1"/>
    <xf numFmtId="0" fontId="14" fillId="0" borderId="0" xfId="0" applyFont="1" applyFill="1"/>
    <xf numFmtId="0" fontId="14" fillId="0" borderId="0" xfId="0" applyFont="1" applyAlignment="1">
      <alignment horizontal="center"/>
    </xf>
    <xf numFmtId="168" fontId="10" fillId="0" borderId="24" xfId="1" applyNumberFormat="1" applyFont="1" applyBorder="1"/>
    <xf numFmtId="0" fontId="14" fillId="0" borderId="42" xfId="0" applyFont="1" applyBorder="1" applyAlignment="1">
      <alignment horizontal="center" wrapText="1"/>
    </xf>
    <xf numFmtId="0" fontId="10" fillId="4" borderId="0" xfId="0" applyFont="1" applyFill="1" applyAlignment="1"/>
    <xf numFmtId="0" fontId="10" fillId="4" borderId="0" xfId="0" applyFont="1" applyFill="1"/>
    <xf numFmtId="0" fontId="15" fillId="0" borderId="0" xfId="0" applyFont="1" applyAlignment="1">
      <alignment horizontal="left"/>
    </xf>
    <xf numFmtId="0" fontId="15" fillId="0" borderId="0" xfId="0" applyFont="1"/>
    <xf numFmtId="0" fontId="10" fillId="0" borderId="0" xfId="0" applyFont="1" applyFill="1" applyAlignment="1">
      <alignment horizontal="left"/>
    </xf>
    <xf numFmtId="3" fontId="10" fillId="0" borderId="18" xfId="0" applyNumberFormat="1" applyFont="1" applyFill="1" applyBorder="1"/>
    <xf numFmtId="3" fontId="14" fillId="0" borderId="0" xfId="0" applyNumberFormat="1" applyFont="1"/>
    <xf numFmtId="0" fontId="10" fillId="0" borderId="3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49" xfId="0" applyFont="1" applyBorder="1"/>
    <xf numFmtId="0" fontId="14" fillId="0" borderId="0" xfId="0" applyFont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51" xfId="0" applyFont="1" applyBorder="1" applyAlignment="1">
      <alignment horizontal="center" wrapText="1"/>
    </xf>
    <xf numFmtId="0" fontId="10" fillId="0" borderId="0" xfId="0" applyFont="1" applyFill="1" applyAlignment="1"/>
    <xf numFmtId="0" fontId="14" fillId="0" borderId="52" xfId="0" applyFont="1" applyBorder="1" applyAlignment="1">
      <alignment horizontal="center" wrapText="1"/>
    </xf>
    <xf numFmtId="168" fontId="10" fillId="0" borderId="10" xfId="1" applyNumberFormat="1" applyFont="1" applyBorder="1"/>
    <xf numFmtId="168" fontId="10" fillId="0" borderId="16" xfId="1" applyNumberFormat="1" applyFont="1" applyBorder="1"/>
    <xf numFmtId="168" fontId="10" fillId="0" borderId="22" xfId="1" applyNumberFormat="1" applyFont="1" applyBorder="1"/>
    <xf numFmtId="168" fontId="10" fillId="0" borderId="0" xfId="1" applyNumberFormat="1" applyFont="1"/>
    <xf numFmtId="0" fontId="14" fillId="0" borderId="54" xfId="0" applyFont="1" applyBorder="1" applyAlignment="1">
      <alignment horizontal="center" wrapText="1"/>
    </xf>
    <xf numFmtId="0" fontId="10" fillId="0" borderId="14" xfId="0" applyFont="1" applyFill="1" applyBorder="1" applyAlignment="1">
      <alignment wrapText="1"/>
    </xf>
    <xf numFmtId="3" fontId="14" fillId="0" borderId="0" xfId="0" applyNumberFormat="1" applyFont="1" applyBorder="1"/>
    <xf numFmtId="0" fontId="14" fillId="0" borderId="0" xfId="0" applyFont="1" applyBorder="1" applyAlignment="1">
      <alignment horizontal="center"/>
    </xf>
    <xf numFmtId="0" fontId="14" fillId="0" borderId="0" xfId="0" applyFont="1" applyFill="1" applyBorder="1" applyAlignment="1">
      <alignment wrapText="1"/>
    </xf>
    <xf numFmtId="3" fontId="10" fillId="0" borderId="61" xfId="0" applyNumberFormat="1" applyFont="1" applyBorder="1"/>
    <xf numFmtId="0" fontId="22" fillId="0" borderId="0" xfId="0" applyFont="1"/>
    <xf numFmtId="0" fontId="22" fillId="0" borderId="0" xfId="0" applyFont="1" applyAlignment="1">
      <alignment horizontal="left" vertical="center"/>
    </xf>
    <xf numFmtId="166" fontId="10" fillId="0" borderId="62" xfId="2" applyFont="1" applyBorder="1"/>
    <xf numFmtId="0" fontId="14" fillId="0" borderId="70" xfId="0" applyFont="1" applyBorder="1" applyAlignment="1">
      <alignment horizontal="center"/>
    </xf>
    <xf numFmtId="0" fontId="14" fillId="0" borderId="90" xfId="0" applyFont="1" applyFill="1" applyBorder="1" applyAlignment="1">
      <alignment wrapText="1"/>
    </xf>
    <xf numFmtId="0" fontId="14" fillId="0" borderId="92" xfId="0" applyFont="1" applyBorder="1" applyAlignment="1">
      <alignment horizontal="center"/>
    </xf>
    <xf numFmtId="0" fontId="14" fillId="0" borderId="94" xfId="0" applyFont="1" applyBorder="1" applyAlignment="1">
      <alignment horizontal="center"/>
    </xf>
    <xf numFmtId="0" fontId="10" fillId="0" borderId="95" xfId="0" applyFont="1" applyBorder="1"/>
    <xf numFmtId="0" fontId="14" fillId="0" borderId="103" xfId="0" applyFont="1" applyBorder="1" applyAlignment="1">
      <alignment horizontal="center" wrapText="1"/>
    </xf>
    <xf numFmtId="0" fontId="14" fillId="0" borderId="104" xfId="0" applyFont="1" applyBorder="1" applyAlignment="1">
      <alignment horizontal="center" wrapText="1"/>
    </xf>
    <xf numFmtId="0" fontId="14" fillId="0" borderId="104" xfId="0" applyFont="1" applyBorder="1" applyAlignment="1"/>
    <xf numFmtId="0" fontId="14" fillId="0" borderId="106" xfId="0" applyFont="1" applyBorder="1" applyAlignment="1"/>
    <xf numFmtId="0" fontId="14" fillId="0" borderId="107" xfId="0" applyFont="1" applyBorder="1" applyAlignment="1">
      <alignment horizontal="center" wrapText="1"/>
    </xf>
    <xf numFmtId="0" fontId="14" fillId="0" borderId="108" xfId="0" applyFont="1" applyBorder="1" applyAlignment="1">
      <alignment horizontal="center" wrapText="1"/>
    </xf>
    <xf numFmtId="0" fontId="10" fillId="0" borderId="109" xfId="0" applyFont="1" applyFill="1" applyBorder="1" applyAlignment="1">
      <alignment horizontal="center"/>
    </xf>
    <xf numFmtId="0" fontId="10" fillId="0" borderId="73" xfId="0" applyFont="1" applyFill="1" applyBorder="1" applyAlignment="1">
      <alignment horizontal="center"/>
    </xf>
    <xf numFmtId="0" fontId="10" fillId="0" borderId="92" xfId="0" applyFont="1" applyFill="1" applyBorder="1" applyAlignment="1">
      <alignment horizontal="center"/>
    </xf>
    <xf numFmtId="0" fontId="10" fillId="0" borderId="75" xfId="0" applyFont="1" applyFill="1" applyBorder="1" applyAlignment="1">
      <alignment horizontal="center"/>
    </xf>
    <xf numFmtId="0" fontId="10" fillId="0" borderId="79" xfId="0" applyFont="1" applyFill="1" applyBorder="1" applyAlignment="1">
      <alignment wrapText="1"/>
    </xf>
    <xf numFmtId="0" fontId="10" fillId="0" borderId="94" xfId="0" applyFont="1" applyBorder="1" applyAlignment="1">
      <alignment horizontal="center"/>
    </xf>
    <xf numFmtId="0" fontId="14" fillId="0" borderId="121" xfId="0" applyFont="1" applyBorder="1" applyAlignment="1">
      <alignment horizontal="center" wrapText="1"/>
    </xf>
    <xf numFmtId="0" fontId="10" fillId="0" borderId="117" xfId="0" applyFont="1" applyFill="1" applyBorder="1" applyAlignment="1">
      <alignment horizontal="center"/>
    </xf>
    <xf numFmtId="168" fontId="10" fillId="0" borderId="57" xfId="1" applyNumberFormat="1" applyFont="1" applyBorder="1"/>
    <xf numFmtId="168" fontId="10" fillId="0" borderId="62" xfId="1" applyNumberFormat="1" applyFont="1" applyBorder="1"/>
    <xf numFmtId="168" fontId="10" fillId="0" borderId="64" xfId="1" applyNumberFormat="1" applyFont="1" applyBorder="1"/>
    <xf numFmtId="168" fontId="10" fillId="0" borderId="65" xfId="1" applyNumberFormat="1" applyFont="1" applyBorder="1"/>
    <xf numFmtId="0" fontId="10" fillId="0" borderId="0" xfId="0" applyFont="1" applyBorder="1"/>
    <xf numFmtId="0" fontId="14" fillId="0" borderId="125" xfId="0" applyFont="1" applyBorder="1" applyAlignment="1">
      <alignment horizontal="center" wrapText="1"/>
    </xf>
    <xf numFmtId="0" fontId="14" fillId="0" borderId="127" xfId="0" applyFont="1" applyBorder="1" applyAlignment="1">
      <alignment horizontal="center" wrapText="1"/>
    </xf>
    <xf numFmtId="0" fontId="14" fillId="0" borderId="128" xfId="0" applyFont="1" applyBorder="1" applyAlignment="1">
      <alignment horizontal="center" wrapText="1"/>
    </xf>
    <xf numFmtId="0" fontId="25" fillId="0" borderId="0" xfId="0" applyFont="1"/>
    <xf numFmtId="0" fontId="14" fillId="0" borderId="0" xfId="0" applyFont="1" applyAlignment="1">
      <alignment horizontal="center" wrapText="1"/>
    </xf>
    <xf numFmtId="0" fontId="14" fillId="0" borderId="94" xfId="0" applyFont="1" applyBorder="1" applyAlignment="1">
      <alignment horizontal="center" wrapText="1"/>
    </xf>
    <xf numFmtId="0" fontId="14" fillId="0" borderId="100" xfId="0" applyFont="1" applyBorder="1" applyAlignment="1">
      <alignment horizontal="center" wrapText="1"/>
    </xf>
    <xf numFmtId="0" fontId="0" fillId="0" borderId="0" xfId="0" applyFont="1"/>
    <xf numFmtId="0" fontId="14" fillId="0" borderId="122" xfId="0" applyFont="1" applyBorder="1" applyAlignment="1">
      <alignment horizontal="center" wrapText="1"/>
    </xf>
    <xf numFmtId="0" fontId="11" fillId="0" borderId="0" xfId="0" applyFont="1" applyFill="1" applyBorder="1" applyAlignment="1">
      <alignment vertical="center"/>
    </xf>
    <xf numFmtId="0" fontId="14" fillId="0" borderId="133" xfId="0" applyFont="1" applyBorder="1" applyAlignment="1">
      <alignment horizontal="center" wrapText="1"/>
    </xf>
    <xf numFmtId="168" fontId="14" fillId="0" borderId="134" xfId="1" applyNumberFormat="1" applyFont="1" applyBorder="1" applyAlignment="1">
      <alignment horizontal="center" wrapText="1"/>
    </xf>
    <xf numFmtId="168" fontId="14" fillId="0" borderId="132" xfId="1" applyNumberFormat="1" applyFont="1" applyBorder="1" applyAlignment="1">
      <alignment horizontal="center" wrapText="1"/>
    </xf>
    <xf numFmtId="168" fontId="14" fillId="0" borderId="135" xfId="1" applyNumberFormat="1" applyFont="1" applyBorder="1" applyAlignment="1">
      <alignment horizontal="center" wrapText="1"/>
    </xf>
    <xf numFmtId="168" fontId="14" fillId="0" borderId="136" xfId="1" applyNumberFormat="1" applyFont="1" applyBorder="1" applyAlignment="1">
      <alignment horizontal="center" wrapText="1"/>
    </xf>
    <xf numFmtId="168" fontId="14" fillId="0" borderId="137" xfId="1" applyNumberFormat="1" applyFont="1" applyBorder="1" applyAlignment="1">
      <alignment horizontal="center" wrapText="1"/>
    </xf>
    <xf numFmtId="0" fontId="10" fillId="0" borderId="100" xfId="0" applyFont="1" applyFill="1" applyBorder="1" applyAlignment="1">
      <alignment wrapText="1"/>
    </xf>
    <xf numFmtId="3" fontId="10" fillId="0" borderId="96" xfId="0" applyNumberFormat="1" applyFont="1" applyBorder="1"/>
    <xf numFmtId="3" fontId="10" fillId="0" borderId="97" xfId="0" applyNumberFormat="1" applyFont="1" applyBorder="1"/>
    <xf numFmtId="0" fontId="10" fillId="0" borderId="97" xfId="0" applyFont="1" applyBorder="1"/>
    <xf numFmtId="0" fontId="10" fillId="0" borderId="96" xfId="0" applyFont="1" applyBorder="1"/>
    <xf numFmtId="0" fontId="10" fillId="0" borderId="101" xfId="0" applyFont="1" applyBorder="1"/>
    <xf numFmtId="0" fontId="14" fillId="0" borderId="103" xfId="0" applyFont="1" applyBorder="1" applyAlignment="1">
      <alignment horizontal="left" vertical="center"/>
    </xf>
    <xf numFmtId="0" fontId="26" fillId="0" borderId="0" xfId="0" applyFont="1" applyBorder="1"/>
    <xf numFmtId="0" fontId="10" fillId="0" borderId="92" xfId="0" applyFont="1" applyBorder="1" applyAlignment="1">
      <alignment horizontal="center"/>
    </xf>
    <xf numFmtId="0" fontId="10" fillId="0" borderId="95" xfId="0" applyFont="1" applyFill="1" applyBorder="1" applyAlignment="1">
      <alignment wrapText="1"/>
    </xf>
    <xf numFmtId="3" fontId="10" fillId="0" borderId="95" xfId="0" applyNumberFormat="1" applyFont="1" applyBorder="1"/>
    <xf numFmtId="168" fontId="14" fillId="0" borderId="59" xfId="1" applyNumberFormat="1" applyFont="1" applyBorder="1"/>
    <xf numFmtId="168" fontId="14" fillId="0" borderId="60" xfId="1" applyNumberFormat="1" applyFont="1" applyBorder="1"/>
    <xf numFmtId="0" fontId="14" fillId="0" borderId="59" xfId="0" applyFont="1" applyBorder="1"/>
    <xf numFmtId="0" fontId="10" fillId="0" borderId="57" xfId="0" applyFont="1" applyBorder="1"/>
    <xf numFmtId="0" fontId="10" fillId="0" borderId="12" xfId="0" applyFont="1" applyBorder="1"/>
    <xf numFmtId="0" fontId="10" fillId="0" borderId="14" xfId="0" applyFont="1" applyBorder="1"/>
    <xf numFmtId="0" fontId="10" fillId="0" borderId="98" xfId="0" applyFont="1" applyBorder="1"/>
    <xf numFmtId="0" fontId="10" fillId="0" borderId="31" xfId="0" applyFont="1" applyBorder="1"/>
    <xf numFmtId="3" fontId="10" fillId="0" borderId="65" xfId="0" applyNumberFormat="1" applyFont="1" applyBorder="1" applyAlignment="1">
      <alignment horizontal="right"/>
    </xf>
    <xf numFmtId="0" fontId="10" fillId="0" borderId="83" xfId="0" applyFont="1" applyBorder="1" applyAlignment="1">
      <alignment horizontal="right"/>
    </xf>
    <xf numFmtId="0" fontId="10" fillId="0" borderId="84" xfId="0" applyFont="1" applyBorder="1" applyAlignment="1">
      <alignment horizontal="right"/>
    </xf>
    <xf numFmtId="0" fontId="10" fillId="0" borderId="85" xfId="0" applyFont="1" applyBorder="1" applyAlignment="1">
      <alignment horizontal="right"/>
    </xf>
    <xf numFmtId="3" fontId="10" fillId="0" borderId="153" xfId="0" applyNumberFormat="1" applyFont="1" applyBorder="1" applyAlignment="1">
      <alignment horizontal="right"/>
    </xf>
    <xf numFmtId="3" fontId="10" fillId="0" borderId="154" xfId="0" applyNumberFormat="1" applyFont="1" applyBorder="1" applyAlignment="1">
      <alignment horizontal="right"/>
    </xf>
    <xf numFmtId="3" fontId="10" fillId="0" borderId="155" xfId="0" applyNumberFormat="1" applyFont="1" applyBorder="1" applyAlignment="1">
      <alignment horizontal="right"/>
    </xf>
    <xf numFmtId="0" fontId="10" fillId="0" borderId="64" xfId="0" applyFont="1" applyBorder="1"/>
    <xf numFmtId="0" fontId="10" fillId="0" borderId="63" xfId="0" applyFont="1" applyBorder="1"/>
    <xf numFmtId="0" fontId="10" fillId="2" borderId="0" xfId="0" applyFont="1" applyFill="1" applyAlignment="1"/>
    <xf numFmtId="0" fontId="10" fillId="2" borderId="0" xfId="0" applyFont="1" applyFill="1"/>
    <xf numFmtId="0" fontId="14" fillId="0" borderId="149" xfId="0" applyFont="1" applyBorder="1" applyAlignment="1">
      <alignment horizontal="center" wrapText="1"/>
    </xf>
    <xf numFmtId="0" fontId="14" fillId="0" borderId="43" xfId="0" applyFont="1" applyBorder="1" applyAlignment="1">
      <alignment horizontal="center" wrapText="1"/>
    </xf>
    <xf numFmtId="3" fontId="10" fillId="0" borderId="4" xfId="0" applyNumberFormat="1" applyFont="1" applyBorder="1" applyAlignment="1">
      <alignment horizontal="right"/>
    </xf>
    <xf numFmtId="3" fontId="10" fillId="0" borderId="49" xfId="0" applyNumberFormat="1" applyFont="1" applyBorder="1" applyAlignment="1">
      <alignment horizontal="right"/>
    </xf>
    <xf numFmtId="0" fontId="10" fillId="0" borderId="34" xfId="0" applyFont="1" applyBorder="1"/>
    <xf numFmtId="3" fontId="10" fillId="0" borderId="33" xfId="0" applyNumberFormat="1" applyFont="1" applyBorder="1" applyAlignment="1">
      <alignment horizontal="right"/>
    </xf>
    <xf numFmtId="3" fontId="10" fillId="0" borderId="34" xfId="0" applyNumberFormat="1" applyFont="1" applyBorder="1" applyAlignment="1">
      <alignment horizontal="right"/>
    </xf>
    <xf numFmtId="3" fontId="10" fillId="0" borderId="33" xfId="0" applyNumberFormat="1" applyFont="1" applyBorder="1" applyAlignment="1">
      <alignment horizontal="center"/>
    </xf>
    <xf numFmtId="3" fontId="10" fillId="0" borderId="34" xfId="0" applyNumberFormat="1" applyFont="1" applyBorder="1" applyAlignment="1">
      <alignment horizontal="center"/>
    </xf>
    <xf numFmtId="3" fontId="14" fillId="0" borderId="59" xfId="0" applyNumberFormat="1" applyFont="1" applyBorder="1" applyAlignment="1">
      <alignment horizontal="right"/>
    </xf>
    <xf numFmtId="3" fontId="14" fillId="0" borderId="60" xfId="0" applyNumberFormat="1" applyFont="1" applyBorder="1" applyAlignment="1">
      <alignment horizontal="right"/>
    </xf>
    <xf numFmtId="3" fontId="10" fillId="0" borderId="64" xfId="0" applyNumberFormat="1" applyFont="1" applyBorder="1" applyAlignment="1">
      <alignment horizontal="right"/>
    </xf>
    <xf numFmtId="0" fontId="14" fillId="0" borderId="8" xfId="0" applyFont="1" applyBorder="1" applyAlignment="1">
      <alignment horizontal="center"/>
    </xf>
    <xf numFmtId="0" fontId="28" fillId="0" borderId="0" xfId="0" applyFont="1"/>
    <xf numFmtId="0" fontId="19" fillId="0" borderId="58" xfId="0" applyFont="1" applyBorder="1" applyAlignment="1" applyProtection="1">
      <alignment horizontal="right"/>
    </xf>
    <xf numFmtId="0" fontId="19" fillId="0" borderId="61" xfId="0" applyFont="1" applyBorder="1" applyAlignment="1" applyProtection="1">
      <alignment horizontal="right"/>
    </xf>
    <xf numFmtId="0" fontId="19" fillId="0" borderId="63" xfId="0" applyFont="1" applyBorder="1" applyAlignment="1" applyProtection="1">
      <alignment horizontal="right"/>
    </xf>
    <xf numFmtId="0" fontId="29" fillId="0" borderId="0" xfId="0" applyFont="1"/>
    <xf numFmtId="0" fontId="10" fillId="0" borderId="165" xfId="0" applyFont="1" applyBorder="1" applyAlignment="1">
      <alignment horizontal="center"/>
    </xf>
    <xf numFmtId="0" fontId="10" fillId="0" borderId="166" xfId="0" applyFont="1" applyBorder="1" applyAlignment="1">
      <alignment horizontal="center"/>
    </xf>
    <xf numFmtId="0" fontId="0" fillId="0" borderId="137" xfId="0" applyBorder="1"/>
    <xf numFmtId="0" fontId="10" fillId="0" borderId="168" xfId="0" applyFont="1" applyFill="1" applyBorder="1" applyAlignment="1">
      <alignment wrapText="1"/>
    </xf>
    <xf numFmtId="3" fontId="10" fillId="0" borderId="55" xfId="0" applyNumberFormat="1" applyFont="1" applyFill="1" applyBorder="1"/>
    <xf numFmtId="3" fontId="10" fillId="0" borderId="28" xfId="0" applyNumberFormat="1" applyFont="1" applyFill="1" applyBorder="1"/>
    <xf numFmtId="3" fontId="10" fillId="0" borderId="12" xfId="0" applyNumberFormat="1" applyFont="1" applyBorder="1" applyAlignment="1">
      <alignment horizontal="center"/>
    </xf>
    <xf numFmtId="3" fontId="10" fillId="0" borderId="13" xfId="0" applyNumberFormat="1" applyFont="1" applyBorder="1" applyAlignment="1">
      <alignment horizontal="center"/>
    </xf>
    <xf numFmtId="3" fontId="10" fillId="0" borderId="10" xfId="0" applyNumberFormat="1" applyFont="1" applyBorder="1" applyAlignment="1">
      <alignment horizontal="center"/>
    </xf>
    <xf numFmtId="3" fontId="10" fillId="0" borderId="27" xfId="0" applyNumberFormat="1" applyFont="1" applyBorder="1" applyAlignment="1">
      <alignment horizontal="center"/>
    </xf>
    <xf numFmtId="3" fontId="10" fillId="0" borderId="11" xfId="0" applyNumberFormat="1" applyFont="1" applyBorder="1" applyAlignment="1">
      <alignment horizontal="center"/>
    </xf>
    <xf numFmtId="3" fontId="10" fillId="0" borderId="45" xfId="0" applyNumberFormat="1" applyFont="1" applyFill="1" applyBorder="1"/>
    <xf numFmtId="3" fontId="10" fillId="0" borderId="16" xfId="0" applyNumberFormat="1" applyFont="1" applyBorder="1" applyAlignment="1">
      <alignment horizontal="center"/>
    </xf>
    <xf numFmtId="3" fontId="10" fillId="0" borderId="18" xfId="0" applyNumberFormat="1" applyFont="1" applyBorder="1" applyAlignment="1">
      <alignment horizontal="center"/>
    </xf>
    <xf numFmtId="3" fontId="10" fillId="0" borderId="19" xfId="0" applyNumberFormat="1" applyFont="1" applyBorder="1" applyAlignment="1">
      <alignment horizontal="center"/>
    </xf>
    <xf numFmtId="3" fontId="10" fillId="0" borderId="17" xfId="0" applyNumberFormat="1" applyFont="1" applyBorder="1" applyAlignment="1">
      <alignment horizontal="center"/>
    </xf>
    <xf numFmtId="3" fontId="10" fillId="0" borderId="47" xfId="0" applyNumberFormat="1" applyFont="1" applyFill="1" applyBorder="1"/>
    <xf numFmtId="3" fontId="10" fillId="0" borderId="22" xfId="0" applyNumberFormat="1" applyFont="1" applyBorder="1" applyAlignment="1">
      <alignment horizontal="center"/>
    </xf>
    <xf numFmtId="3" fontId="10" fillId="0" borderId="24" xfId="0" applyNumberFormat="1" applyFont="1" applyBorder="1" applyAlignment="1">
      <alignment horizontal="center"/>
    </xf>
    <xf numFmtId="3" fontId="10" fillId="0" borderId="25" xfId="0" applyNumberFormat="1" applyFont="1" applyBorder="1" applyAlignment="1">
      <alignment horizontal="center"/>
    </xf>
    <xf numFmtId="3" fontId="10" fillId="0" borderId="23" xfId="0" applyNumberFormat="1" applyFont="1" applyBorder="1" applyAlignment="1">
      <alignment horizontal="center"/>
    </xf>
    <xf numFmtId="0" fontId="14" fillId="0" borderId="7" xfId="0" applyFont="1" applyFill="1" applyBorder="1" applyAlignment="1">
      <alignment wrapText="1"/>
    </xf>
    <xf numFmtId="3" fontId="14" fillId="0" borderId="8" xfId="0" applyNumberFormat="1" applyFont="1" applyBorder="1" applyAlignment="1">
      <alignment horizontal="center"/>
    </xf>
    <xf numFmtId="3" fontId="14" fillId="0" borderId="7" xfId="0" applyNumberFormat="1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3" fontId="10" fillId="0" borderId="12" xfId="0" applyNumberFormat="1" applyFont="1" applyFill="1" applyBorder="1"/>
    <xf numFmtId="166" fontId="14" fillId="0" borderId="59" xfId="2" applyFont="1" applyBorder="1"/>
    <xf numFmtId="166" fontId="14" fillId="0" borderId="60" xfId="2" applyFont="1" applyBorder="1"/>
    <xf numFmtId="166" fontId="10" fillId="0" borderId="65" xfId="2" applyFont="1" applyBorder="1"/>
    <xf numFmtId="0" fontId="10" fillId="0" borderId="62" xfId="0" applyFont="1" applyBorder="1"/>
    <xf numFmtId="0" fontId="19" fillId="0" borderId="57" xfId="0" applyFont="1" applyBorder="1" applyAlignment="1" applyProtection="1">
      <alignment horizontal="right"/>
    </xf>
    <xf numFmtId="0" fontId="27" fillId="0" borderId="0" xfId="0" applyFont="1" applyFill="1" applyBorder="1" applyAlignment="1"/>
    <xf numFmtId="0" fontId="14" fillId="0" borderId="174" xfId="0" applyFont="1" applyBorder="1" applyAlignment="1">
      <alignment horizontal="center" wrapText="1"/>
    </xf>
    <xf numFmtId="0" fontId="19" fillId="0" borderId="59" xfId="0" applyFont="1" applyBorder="1" applyAlignment="1" applyProtection="1">
      <alignment horizontal="right"/>
    </xf>
    <xf numFmtId="1" fontId="10" fillId="0" borderId="60" xfId="0" applyNumberFormat="1" applyFont="1" applyBorder="1"/>
    <xf numFmtId="1" fontId="10" fillId="0" borderId="62" xfId="0" applyNumberFormat="1" applyFont="1" applyBorder="1"/>
    <xf numFmtId="0" fontId="14" fillId="0" borderId="53" xfId="0" applyFont="1" applyBorder="1" applyAlignment="1">
      <alignment horizontal="center" wrapText="1"/>
    </xf>
    <xf numFmtId="0" fontId="14" fillId="0" borderId="144" xfId="0" applyFont="1" applyBorder="1" applyAlignment="1">
      <alignment horizontal="center" wrapText="1"/>
    </xf>
    <xf numFmtId="0" fontId="28" fillId="0" borderId="0" xfId="0" applyFont="1" applyAlignment="1">
      <alignment horizontal="left"/>
    </xf>
    <xf numFmtId="1" fontId="10" fillId="0" borderId="58" xfId="0" applyNumberFormat="1" applyFont="1" applyBorder="1"/>
    <xf numFmtId="1" fontId="10" fillId="0" borderId="59" xfId="0" applyNumberFormat="1" applyFont="1" applyBorder="1"/>
    <xf numFmtId="1" fontId="10" fillId="0" borderId="48" xfId="0" applyNumberFormat="1" applyFont="1" applyBorder="1"/>
    <xf numFmtId="1" fontId="10" fillId="0" borderId="61" xfId="0" applyNumberFormat="1" applyFont="1" applyBorder="1"/>
    <xf numFmtId="1" fontId="10" fillId="0" borderId="57" xfId="0" applyNumberFormat="1" applyFont="1" applyBorder="1"/>
    <xf numFmtId="1" fontId="10" fillId="0" borderId="20" xfId="0" applyNumberFormat="1" applyFont="1" applyBorder="1"/>
    <xf numFmtId="0" fontId="14" fillId="0" borderId="2" xfId="0" applyFont="1" applyBorder="1" applyAlignment="1">
      <alignment horizontal="center"/>
    </xf>
    <xf numFmtId="0" fontId="14" fillId="0" borderId="49" xfId="0" applyFont="1" applyBorder="1" applyAlignment="1">
      <alignment horizontal="center" wrapText="1"/>
    </xf>
    <xf numFmtId="165" fontId="10" fillId="0" borderId="160" xfId="2" applyNumberFormat="1" applyFont="1" applyBorder="1"/>
    <xf numFmtId="1" fontId="10" fillId="0" borderId="26" xfId="0" applyNumberFormat="1" applyFont="1" applyBorder="1"/>
    <xf numFmtId="165" fontId="10" fillId="0" borderId="175" xfId="2" applyNumberFormat="1" applyFont="1" applyBorder="1"/>
    <xf numFmtId="0" fontId="10" fillId="7" borderId="0" xfId="0" applyFont="1" applyFill="1"/>
    <xf numFmtId="0" fontId="10" fillId="0" borderId="58" xfId="0" applyFont="1" applyBorder="1"/>
    <xf numFmtId="0" fontId="10" fillId="0" borderId="59" xfId="0" applyFont="1" applyBorder="1"/>
    <xf numFmtId="0" fontId="10" fillId="0" borderId="60" xfId="0" applyFont="1" applyBorder="1"/>
    <xf numFmtId="0" fontId="10" fillId="0" borderId="61" xfId="0" applyFont="1" applyBorder="1"/>
    <xf numFmtId="0" fontId="10" fillId="0" borderId="81" xfId="0" applyFont="1" applyBorder="1"/>
    <xf numFmtId="0" fontId="10" fillId="0" borderId="82" xfId="0" applyFont="1" applyBorder="1"/>
    <xf numFmtId="0" fontId="14" fillId="0" borderId="131" xfId="0" applyFont="1" applyBorder="1" applyAlignment="1">
      <alignment horizontal="center" wrapText="1"/>
    </xf>
    <xf numFmtId="0" fontId="14" fillId="0" borderId="176" xfId="0" applyFont="1" applyBorder="1" applyAlignment="1">
      <alignment horizontal="center" wrapText="1"/>
    </xf>
    <xf numFmtId="0" fontId="14" fillId="0" borderId="136" xfId="0" applyFont="1" applyBorder="1" applyAlignment="1">
      <alignment horizontal="center" wrapText="1"/>
    </xf>
    <xf numFmtId="0" fontId="14" fillId="0" borderId="177" xfId="0" applyFont="1" applyBorder="1" applyAlignment="1">
      <alignment horizontal="center" wrapText="1"/>
    </xf>
    <xf numFmtId="0" fontId="10" fillId="0" borderId="83" xfId="0" applyFont="1" applyBorder="1"/>
    <xf numFmtId="0" fontId="10" fillId="0" borderId="84" xfId="0" applyFont="1" applyBorder="1"/>
    <xf numFmtId="0" fontId="28" fillId="0" borderId="0" xfId="0" applyFont="1" applyAlignment="1">
      <alignment horizontal="left" vertical="center"/>
    </xf>
    <xf numFmtId="0" fontId="10" fillId="0" borderId="61" xfId="0" applyFont="1" applyFill="1" applyBorder="1" applyAlignment="1">
      <alignment horizontal="center"/>
    </xf>
    <xf numFmtId="4" fontId="19" fillId="0" borderId="62" xfId="0" applyNumberFormat="1" applyFont="1" applyBorder="1" applyAlignment="1" applyProtection="1">
      <alignment horizontal="right"/>
    </xf>
    <xf numFmtId="0" fontId="10" fillId="0" borderId="63" xfId="0" applyFont="1" applyFill="1" applyBorder="1" applyAlignment="1">
      <alignment horizontal="center"/>
    </xf>
    <xf numFmtId="0" fontId="19" fillId="0" borderId="64" xfId="0" applyFont="1" applyBorder="1" applyAlignment="1" applyProtection="1">
      <alignment horizontal="right"/>
    </xf>
    <xf numFmtId="4" fontId="19" fillId="0" borderId="65" xfId="0" applyNumberFormat="1" applyFont="1" applyBorder="1" applyAlignment="1" applyProtection="1">
      <alignment horizontal="right"/>
    </xf>
    <xf numFmtId="0" fontId="14" fillId="0" borderId="178" xfId="0" applyFont="1" applyBorder="1" applyAlignment="1">
      <alignment horizontal="center" wrapText="1"/>
    </xf>
    <xf numFmtId="0" fontId="10" fillId="0" borderId="58" xfId="0" applyFont="1" applyFill="1" applyBorder="1" applyAlignment="1">
      <alignment horizontal="center"/>
    </xf>
    <xf numFmtId="4" fontId="19" fillId="0" borderId="60" xfId="0" applyNumberFormat="1" applyFont="1" applyBorder="1" applyAlignment="1" applyProtection="1">
      <alignment horizontal="right"/>
    </xf>
    <xf numFmtId="0" fontId="10" fillId="0" borderId="80" xfId="0" applyFont="1" applyFill="1" applyBorder="1" applyAlignment="1">
      <alignment wrapText="1"/>
    </xf>
    <xf numFmtId="0" fontId="10" fillId="0" borderId="81" xfId="0" applyFont="1" applyFill="1" applyBorder="1" applyAlignment="1">
      <alignment wrapText="1"/>
    </xf>
    <xf numFmtId="0" fontId="10" fillId="0" borderId="82" xfId="0" applyFont="1" applyFill="1" applyBorder="1" applyAlignment="1">
      <alignment wrapText="1"/>
    </xf>
    <xf numFmtId="0" fontId="11" fillId="0" borderId="179" xfId="0" applyFont="1" applyBorder="1"/>
    <xf numFmtId="0" fontId="14" fillId="0" borderId="180" xfId="0" applyFont="1" applyFill="1" applyBorder="1" applyAlignment="1">
      <alignment wrapText="1"/>
    </xf>
    <xf numFmtId="0" fontId="11" fillId="0" borderId="180" xfId="0" applyFont="1" applyBorder="1"/>
    <xf numFmtId="0" fontId="11" fillId="0" borderId="173" xfId="0" applyFont="1" applyBorder="1"/>
    <xf numFmtId="0" fontId="10" fillId="0" borderId="70" xfId="0" applyFont="1" applyFill="1" applyBorder="1" applyAlignment="1">
      <alignment horizontal="center"/>
    </xf>
    <xf numFmtId="0" fontId="10" fillId="0" borderId="78" xfId="0" applyFont="1" applyFill="1" applyBorder="1" applyAlignment="1">
      <alignment wrapText="1"/>
    </xf>
    <xf numFmtId="3" fontId="14" fillId="0" borderId="184" xfId="0" applyNumberFormat="1" applyFont="1" applyBorder="1"/>
    <xf numFmtId="3" fontId="14" fillId="0" borderId="182" xfId="0" applyNumberFormat="1" applyFont="1" applyBorder="1"/>
    <xf numFmtId="3" fontId="14" fillId="0" borderId="183" xfId="0" applyNumberFormat="1" applyFont="1" applyFill="1" applyBorder="1"/>
    <xf numFmtId="3" fontId="14" fillId="0" borderId="185" xfId="0" applyNumberFormat="1" applyFont="1" applyBorder="1"/>
    <xf numFmtId="0" fontId="9" fillId="0" borderId="0" xfId="6"/>
    <xf numFmtId="3" fontId="10" fillId="0" borderId="101" xfId="0" applyNumberFormat="1" applyFont="1" applyBorder="1"/>
    <xf numFmtId="3" fontId="10" fillId="0" borderId="98" xfId="0" applyNumberFormat="1" applyFont="1" applyBorder="1"/>
    <xf numFmtId="0" fontId="30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0" fillId="0" borderId="0" xfId="0" applyFont="1" applyFill="1" applyAlignment="1"/>
    <xf numFmtId="0" fontId="0" fillId="0" borderId="0" xfId="0" applyFont="1" applyFill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11" fillId="0" borderId="103" xfId="0" applyFont="1" applyBorder="1" applyAlignment="1">
      <alignment horizontal="center" wrapText="1"/>
    </xf>
    <xf numFmtId="0" fontId="11" fillId="0" borderId="104" xfId="0" applyFont="1" applyBorder="1" applyAlignment="1">
      <alignment horizontal="center"/>
    </xf>
    <xf numFmtId="0" fontId="0" fillId="0" borderId="0" xfId="0" applyFont="1" applyFill="1" applyAlignment="1">
      <alignment horizontal="left" vertical="center"/>
    </xf>
    <xf numFmtId="0" fontId="11" fillId="0" borderId="0" xfId="0" applyFont="1" applyAlignment="1">
      <alignment horizontal="center" wrapText="1"/>
    </xf>
    <xf numFmtId="0" fontId="11" fillId="0" borderId="107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0" fontId="11" fillId="0" borderId="125" xfId="0" applyFont="1" applyBorder="1" applyAlignment="1">
      <alignment horizontal="center" wrapText="1"/>
    </xf>
    <xf numFmtId="0" fontId="11" fillId="0" borderId="126" xfId="0" applyFont="1" applyBorder="1" applyAlignment="1">
      <alignment horizontal="center" wrapText="1"/>
    </xf>
    <xf numFmtId="0" fontId="11" fillId="0" borderId="40" xfId="0" applyFont="1" applyBorder="1" applyAlignment="1">
      <alignment horizontal="center" wrapText="1"/>
    </xf>
    <xf numFmtId="0" fontId="11" fillId="0" borderId="130" xfId="0" applyFont="1" applyBorder="1" applyAlignment="1">
      <alignment horizontal="center" wrapText="1"/>
    </xf>
    <xf numFmtId="0" fontId="0" fillId="0" borderId="109" xfId="0" applyFont="1" applyFill="1" applyBorder="1" applyAlignment="1">
      <alignment horizontal="center"/>
    </xf>
    <xf numFmtId="0" fontId="0" fillId="0" borderId="11" xfId="0" applyFont="1" applyFill="1" applyBorder="1" applyAlignment="1">
      <alignment wrapText="1"/>
    </xf>
    <xf numFmtId="0" fontId="0" fillId="0" borderId="73" xfId="0" applyFont="1" applyFill="1" applyBorder="1" applyAlignment="1">
      <alignment horizontal="center"/>
    </xf>
    <xf numFmtId="0" fontId="0" fillId="0" borderId="17" xfId="0" applyFont="1" applyFill="1" applyBorder="1" applyAlignment="1">
      <alignment wrapText="1"/>
    </xf>
    <xf numFmtId="167" fontId="0" fillId="0" borderId="62" xfId="0" applyNumberFormat="1" applyFont="1" applyBorder="1" applyAlignment="1">
      <alignment horizontal="center"/>
    </xf>
    <xf numFmtId="0" fontId="0" fillId="0" borderId="92" xfId="0" applyFont="1" applyFill="1" applyBorder="1" applyAlignment="1">
      <alignment horizontal="center"/>
    </xf>
    <xf numFmtId="0" fontId="0" fillId="0" borderId="21" xfId="0" applyFont="1" applyFill="1" applyBorder="1" applyAlignment="1">
      <alignment wrapText="1"/>
    </xf>
    <xf numFmtId="0" fontId="0" fillId="0" borderId="117" xfId="0" applyFont="1" applyFill="1" applyBorder="1" applyAlignment="1">
      <alignment horizontal="center"/>
    </xf>
    <xf numFmtId="0" fontId="0" fillId="0" borderId="23" xfId="0" applyFont="1" applyFill="1" applyBorder="1" applyAlignment="1">
      <alignment wrapText="1"/>
    </xf>
    <xf numFmtId="0" fontId="0" fillId="0" borderId="58" xfId="0" applyFont="1" applyBorder="1" applyAlignment="1">
      <alignment horizontal="center"/>
    </xf>
    <xf numFmtId="0" fontId="0" fillId="0" borderId="61" xfId="0" applyFont="1" applyBorder="1" applyAlignment="1">
      <alignment horizontal="center"/>
    </xf>
    <xf numFmtId="0" fontId="0" fillId="0" borderId="63" xfId="0" applyFont="1" applyBorder="1" applyAlignment="1">
      <alignment horizontal="center"/>
    </xf>
    <xf numFmtId="167" fontId="0" fillId="0" borderId="65" xfId="0" applyNumberFormat="1" applyFont="1" applyBorder="1" applyAlignment="1">
      <alignment horizontal="center"/>
    </xf>
    <xf numFmtId="0" fontId="0" fillId="0" borderId="0" xfId="0" applyFont="1" applyAlignment="1">
      <alignment horizontal="center"/>
    </xf>
    <xf numFmtId="0" fontId="31" fillId="0" borderId="0" xfId="0" applyFont="1"/>
    <xf numFmtId="0" fontId="31" fillId="0" borderId="0" xfId="0" applyFont="1" applyAlignment="1">
      <alignment horizontal="left"/>
    </xf>
    <xf numFmtId="0" fontId="31" fillId="0" borderId="0" xfId="0" applyFont="1" applyAlignment="1">
      <alignment horizontal="left" vertical="center"/>
    </xf>
    <xf numFmtId="0" fontId="30" fillId="0" borderId="103" xfId="0" applyFont="1" applyBorder="1" applyAlignment="1">
      <alignment horizontal="center" wrapText="1"/>
    </xf>
    <xf numFmtId="0" fontId="30" fillId="0" borderId="0" xfId="0" applyFont="1" applyAlignment="1">
      <alignment horizontal="center" wrapText="1"/>
    </xf>
    <xf numFmtId="0" fontId="30" fillId="0" borderId="5" xfId="0" applyFont="1" applyBorder="1" applyAlignment="1">
      <alignment horizontal="center" wrapText="1"/>
    </xf>
    <xf numFmtId="0" fontId="31" fillId="0" borderId="109" xfId="0" applyFont="1" applyFill="1" applyBorder="1" applyAlignment="1">
      <alignment horizontal="center"/>
    </xf>
    <xf numFmtId="0" fontId="31" fillId="0" borderId="11" xfId="0" applyFont="1" applyFill="1" applyBorder="1" applyAlignment="1">
      <alignment wrapText="1"/>
    </xf>
    <xf numFmtId="0" fontId="31" fillId="0" borderId="73" xfId="0" applyFont="1" applyFill="1" applyBorder="1" applyAlignment="1">
      <alignment horizontal="center"/>
    </xf>
    <xf numFmtId="0" fontId="31" fillId="0" borderId="17" xfId="0" applyFont="1" applyFill="1" applyBorder="1" applyAlignment="1">
      <alignment wrapText="1"/>
    </xf>
    <xf numFmtId="0" fontId="31" fillId="0" borderId="92" xfId="0" applyFont="1" applyFill="1" applyBorder="1" applyAlignment="1">
      <alignment horizontal="center"/>
    </xf>
    <xf numFmtId="0" fontId="31" fillId="0" borderId="21" xfId="0" applyFont="1" applyFill="1" applyBorder="1" applyAlignment="1">
      <alignment wrapText="1"/>
    </xf>
    <xf numFmtId="0" fontId="31" fillId="0" borderId="23" xfId="0" applyFont="1" applyFill="1" applyBorder="1" applyAlignment="1">
      <alignment wrapText="1"/>
    </xf>
    <xf numFmtId="0" fontId="31" fillId="0" borderId="61" xfId="0" applyFont="1" applyBorder="1" applyAlignment="1">
      <alignment horizontal="center"/>
    </xf>
    <xf numFmtId="0" fontId="31" fillId="0" borderId="63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11" fillId="0" borderId="2" xfId="0" applyFont="1" applyBorder="1" applyAlignment="1">
      <alignment horizontal="center" wrapText="1"/>
    </xf>
    <xf numFmtId="0" fontId="0" fillId="0" borderId="16" xfId="0" applyFont="1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31" fillId="2" borderId="0" xfId="0" applyFont="1" applyFill="1" applyAlignment="1"/>
    <xf numFmtId="0" fontId="31" fillId="2" borderId="0" xfId="0" applyFont="1" applyFill="1"/>
    <xf numFmtId="0" fontId="30" fillId="0" borderId="1" xfId="0" applyFont="1" applyBorder="1" applyAlignment="1">
      <alignment horizontal="center" wrapText="1"/>
    </xf>
    <xf numFmtId="0" fontId="30" fillId="0" borderId="2" xfId="0" applyFont="1" applyBorder="1" applyAlignment="1">
      <alignment horizontal="center" wrapText="1"/>
    </xf>
    <xf numFmtId="0" fontId="30" fillId="0" borderId="4" xfId="0" applyFont="1" applyBorder="1" applyAlignment="1">
      <alignment horizontal="center" wrapText="1"/>
    </xf>
    <xf numFmtId="0" fontId="30" fillId="0" borderId="159" xfId="0" applyFont="1" applyBorder="1" applyAlignment="1">
      <alignment horizontal="center" wrapText="1"/>
    </xf>
    <xf numFmtId="0" fontId="30" fillId="0" borderId="9" xfId="0" applyFont="1" applyBorder="1" applyAlignment="1">
      <alignment horizontal="center" wrapText="1"/>
    </xf>
    <xf numFmtId="0" fontId="30" fillId="0" borderId="43" xfId="0" applyFont="1" applyBorder="1" applyAlignment="1">
      <alignment horizontal="center" wrapText="1"/>
    </xf>
    <xf numFmtId="0" fontId="31" fillId="0" borderId="10" xfId="0" applyFont="1" applyFill="1" applyBorder="1" applyAlignment="1">
      <alignment horizontal="center"/>
    </xf>
    <xf numFmtId="3" fontId="31" fillId="0" borderId="10" xfId="1" applyNumberFormat="1" applyFont="1" applyBorder="1" applyAlignment="1">
      <alignment horizontal="center"/>
    </xf>
    <xf numFmtId="3" fontId="31" fillId="0" borderId="28" xfId="1" applyNumberFormat="1" applyFont="1" applyBorder="1" applyAlignment="1">
      <alignment horizontal="center"/>
    </xf>
    <xf numFmtId="166" fontId="31" fillId="0" borderId="48" xfId="2" applyFont="1" applyBorder="1" applyAlignment="1">
      <alignment horizontal="center"/>
    </xf>
    <xf numFmtId="0" fontId="31" fillId="0" borderId="16" xfId="0" applyFont="1" applyFill="1" applyBorder="1" applyAlignment="1">
      <alignment horizontal="center"/>
    </xf>
    <xf numFmtId="3" fontId="31" fillId="0" borderId="16" xfId="1" applyNumberFormat="1" applyFont="1" applyBorder="1" applyAlignment="1">
      <alignment horizontal="center"/>
    </xf>
    <xf numFmtId="3" fontId="31" fillId="0" borderId="18" xfId="1" applyNumberFormat="1" applyFont="1" applyBorder="1" applyAlignment="1">
      <alignment horizontal="center"/>
    </xf>
    <xf numFmtId="166" fontId="31" fillId="0" borderId="20" xfId="2" applyFont="1" applyBorder="1" applyAlignment="1">
      <alignment horizontal="center"/>
    </xf>
    <xf numFmtId="0" fontId="31" fillId="0" borderId="12" xfId="0" applyFont="1" applyFill="1" applyBorder="1" applyAlignment="1">
      <alignment horizontal="center"/>
    </xf>
    <xf numFmtId="0" fontId="31" fillId="0" borderId="22" xfId="0" applyFont="1" applyFill="1" applyBorder="1" applyAlignment="1">
      <alignment horizontal="center"/>
    </xf>
    <xf numFmtId="3" fontId="31" fillId="0" borderId="22" xfId="1" applyNumberFormat="1" applyFont="1" applyBorder="1" applyAlignment="1">
      <alignment horizontal="center"/>
    </xf>
    <xf numFmtId="3" fontId="31" fillId="0" borderId="24" xfId="1" applyNumberFormat="1" applyFont="1" applyBorder="1" applyAlignment="1">
      <alignment horizontal="center"/>
    </xf>
    <xf numFmtId="166" fontId="31" fillId="0" borderId="26" xfId="2" applyFont="1" applyBorder="1" applyAlignment="1">
      <alignment horizontal="center"/>
    </xf>
    <xf numFmtId="0" fontId="30" fillId="0" borderId="58" xfId="0" applyFont="1" applyBorder="1" applyAlignment="1">
      <alignment horizontal="center"/>
    </xf>
    <xf numFmtId="0" fontId="30" fillId="0" borderId="59" xfId="0" applyFont="1" applyBorder="1" applyAlignment="1">
      <alignment wrapText="1"/>
    </xf>
    <xf numFmtId="168" fontId="30" fillId="0" borderId="59" xfId="1" applyNumberFormat="1" applyFont="1" applyBorder="1" applyAlignment="1">
      <alignment horizontal="center"/>
    </xf>
    <xf numFmtId="166" fontId="30" fillId="0" borderId="59" xfId="2" applyFont="1" applyBorder="1" applyAlignment="1">
      <alignment horizontal="center"/>
    </xf>
    <xf numFmtId="166" fontId="30" fillId="0" borderId="60" xfId="2" applyFont="1" applyBorder="1" applyAlignment="1">
      <alignment horizontal="center"/>
    </xf>
    <xf numFmtId="0" fontId="30" fillId="0" borderId="0" xfId="0" applyFont="1"/>
    <xf numFmtId="0" fontId="31" fillId="0" borderId="64" xfId="0" applyFont="1" applyBorder="1" applyAlignment="1">
      <alignment wrapText="1"/>
    </xf>
    <xf numFmtId="168" fontId="31" fillId="0" borderId="64" xfId="1" applyNumberFormat="1" applyFont="1" applyBorder="1" applyAlignment="1">
      <alignment horizontal="center"/>
    </xf>
    <xf numFmtId="166" fontId="31" fillId="0" borderId="64" xfId="2" applyFont="1" applyBorder="1" applyAlignment="1">
      <alignment horizontal="center"/>
    </xf>
    <xf numFmtId="166" fontId="31" fillId="0" borderId="65" xfId="2" applyFont="1" applyBorder="1" applyAlignment="1">
      <alignment horizontal="center"/>
    </xf>
    <xf numFmtId="0" fontId="31" fillId="0" borderId="150" xfId="0" applyFont="1" applyBorder="1" applyAlignment="1">
      <alignment wrapText="1"/>
    </xf>
    <xf numFmtId="168" fontId="31" fillId="0" borderId="150" xfId="1" applyNumberFormat="1" applyFont="1" applyBorder="1" applyAlignment="1">
      <alignment horizontal="center"/>
    </xf>
    <xf numFmtId="166" fontId="31" fillId="0" borderId="150" xfId="2" applyFont="1" applyBorder="1" applyAlignment="1">
      <alignment horizontal="center"/>
    </xf>
    <xf numFmtId="166" fontId="31" fillId="0" borderId="158" xfId="2" applyFont="1" applyBorder="1" applyAlignment="1">
      <alignment horizontal="center"/>
    </xf>
    <xf numFmtId="0" fontId="30" fillId="2" borderId="0" xfId="0" applyFont="1" applyFill="1" applyAlignment="1"/>
    <xf numFmtId="0" fontId="30" fillId="2" borderId="0" xfId="0" applyFont="1" applyFill="1"/>
    <xf numFmtId="0" fontId="30" fillId="0" borderId="0" xfId="0" applyFont="1" applyAlignment="1">
      <alignment horizontal="left"/>
    </xf>
    <xf numFmtId="0" fontId="30" fillId="0" borderId="39" xfId="0" applyFont="1" applyBorder="1" applyAlignment="1">
      <alignment horizontal="center" wrapText="1"/>
    </xf>
    <xf numFmtId="0" fontId="30" fillId="0" borderId="161" xfId="0" applyFont="1" applyBorder="1" applyAlignment="1">
      <alignment horizontal="center" wrapText="1"/>
    </xf>
    <xf numFmtId="0" fontId="30" fillId="0" borderId="3" xfId="0" applyFont="1" applyBorder="1" applyAlignment="1">
      <alignment horizontal="center" wrapText="1"/>
    </xf>
    <xf numFmtId="0" fontId="30" fillId="0" borderId="38" xfId="0" applyFont="1" applyBorder="1" applyAlignment="1">
      <alignment horizontal="center" wrapText="1"/>
    </xf>
    <xf numFmtId="0" fontId="31" fillId="0" borderId="58" xfId="0" applyFont="1" applyBorder="1" applyAlignment="1"/>
    <xf numFmtId="0" fontId="31" fillId="0" borderId="59" xfId="0" applyFont="1" applyBorder="1" applyAlignment="1"/>
    <xf numFmtId="0" fontId="31" fillId="0" borderId="60" xfId="0" applyFont="1" applyBorder="1" applyAlignment="1"/>
    <xf numFmtId="0" fontId="31" fillId="0" borderId="61" xfId="0" applyFont="1" applyBorder="1" applyAlignment="1"/>
    <xf numFmtId="0" fontId="31" fillId="0" borderId="57" xfId="0" applyFont="1" applyBorder="1" applyAlignment="1"/>
    <xf numFmtId="0" fontId="31" fillId="0" borderId="62" xfId="0" applyFont="1" applyBorder="1" applyAlignment="1"/>
    <xf numFmtId="0" fontId="31" fillId="0" borderId="63" xfId="0" applyFont="1" applyBorder="1" applyAlignment="1"/>
    <xf numFmtId="0" fontId="31" fillId="0" borderId="64" xfId="0" applyFont="1" applyBorder="1" applyAlignment="1"/>
    <xf numFmtId="0" fontId="31" fillId="0" borderId="65" xfId="0" applyFont="1" applyBorder="1" applyAlignment="1"/>
    <xf numFmtId="0" fontId="30" fillId="0" borderId="59" xfId="0" applyFont="1" applyBorder="1" applyAlignment="1"/>
    <xf numFmtId="0" fontId="30" fillId="0" borderId="60" xfId="0" applyFont="1" applyBorder="1" applyAlignment="1"/>
    <xf numFmtId="0" fontId="30" fillId="0" borderId="63" xfId="0" applyFont="1" applyBorder="1" applyAlignment="1">
      <alignment horizontal="center"/>
    </xf>
    <xf numFmtId="0" fontId="31" fillId="0" borderId="150" xfId="0" applyFont="1" applyBorder="1" applyAlignment="1"/>
    <xf numFmtId="0" fontId="31" fillId="0" borderId="158" xfId="0" applyFont="1" applyBorder="1" applyAlignment="1"/>
    <xf numFmtId="0" fontId="30" fillId="0" borderId="0" xfId="0" applyFont="1" applyAlignment="1">
      <alignment horizontal="center"/>
    </xf>
    <xf numFmtId="0" fontId="11" fillId="0" borderId="39" xfId="0" applyFont="1" applyBorder="1" applyAlignment="1">
      <alignment horizontal="center" wrapText="1"/>
    </xf>
    <xf numFmtId="0" fontId="30" fillId="0" borderId="54" xfId="0" applyFont="1" applyBorder="1" applyAlignment="1">
      <alignment horizontal="center" wrapText="1"/>
    </xf>
    <xf numFmtId="0" fontId="30" fillId="0" borderId="36" xfId="0" applyFont="1" applyBorder="1" applyAlignment="1">
      <alignment horizontal="center" wrapText="1"/>
    </xf>
    <xf numFmtId="0" fontId="33" fillId="0" borderId="0" xfId="0" applyFont="1"/>
    <xf numFmtId="3" fontId="31" fillId="0" borderId="0" xfId="0" applyNumberFormat="1" applyFont="1"/>
    <xf numFmtId="0" fontId="11" fillId="0" borderId="1" xfId="0" applyFont="1" applyBorder="1" applyAlignment="1">
      <alignment horizontal="left" vertical="center"/>
    </xf>
    <xf numFmtId="0" fontId="11" fillId="0" borderId="8" xfId="0" applyFont="1" applyBorder="1" applyAlignment="1">
      <alignment horizontal="center" wrapText="1"/>
    </xf>
    <xf numFmtId="0" fontId="11" fillId="0" borderId="51" xfId="0" applyFont="1" applyBorder="1" applyAlignment="1">
      <alignment horizontal="center" wrapText="1"/>
    </xf>
    <xf numFmtId="0" fontId="11" fillId="0" borderId="38" xfId="0" applyFont="1" applyBorder="1" applyAlignment="1">
      <alignment horizontal="center" wrapText="1"/>
    </xf>
    <xf numFmtId="0" fontId="11" fillId="0" borderId="37" xfId="0" applyFont="1" applyBorder="1" applyAlignment="1">
      <alignment horizontal="center" wrapText="1"/>
    </xf>
    <xf numFmtId="0" fontId="11" fillId="0" borderId="49" xfId="0" applyFont="1" applyFill="1" applyBorder="1" applyAlignment="1">
      <alignment wrapText="1"/>
    </xf>
    <xf numFmtId="0" fontId="11" fillId="0" borderId="34" xfId="0" applyFont="1" applyFill="1" applyBorder="1" applyAlignment="1">
      <alignment wrapText="1"/>
    </xf>
    <xf numFmtId="0" fontId="0" fillId="0" borderId="49" xfId="0" applyFont="1" applyFill="1" applyBorder="1" applyAlignment="1">
      <alignment wrapText="1"/>
    </xf>
    <xf numFmtId="0" fontId="30" fillId="0" borderId="37" xfId="0" applyFont="1" applyBorder="1" applyAlignment="1">
      <alignment horizontal="center" wrapText="1"/>
    </xf>
    <xf numFmtId="3" fontId="30" fillId="0" borderId="4" xfId="0" applyNumberFormat="1" applyFont="1" applyBorder="1"/>
    <xf numFmtId="3" fontId="30" fillId="0" borderId="53" xfId="0" applyNumberFormat="1" applyFont="1" applyBorder="1"/>
    <xf numFmtId="3" fontId="30" fillId="0" borderId="33" xfId="0" applyNumberFormat="1" applyFont="1" applyBorder="1"/>
    <xf numFmtId="3" fontId="30" fillId="0" borderId="35" xfId="0" applyNumberFormat="1" applyFont="1" applyBorder="1"/>
    <xf numFmtId="3" fontId="31" fillId="0" borderId="4" xfId="0" applyNumberFormat="1" applyFont="1" applyBorder="1"/>
    <xf numFmtId="3" fontId="31" fillId="0" borderId="53" xfId="0" applyNumberFormat="1" applyFont="1" applyBorder="1"/>
    <xf numFmtId="0" fontId="10" fillId="0" borderId="187" xfId="0" applyFont="1" applyFill="1" applyBorder="1" applyAlignment="1">
      <alignment horizontal="center"/>
    </xf>
    <xf numFmtId="0" fontId="10" fillId="0" borderId="187" xfId="0" applyFont="1" applyFill="1" applyBorder="1" applyAlignment="1">
      <alignment wrapText="1"/>
    </xf>
    <xf numFmtId="0" fontId="10" fillId="0" borderId="168" xfId="0" applyFont="1" applyFill="1" applyBorder="1" applyAlignment="1">
      <alignment horizontal="center"/>
    </xf>
    <xf numFmtId="0" fontId="10" fillId="0" borderId="188" xfId="0" applyFont="1" applyFill="1" applyBorder="1" applyAlignment="1">
      <alignment wrapText="1"/>
    </xf>
    <xf numFmtId="3" fontId="34" fillId="0" borderId="109" xfId="0" applyNumberFormat="1" applyFont="1" applyBorder="1"/>
    <xf numFmtId="3" fontId="34" fillId="0" borderId="10" xfId="0" applyNumberFormat="1" applyFont="1" applyBorder="1"/>
    <xf numFmtId="3" fontId="34" fillId="0" borderId="110" xfId="0" applyNumberFormat="1" applyFont="1" applyBorder="1"/>
    <xf numFmtId="3" fontId="34" fillId="0" borderId="73" xfId="0" applyNumberFormat="1" applyFont="1" applyBorder="1"/>
    <xf numFmtId="3" fontId="34" fillId="0" borderId="18" xfId="0" applyNumberFormat="1" applyFont="1" applyBorder="1"/>
    <xf numFmtId="3" fontId="34" fillId="0" borderId="74" xfId="0" applyNumberFormat="1" applyFont="1" applyBorder="1"/>
    <xf numFmtId="3" fontId="34" fillId="0" borderId="117" xfId="0" applyNumberFormat="1" applyFont="1" applyBorder="1"/>
    <xf numFmtId="3" fontId="34" fillId="0" borderId="24" xfId="0" applyNumberFormat="1" applyFont="1" applyBorder="1"/>
    <xf numFmtId="3" fontId="34" fillId="0" borderId="118" xfId="0" applyNumberFormat="1" applyFont="1" applyBorder="1"/>
    <xf numFmtId="3" fontId="25" fillId="0" borderId="57" xfId="0" applyNumberFormat="1" applyFont="1" applyBorder="1"/>
    <xf numFmtId="3" fontId="25" fillId="0" borderId="62" xfId="0" applyNumberFormat="1" applyFont="1" applyBorder="1"/>
    <xf numFmtId="3" fontId="25" fillId="0" borderId="64" xfId="0" applyNumberFormat="1" applyFont="1" applyBorder="1"/>
    <xf numFmtId="3" fontId="25" fillId="0" borderId="65" xfId="0" applyNumberFormat="1" applyFont="1" applyBorder="1"/>
    <xf numFmtId="0" fontId="30" fillId="0" borderId="70" xfId="0" applyFont="1" applyBorder="1" applyAlignment="1">
      <alignment horizontal="center"/>
    </xf>
    <xf numFmtId="0" fontId="30" fillId="0" borderId="90" xfId="0" applyFont="1" applyFill="1" applyBorder="1" applyAlignment="1">
      <alignment wrapText="1"/>
    </xf>
    <xf numFmtId="0" fontId="30" fillId="0" borderId="91" xfId="0" applyFont="1" applyBorder="1"/>
    <xf numFmtId="0" fontId="30" fillId="0" borderId="71" xfId="0" applyFont="1" applyBorder="1"/>
    <xf numFmtId="0" fontId="30" fillId="0" borderId="90" xfId="0" applyFont="1" applyBorder="1"/>
    <xf numFmtId="0" fontId="30" fillId="0" borderId="72" xfId="0" applyFont="1" applyBorder="1"/>
    <xf numFmtId="3" fontId="30" fillId="0" borderId="0" xfId="0" applyNumberFormat="1" applyFont="1"/>
    <xf numFmtId="0" fontId="31" fillId="0" borderId="94" xfId="0" applyFont="1" applyBorder="1" applyAlignment="1">
      <alignment horizontal="center"/>
    </xf>
    <xf numFmtId="0" fontId="31" fillId="0" borderId="95" xfId="0" applyFont="1" applyFill="1" applyBorder="1" applyAlignment="1">
      <alignment wrapText="1"/>
    </xf>
    <xf numFmtId="0" fontId="31" fillId="0" borderId="96" xfId="0" applyFont="1" applyBorder="1"/>
    <xf numFmtId="0" fontId="31" fillId="0" borderId="97" xfId="0" applyFont="1" applyBorder="1"/>
    <xf numFmtId="0" fontId="31" fillId="0" borderId="95" xfId="0" applyFont="1" applyBorder="1"/>
    <xf numFmtId="0" fontId="31" fillId="0" borderId="116" xfId="0" applyFont="1" applyBorder="1"/>
    <xf numFmtId="0" fontId="30" fillId="0" borderId="0" xfId="0" applyFont="1" applyBorder="1" applyAlignment="1">
      <alignment horizontal="center"/>
    </xf>
    <xf numFmtId="0" fontId="30" fillId="0" borderId="0" xfId="0" applyFont="1" applyFill="1" applyBorder="1" applyAlignment="1">
      <alignment wrapText="1"/>
    </xf>
    <xf numFmtId="0" fontId="30" fillId="0" borderId="0" xfId="0" applyFont="1" applyBorder="1"/>
    <xf numFmtId="3" fontId="30" fillId="0" borderId="0" xfId="0" applyNumberFormat="1" applyFont="1" applyBorder="1"/>
    <xf numFmtId="0" fontId="30" fillId="0" borderId="104" xfId="0" applyFont="1" applyBorder="1" applyAlignment="1">
      <alignment horizontal="center" wrapText="1"/>
    </xf>
    <xf numFmtId="0" fontId="31" fillId="0" borderId="75" xfId="0" applyFont="1" applyFill="1" applyBorder="1" applyAlignment="1">
      <alignment horizontal="center"/>
    </xf>
    <xf numFmtId="0" fontId="31" fillId="0" borderId="79" xfId="0" applyFont="1" applyFill="1" applyBorder="1" applyAlignment="1">
      <alignment wrapText="1"/>
    </xf>
    <xf numFmtId="1" fontId="31" fillId="0" borderId="119" xfId="0" applyNumberFormat="1" applyFont="1" applyBorder="1"/>
    <xf numFmtId="0" fontId="31" fillId="0" borderId="19" xfId="0" applyFont="1" applyFill="1" applyBorder="1" applyAlignment="1">
      <alignment wrapText="1"/>
    </xf>
    <xf numFmtId="0" fontId="31" fillId="0" borderId="14" xfId="0" applyFont="1" applyFill="1" applyBorder="1" applyAlignment="1">
      <alignment wrapText="1"/>
    </xf>
    <xf numFmtId="167" fontId="10" fillId="0" borderId="158" xfId="0" applyNumberFormat="1" applyFont="1" applyBorder="1" applyAlignment="1">
      <alignment horizontal="center"/>
    </xf>
    <xf numFmtId="167" fontId="10" fillId="0" borderId="150" xfId="0" applyNumberFormat="1" applyFont="1" applyBorder="1" applyAlignment="1">
      <alignment horizontal="center"/>
    </xf>
    <xf numFmtId="0" fontId="10" fillId="0" borderId="0" xfId="0" applyFont="1"/>
    <xf numFmtId="0" fontId="14" fillId="0" borderId="0" xfId="0" applyFont="1"/>
    <xf numFmtId="168" fontId="10" fillId="0" borderId="0" xfId="1" applyNumberFormat="1" applyFont="1"/>
    <xf numFmtId="168" fontId="10" fillId="0" borderId="59" xfId="1" applyNumberFormat="1" applyFont="1" applyBorder="1"/>
    <xf numFmtId="168" fontId="10" fillId="0" borderId="60" xfId="1" applyNumberFormat="1" applyFont="1" applyBorder="1"/>
    <xf numFmtId="0" fontId="0" fillId="0" borderId="0" xfId="0" applyFont="1"/>
    <xf numFmtId="0" fontId="10" fillId="0" borderId="150" xfId="0" applyFont="1" applyBorder="1"/>
    <xf numFmtId="3" fontId="31" fillId="0" borderId="57" xfId="0" applyNumberFormat="1" applyFont="1" applyBorder="1"/>
    <xf numFmtId="3" fontId="31" fillId="0" borderId="62" xfId="0" applyNumberFormat="1" applyFont="1" applyBorder="1"/>
    <xf numFmtId="3" fontId="31" fillId="0" borderId="64" xfId="0" applyNumberFormat="1" applyFont="1" applyBorder="1"/>
    <xf numFmtId="3" fontId="31" fillId="0" borderId="65" xfId="0" applyNumberFormat="1" applyFont="1" applyBorder="1"/>
    <xf numFmtId="3" fontId="31" fillId="0" borderId="58" xfId="0" applyNumberFormat="1" applyFont="1" applyBorder="1"/>
    <xf numFmtId="3" fontId="31" fillId="0" borderId="61" xfId="0" applyNumberFormat="1" applyFont="1" applyBorder="1"/>
    <xf numFmtId="0" fontId="10" fillId="0" borderId="189" xfId="0" applyFont="1" applyBorder="1" applyAlignment="1">
      <alignment horizontal="center"/>
    </xf>
    <xf numFmtId="3" fontId="31" fillId="0" borderId="158" xfId="0" applyNumberFormat="1" applyFont="1" applyBorder="1"/>
    <xf numFmtId="3" fontId="31" fillId="0" borderId="150" xfId="0" applyNumberFormat="1" applyFont="1" applyBorder="1"/>
    <xf numFmtId="166" fontId="10" fillId="0" borderId="150" xfId="2" applyFont="1" applyBorder="1"/>
    <xf numFmtId="166" fontId="10" fillId="0" borderId="158" xfId="2" applyFont="1" applyBorder="1"/>
    <xf numFmtId="0" fontId="10" fillId="0" borderId="0" xfId="0" applyFont="1"/>
    <xf numFmtId="3" fontId="10" fillId="0" borderId="0" xfId="0" applyNumberFormat="1" applyFont="1"/>
    <xf numFmtId="3" fontId="10" fillId="0" borderId="57" xfId="0" applyNumberFormat="1" applyFont="1" applyBorder="1"/>
    <xf numFmtId="3" fontId="10" fillId="0" borderId="64" xfId="0" applyNumberFormat="1" applyFont="1" applyBorder="1"/>
    <xf numFmtId="0" fontId="0" fillId="0" borderId="0" xfId="0" applyFont="1"/>
    <xf numFmtId="0" fontId="10" fillId="0" borderId="57" xfId="0" applyFont="1" applyFill="1" applyBorder="1" applyAlignment="1">
      <alignment wrapText="1"/>
    </xf>
    <xf numFmtId="0" fontId="10" fillId="0" borderId="61" xfId="0" applyFont="1" applyBorder="1" applyAlignment="1">
      <alignment horizontal="center"/>
    </xf>
    <xf numFmtId="0" fontId="31" fillId="0" borderId="0" xfId="0" applyFont="1"/>
    <xf numFmtId="0" fontId="31" fillId="0" borderId="49" xfId="0" applyFont="1" applyBorder="1"/>
    <xf numFmtId="3" fontId="31" fillId="0" borderId="0" xfId="0" applyNumberFormat="1" applyFont="1"/>
    <xf numFmtId="0" fontId="31" fillId="0" borderId="49" xfId="0" applyFont="1" applyFill="1" applyBorder="1" applyAlignment="1">
      <alignment wrapText="1"/>
    </xf>
    <xf numFmtId="1" fontId="31" fillId="0" borderId="10" xfId="0" applyNumberFormat="1" applyFont="1" applyBorder="1"/>
    <xf numFmtId="1" fontId="31" fillId="0" borderId="28" xfId="0" applyNumberFormat="1" applyFont="1" applyBorder="1"/>
    <xf numFmtId="1" fontId="31" fillId="0" borderId="27" xfId="5" applyNumberFormat="1" applyFont="1" applyBorder="1"/>
    <xf numFmtId="1" fontId="31" fillId="0" borderId="11" xfId="5" applyNumberFormat="1" applyFont="1" applyBorder="1"/>
    <xf numFmtId="1" fontId="31" fillId="0" borderId="16" xfId="0" applyNumberFormat="1" applyFont="1" applyBorder="1"/>
    <xf numFmtId="1" fontId="31" fillId="0" borderId="18" xfId="0" applyNumberFormat="1" applyFont="1" applyBorder="1"/>
    <xf numFmtId="1" fontId="31" fillId="0" borderId="19" xfId="5" applyNumberFormat="1" applyFont="1" applyBorder="1"/>
    <xf numFmtId="1" fontId="31" fillId="0" borderId="17" xfId="5" applyNumberFormat="1" applyFont="1" applyBorder="1"/>
    <xf numFmtId="1" fontId="31" fillId="0" borderId="22" xfId="0" applyNumberFormat="1" applyFont="1" applyBorder="1"/>
    <xf numFmtId="1" fontId="31" fillId="0" borderId="24" xfId="0" applyNumberFormat="1" applyFont="1" applyBorder="1"/>
    <xf numFmtId="1" fontId="31" fillId="0" borderId="25" xfId="5" applyNumberFormat="1" applyFont="1" applyBorder="1"/>
    <xf numFmtId="1" fontId="31" fillId="0" borderId="23" xfId="5" applyNumberFormat="1" applyFont="1" applyBorder="1"/>
    <xf numFmtId="0" fontId="31" fillId="0" borderId="107" xfId="0" applyFont="1" applyBorder="1" applyAlignment="1">
      <alignment horizontal="center"/>
    </xf>
    <xf numFmtId="0" fontId="31" fillId="0" borderId="4" xfId="0" applyFont="1" applyBorder="1"/>
    <xf numFmtId="0" fontId="31" fillId="0" borderId="53" xfId="0" applyFont="1" applyBorder="1"/>
    <xf numFmtId="0" fontId="31" fillId="0" borderId="130" xfId="0" applyFont="1" applyBorder="1"/>
    <xf numFmtId="1" fontId="31" fillId="0" borderId="73" xfId="0" applyNumberFormat="1" applyFont="1" applyBorder="1"/>
    <xf numFmtId="1" fontId="31" fillId="0" borderId="89" xfId="5" applyNumberFormat="1" applyFont="1" applyBorder="1" applyAlignment="1">
      <alignment horizontal="right"/>
    </xf>
    <xf numFmtId="1" fontId="31" fillId="0" borderId="56" xfId="5" applyNumberFormat="1" applyFont="1" applyBorder="1" applyAlignment="1">
      <alignment horizontal="right"/>
    </xf>
    <xf numFmtId="1" fontId="31" fillId="0" borderId="75" xfId="0" applyNumberFormat="1" applyFont="1" applyBorder="1"/>
    <xf numFmtId="1" fontId="31" fillId="0" borderId="76" xfId="0" applyNumberFormat="1" applyFont="1" applyBorder="1"/>
    <xf numFmtId="1" fontId="31" fillId="0" borderId="79" xfId="5" applyNumberFormat="1" applyFont="1" applyBorder="1"/>
    <xf numFmtId="1" fontId="31" fillId="0" borderId="129" xfId="5" applyNumberFormat="1" applyFont="1" applyBorder="1" applyAlignment="1">
      <alignment horizontal="right"/>
    </xf>
    <xf numFmtId="1" fontId="31" fillId="0" borderId="65" xfId="0" applyNumberFormat="1" applyFont="1" applyBorder="1"/>
    <xf numFmtId="1" fontId="31" fillId="0" borderId="60" xfId="0" applyNumberFormat="1" applyFont="1" applyBorder="1"/>
    <xf numFmtId="0" fontId="30" fillId="0" borderId="131" xfId="0" applyFont="1" applyBorder="1" applyAlignment="1">
      <alignment horizontal="center" wrapText="1"/>
    </xf>
    <xf numFmtId="0" fontId="30" fillId="0" borderId="190" xfId="0" applyFont="1" applyBorder="1" applyAlignment="1">
      <alignment horizontal="center" wrapText="1"/>
    </xf>
    <xf numFmtId="0" fontId="30" fillId="0" borderId="52" xfId="0" applyFont="1" applyBorder="1" applyAlignment="1">
      <alignment horizontal="center" wrapText="1"/>
    </xf>
    <xf numFmtId="0" fontId="30" fillId="0" borderId="176" xfId="0" applyFont="1" applyBorder="1" applyAlignment="1">
      <alignment horizontal="center" wrapText="1"/>
    </xf>
    <xf numFmtId="0" fontId="30" fillId="0" borderId="42" xfId="0" applyFont="1" applyBorder="1" applyAlignment="1">
      <alignment horizontal="center" wrapText="1"/>
    </xf>
    <xf numFmtId="0" fontId="19" fillId="0" borderId="0" xfId="19" applyFont="1" applyBorder="1" applyAlignment="1" applyProtection="1">
      <alignment horizontal="right"/>
    </xf>
    <xf numFmtId="0" fontId="19" fillId="0" borderId="0" xfId="44" applyFont="1" applyBorder="1" applyAlignment="1" applyProtection="1">
      <alignment horizontal="right"/>
    </xf>
    <xf numFmtId="0" fontId="19" fillId="0" borderId="0" xfId="58" applyFont="1" applyBorder="1" applyAlignment="1" applyProtection="1">
      <alignment horizontal="right"/>
    </xf>
    <xf numFmtId="0" fontId="19" fillId="0" borderId="0" xfId="58" applyFont="1" applyBorder="1" applyAlignment="1" applyProtection="1">
      <alignment horizontal="right"/>
    </xf>
    <xf numFmtId="0" fontId="19" fillId="0" borderId="0" xfId="58" applyFont="1" applyBorder="1" applyAlignment="1" applyProtection="1">
      <alignment horizontal="right"/>
    </xf>
    <xf numFmtId="0" fontId="19" fillId="0" borderId="0" xfId="58" applyFont="1" applyBorder="1" applyAlignment="1" applyProtection="1">
      <alignment horizontal="right"/>
    </xf>
    <xf numFmtId="0" fontId="19" fillId="0" borderId="0" xfId="139" applyFont="1" applyBorder="1" applyAlignment="1" applyProtection="1">
      <alignment horizontal="right"/>
    </xf>
    <xf numFmtId="0" fontId="19" fillId="0" borderId="0" xfId="58" applyFont="1" applyBorder="1" applyAlignment="1" applyProtection="1">
      <alignment horizontal="right"/>
    </xf>
    <xf numFmtId="0" fontId="19" fillId="0" borderId="0" xfId="139" applyFont="1" applyBorder="1" applyAlignment="1" applyProtection="1">
      <alignment horizontal="right"/>
    </xf>
    <xf numFmtId="0" fontId="19" fillId="0" borderId="0" xfId="58" applyFont="1" applyBorder="1" applyAlignment="1" applyProtection="1">
      <alignment horizontal="right"/>
    </xf>
    <xf numFmtId="0" fontId="19" fillId="0" borderId="0" xfId="139" applyFont="1" applyBorder="1" applyAlignment="1" applyProtection="1">
      <alignment horizontal="right"/>
    </xf>
    <xf numFmtId="0" fontId="19" fillId="0" borderId="0" xfId="44" applyFont="1" applyBorder="1" applyAlignment="1" applyProtection="1">
      <alignment horizontal="right"/>
    </xf>
    <xf numFmtId="0" fontId="19" fillId="0" borderId="0" xfId="139" applyFont="1" applyBorder="1" applyAlignment="1">
      <alignment horizontal="right"/>
    </xf>
    <xf numFmtId="0" fontId="19" fillId="0" borderId="0" xfId="44" applyFont="1" applyBorder="1" applyAlignment="1">
      <alignment horizontal="right"/>
    </xf>
    <xf numFmtId="168" fontId="10" fillId="0" borderId="28" xfId="1" applyNumberFormat="1" applyFont="1" applyBorder="1"/>
    <xf numFmtId="168" fontId="10" fillId="0" borderId="18" xfId="1" applyNumberFormat="1" applyFont="1" applyBorder="1"/>
    <xf numFmtId="168" fontId="10" fillId="0" borderId="24" xfId="1" applyNumberFormat="1" applyFont="1" applyBorder="1"/>
    <xf numFmtId="168" fontId="14" fillId="0" borderId="27" xfId="1" applyNumberFormat="1" applyFont="1" applyBorder="1"/>
    <xf numFmtId="168" fontId="14" fillId="0" borderId="19" xfId="1" applyNumberFormat="1" applyFont="1" applyBorder="1"/>
    <xf numFmtId="168" fontId="14" fillId="0" borderId="25" xfId="1" applyNumberFormat="1" applyFont="1" applyBorder="1"/>
    <xf numFmtId="0" fontId="10" fillId="0" borderId="63" xfId="0" applyFont="1" applyBorder="1" applyAlignment="1">
      <alignment horizontal="center"/>
    </xf>
    <xf numFmtId="0" fontId="14" fillId="0" borderId="59" xfId="0" applyFont="1" applyFill="1" applyBorder="1" applyAlignment="1">
      <alignment wrapText="1"/>
    </xf>
    <xf numFmtId="0" fontId="10" fillId="0" borderId="64" xfId="0" applyFont="1" applyFill="1" applyBorder="1" applyAlignment="1">
      <alignment wrapText="1"/>
    </xf>
    <xf numFmtId="0" fontId="14" fillId="0" borderId="58" xfId="0" applyFont="1" applyBorder="1" applyAlignment="1">
      <alignment horizontal="center"/>
    </xf>
    <xf numFmtId="0" fontId="10" fillId="0" borderId="150" xfId="0" applyFont="1" applyFill="1" applyBorder="1" applyAlignment="1">
      <alignment wrapText="1"/>
    </xf>
    <xf numFmtId="3" fontId="31" fillId="0" borderId="59" xfId="0" applyNumberFormat="1" applyFont="1" applyBorder="1"/>
    <xf numFmtId="3" fontId="31" fillId="0" borderId="60" xfId="0" applyNumberFormat="1" applyFont="1" applyBorder="1"/>
    <xf numFmtId="168" fontId="10" fillId="0" borderId="158" xfId="1" applyNumberFormat="1" applyFont="1" applyBorder="1"/>
    <xf numFmtId="168" fontId="10" fillId="0" borderId="150" xfId="1" applyNumberFormat="1" applyFont="1" applyBorder="1"/>
    <xf numFmtId="0" fontId="19" fillId="0" borderId="0" xfId="139" applyFont="1" applyBorder="1" applyAlignment="1" applyProtection="1">
      <alignment horizontal="right"/>
    </xf>
    <xf numFmtId="0" fontId="19" fillId="0" borderId="0" xfId="44" applyFont="1" applyBorder="1" applyAlignment="1" applyProtection="1">
      <alignment horizontal="right"/>
    </xf>
    <xf numFmtId="0" fontId="19" fillId="0" borderId="0" xfId="139" applyFont="1" applyBorder="1" applyAlignment="1" applyProtection="1">
      <alignment horizontal="right"/>
    </xf>
    <xf numFmtId="0" fontId="19" fillId="0" borderId="0" xfId="44" applyFont="1" applyBorder="1" applyAlignment="1" applyProtection="1">
      <alignment horizontal="right"/>
    </xf>
    <xf numFmtId="0" fontId="0" fillId="0" borderId="0" xfId="0"/>
    <xf numFmtId="0" fontId="19" fillId="0" borderId="0" xfId="139" applyFont="1" applyBorder="1" applyAlignment="1" applyProtection="1">
      <alignment horizontal="right"/>
    </xf>
    <xf numFmtId="0" fontId="19" fillId="0" borderId="0" xfId="58" applyFont="1" applyBorder="1" applyAlignment="1" applyProtection="1">
      <alignment horizontal="right"/>
    </xf>
    <xf numFmtId="0" fontId="10" fillId="0" borderId="0" xfId="0" applyFont="1"/>
    <xf numFmtId="0" fontId="10" fillId="0" borderId="58" xfId="0" applyFont="1" applyBorder="1" applyAlignment="1">
      <alignment horizontal="center"/>
    </xf>
    <xf numFmtId="0" fontId="0" fillId="0" borderId="0" xfId="0" applyFont="1"/>
    <xf numFmtId="0" fontId="10" fillId="0" borderId="157" xfId="0" applyFont="1" applyBorder="1" applyAlignment="1">
      <alignment horizontal="center"/>
    </xf>
    <xf numFmtId="0" fontId="0" fillId="0" borderId="0" xfId="0" applyFont="1" applyFill="1"/>
    <xf numFmtId="0" fontId="30" fillId="0" borderId="0" xfId="0" applyFont="1"/>
    <xf numFmtId="0" fontId="31" fillId="0" borderId="157" xfId="0" applyFont="1" applyBorder="1" applyAlignment="1">
      <alignment horizontal="center"/>
    </xf>
    <xf numFmtId="167" fontId="0" fillId="0" borderId="157" xfId="0" applyNumberFormat="1" applyFont="1" applyBorder="1" applyAlignment="1">
      <alignment horizontal="center"/>
    </xf>
    <xf numFmtId="0" fontId="19" fillId="0" borderId="0" xfId="139" applyFont="1" applyBorder="1" applyAlignment="1" applyProtection="1">
      <alignment horizontal="right"/>
    </xf>
    <xf numFmtId="0" fontId="19" fillId="0" borderId="0" xfId="44" applyFont="1" applyBorder="1" applyAlignment="1" applyProtection="1">
      <alignment horizontal="right"/>
    </xf>
    <xf numFmtId="0" fontId="19" fillId="0" borderId="0" xfId="139" applyNumberFormat="1" applyFont="1" applyBorder="1" applyAlignment="1" applyProtection="1">
      <alignment horizontal="right"/>
    </xf>
    <xf numFmtId="0" fontId="19" fillId="0" borderId="0" xfId="44" applyNumberFormat="1" applyFont="1" applyBorder="1" applyAlignment="1" applyProtection="1">
      <alignment horizontal="right"/>
    </xf>
    <xf numFmtId="0" fontId="19" fillId="0" borderId="0" xfId="139" applyFont="1" applyBorder="1" applyAlignment="1" applyProtection="1">
      <alignment horizontal="right"/>
    </xf>
    <xf numFmtId="0" fontId="19" fillId="0" borderId="0" xfId="58" applyFont="1" applyBorder="1" applyAlignment="1" applyProtection="1">
      <alignment horizontal="right"/>
    </xf>
    <xf numFmtId="0" fontId="0" fillId="0" borderId="70" xfId="0" applyFont="1" applyBorder="1" applyAlignment="1">
      <alignment horizontal="center"/>
    </xf>
    <xf numFmtId="0" fontId="11" fillId="0" borderId="90" xfId="0" applyFont="1" applyFill="1" applyBorder="1" applyAlignment="1">
      <alignment wrapText="1"/>
    </xf>
    <xf numFmtId="3" fontId="30" fillId="0" borderId="91" xfId="0" applyNumberFormat="1" applyFont="1" applyBorder="1"/>
    <xf numFmtId="3" fontId="30" fillId="0" borderId="71" xfId="0" applyNumberFormat="1" applyFont="1" applyBorder="1"/>
    <xf numFmtId="0" fontId="0" fillId="0" borderId="107" xfId="0" applyFont="1" applyBorder="1" applyAlignment="1">
      <alignment horizontal="center"/>
    </xf>
    <xf numFmtId="3" fontId="30" fillId="0" borderId="192" xfId="0" applyNumberFormat="1" applyFont="1" applyBorder="1"/>
    <xf numFmtId="0" fontId="0" fillId="0" borderId="193" xfId="0" applyFont="1" applyBorder="1" applyAlignment="1">
      <alignment horizontal="center"/>
    </xf>
    <xf numFmtId="3" fontId="30" fillId="0" borderId="194" xfId="0" applyNumberFormat="1" applyFont="1" applyBorder="1"/>
    <xf numFmtId="0" fontId="0" fillId="0" borderId="94" xfId="0" applyFont="1" applyBorder="1" applyAlignment="1">
      <alignment horizontal="center"/>
    </xf>
    <xf numFmtId="0" fontId="0" fillId="0" borderId="95" xfId="0" applyFont="1" applyFill="1" applyBorder="1" applyAlignment="1">
      <alignment wrapText="1"/>
    </xf>
    <xf numFmtId="3" fontId="31" fillId="0" borderId="96" xfId="0" applyNumberFormat="1" applyFont="1" applyBorder="1"/>
    <xf numFmtId="3" fontId="31" fillId="0" borderId="97" xfId="0" applyNumberFormat="1" applyFont="1" applyBorder="1"/>
    <xf numFmtId="3" fontId="31" fillId="0" borderId="102" xfId="0" applyNumberFormat="1" applyFont="1" applyBorder="1"/>
    <xf numFmtId="0" fontId="0" fillId="0" borderId="0" xfId="0" applyFont="1" applyBorder="1" applyAlignment="1">
      <alignment horizontal="left"/>
    </xf>
    <xf numFmtId="0" fontId="0" fillId="0" borderId="0" xfId="0" applyFont="1" applyFill="1" applyBorder="1" applyAlignment="1">
      <alignment wrapText="1"/>
    </xf>
    <xf numFmtId="3" fontId="31" fillId="0" borderId="0" xfId="0" applyNumberFormat="1" applyFont="1" applyBorder="1"/>
    <xf numFmtId="0" fontId="0" fillId="0" borderId="0" xfId="0" applyFont="1" applyBorder="1"/>
    <xf numFmtId="0" fontId="0" fillId="0" borderId="0" xfId="0" applyFont="1" applyBorder="1" applyAlignment="1"/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3" fontId="28" fillId="0" borderId="0" xfId="0" applyNumberFormat="1" applyFont="1"/>
    <xf numFmtId="166" fontId="27" fillId="0" borderId="83" xfId="2" applyFont="1" applyBorder="1" applyAlignment="1" applyProtection="1">
      <alignment horizontal="right"/>
    </xf>
    <xf numFmtId="166" fontId="27" fillId="0" borderId="84" xfId="2" applyFont="1" applyBorder="1" applyAlignment="1" applyProtection="1">
      <alignment horizontal="right"/>
    </xf>
    <xf numFmtId="167" fontId="10" fillId="0" borderId="59" xfId="0" applyNumberFormat="1" applyFont="1" applyBorder="1" applyAlignment="1">
      <alignment horizontal="center"/>
    </xf>
    <xf numFmtId="167" fontId="10" fillId="0" borderId="60" xfId="0" applyNumberFormat="1" applyFont="1" applyBorder="1" applyAlignment="1">
      <alignment horizontal="center"/>
    </xf>
    <xf numFmtId="0" fontId="14" fillId="0" borderId="1" xfId="0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center" wrapText="1"/>
    </xf>
    <xf numFmtId="0" fontId="23" fillId="0" borderId="1" xfId="0" applyFont="1" applyBorder="1" applyAlignment="1">
      <alignment horizontal="center" wrapText="1"/>
    </xf>
    <xf numFmtId="0" fontId="23" fillId="0" borderId="2" xfId="0" applyFont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42" xfId="0" applyFont="1" applyBorder="1" applyAlignment="1">
      <alignment horizontal="center" wrapText="1"/>
    </xf>
    <xf numFmtId="0" fontId="23" fillId="0" borderId="36" xfId="0" applyFont="1" applyBorder="1" applyAlignment="1">
      <alignment horizontal="center" wrapText="1"/>
    </xf>
    <xf numFmtId="0" fontId="23" fillId="0" borderId="37" xfId="0" applyFont="1" applyBorder="1" applyAlignment="1">
      <alignment horizontal="center" wrapText="1"/>
    </xf>
    <xf numFmtId="0" fontId="23" fillId="0" borderId="38" xfId="0" applyFont="1" applyBorder="1" applyAlignment="1">
      <alignment horizontal="center" wrapText="1"/>
    </xf>
    <xf numFmtId="0" fontId="23" fillId="0" borderId="39" xfId="0" applyFont="1" applyBorder="1" applyAlignment="1">
      <alignment horizontal="center" wrapText="1"/>
    </xf>
    <xf numFmtId="0" fontId="23" fillId="0" borderId="0" xfId="0" applyFont="1" applyAlignment="1">
      <alignment horizontal="center" wrapText="1"/>
    </xf>
    <xf numFmtId="0" fontId="22" fillId="0" borderId="10" xfId="0" applyFont="1" applyFill="1" applyBorder="1" applyAlignment="1">
      <alignment horizontal="center"/>
    </xf>
    <xf numFmtId="0" fontId="22" fillId="0" borderId="11" xfId="0" applyFont="1" applyFill="1" applyBorder="1" applyAlignment="1">
      <alignment wrapText="1"/>
    </xf>
    <xf numFmtId="0" fontId="22" fillId="0" borderId="15" xfId="2" applyNumberFormat="1" applyFont="1" applyBorder="1"/>
    <xf numFmtId="0" fontId="22" fillId="0" borderId="16" xfId="0" applyFont="1" applyFill="1" applyBorder="1" applyAlignment="1">
      <alignment horizontal="center"/>
    </xf>
    <xf numFmtId="0" fontId="22" fillId="0" borderId="17" xfId="0" applyFont="1" applyFill="1" applyBorder="1" applyAlignment="1">
      <alignment wrapText="1"/>
    </xf>
    <xf numFmtId="0" fontId="22" fillId="0" borderId="20" xfId="2" applyNumberFormat="1" applyFont="1" applyBorder="1"/>
    <xf numFmtId="0" fontId="22" fillId="0" borderId="12" xfId="0" applyFont="1" applyFill="1" applyBorder="1" applyAlignment="1">
      <alignment horizontal="center"/>
    </xf>
    <xf numFmtId="0" fontId="22" fillId="0" borderId="21" xfId="0" applyFont="1" applyFill="1" applyBorder="1" applyAlignment="1">
      <alignment wrapText="1"/>
    </xf>
    <xf numFmtId="0" fontId="22" fillId="0" borderId="22" xfId="0" applyFont="1" applyFill="1" applyBorder="1" applyAlignment="1">
      <alignment horizontal="center"/>
    </xf>
    <xf numFmtId="0" fontId="22" fillId="0" borderId="23" xfId="0" applyFont="1" applyFill="1" applyBorder="1" applyAlignment="1">
      <alignment wrapText="1"/>
    </xf>
    <xf numFmtId="0" fontId="22" fillId="0" borderId="26" xfId="2" applyNumberFormat="1" applyFont="1" applyBorder="1"/>
    <xf numFmtId="0" fontId="21" fillId="0" borderId="0" xfId="0" applyFont="1" applyAlignment="1">
      <alignment horizontal="left" vertical="center"/>
    </xf>
    <xf numFmtId="0" fontId="22" fillId="0" borderId="46" xfId="2" applyNumberFormat="1" applyFont="1" applyBorder="1"/>
    <xf numFmtId="0" fontId="22" fillId="0" borderId="30" xfId="2" applyNumberFormat="1" applyFont="1" applyBorder="1"/>
    <xf numFmtId="0" fontId="22" fillId="0" borderId="50" xfId="2" applyNumberFormat="1" applyFont="1" applyBorder="1"/>
    <xf numFmtId="0" fontId="22" fillId="0" borderId="0" xfId="0" applyFont="1" applyAlignment="1">
      <alignment horizontal="center"/>
    </xf>
    <xf numFmtId="0" fontId="22" fillId="0" borderId="115" xfId="2" applyNumberFormat="1" applyFont="1" applyBorder="1"/>
    <xf numFmtId="165" fontId="22" fillId="0" borderId="48" xfId="2" applyNumberFormat="1" applyFont="1" applyBorder="1"/>
    <xf numFmtId="0" fontId="22" fillId="0" borderId="123" xfId="2" applyNumberFormat="1" applyFont="1" applyBorder="1"/>
    <xf numFmtId="165" fontId="22" fillId="0" borderId="20" xfId="2" applyNumberFormat="1" applyFont="1" applyBorder="1"/>
    <xf numFmtId="165" fontId="22" fillId="0" borderId="26" xfId="2" applyNumberFormat="1" applyFont="1" applyBorder="1"/>
    <xf numFmtId="0" fontId="23" fillId="0" borderId="103" xfId="0" applyFont="1" applyBorder="1" applyAlignment="1">
      <alignment horizontal="center" wrapText="1"/>
    </xf>
    <xf numFmtId="0" fontId="23" fillId="0" borderId="104" xfId="0" applyFont="1" applyBorder="1" applyAlignment="1">
      <alignment horizontal="center" wrapText="1"/>
    </xf>
    <xf numFmtId="0" fontId="23" fillId="0" borderId="107" xfId="0" applyFont="1" applyBorder="1" applyAlignment="1">
      <alignment horizontal="center" wrapText="1"/>
    </xf>
    <xf numFmtId="0" fontId="22" fillId="0" borderId="109" xfId="0" applyFont="1" applyFill="1" applyBorder="1" applyAlignment="1">
      <alignment horizontal="center"/>
    </xf>
    <xf numFmtId="0" fontId="22" fillId="0" borderId="73" xfId="0" applyFont="1" applyFill="1" applyBorder="1" applyAlignment="1">
      <alignment horizontal="center"/>
    </xf>
    <xf numFmtId="0" fontId="22" fillId="0" borderId="92" xfId="0" applyFont="1" applyFill="1" applyBorder="1" applyAlignment="1">
      <alignment horizontal="center"/>
    </xf>
    <xf numFmtId="0" fontId="22" fillId="0" borderId="75" xfId="0" applyFont="1" applyFill="1" applyBorder="1" applyAlignment="1">
      <alignment horizontal="center"/>
    </xf>
    <xf numFmtId="0" fontId="22" fillId="0" borderId="79" xfId="0" applyFont="1" applyFill="1" applyBorder="1" applyAlignment="1">
      <alignment wrapText="1"/>
    </xf>
    <xf numFmtId="0" fontId="22" fillId="0" borderId="61" xfId="0" applyFont="1" applyBorder="1" applyAlignment="1">
      <alignment horizontal="center"/>
    </xf>
    <xf numFmtId="3" fontId="22" fillId="0" borderId="57" xfId="0" applyNumberFormat="1" applyFont="1" applyBorder="1"/>
    <xf numFmtId="0" fontId="22" fillId="0" borderId="0" xfId="0" applyFont="1" applyAlignment="1">
      <alignment horizontal="left"/>
    </xf>
    <xf numFmtId="0" fontId="23" fillId="0" borderId="58" xfId="0" applyFont="1" applyBorder="1" applyAlignment="1">
      <alignment horizontal="center"/>
    </xf>
    <xf numFmtId="0" fontId="22" fillId="0" borderId="63" xfId="0" applyFont="1" applyBorder="1" applyAlignment="1">
      <alignment horizontal="center"/>
    </xf>
    <xf numFmtId="3" fontId="22" fillId="0" borderId="64" xfId="0" applyNumberFormat="1" applyFont="1" applyBorder="1"/>
    <xf numFmtId="3" fontId="22" fillId="0" borderId="58" xfId="0" applyNumberFormat="1" applyFont="1" applyBorder="1"/>
    <xf numFmtId="3" fontId="22" fillId="0" borderId="60" xfId="0" applyNumberFormat="1" applyFont="1" applyBorder="1"/>
    <xf numFmtId="3" fontId="22" fillId="0" borderId="61" xfId="0" applyNumberFormat="1" applyFont="1" applyBorder="1"/>
    <xf numFmtId="3" fontId="22" fillId="0" borderId="62" xfId="0" applyNumberFormat="1" applyFont="1" applyBorder="1"/>
    <xf numFmtId="3" fontId="22" fillId="0" borderId="114" xfId="0" applyNumberFormat="1" applyFont="1" applyBorder="1"/>
    <xf numFmtId="3" fontId="10" fillId="0" borderId="150" xfId="0" applyNumberFormat="1" applyFont="1" applyBorder="1" applyAlignment="1">
      <alignment horizontal="right"/>
    </xf>
    <xf numFmtId="3" fontId="10" fillId="0" borderId="158" xfId="0" applyNumberFormat="1" applyFont="1" applyBorder="1" applyAlignment="1">
      <alignment horizontal="right"/>
    </xf>
    <xf numFmtId="0" fontId="30" fillId="0" borderId="196" xfId="0" applyFont="1" applyBorder="1" applyAlignment="1">
      <alignment horizontal="center" wrapText="1"/>
    </xf>
    <xf numFmtId="0" fontId="30" fillId="0" borderId="132" xfId="0" applyFont="1" applyBorder="1" applyAlignment="1">
      <alignment horizontal="center" wrapText="1"/>
    </xf>
    <xf numFmtId="0" fontId="30" fillId="0" borderId="177" xfId="0" applyFont="1" applyBorder="1" applyAlignment="1">
      <alignment horizontal="center" wrapText="1"/>
    </xf>
    <xf numFmtId="0" fontId="31" fillId="0" borderId="117" xfId="0" applyFont="1" applyFill="1" applyBorder="1" applyAlignment="1">
      <alignment horizontal="center"/>
    </xf>
    <xf numFmtId="0" fontId="30" fillId="0" borderId="80" xfId="0" applyFont="1" applyBorder="1" applyAlignment="1"/>
    <xf numFmtId="0" fontId="31" fillId="0" borderId="197" xfId="0" applyFont="1" applyBorder="1" applyAlignment="1"/>
    <xf numFmtId="0" fontId="30" fillId="0" borderId="80" xfId="0" applyFont="1" applyBorder="1" applyAlignment="1">
      <alignment wrapText="1"/>
    </xf>
    <xf numFmtId="0" fontId="31" fillId="0" borderId="197" xfId="0" applyFont="1" applyBorder="1" applyAlignment="1">
      <alignment wrapText="1"/>
    </xf>
    <xf numFmtId="0" fontId="31" fillId="0" borderId="81" xfId="0" applyFont="1" applyBorder="1" applyAlignment="1">
      <alignment wrapText="1"/>
    </xf>
    <xf numFmtId="0" fontId="31" fillId="0" borderId="82" xfId="0" applyFont="1" applyBorder="1" applyAlignment="1">
      <alignment wrapText="1"/>
    </xf>
    <xf numFmtId="0" fontId="30" fillId="0" borderId="145" xfId="0" applyFont="1" applyBorder="1" applyAlignment="1"/>
    <xf numFmtId="0" fontId="31" fillId="0" borderId="198" xfId="0" applyFont="1" applyBorder="1" applyAlignment="1"/>
    <xf numFmtId="0" fontId="30" fillId="0" borderId="58" xfId="0" applyFont="1" applyBorder="1" applyAlignment="1"/>
    <xf numFmtId="0" fontId="31" fillId="0" borderId="157" xfId="0" applyFont="1" applyBorder="1" applyAlignment="1"/>
    <xf numFmtId="0" fontId="30" fillId="0" borderId="151" xfId="0" applyFont="1" applyBorder="1" applyAlignment="1"/>
    <xf numFmtId="0" fontId="31" fillId="0" borderId="69" xfId="0" applyFont="1" applyBorder="1" applyAlignment="1"/>
    <xf numFmtId="0" fontId="30" fillId="0" borderId="83" xfId="0" applyFont="1" applyBorder="1" applyAlignment="1"/>
    <xf numFmtId="0" fontId="31" fillId="0" borderId="199" xfId="0" applyFont="1" applyBorder="1" applyAlignment="1"/>
    <xf numFmtId="0" fontId="31" fillId="0" borderId="84" xfId="0" applyFont="1" applyBorder="1" applyAlignment="1"/>
    <xf numFmtId="0" fontId="31" fillId="0" borderId="85" xfId="0" applyFont="1" applyBorder="1" applyAlignment="1"/>
    <xf numFmtId="0" fontId="31" fillId="0" borderId="83" xfId="0" applyFont="1" applyBorder="1" applyAlignment="1"/>
    <xf numFmtId="0" fontId="31" fillId="0" borderId="164" xfId="0" applyFont="1" applyBorder="1" applyAlignment="1"/>
    <xf numFmtId="0" fontId="31" fillId="0" borderId="180" xfId="0" applyFont="1" applyBorder="1" applyAlignment="1"/>
    <xf numFmtId="0" fontId="31" fillId="0" borderId="173" xfId="0" applyFont="1" applyBorder="1" applyAlignment="1"/>
    <xf numFmtId="3" fontId="30" fillId="0" borderId="71" xfId="0" applyNumberFormat="1" applyFont="1" applyBorder="1" applyAlignment="1">
      <alignment horizontal="center"/>
    </xf>
    <xf numFmtId="3" fontId="30" fillId="0" borderId="53" xfId="0" applyNumberFormat="1" applyFont="1" applyBorder="1" applyAlignment="1">
      <alignment horizontal="center"/>
    </xf>
    <xf numFmtId="3" fontId="30" fillId="0" borderId="35" xfId="0" applyNumberFormat="1" applyFont="1" applyBorder="1" applyAlignment="1">
      <alignment horizontal="center"/>
    </xf>
    <xf numFmtId="3" fontId="31" fillId="0" borderId="97" xfId="0" applyNumberFormat="1" applyFont="1" applyBorder="1" applyAlignment="1">
      <alignment horizontal="center"/>
    </xf>
    <xf numFmtId="3" fontId="30" fillId="0" borderId="90" xfId="0" applyNumberFormat="1" applyFont="1" applyBorder="1" applyAlignment="1">
      <alignment horizontal="center"/>
    </xf>
    <xf numFmtId="3" fontId="30" fillId="0" borderId="49" xfId="0" applyNumberFormat="1" applyFont="1" applyBorder="1" applyAlignment="1">
      <alignment horizontal="center"/>
    </xf>
    <xf numFmtId="3" fontId="30" fillId="0" borderId="34" xfId="0" applyNumberFormat="1" applyFont="1" applyBorder="1" applyAlignment="1">
      <alignment horizontal="center"/>
    </xf>
    <xf numFmtId="3" fontId="31" fillId="0" borderId="95" xfId="0" applyNumberFormat="1" applyFont="1" applyBorder="1" applyAlignment="1">
      <alignment horizontal="center"/>
    </xf>
    <xf numFmtId="3" fontId="31" fillId="0" borderId="63" xfId="0" applyNumberFormat="1" applyFont="1" applyBorder="1"/>
    <xf numFmtId="168" fontId="10" fillId="0" borderId="58" xfId="1" applyNumberFormat="1" applyFont="1" applyBorder="1"/>
    <xf numFmtId="1" fontId="31" fillId="0" borderId="56" xfId="0" applyNumberFormat="1" applyFont="1" applyBorder="1"/>
    <xf numFmtId="1" fontId="31" fillId="0" borderId="129" xfId="0" applyNumberFormat="1" applyFont="1" applyBorder="1"/>
    <xf numFmtId="0" fontId="30" fillId="0" borderId="148" xfId="0" applyFont="1" applyBorder="1" applyAlignment="1">
      <alignment horizontal="center" wrapText="1"/>
    </xf>
    <xf numFmtId="171" fontId="19" fillId="0" borderId="83" xfId="17" applyFont="1" applyBorder="1" applyAlignment="1" applyProtection="1">
      <alignment horizontal="right"/>
    </xf>
    <xf numFmtId="171" fontId="19" fillId="0" borderId="84" xfId="17" applyFont="1" applyBorder="1" applyAlignment="1" applyProtection="1">
      <alignment horizontal="right"/>
    </xf>
    <xf numFmtId="0" fontId="14" fillId="0" borderId="169" xfId="0" applyFont="1" applyFill="1" applyBorder="1" applyAlignment="1">
      <alignment wrapText="1"/>
    </xf>
    <xf numFmtId="0" fontId="10" fillId="0" borderId="72" xfId="0" applyFont="1" applyFill="1" applyBorder="1" applyAlignment="1">
      <alignment wrapText="1"/>
    </xf>
    <xf numFmtId="0" fontId="10" fillId="0" borderId="74" xfId="0" applyFont="1" applyFill="1" applyBorder="1" applyAlignment="1">
      <alignment wrapText="1"/>
    </xf>
    <xf numFmtId="0" fontId="10" fillId="0" borderId="99" xfId="0" applyFont="1" applyFill="1" applyBorder="1" applyAlignment="1">
      <alignment wrapText="1"/>
    </xf>
    <xf numFmtId="0" fontId="10" fillId="0" borderId="77" xfId="0" applyFont="1" applyFill="1" applyBorder="1" applyAlignment="1">
      <alignment wrapText="1"/>
    </xf>
    <xf numFmtId="0" fontId="10" fillId="0" borderId="179" xfId="0" applyFont="1" applyBorder="1"/>
    <xf numFmtId="0" fontId="10" fillId="0" borderId="0" xfId="0" applyFont="1" applyAlignment="1">
      <alignment horizontal="center" wrapText="1"/>
    </xf>
    <xf numFmtId="1" fontId="10" fillId="0" borderId="63" xfId="0" applyNumberFormat="1" applyFont="1" applyBorder="1"/>
    <xf numFmtId="1" fontId="10" fillId="0" borderId="64" xfId="0" applyNumberFormat="1" applyFont="1" applyBorder="1"/>
    <xf numFmtId="1" fontId="10" fillId="0" borderId="65" xfId="0" applyNumberFormat="1" applyFont="1" applyBorder="1"/>
    <xf numFmtId="1" fontId="14" fillId="0" borderId="59" xfId="0" applyNumberFormat="1" applyFont="1" applyBorder="1"/>
    <xf numFmtId="1" fontId="14" fillId="0" borderId="60" xfId="0" applyNumberFormat="1" applyFont="1" applyFill="1" applyBorder="1"/>
    <xf numFmtId="1" fontId="10" fillId="0" borderId="65" xfId="0" applyNumberFormat="1" applyFont="1" applyFill="1" applyBorder="1"/>
    <xf numFmtId="0" fontId="10" fillId="0" borderId="112" xfId="0" applyFont="1" applyBorder="1" applyAlignment="1">
      <alignment horizontal="center"/>
    </xf>
    <xf numFmtId="167" fontId="10" fillId="0" borderId="89" xfId="0" applyNumberFormat="1" applyFont="1" applyBorder="1"/>
    <xf numFmtId="167" fontId="10" fillId="0" borderId="56" xfId="0" applyNumberFormat="1" applyFont="1" applyBorder="1"/>
    <xf numFmtId="0" fontId="14" fillId="0" borderId="202" xfId="0" applyFont="1" applyBorder="1" applyAlignment="1">
      <alignment horizontal="center" wrapText="1"/>
    </xf>
    <xf numFmtId="3" fontId="10" fillId="0" borderId="63" xfId="0" applyNumberFormat="1" applyFont="1" applyBorder="1"/>
    <xf numFmtId="0" fontId="21" fillId="6" borderId="0" xfId="0" applyFont="1" applyFill="1" applyAlignment="1">
      <alignment horizontal="left" vertical="center"/>
    </xf>
    <xf numFmtId="0" fontId="22" fillId="6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center"/>
    </xf>
    <xf numFmtId="0" fontId="14" fillId="0" borderId="4" xfId="0" applyFont="1" applyFill="1" applyBorder="1" applyAlignment="1">
      <alignment horizontal="center" wrapText="1"/>
    </xf>
    <xf numFmtId="0" fontId="14" fillId="0" borderId="5" xfId="0" applyFont="1" applyFill="1" applyBorder="1" applyAlignment="1">
      <alignment horizontal="center" wrapText="1"/>
    </xf>
    <xf numFmtId="0" fontId="14" fillId="0" borderId="38" xfId="0" applyFont="1" applyFill="1" applyBorder="1" applyAlignment="1">
      <alignment horizontal="center" wrapText="1"/>
    </xf>
    <xf numFmtId="0" fontId="14" fillId="0" borderId="37" xfId="0" applyFont="1" applyFill="1" applyBorder="1" applyAlignment="1">
      <alignment horizontal="center" wrapText="1"/>
    </xf>
    <xf numFmtId="0" fontId="10" fillId="0" borderId="33" xfId="0" applyFont="1" applyFill="1" applyBorder="1" applyAlignment="1">
      <alignment horizontal="center"/>
    </xf>
    <xf numFmtId="0" fontId="10" fillId="0" borderId="171" xfId="0" applyFont="1" applyFill="1" applyBorder="1" applyAlignment="1">
      <alignment wrapText="1"/>
    </xf>
    <xf numFmtId="3" fontId="14" fillId="0" borderId="0" xfId="0" applyNumberFormat="1" applyFont="1" applyFill="1"/>
    <xf numFmtId="0" fontId="10" fillId="0" borderId="0" xfId="0" applyFont="1" applyFill="1" applyAlignment="1">
      <alignment horizontal="center"/>
    </xf>
    <xf numFmtId="0" fontId="40" fillId="0" borderId="0" xfId="0" applyFont="1" applyBorder="1" applyAlignment="1"/>
    <xf numFmtId="0" fontId="31" fillId="0" borderId="86" xfId="0" applyFont="1" applyBorder="1" applyAlignment="1">
      <alignment horizontal="center"/>
    </xf>
    <xf numFmtId="0" fontId="31" fillId="0" borderId="88" xfId="0" applyFont="1" applyBorder="1"/>
    <xf numFmtId="0" fontId="30" fillId="0" borderId="107" xfId="0" applyFont="1" applyBorder="1" applyAlignment="1">
      <alignment horizontal="center" wrapText="1"/>
    </xf>
    <xf numFmtId="0" fontId="32" fillId="0" borderId="138" xfId="0" applyFont="1" applyBorder="1" applyAlignment="1">
      <alignment wrapText="1"/>
    </xf>
    <xf numFmtId="0" fontId="32" fillId="0" borderId="139" xfId="0" applyFont="1" applyBorder="1" applyAlignment="1">
      <alignment wrapText="1"/>
    </xf>
    <xf numFmtId="0" fontId="42" fillId="0" borderId="58" xfId="0" applyFont="1" applyBorder="1" applyAlignment="1" applyProtection="1">
      <alignment horizontal="right"/>
    </xf>
    <xf numFmtId="0" fontId="42" fillId="0" borderId="60" xfId="0" applyFont="1" applyBorder="1" applyAlignment="1" applyProtection="1">
      <alignment horizontal="right"/>
    </xf>
    <xf numFmtId="0" fontId="42" fillId="0" borderId="61" xfId="0" applyFont="1" applyBorder="1" applyAlignment="1" applyProtection="1">
      <alignment horizontal="right"/>
    </xf>
    <xf numFmtId="0" fontId="42" fillId="0" borderId="62" xfId="0" applyFont="1" applyBorder="1" applyAlignment="1" applyProtection="1">
      <alignment horizontal="right"/>
    </xf>
    <xf numFmtId="1" fontId="42" fillId="0" borderId="61" xfId="0" applyNumberFormat="1" applyFont="1" applyBorder="1" applyAlignment="1" applyProtection="1">
      <alignment horizontal="right"/>
    </xf>
    <xf numFmtId="0" fontId="43" fillId="0" borderId="0" xfId="0" applyFont="1"/>
    <xf numFmtId="3" fontId="10" fillId="0" borderId="93" xfId="0" applyNumberFormat="1" applyFont="1" applyBorder="1"/>
    <xf numFmtId="0" fontId="10" fillId="0" borderId="203" xfId="0" applyFont="1" applyFill="1" applyBorder="1" applyAlignment="1">
      <alignment wrapText="1"/>
    </xf>
    <xf numFmtId="0" fontId="32" fillId="0" borderId="0" xfId="0" applyFont="1" applyFill="1" applyBorder="1" applyAlignment="1"/>
    <xf numFmtId="0" fontId="21" fillId="0" borderId="0" xfId="7" applyFont="1" applyAlignment="1"/>
    <xf numFmtId="0" fontId="22" fillId="0" borderId="0" xfId="60" applyNumberFormat="1" applyFont="1" applyBorder="1"/>
    <xf numFmtId="3" fontId="22" fillId="0" borderId="0" xfId="60" applyNumberFormat="1" applyFont="1" applyBorder="1"/>
    <xf numFmtId="1" fontId="23" fillId="0" borderId="67" xfId="60" applyNumberFormat="1" applyFont="1" applyBorder="1" applyAlignment="1">
      <alignment vertical="center"/>
    </xf>
    <xf numFmtId="1" fontId="23" fillId="5" borderId="68" xfId="7" applyNumberFormat="1" applyFont="1" applyFill="1" applyBorder="1" applyAlignment="1">
      <alignment horizontal="right" vertical="center"/>
    </xf>
    <xf numFmtId="1" fontId="23" fillId="0" borderId="68" xfId="7" applyNumberFormat="1" applyFont="1" applyBorder="1" applyAlignment="1">
      <alignment horizontal="right" vertical="center"/>
    </xf>
    <xf numFmtId="0" fontId="23" fillId="0" borderId="69" xfId="60" applyNumberFormat="1" applyFont="1" applyBorder="1" applyAlignment="1">
      <alignment vertical="center"/>
    </xf>
    <xf numFmtId="3" fontId="23" fillId="5" borderId="68" xfId="13" applyNumberFormat="1" applyFont="1" applyFill="1" applyBorder="1" applyAlignment="1">
      <alignment horizontal="right" vertical="center"/>
    </xf>
    <xf numFmtId="3" fontId="23" fillId="0" borderId="68" xfId="13" applyNumberFormat="1" applyFont="1" applyBorder="1" applyAlignment="1">
      <alignment horizontal="right" vertical="center"/>
    </xf>
    <xf numFmtId="0" fontId="23" fillId="0" borderId="0" xfId="59" applyNumberFormat="1" applyFont="1" applyBorder="1"/>
    <xf numFmtId="3" fontId="23" fillId="5" borderId="0" xfId="13" applyNumberFormat="1" applyFont="1" applyFill="1" applyBorder="1" applyAlignment="1"/>
    <xf numFmtId="3" fontId="22" fillId="0" borderId="0" xfId="13" applyNumberFormat="1" applyFont="1" applyBorder="1" applyAlignment="1">
      <alignment horizontal="right"/>
    </xf>
    <xf numFmtId="0" fontId="23" fillId="0" borderId="69" xfId="59" applyNumberFormat="1" applyFont="1" applyBorder="1"/>
    <xf numFmtId="3" fontId="23" fillId="5" borderId="69" xfId="13" applyNumberFormat="1" applyFont="1" applyFill="1" applyBorder="1" applyAlignment="1"/>
    <xf numFmtId="3" fontId="22" fillId="0" borderId="69" xfId="13" applyNumberFormat="1" applyFont="1" applyBorder="1" applyAlignment="1">
      <alignment horizontal="right"/>
    </xf>
    <xf numFmtId="0" fontId="44" fillId="0" borderId="0" xfId="0" applyFont="1" applyBorder="1"/>
    <xf numFmtId="3" fontId="24" fillId="0" borderId="0" xfId="0" applyNumberFormat="1" applyFont="1" applyFill="1"/>
    <xf numFmtId="3" fontId="24" fillId="0" borderId="0" xfId="0" applyNumberFormat="1" applyFont="1"/>
    <xf numFmtId="1" fontId="24" fillId="0" borderId="0" xfId="0" applyNumberFormat="1" applyFont="1"/>
    <xf numFmtId="165" fontId="22" fillId="0" borderId="44" xfId="2" applyNumberFormat="1" applyFont="1" applyFill="1" applyBorder="1"/>
    <xf numFmtId="165" fontId="22" fillId="0" borderId="28" xfId="2" applyNumberFormat="1" applyFont="1" applyFill="1" applyBorder="1"/>
    <xf numFmtId="165" fontId="22" fillId="0" borderId="27" xfId="2" applyNumberFormat="1" applyFont="1" applyFill="1" applyBorder="1"/>
    <xf numFmtId="165" fontId="22" fillId="0" borderId="45" xfId="2" applyNumberFormat="1" applyFont="1" applyFill="1" applyBorder="1"/>
    <xf numFmtId="165" fontId="22" fillId="0" borderId="18" xfId="2" applyNumberFormat="1" applyFont="1" applyFill="1" applyBorder="1"/>
    <xf numFmtId="165" fontId="22" fillId="0" borderId="19" xfId="2" applyNumberFormat="1" applyFont="1" applyFill="1" applyBorder="1"/>
    <xf numFmtId="165" fontId="22" fillId="0" borderId="47" xfId="2" applyNumberFormat="1" applyFont="1" applyFill="1" applyBorder="1"/>
    <xf numFmtId="165" fontId="22" fillId="0" borderId="24" xfId="2" applyNumberFormat="1" applyFont="1" applyFill="1" applyBorder="1"/>
    <xf numFmtId="165" fontId="22" fillId="0" borderId="25" xfId="2" applyNumberFormat="1" applyFont="1" applyFill="1" applyBorder="1"/>
    <xf numFmtId="0" fontId="23" fillId="0" borderId="0" xfId="0" applyFont="1"/>
    <xf numFmtId="165" fontId="22" fillId="0" borderId="57" xfId="2" applyNumberFormat="1" applyFont="1" applyBorder="1"/>
    <xf numFmtId="165" fontId="22" fillId="0" borderId="57" xfId="2" applyNumberFormat="1" applyFont="1" applyFill="1" applyBorder="1"/>
    <xf numFmtId="165" fontId="22" fillId="0" borderId="62" xfId="2" applyNumberFormat="1" applyFont="1" applyFill="1" applyBorder="1"/>
    <xf numFmtId="165" fontId="22" fillId="0" borderId="64" xfId="2" applyNumberFormat="1" applyFont="1" applyBorder="1"/>
    <xf numFmtId="165" fontId="22" fillId="0" borderId="64" xfId="2" applyNumberFormat="1" applyFont="1" applyFill="1" applyBorder="1"/>
    <xf numFmtId="165" fontId="22" fillId="0" borderId="65" xfId="2" applyNumberFormat="1" applyFont="1" applyFill="1" applyBorder="1"/>
    <xf numFmtId="0" fontId="23" fillId="0" borderId="0" xfId="0" applyFont="1" applyFill="1" applyBorder="1" applyAlignment="1">
      <alignment wrapText="1"/>
    </xf>
    <xf numFmtId="3" fontId="23" fillId="0" borderId="0" xfId="0" applyNumberFormat="1" applyFont="1" applyBorder="1"/>
    <xf numFmtId="165" fontId="23" fillId="0" borderId="0" xfId="2" applyNumberFormat="1" applyFont="1" applyBorder="1"/>
    <xf numFmtId="165" fontId="23" fillId="0" borderId="0" xfId="2" applyNumberFormat="1" applyFont="1" applyFill="1" applyBorder="1"/>
    <xf numFmtId="0" fontId="22" fillId="0" borderId="0" xfId="0" applyFont="1" applyBorder="1"/>
    <xf numFmtId="0" fontId="23" fillId="0" borderId="0" xfId="0" applyFont="1" applyBorder="1"/>
    <xf numFmtId="165" fontId="23" fillId="0" borderId="59" xfId="2" applyNumberFormat="1" applyFont="1" applyBorder="1"/>
    <xf numFmtId="165" fontId="23" fillId="0" borderId="59" xfId="2" applyNumberFormat="1" applyFont="1" applyFill="1" applyBorder="1"/>
    <xf numFmtId="165" fontId="23" fillId="0" borderId="60" xfId="2" applyNumberFormat="1" applyFont="1" applyFill="1" applyBorder="1"/>
    <xf numFmtId="0" fontId="22" fillId="0" borderId="0" xfId="0" applyFont="1" applyBorder="1" applyAlignment="1">
      <alignment horizontal="left"/>
    </xf>
    <xf numFmtId="0" fontId="22" fillId="0" borderId="0" xfId="0" applyFont="1" applyFill="1" applyBorder="1" applyAlignment="1">
      <alignment wrapText="1"/>
    </xf>
    <xf numFmtId="3" fontId="22" fillId="0" borderId="0" xfId="0" applyNumberFormat="1" applyFont="1" applyBorder="1"/>
    <xf numFmtId="165" fontId="22" fillId="0" borderId="0" xfId="2" applyNumberFormat="1" applyFont="1" applyBorder="1"/>
    <xf numFmtId="165" fontId="22" fillId="0" borderId="0" xfId="2" applyNumberFormat="1" applyFont="1" applyFill="1" applyBorder="1"/>
    <xf numFmtId="0" fontId="42" fillId="0" borderId="112" xfId="0" applyFont="1" applyBorder="1" applyAlignment="1" applyProtection="1">
      <alignment horizontal="right"/>
    </xf>
    <xf numFmtId="0" fontId="42" fillId="0" borderId="114" xfId="0" applyFont="1" applyBorder="1" applyAlignment="1" applyProtection="1">
      <alignment horizontal="right"/>
    </xf>
    <xf numFmtId="0" fontId="10" fillId="0" borderId="154" xfId="0" applyFont="1" applyBorder="1"/>
    <xf numFmtId="0" fontId="23" fillId="0" borderId="138" xfId="0" applyFont="1" applyBorder="1" applyAlignment="1">
      <alignment horizontal="center" wrapText="1"/>
    </xf>
    <xf numFmtId="0" fontId="23" fillId="0" borderId="172" xfId="0" applyFont="1" applyBorder="1" applyAlignment="1">
      <alignment horizontal="center" wrapText="1"/>
    </xf>
    <xf numFmtId="0" fontId="23" fillId="0" borderId="139" xfId="0" applyFont="1" applyBorder="1" applyAlignment="1">
      <alignment horizontal="center" wrapText="1"/>
    </xf>
    <xf numFmtId="0" fontId="23" fillId="0" borderId="88" xfId="0" applyFont="1" applyBorder="1" applyAlignment="1">
      <alignment horizontal="center" wrapText="1"/>
    </xf>
    <xf numFmtId="0" fontId="10" fillId="0" borderId="57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0" fontId="22" fillId="0" borderId="204" xfId="2" applyNumberFormat="1" applyFont="1" applyBorder="1"/>
    <xf numFmtId="3" fontId="22" fillId="0" borderId="150" xfId="0" applyNumberFormat="1" applyFont="1" applyBorder="1"/>
    <xf numFmtId="0" fontId="22" fillId="0" borderId="197" xfId="0" applyFont="1" applyFill="1" applyBorder="1" applyAlignment="1">
      <alignment wrapText="1"/>
    </xf>
    <xf numFmtId="0" fontId="22" fillId="0" borderId="81" xfId="0" applyFont="1" applyFill="1" applyBorder="1" applyAlignment="1">
      <alignment wrapText="1"/>
    </xf>
    <xf numFmtId="0" fontId="22" fillId="0" borderId="157" xfId="0" applyFont="1" applyBorder="1" applyAlignment="1">
      <alignment horizontal="center"/>
    </xf>
    <xf numFmtId="0" fontId="22" fillId="0" borderId="82" xfId="0" applyFont="1" applyFill="1" applyBorder="1" applyAlignment="1">
      <alignment wrapText="1"/>
    </xf>
    <xf numFmtId="3" fontId="22" fillId="0" borderId="63" xfId="0" applyNumberFormat="1" applyFont="1" applyBorder="1"/>
    <xf numFmtId="3" fontId="31" fillId="0" borderId="53" xfId="0" applyNumberFormat="1" applyFont="1" applyBorder="1" applyAlignment="1">
      <alignment horizontal="center"/>
    </xf>
    <xf numFmtId="3" fontId="31" fillId="0" borderId="49" xfId="0" applyNumberFormat="1" applyFont="1" applyBorder="1" applyAlignment="1">
      <alignment horizontal="center"/>
    </xf>
    <xf numFmtId="3" fontId="31" fillId="0" borderId="192" xfId="0" applyNumberFormat="1" applyFont="1" applyBorder="1"/>
    <xf numFmtId="3" fontId="31" fillId="0" borderId="198" xfId="0" applyNumberFormat="1" applyFont="1" applyBorder="1"/>
    <xf numFmtId="3" fontId="31" fillId="0" borderId="146" xfId="0" applyNumberFormat="1" applyFont="1" applyBorder="1"/>
    <xf numFmtId="3" fontId="31" fillId="0" borderId="147" xfId="0" applyNumberFormat="1" applyFont="1" applyBorder="1"/>
    <xf numFmtId="3" fontId="31" fillId="0" borderId="199" xfId="0" applyNumberFormat="1" applyFont="1" applyBorder="1"/>
    <xf numFmtId="0" fontId="31" fillId="0" borderId="199" xfId="0" applyFont="1" applyFill="1" applyBorder="1" applyAlignment="1">
      <alignment wrapText="1"/>
    </xf>
    <xf numFmtId="0" fontId="31" fillId="0" borderId="84" xfId="0" applyFont="1" applyFill="1" applyBorder="1" applyAlignment="1">
      <alignment wrapText="1"/>
    </xf>
    <xf numFmtId="0" fontId="31" fillId="0" borderId="85" xfId="0" applyFont="1" applyFill="1" applyBorder="1" applyAlignment="1">
      <alignment wrapText="1"/>
    </xf>
    <xf numFmtId="0" fontId="14" fillId="0" borderId="181" xfId="0" applyFont="1" applyBorder="1" applyAlignment="1">
      <alignment horizontal="center" wrapText="1"/>
    </xf>
    <xf numFmtId="0" fontId="14" fillId="0" borderId="206" xfId="0" applyFont="1" applyBorder="1" applyAlignment="1">
      <alignment horizontal="center" wrapText="1"/>
    </xf>
    <xf numFmtId="0" fontId="14" fillId="0" borderId="184" xfId="0" applyFont="1" applyBorder="1" applyAlignment="1">
      <alignment horizontal="center" wrapText="1"/>
    </xf>
    <xf numFmtId="0" fontId="14" fillId="0" borderId="207" xfId="0" applyFont="1" applyBorder="1" applyAlignment="1">
      <alignment horizontal="center" wrapText="1"/>
    </xf>
    <xf numFmtId="0" fontId="14" fillId="0" borderId="0" xfId="0" applyFont="1" applyFill="1" applyBorder="1" applyAlignment="1">
      <alignment horizontal="center"/>
    </xf>
    <xf numFmtId="0" fontId="14" fillId="0" borderId="205" xfId="0" applyFont="1" applyBorder="1" applyAlignment="1">
      <alignment horizontal="center" wrapText="1"/>
    </xf>
    <xf numFmtId="168" fontId="14" fillId="0" borderId="0" xfId="1" applyNumberFormat="1" applyFont="1" applyBorder="1"/>
    <xf numFmtId="3" fontId="10" fillId="0" borderId="10" xfId="1" applyNumberFormat="1" applyFont="1" applyBorder="1"/>
    <xf numFmtId="3" fontId="10" fillId="0" borderId="28" xfId="1" applyNumberFormat="1" applyFont="1" applyBorder="1"/>
    <xf numFmtId="3" fontId="10" fillId="0" borderId="16" xfId="1" applyNumberFormat="1" applyFont="1" applyBorder="1"/>
    <xf numFmtId="3" fontId="10" fillId="0" borderId="18" xfId="1" applyNumberFormat="1" applyFont="1" applyBorder="1"/>
    <xf numFmtId="3" fontId="10" fillId="0" borderId="22" xfId="1" applyNumberFormat="1" applyFont="1" applyBorder="1"/>
    <xf numFmtId="3" fontId="10" fillId="0" borderId="24" xfId="1" applyNumberFormat="1" applyFont="1" applyBorder="1"/>
    <xf numFmtId="168" fontId="14" fillId="0" borderId="89" xfId="1" applyNumberFormat="1" applyFont="1" applyBorder="1"/>
    <xf numFmtId="168" fontId="14" fillId="0" borderId="56" xfId="1" applyNumberFormat="1" applyFont="1" applyBorder="1"/>
    <xf numFmtId="168" fontId="14" fillId="0" borderId="211" xfId="1" applyNumberFormat="1" applyFont="1" applyBorder="1"/>
    <xf numFmtId="0" fontId="10" fillId="6" borderId="0" xfId="0" applyFont="1" applyFill="1"/>
    <xf numFmtId="168" fontId="10" fillId="0" borderId="157" xfId="1" applyNumberFormat="1" applyFont="1" applyBorder="1"/>
    <xf numFmtId="168" fontId="10" fillId="0" borderId="179" xfId="1" applyNumberFormat="1" applyFont="1" applyBorder="1"/>
    <xf numFmtId="168" fontId="10" fillId="0" borderId="180" xfId="1" applyNumberFormat="1" applyFont="1" applyBorder="1"/>
    <xf numFmtId="168" fontId="10" fillId="0" borderId="173" xfId="1" applyNumberFormat="1" applyFont="1" applyBorder="1"/>
    <xf numFmtId="3" fontId="10" fillId="0" borderId="158" xfId="1" applyNumberFormat="1" applyFont="1" applyBorder="1"/>
    <xf numFmtId="3" fontId="10" fillId="0" borderId="173" xfId="1" applyNumberFormat="1" applyFont="1" applyBorder="1"/>
    <xf numFmtId="3" fontId="14" fillId="0" borderId="60" xfId="1" applyNumberFormat="1" applyFont="1" applyBorder="1"/>
    <xf numFmtId="168" fontId="14" fillId="0" borderId="148" xfId="1" applyNumberFormat="1" applyFont="1" applyBorder="1" applyAlignment="1">
      <alignment horizontal="center" wrapText="1"/>
    </xf>
    <xf numFmtId="1" fontId="10" fillId="0" borderId="58" xfId="1" applyNumberFormat="1" applyFont="1" applyBorder="1"/>
    <xf numFmtId="1" fontId="10" fillId="0" borderId="59" xfId="1" applyNumberFormat="1" applyFont="1" applyBorder="1"/>
    <xf numFmtId="1" fontId="10" fillId="0" borderId="83" xfId="1" applyNumberFormat="1" applyFont="1" applyBorder="1"/>
    <xf numFmtId="1" fontId="10" fillId="0" borderId="84" xfId="1" applyNumberFormat="1" applyFont="1" applyBorder="1"/>
    <xf numFmtId="3" fontId="22" fillId="0" borderId="145" xfId="0" applyNumberFormat="1" applyFont="1" applyBorder="1"/>
    <xf numFmtId="3" fontId="22" fillId="0" borderId="146" xfId="0" applyNumberFormat="1" applyFont="1" applyBorder="1"/>
    <xf numFmtId="3" fontId="22" fillId="0" borderId="200" xfId="0" applyNumberFormat="1" applyFont="1" applyBorder="1"/>
    <xf numFmtId="0" fontId="22" fillId="0" borderId="0" xfId="0" applyFont="1" applyFill="1" applyBorder="1"/>
    <xf numFmtId="0" fontId="0" fillId="0" borderId="81" xfId="0" applyFont="1" applyBorder="1"/>
    <xf numFmtId="0" fontId="0" fillId="0" borderId="82" xfId="0" applyFont="1" applyBorder="1"/>
    <xf numFmtId="167" fontId="0" fillId="0" borderId="61" xfId="0" applyNumberFormat="1" applyFont="1" applyBorder="1" applyAlignment="1">
      <alignment horizontal="center"/>
    </xf>
    <xf numFmtId="167" fontId="0" fillId="0" borderId="63" xfId="0" applyNumberFormat="1" applyFont="1" applyBorder="1" applyAlignment="1">
      <alignment horizontal="center"/>
    </xf>
    <xf numFmtId="0" fontId="10" fillId="0" borderId="179" xfId="0" applyFont="1" applyBorder="1" applyAlignment="1">
      <alignment horizontal="center"/>
    </xf>
    <xf numFmtId="1" fontId="31" fillId="0" borderId="89" xfId="5" applyNumberFormat="1" applyFont="1" applyBorder="1"/>
    <xf numFmtId="1" fontId="31" fillId="0" borderId="56" xfId="5" applyNumberFormat="1" applyFont="1" applyBorder="1"/>
    <xf numFmtId="1" fontId="31" fillId="0" borderId="129" xfId="5" applyNumberFormat="1" applyFont="1" applyBorder="1"/>
    <xf numFmtId="0" fontId="30" fillId="0" borderId="181" xfId="0" applyFont="1" applyBorder="1" applyAlignment="1">
      <alignment horizontal="center"/>
    </xf>
    <xf numFmtId="0" fontId="30" fillId="0" borderId="182" xfId="0" applyFont="1" applyFill="1" applyBorder="1" applyAlignment="1">
      <alignment wrapText="1"/>
    </xf>
    <xf numFmtId="0" fontId="30" fillId="0" borderId="183" xfId="0" applyFont="1" applyBorder="1"/>
    <xf numFmtId="0" fontId="30" fillId="0" borderId="184" xfId="0" applyFont="1" applyBorder="1"/>
    <xf numFmtId="0" fontId="30" fillId="0" borderId="182" xfId="0" applyFont="1" applyBorder="1"/>
    <xf numFmtId="0" fontId="30" fillId="0" borderId="207" xfId="0" applyFont="1" applyBorder="1"/>
    <xf numFmtId="0" fontId="30" fillId="0" borderId="205" xfId="0" applyFont="1" applyFill="1" applyBorder="1" applyAlignment="1">
      <alignment wrapText="1"/>
    </xf>
    <xf numFmtId="0" fontId="30" fillId="0" borderId="206" xfId="0" applyFont="1" applyBorder="1"/>
    <xf numFmtId="0" fontId="30" fillId="0" borderId="181" xfId="0" applyFont="1" applyBorder="1"/>
    <xf numFmtId="0" fontId="31" fillId="0" borderId="0" xfId="0" applyFont="1" applyAlignment="1">
      <alignment horizontal="left" vertical="top"/>
    </xf>
    <xf numFmtId="168" fontId="23" fillId="0" borderId="56" xfId="1" applyNumberFormat="1" applyFont="1" applyBorder="1"/>
    <xf numFmtId="0" fontId="23" fillId="0" borderId="179" xfId="0" applyFont="1" applyBorder="1" applyAlignment="1">
      <alignment horizontal="center" wrapText="1"/>
    </xf>
    <xf numFmtId="0" fontId="23" fillId="0" borderId="180" xfId="0" applyFont="1" applyBorder="1" applyAlignment="1">
      <alignment horizontal="center" wrapText="1"/>
    </xf>
    <xf numFmtId="0" fontId="23" fillId="0" borderId="173" xfId="0" applyFont="1" applyBorder="1" applyAlignment="1">
      <alignment horizontal="center" wrapText="1"/>
    </xf>
    <xf numFmtId="0" fontId="23" fillId="0" borderId="116" xfId="0" applyFont="1" applyBorder="1" applyAlignment="1">
      <alignment horizontal="center" wrapText="1"/>
    </xf>
    <xf numFmtId="0" fontId="14" fillId="0" borderId="201" xfId="0" applyFont="1" applyBorder="1" applyAlignment="1">
      <alignment horizontal="center" wrapText="1"/>
    </xf>
    <xf numFmtId="165" fontId="10" fillId="0" borderId="84" xfId="2" applyNumberFormat="1" applyFont="1" applyBorder="1"/>
    <xf numFmtId="165" fontId="10" fillId="0" borderId="85" xfId="2" applyNumberFormat="1" applyFont="1" applyBorder="1"/>
    <xf numFmtId="165" fontId="22" fillId="0" borderId="84" xfId="2" applyNumberFormat="1" applyFont="1" applyBorder="1"/>
    <xf numFmtId="165" fontId="22" fillId="0" borderId="85" xfId="2" applyNumberFormat="1" applyFont="1" applyBorder="1"/>
    <xf numFmtId="0" fontId="10" fillId="0" borderId="197" xfId="0" applyFont="1" applyFill="1" applyBorder="1" applyAlignment="1">
      <alignment wrapText="1"/>
    </xf>
    <xf numFmtId="0" fontId="14" fillId="0" borderId="60" xfId="0" applyFont="1" applyBorder="1"/>
    <xf numFmtId="0" fontId="10" fillId="0" borderId="65" xfId="0" applyFont="1" applyBorder="1"/>
    <xf numFmtId="0" fontId="14" fillId="0" borderId="80" xfId="0" applyFont="1" applyFill="1" applyBorder="1" applyAlignment="1">
      <alignment wrapText="1"/>
    </xf>
    <xf numFmtId="0" fontId="14" fillId="0" borderId="153" xfId="0" applyFont="1" applyBorder="1"/>
    <xf numFmtId="0" fontId="14" fillId="0" borderId="58" xfId="0" applyFont="1" applyBorder="1"/>
    <xf numFmtId="0" fontId="14" fillId="0" borderId="151" xfId="0" applyFont="1" applyBorder="1"/>
    <xf numFmtId="165" fontId="23" fillId="0" borderId="83" xfId="2" applyNumberFormat="1" applyFont="1" applyBorder="1"/>
    <xf numFmtId="0" fontId="14" fillId="0" borderId="86" xfId="0" applyFont="1" applyBorder="1" applyAlignment="1">
      <alignment horizontal="center"/>
    </xf>
    <xf numFmtId="3" fontId="14" fillId="0" borderId="206" xfId="0" applyNumberFormat="1" applyFont="1" applyBorder="1"/>
    <xf numFmtId="0" fontId="14" fillId="0" borderId="149" xfId="0" applyFont="1" applyFill="1" applyBorder="1" applyAlignment="1">
      <alignment wrapText="1"/>
    </xf>
    <xf numFmtId="3" fontId="19" fillId="0" borderId="60" xfId="0" applyNumberFormat="1" applyFont="1" applyBorder="1" applyAlignment="1" applyProtection="1">
      <alignment horizontal="right"/>
    </xf>
    <xf numFmtId="3" fontId="19" fillId="0" borderId="62" xfId="0" applyNumberFormat="1" applyFont="1" applyBorder="1" applyAlignment="1" applyProtection="1">
      <alignment horizontal="right"/>
    </xf>
    <xf numFmtId="3" fontId="19" fillId="0" borderId="65" xfId="0" applyNumberFormat="1" applyFont="1" applyBorder="1" applyAlignment="1" applyProtection="1">
      <alignment horizontal="right"/>
    </xf>
    <xf numFmtId="1" fontId="14" fillId="0" borderId="60" xfId="0" applyNumberFormat="1" applyFont="1" applyBorder="1"/>
    <xf numFmtId="3" fontId="22" fillId="0" borderId="157" xfId="0" applyNumberFormat="1" applyFont="1" applyBorder="1"/>
    <xf numFmtId="3" fontId="22" fillId="0" borderId="158" xfId="0" applyNumberFormat="1" applyFont="1" applyBorder="1"/>
    <xf numFmtId="0" fontId="23" fillId="0" borderId="80" xfId="0" applyFont="1" applyFill="1" applyBorder="1" applyAlignment="1">
      <alignment wrapText="1"/>
    </xf>
    <xf numFmtId="3" fontId="23" fillId="0" borderId="58" xfId="0" applyNumberFormat="1" applyFont="1" applyBorder="1"/>
    <xf numFmtId="3" fontId="23" fillId="0" borderId="60" xfId="0" applyNumberFormat="1" applyFont="1" applyBorder="1"/>
    <xf numFmtId="0" fontId="14" fillId="0" borderId="80" xfId="0" applyFont="1" applyBorder="1"/>
    <xf numFmtId="3" fontId="14" fillId="0" borderId="150" xfId="0" applyNumberFormat="1" applyFont="1" applyBorder="1" applyAlignment="1">
      <alignment horizontal="right"/>
    </xf>
    <xf numFmtId="0" fontId="31" fillId="0" borderId="215" xfId="0" applyFont="1" applyBorder="1" applyAlignment="1"/>
    <xf numFmtId="3" fontId="31" fillId="0" borderId="199" xfId="0" applyNumberFormat="1" applyFont="1" applyBorder="1" applyAlignment="1"/>
    <xf numFmtId="3" fontId="31" fillId="0" borderId="81" xfId="0" applyNumberFormat="1" applyFont="1" applyBorder="1"/>
    <xf numFmtId="168" fontId="10" fillId="0" borderId="0" xfId="1" applyNumberFormat="1" applyFont="1" applyBorder="1"/>
    <xf numFmtId="168" fontId="14" fillId="0" borderId="20" xfId="1" applyNumberFormat="1" applyFont="1" applyBorder="1"/>
    <xf numFmtId="168" fontId="14" fillId="0" borderId="26" xfId="1" applyNumberFormat="1" applyFont="1" applyBorder="1"/>
    <xf numFmtId="0" fontId="14" fillId="0" borderId="135" xfId="0" applyFont="1" applyBorder="1" applyAlignment="1">
      <alignment horizontal="center" wrapText="1"/>
    </xf>
    <xf numFmtId="168" fontId="10" fillId="0" borderId="61" xfId="1" applyNumberFormat="1" applyFont="1" applyBorder="1"/>
    <xf numFmtId="168" fontId="10" fillId="0" borderId="63" xfId="1" applyNumberFormat="1" applyFont="1" applyBorder="1"/>
    <xf numFmtId="168" fontId="14" fillId="0" borderId="11" xfId="1" applyNumberFormat="1" applyFont="1" applyBorder="1"/>
    <xf numFmtId="168" fontId="14" fillId="0" borderId="17" xfId="1" applyNumberFormat="1" applyFont="1" applyBorder="1"/>
    <xf numFmtId="168" fontId="14" fillId="0" borderId="23" xfId="1" applyNumberFormat="1" applyFont="1" applyBorder="1"/>
    <xf numFmtId="168" fontId="14" fillId="0" borderId="48" xfId="1" applyNumberFormat="1" applyFont="1" applyBorder="1"/>
    <xf numFmtId="166" fontId="10" fillId="0" borderId="68" xfId="2" applyFont="1" applyBorder="1"/>
    <xf numFmtId="1" fontId="10" fillId="0" borderId="60" xfId="1" applyNumberFormat="1" applyFont="1" applyBorder="1"/>
    <xf numFmtId="171" fontId="45" fillId="0" borderId="58" xfId="17" applyFont="1" applyFill="1" applyBorder="1" applyAlignment="1" applyProtection="1">
      <alignment horizontal="center"/>
    </xf>
    <xf numFmtId="171" fontId="45" fillId="0" borderId="61" xfId="17" applyFont="1" applyFill="1" applyBorder="1" applyAlignment="1" applyProtection="1">
      <alignment horizontal="center"/>
      <protection locked="0"/>
    </xf>
    <xf numFmtId="171" fontId="45" fillId="0" borderId="61" xfId="438" applyFont="1" applyFill="1" applyBorder="1" applyAlignment="1" applyProtection="1">
      <alignment horizontal="center"/>
      <protection locked="0"/>
    </xf>
    <xf numFmtId="171" fontId="45" fillId="0" borderId="63" xfId="438" applyFont="1" applyFill="1" applyBorder="1" applyAlignment="1" applyProtection="1">
      <alignment horizontal="center"/>
      <protection locked="0"/>
    </xf>
    <xf numFmtId="0" fontId="45" fillId="0" borderId="80" xfId="0" applyFont="1" applyFill="1" applyBorder="1" applyAlignment="1" applyProtection="1">
      <alignment horizontal="center"/>
    </xf>
    <xf numFmtId="49" fontId="45" fillId="0" borderId="81" xfId="0" applyNumberFormat="1" applyFont="1" applyFill="1" applyBorder="1" applyAlignment="1" applyProtection="1">
      <alignment horizontal="center"/>
      <protection locked="0"/>
    </xf>
    <xf numFmtId="49" fontId="45" fillId="0" borderId="82" xfId="0" applyNumberFormat="1" applyFont="1" applyFill="1" applyBorder="1" applyAlignment="1" applyProtection="1">
      <alignment horizontal="center"/>
      <protection locked="0"/>
    </xf>
    <xf numFmtId="3" fontId="16" fillId="0" borderId="59" xfId="0" applyNumberFormat="1" applyFont="1" applyBorder="1"/>
    <xf numFmtId="3" fontId="16" fillId="0" borderId="60" xfId="0" applyNumberFormat="1" applyFont="1" applyBorder="1"/>
    <xf numFmtId="3" fontId="16" fillId="0" borderId="58" xfId="0" applyNumberFormat="1" applyFont="1" applyBorder="1"/>
    <xf numFmtId="3" fontId="25" fillId="0" borderId="63" xfId="0" applyNumberFormat="1" applyFont="1" applyBorder="1"/>
    <xf numFmtId="3" fontId="16" fillId="0" borderId="80" xfId="0" applyNumberFormat="1" applyFont="1" applyBorder="1"/>
    <xf numFmtId="3" fontId="25" fillId="0" borderId="82" xfId="0" applyNumberFormat="1" applyFont="1" applyBorder="1"/>
    <xf numFmtId="0" fontId="10" fillId="0" borderId="180" xfId="0" applyFont="1" applyBorder="1"/>
    <xf numFmtId="1" fontId="10" fillId="0" borderId="150" xfId="0" applyNumberFormat="1" applyFont="1" applyBorder="1"/>
    <xf numFmtId="1" fontId="10" fillId="0" borderId="158" xfId="0" applyNumberFormat="1" applyFont="1" applyFill="1" applyBorder="1"/>
    <xf numFmtId="0" fontId="10" fillId="0" borderId="64" xfId="0" applyFont="1" applyBorder="1" applyAlignment="1">
      <alignment horizontal="center"/>
    </xf>
    <xf numFmtId="165" fontId="22" fillId="0" borderId="46" xfId="2" applyNumberFormat="1" applyFont="1" applyFill="1" applyBorder="1"/>
    <xf numFmtId="168" fontId="10" fillId="0" borderId="83" xfId="1" applyNumberFormat="1" applyFont="1" applyBorder="1"/>
    <xf numFmtId="168" fontId="10" fillId="0" borderId="84" xfId="1" applyNumberFormat="1" applyFont="1" applyBorder="1"/>
    <xf numFmtId="168" fontId="10" fillId="0" borderId="85" xfId="1" applyNumberFormat="1" applyFont="1" applyBorder="1"/>
    <xf numFmtId="0" fontId="19" fillId="0" borderId="57" xfId="0" applyFont="1" applyBorder="1" applyProtection="1"/>
    <xf numFmtId="0" fontId="19" fillId="0" borderId="58" xfId="0" applyFont="1" applyBorder="1" applyProtection="1"/>
    <xf numFmtId="0" fontId="19" fillId="0" borderId="59" xfId="0" applyFont="1" applyBorder="1" applyProtection="1"/>
    <xf numFmtId="0" fontId="19" fillId="0" borderId="60" xfId="0" applyFont="1" applyBorder="1" applyProtection="1"/>
    <xf numFmtId="0" fontId="19" fillId="0" borderId="61" xfId="0" applyFont="1" applyBorder="1" applyProtection="1"/>
    <xf numFmtId="0" fontId="19" fillId="0" borderId="62" xfId="0" applyFont="1" applyBorder="1" applyProtection="1"/>
    <xf numFmtId="0" fontId="19" fillId="0" borderId="63" xfId="0" applyFont="1" applyBorder="1" applyProtection="1"/>
    <xf numFmtId="0" fontId="19" fillId="0" borderId="64" xfId="0" applyFont="1" applyBorder="1" applyProtection="1"/>
    <xf numFmtId="0" fontId="19" fillId="0" borderId="65" xfId="0" applyFont="1" applyBorder="1" applyProtection="1"/>
    <xf numFmtId="0" fontId="10" fillId="0" borderId="180" xfId="0" applyFont="1" applyFill="1" applyBorder="1" applyAlignment="1">
      <alignment wrapText="1"/>
    </xf>
    <xf numFmtId="1" fontId="31" fillId="0" borderId="62" xfId="0" applyNumberFormat="1" applyFont="1" applyBorder="1" applyAlignment="1">
      <alignment horizontal="center"/>
    </xf>
    <xf numFmtId="1" fontId="31" fillId="0" borderId="65" xfId="0" applyNumberFormat="1" applyFont="1" applyBorder="1" applyAlignment="1">
      <alignment horizontal="center"/>
    </xf>
    <xf numFmtId="1" fontId="31" fillId="0" borderId="60" xfId="0" applyNumberFormat="1" applyFont="1" applyBorder="1" applyAlignment="1">
      <alignment horizontal="center"/>
    </xf>
    <xf numFmtId="0" fontId="21" fillId="8" borderId="0" xfId="7" applyFont="1" applyFill="1" applyAlignment="1"/>
    <xf numFmtId="0" fontId="24" fillId="8" borderId="0" xfId="7" applyFont="1" applyFill="1" applyAlignment="1">
      <alignment horizontal="center"/>
    </xf>
    <xf numFmtId="0" fontId="24" fillId="0" borderId="0" xfId="0" applyFont="1"/>
    <xf numFmtId="0" fontId="21" fillId="0" borderId="0" xfId="0" applyFont="1"/>
    <xf numFmtId="3" fontId="22" fillId="8" borderId="0" xfId="13" applyNumberFormat="1" applyFont="1" applyFill="1" applyBorder="1" applyAlignment="1">
      <alignment horizontal="right"/>
    </xf>
    <xf numFmtId="0" fontId="23" fillId="0" borderId="69" xfId="0" applyFont="1" applyBorder="1"/>
    <xf numFmtId="1" fontId="23" fillId="0" borderId="0" xfId="7" applyNumberFormat="1" applyFont="1" applyBorder="1" applyAlignment="1">
      <alignment horizontal="right" vertical="center"/>
    </xf>
    <xf numFmtId="3" fontId="28" fillId="0" borderId="69" xfId="13" applyNumberFormat="1" applyFont="1" applyBorder="1" applyAlignment="1">
      <alignment horizontal="right"/>
    </xf>
    <xf numFmtId="0" fontId="41" fillId="0" borderId="0" xfId="0" applyFont="1" applyBorder="1"/>
    <xf numFmtId="3" fontId="22" fillId="0" borderId="0" xfId="13" applyNumberFormat="1" applyFont="1" applyFill="1" applyBorder="1" applyAlignment="1">
      <alignment horizontal="right"/>
    </xf>
    <xf numFmtId="3" fontId="24" fillId="0" borderId="68" xfId="0" applyNumberFormat="1" applyFont="1" applyFill="1" applyBorder="1"/>
    <xf numFmtId="3" fontId="24" fillId="0" borderId="68" xfId="0" applyNumberFormat="1" applyFont="1" applyBorder="1"/>
    <xf numFmtId="3" fontId="22" fillId="0" borderId="68" xfId="13" applyNumberFormat="1" applyFont="1" applyFill="1" applyBorder="1" applyAlignment="1">
      <alignment horizontal="right"/>
    </xf>
    <xf numFmtId="1" fontId="14" fillId="0" borderId="60" xfId="1" applyNumberFormat="1" applyFont="1" applyBorder="1"/>
    <xf numFmtId="167" fontId="11" fillId="0" borderId="60" xfId="0" applyNumberFormat="1" applyFont="1" applyBorder="1" applyAlignment="1">
      <alignment horizontal="center"/>
    </xf>
    <xf numFmtId="0" fontId="11" fillId="0" borderId="80" xfId="0" applyFont="1" applyBorder="1"/>
    <xf numFmtId="167" fontId="11" fillId="0" borderId="58" xfId="0" applyNumberFormat="1" applyFont="1" applyBorder="1" applyAlignment="1">
      <alignment horizontal="center"/>
    </xf>
    <xf numFmtId="0" fontId="19" fillId="0" borderId="60" xfId="0" applyNumberFormat="1" applyFont="1" applyBorder="1" applyAlignment="1" applyProtection="1">
      <alignment horizontal="right"/>
    </xf>
    <xf numFmtId="0" fontId="19" fillId="0" borderId="62" xfId="0" applyNumberFormat="1" applyFont="1" applyBorder="1" applyAlignment="1" applyProtection="1">
      <alignment horizontal="right"/>
    </xf>
    <xf numFmtId="0" fontId="19" fillId="0" borderId="65" xfId="0" applyNumberFormat="1" applyFont="1" applyBorder="1" applyAlignment="1" applyProtection="1">
      <alignment horizontal="right"/>
    </xf>
    <xf numFmtId="166" fontId="10" fillId="0" borderId="180" xfId="2" applyFont="1" applyBorder="1"/>
    <xf numFmtId="166" fontId="10" fillId="0" borderId="173" xfId="2" applyFont="1" applyBorder="1"/>
    <xf numFmtId="3" fontId="10" fillId="6" borderId="12" xfId="0" applyNumberFormat="1" applyFont="1" applyFill="1" applyBorder="1"/>
    <xf numFmtId="3" fontId="10" fillId="6" borderId="13" xfId="0" applyNumberFormat="1" applyFont="1" applyFill="1" applyBorder="1"/>
    <xf numFmtId="3" fontId="10" fillId="6" borderId="14" xfId="0" applyNumberFormat="1" applyFont="1" applyFill="1" applyBorder="1"/>
    <xf numFmtId="0" fontId="10" fillId="6" borderId="143" xfId="1" applyNumberFormat="1" applyFont="1" applyFill="1" applyBorder="1"/>
    <xf numFmtId="3" fontId="10" fillId="6" borderId="16" xfId="0" applyNumberFormat="1" applyFont="1" applyFill="1" applyBorder="1"/>
    <xf numFmtId="3" fontId="10" fillId="6" borderId="18" xfId="0" applyNumberFormat="1" applyFont="1" applyFill="1" applyBorder="1"/>
    <xf numFmtId="3" fontId="10" fillId="6" borderId="19" xfId="0" applyNumberFormat="1" applyFont="1" applyFill="1" applyBorder="1"/>
    <xf numFmtId="0" fontId="10" fillId="6" borderId="123" xfId="2" applyNumberFormat="1" applyFont="1" applyFill="1" applyBorder="1"/>
    <xf numFmtId="3" fontId="10" fillId="6" borderId="22" xfId="0" applyNumberFormat="1" applyFont="1" applyFill="1" applyBorder="1"/>
    <xf numFmtId="3" fontId="10" fillId="6" borderId="24" xfId="0" applyNumberFormat="1" applyFont="1" applyFill="1" applyBorder="1"/>
    <xf numFmtId="3" fontId="10" fillId="6" borderId="25" xfId="0" applyNumberFormat="1" applyFont="1" applyFill="1" applyBorder="1"/>
    <xf numFmtId="0" fontId="10" fillId="6" borderId="124" xfId="2" applyNumberFormat="1" applyFont="1" applyFill="1" applyBorder="1"/>
    <xf numFmtId="3" fontId="10" fillId="0" borderId="76" xfId="0" applyNumberFormat="1" applyFont="1" applyBorder="1"/>
    <xf numFmtId="3" fontId="10" fillId="0" borderId="77" xfId="0" applyNumberFormat="1" applyFont="1" applyBorder="1"/>
    <xf numFmtId="167" fontId="10" fillId="0" borderId="180" xfId="0" applyNumberFormat="1" applyFont="1" applyBorder="1" applyAlignment="1">
      <alignment horizontal="center"/>
    </xf>
    <xf numFmtId="167" fontId="10" fillId="0" borderId="173" xfId="0" applyNumberFormat="1" applyFont="1" applyBorder="1" applyAlignment="1">
      <alignment horizontal="center"/>
    </xf>
    <xf numFmtId="1" fontId="10" fillId="0" borderId="85" xfId="1" applyNumberFormat="1" applyFont="1" applyBorder="1"/>
    <xf numFmtId="0" fontId="31" fillId="0" borderId="181" xfId="0" applyFont="1" applyBorder="1" applyAlignment="1">
      <alignment horizontal="center"/>
    </xf>
    <xf numFmtId="0" fontId="31" fillId="0" borderId="205" xfId="0" applyFont="1" applyFill="1" applyBorder="1" applyAlignment="1">
      <alignment wrapText="1"/>
    </xf>
    <xf numFmtId="0" fontId="31" fillId="0" borderId="181" xfId="0" applyFont="1" applyBorder="1"/>
    <xf numFmtId="0" fontId="31" fillId="0" borderId="184" xfId="0" applyFont="1" applyBorder="1"/>
    <xf numFmtId="0" fontId="31" fillId="0" borderId="207" xfId="0" applyFont="1" applyBorder="1"/>
    <xf numFmtId="0" fontId="31" fillId="0" borderId="206" xfId="0" applyFont="1" applyBorder="1"/>
    <xf numFmtId="0" fontId="31" fillId="0" borderId="182" xfId="0" applyFont="1" applyBorder="1"/>
    <xf numFmtId="0" fontId="31" fillId="0" borderId="183" xfId="0" applyFont="1" applyBorder="1"/>
    <xf numFmtId="0" fontId="31" fillId="0" borderId="182" xfId="0" applyFont="1" applyFill="1" applyBorder="1" applyAlignment="1">
      <alignment wrapText="1"/>
    </xf>
    <xf numFmtId="0" fontId="19" fillId="0" borderId="0" xfId="0" applyNumberFormat="1" applyFont="1" applyBorder="1" applyAlignment="1" applyProtection="1">
      <alignment horizontal="right"/>
    </xf>
    <xf numFmtId="0" fontId="10" fillId="0" borderId="218" xfId="0" applyFont="1" applyFill="1" applyBorder="1" applyAlignment="1">
      <alignment wrapText="1"/>
    </xf>
    <xf numFmtId="0" fontId="10" fillId="0" borderId="112" xfId="0" applyFont="1" applyBorder="1"/>
    <xf numFmtId="0" fontId="10" fillId="0" borderId="113" xfId="0" applyFont="1" applyBorder="1"/>
    <xf numFmtId="0" fontId="10" fillId="0" borderId="114" xfId="0" applyFont="1" applyBorder="1"/>
    <xf numFmtId="0" fontId="10" fillId="0" borderId="220" xfId="0" applyFont="1" applyBorder="1"/>
    <xf numFmtId="0" fontId="23" fillId="0" borderId="86" xfId="0" applyFont="1" applyFill="1" applyBorder="1" applyAlignment="1"/>
    <xf numFmtId="0" fontId="23" fillId="0" borderId="87" xfId="0" applyFont="1" applyFill="1" applyBorder="1" applyAlignment="1"/>
    <xf numFmtId="0" fontId="23" fillId="0" borderId="88" xfId="0" applyFont="1" applyFill="1" applyBorder="1" applyAlignment="1"/>
    <xf numFmtId="165" fontId="10" fillId="0" borderId="83" xfId="2" applyNumberFormat="1" applyFont="1" applyBorder="1"/>
    <xf numFmtId="0" fontId="10" fillId="0" borderId="67" xfId="0" applyFont="1" applyBorder="1"/>
    <xf numFmtId="0" fontId="10" fillId="0" borderId="68" xfId="0" applyFont="1" applyBorder="1"/>
    <xf numFmtId="0" fontId="10" fillId="0" borderId="160" xfId="0" applyFont="1" applyBorder="1"/>
    <xf numFmtId="0" fontId="10" fillId="0" borderId="221" xfId="0" applyFont="1" applyBorder="1"/>
    <xf numFmtId="0" fontId="10" fillId="0" borderId="143" xfId="0" applyFont="1" applyBorder="1"/>
    <xf numFmtId="0" fontId="10" fillId="0" borderId="116" xfId="0" applyFont="1" applyBorder="1"/>
    <xf numFmtId="0" fontId="10" fillId="0" borderId="222" xfId="0" applyFont="1" applyBorder="1"/>
    <xf numFmtId="0" fontId="10" fillId="0" borderId="164" xfId="0" applyFont="1" applyBorder="1"/>
    <xf numFmtId="168" fontId="31" fillId="0" borderId="180" xfId="1" applyNumberFormat="1" applyFont="1" applyBorder="1" applyAlignment="1">
      <alignment horizontal="center"/>
    </xf>
    <xf numFmtId="0" fontId="31" fillId="0" borderId="179" xfId="0" applyFont="1" applyBorder="1" applyAlignment="1">
      <alignment horizontal="center"/>
    </xf>
    <xf numFmtId="0" fontId="31" fillId="0" borderId="216" xfId="0" applyFont="1" applyBorder="1" applyAlignment="1">
      <alignment wrapText="1"/>
    </xf>
    <xf numFmtId="0" fontId="31" fillId="0" borderId="179" xfId="0" applyFont="1" applyBorder="1" applyAlignment="1"/>
    <xf numFmtId="0" fontId="31" fillId="0" borderId="217" xfId="0" applyFont="1" applyBorder="1" applyAlignment="1"/>
    <xf numFmtId="0" fontId="31" fillId="0" borderId="180" xfId="0" applyFont="1" applyBorder="1" applyAlignment="1">
      <alignment horizontal="center"/>
    </xf>
    <xf numFmtId="0" fontId="31" fillId="0" borderId="216" xfId="0" applyFont="1" applyBorder="1" applyAlignment="1"/>
    <xf numFmtId="0" fontId="31" fillId="0" borderId="216" xfId="0" applyFont="1" applyBorder="1" applyAlignment="1">
      <alignment horizontal="center"/>
    </xf>
    <xf numFmtId="0" fontId="14" fillId="0" borderId="223" xfId="0" applyFont="1" applyBorder="1" applyAlignment="1">
      <alignment horizontal="center" wrapText="1"/>
    </xf>
    <xf numFmtId="0" fontId="10" fillId="0" borderId="224" xfId="0" applyFont="1" applyFill="1" applyBorder="1" applyAlignment="1">
      <alignment horizontal="center"/>
    </xf>
    <xf numFmtId="0" fontId="14" fillId="0" borderId="225" xfId="0" applyFont="1" applyBorder="1" applyAlignment="1">
      <alignment horizontal="center" wrapText="1"/>
    </xf>
    <xf numFmtId="3" fontId="31" fillId="0" borderId="123" xfId="0" applyNumberFormat="1" applyFont="1" applyBorder="1"/>
    <xf numFmtId="3" fontId="31" fillId="0" borderId="82" xfId="0" applyNumberFormat="1" applyFont="1" applyBorder="1"/>
    <xf numFmtId="3" fontId="31" fillId="0" borderId="204" xfId="0" applyNumberFormat="1" applyFont="1" applyBorder="1"/>
    <xf numFmtId="3" fontId="31" fillId="0" borderId="197" xfId="0" applyNumberFormat="1" applyFont="1" applyBorder="1"/>
    <xf numFmtId="3" fontId="31" fillId="0" borderId="157" xfId="0" applyNumberFormat="1" applyFont="1" applyBorder="1"/>
    <xf numFmtId="3" fontId="31" fillId="0" borderId="154" xfId="0" applyNumberFormat="1" applyFont="1" applyBorder="1"/>
    <xf numFmtId="3" fontId="31" fillId="0" borderId="191" xfId="0" applyNumberFormat="1" applyFont="1" applyBorder="1"/>
    <xf numFmtId="3" fontId="31" fillId="0" borderId="155" xfId="0" applyNumberFormat="1" applyFont="1" applyBorder="1"/>
    <xf numFmtId="3" fontId="31" fillId="0" borderId="115" xfId="0" applyNumberFormat="1" applyFont="1" applyBorder="1"/>
    <xf numFmtId="0" fontId="14" fillId="0" borderId="226" xfId="0" applyFont="1" applyBorder="1" applyAlignment="1">
      <alignment horizontal="center" wrapText="1"/>
    </xf>
    <xf numFmtId="0" fontId="14" fillId="0" borderId="227" xfId="0" applyFont="1" applyBorder="1" applyAlignment="1">
      <alignment horizontal="center" wrapText="1"/>
    </xf>
    <xf numFmtId="0" fontId="14" fillId="0" borderId="228" xfId="0" applyFont="1" applyBorder="1" applyAlignment="1">
      <alignment horizontal="center" wrapText="1"/>
    </xf>
    <xf numFmtId="0" fontId="14" fillId="0" borderId="229" xfId="0" applyFont="1" applyBorder="1" applyAlignment="1">
      <alignment horizontal="center" wrapText="1"/>
    </xf>
    <xf numFmtId="0" fontId="14" fillId="0" borderId="230" xfId="0" applyFont="1" applyBorder="1" applyAlignment="1">
      <alignment horizontal="center" wrapText="1"/>
    </xf>
    <xf numFmtId="0" fontId="14" fillId="0" borderId="231" xfId="0" applyFont="1" applyBorder="1" applyAlignment="1">
      <alignment horizontal="center" wrapText="1"/>
    </xf>
    <xf numFmtId="0" fontId="14" fillId="0" borderId="209" xfId="0" applyFont="1" applyBorder="1" applyAlignment="1">
      <alignment horizontal="center" wrapText="1"/>
    </xf>
    <xf numFmtId="0" fontId="14" fillId="0" borderId="232" xfId="0" applyFont="1" applyBorder="1" applyAlignment="1">
      <alignment horizontal="center" wrapText="1"/>
    </xf>
    <xf numFmtId="169" fontId="10" fillId="0" borderId="0" xfId="1" applyFont="1"/>
    <xf numFmtId="0" fontId="10" fillId="0" borderId="163" xfId="0" applyFont="1" applyBorder="1" applyAlignment="1">
      <alignment horizontal="center"/>
    </xf>
    <xf numFmtId="3" fontId="10" fillId="0" borderId="183" xfId="0" applyNumberFormat="1" applyFont="1" applyBorder="1"/>
    <xf numFmtId="3" fontId="10" fillId="0" borderId="184" xfId="0" applyNumberFormat="1" applyFont="1" applyBorder="1"/>
    <xf numFmtId="3" fontId="10" fillId="0" borderId="182" xfId="0" applyNumberFormat="1" applyFont="1" applyBorder="1"/>
    <xf numFmtId="3" fontId="10" fillId="0" borderId="183" xfId="0" applyNumberFormat="1" applyFont="1" applyFill="1" applyBorder="1"/>
    <xf numFmtId="3" fontId="10" fillId="0" borderId="185" xfId="0" applyNumberFormat="1" applyFont="1" applyBorder="1"/>
    <xf numFmtId="0" fontId="22" fillId="0" borderId="61" xfId="0" applyFont="1" applyFill="1" applyBorder="1" applyAlignment="1">
      <alignment horizontal="center"/>
    </xf>
    <xf numFmtId="3" fontId="22" fillId="0" borderId="57" xfId="0" applyNumberFormat="1" applyFont="1" applyFill="1" applyBorder="1"/>
    <xf numFmtId="3" fontId="22" fillId="0" borderId="61" xfId="0" applyNumberFormat="1" applyFont="1" applyFill="1" applyBorder="1"/>
    <xf numFmtId="3" fontId="23" fillId="0" borderId="80" xfId="0" applyNumberFormat="1" applyFont="1" applyBorder="1"/>
    <xf numFmtId="3" fontId="22" fillId="0" borderId="81" xfId="0" applyNumberFormat="1" applyFont="1" applyBorder="1"/>
    <xf numFmtId="3" fontId="22" fillId="0" borderId="81" xfId="0" applyNumberFormat="1" applyFont="1" applyFill="1" applyBorder="1"/>
    <xf numFmtId="3" fontId="22" fillId="0" borderId="82" xfId="0" applyNumberFormat="1" applyFont="1" applyBorder="1"/>
    <xf numFmtId="165" fontId="23" fillId="0" borderId="58" xfId="2" applyNumberFormat="1" applyFont="1" applyBorder="1"/>
    <xf numFmtId="165" fontId="22" fillId="0" borderId="61" xfId="2" applyNumberFormat="1" applyFont="1" applyBorder="1"/>
    <xf numFmtId="165" fontId="22" fillId="0" borderId="61" xfId="2" applyNumberFormat="1" applyFont="1" applyFill="1" applyBorder="1"/>
    <xf numFmtId="165" fontId="22" fillId="0" borderId="63" xfId="2" applyNumberFormat="1" applyFont="1" applyBorder="1"/>
    <xf numFmtId="167" fontId="11" fillId="0" borderId="80" xfId="0" applyNumberFormat="1" applyFont="1" applyBorder="1" applyAlignment="1">
      <alignment horizontal="center"/>
    </xf>
    <xf numFmtId="167" fontId="0" fillId="0" borderId="81" xfId="0" applyNumberFormat="1" applyFont="1" applyBorder="1" applyAlignment="1">
      <alignment horizontal="center"/>
    </xf>
    <xf numFmtId="167" fontId="0" fillId="0" borderId="82" xfId="0" applyNumberFormat="1" applyFont="1" applyBorder="1" applyAlignment="1">
      <alignment horizontal="center"/>
    </xf>
    <xf numFmtId="0" fontId="0" fillId="0" borderId="81" xfId="0" applyFont="1" applyFill="1" applyBorder="1" applyAlignment="1">
      <alignment vertical="top" wrapText="1"/>
    </xf>
    <xf numFmtId="0" fontId="0" fillId="0" borderId="82" xfId="0" applyFont="1" applyFill="1" applyBorder="1" applyAlignment="1">
      <alignment vertical="top" wrapText="1"/>
    </xf>
    <xf numFmtId="3" fontId="25" fillId="0" borderId="61" xfId="0" applyNumberFormat="1" applyFont="1" applyBorder="1"/>
    <xf numFmtId="3" fontId="25" fillId="0" borderId="81" xfId="0" applyNumberFormat="1" applyFont="1" applyBorder="1"/>
    <xf numFmtId="0" fontId="10" fillId="0" borderId="233" xfId="0" applyFont="1" applyFill="1" applyBorder="1" applyAlignment="1">
      <alignment wrapText="1"/>
    </xf>
    <xf numFmtId="167" fontId="10" fillId="0" borderId="211" xfId="0" applyNumberFormat="1" applyFont="1" applyBorder="1"/>
    <xf numFmtId="167" fontId="10" fillId="0" borderId="57" xfId="0" applyNumberFormat="1" applyFont="1" applyBorder="1"/>
    <xf numFmtId="170" fontId="10" fillId="0" borderId="57" xfId="0" applyNumberFormat="1" applyFont="1" applyBorder="1"/>
    <xf numFmtId="3" fontId="14" fillId="0" borderId="59" xfId="0" applyNumberFormat="1" applyFont="1" applyBorder="1"/>
    <xf numFmtId="167" fontId="14" fillId="0" borderId="59" xfId="0" applyNumberFormat="1" applyFont="1" applyBorder="1"/>
    <xf numFmtId="170" fontId="14" fillId="0" borderId="59" xfId="0" applyNumberFormat="1" applyFont="1" applyBorder="1"/>
    <xf numFmtId="167" fontId="10" fillId="0" borderId="64" xfId="0" applyNumberFormat="1" applyFont="1" applyBorder="1"/>
    <xf numFmtId="170" fontId="10" fillId="0" borderId="64" xfId="0" applyNumberFormat="1" applyFont="1" applyBorder="1"/>
    <xf numFmtId="3" fontId="10" fillId="0" borderId="216" xfId="0" applyNumberFormat="1" applyFont="1" applyBorder="1" applyAlignment="1">
      <alignment horizontal="center" vertical="center"/>
    </xf>
    <xf numFmtId="3" fontId="10" fillId="0" borderId="173" xfId="0" applyNumberFormat="1" applyFont="1" applyBorder="1" applyAlignment="1">
      <alignment horizontal="center" vertical="center"/>
    </xf>
    <xf numFmtId="0" fontId="14" fillId="0" borderId="0" xfId="0" applyFont="1" applyFill="1" applyBorder="1" applyAlignment="1">
      <alignment horizontal="center" wrapText="1"/>
    </xf>
    <xf numFmtId="0" fontId="10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wrapText="1"/>
    </xf>
    <xf numFmtId="3" fontId="10" fillId="0" borderId="0" xfId="0" applyNumberFormat="1" applyFont="1" applyBorder="1" applyAlignment="1">
      <alignment horizontal="center" vertical="center"/>
    </xf>
    <xf numFmtId="0" fontId="30" fillId="0" borderId="140" xfId="0" applyFont="1" applyBorder="1" applyAlignment="1">
      <alignment horizontal="center" wrapText="1"/>
    </xf>
    <xf numFmtId="0" fontId="31" fillId="0" borderId="94" xfId="0" applyFont="1" applyFill="1" applyBorder="1" applyAlignment="1">
      <alignment horizontal="center"/>
    </xf>
    <xf numFmtId="0" fontId="31" fillId="0" borderId="100" xfId="0" applyFont="1" applyFill="1" applyBorder="1" applyAlignment="1">
      <alignment wrapText="1"/>
    </xf>
    <xf numFmtId="1" fontId="31" fillId="0" borderId="233" xfId="5" applyNumberFormat="1" applyFont="1" applyBorder="1"/>
    <xf numFmtId="0" fontId="30" fillId="0" borderId="144" xfId="0" applyFont="1" applyBorder="1" applyAlignment="1">
      <alignment horizontal="center" wrapText="1"/>
    </xf>
    <xf numFmtId="0" fontId="31" fillId="0" borderId="70" xfId="0" applyFont="1" applyFill="1" applyBorder="1" applyAlignment="1">
      <alignment horizontal="center"/>
    </xf>
    <xf numFmtId="0" fontId="31" fillId="0" borderId="78" xfId="0" applyFont="1" applyFill="1" applyBorder="1" applyAlignment="1">
      <alignment wrapText="1"/>
    </xf>
    <xf numFmtId="1" fontId="31" fillId="0" borderId="70" xfId="0" applyNumberFormat="1" applyFont="1" applyBorder="1"/>
    <xf numFmtId="1" fontId="31" fillId="0" borderId="71" xfId="0" applyNumberFormat="1" applyFont="1" applyBorder="1"/>
    <xf numFmtId="1" fontId="31" fillId="0" borderId="78" xfId="5" applyNumberFormat="1" applyFont="1" applyBorder="1"/>
    <xf numFmtId="0" fontId="31" fillId="0" borderId="233" xfId="0" applyFont="1" applyFill="1" applyBorder="1" applyAlignment="1">
      <alignment wrapText="1"/>
    </xf>
    <xf numFmtId="0" fontId="14" fillId="0" borderId="61" xfId="0" applyFont="1" applyBorder="1" applyAlignment="1">
      <alignment horizontal="center"/>
    </xf>
    <xf numFmtId="3" fontId="10" fillId="0" borderId="62" xfId="0" applyNumberFormat="1" applyFont="1" applyBorder="1"/>
    <xf numFmtId="0" fontId="14" fillId="0" borderId="63" xfId="0" applyFont="1" applyBorder="1" applyAlignment="1">
      <alignment horizontal="center"/>
    </xf>
    <xf numFmtId="3" fontId="10" fillId="0" borderId="65" xfId="0" applyNumberFormat="1" applyFont="1" applyBorder="1"/>
    <xf numFmtId="3" fontId="10" fillId="0" borderId="150" xfId="0" applyNumberFormat="1" applyFont="1" applyBorder="1"/>
    <xf numFmtId="1" fontId="31" fillId="0" borderId="62" xfId="0" applyNumberFormat="1" applyFont="1" applyBorder="1"/>
    <xf numFmtId="1" fontId="31" fillId="0" borderId="145" xfId="0" applyNumberFormat="1" applyFont="1" applyBorder="1"/>
    <xf numFmtId="1" fontId="31" fillId="0" borderId="146" xfId="0" applyNumberFormat="1" applyFont="1" applyBorder="1"/>
    <xf numFmtId="1" fontId="31" fillId="0" borderId="147" xfId="0" applyNumberFormat="1" applyFont="1" applyBorder="1"/>
    <xf numFmtId="1" fontId="31" fillId="0" borderId="58" xfId="0" applyNumberFormat="1" applyFont="1" applyBorder="1"/>
    <xf numFmtId="1" fontId="31" fillId="0" borderId="61" xfId="0" applyNumberFormat="1" applyFont="1" applyBorder="1"/>
    <xf numFmtId="1" fontId="31" fillId="0" borderId="63" xfId="0" applyNumberFormat="1" applyFont="1" applyBorder="1"/>
    <xf numFmtId="3" fontId="30" fillId="0" borderId="59" xfId="0" applyNumberFormat="1" applyFont="1" applyBorder="1"/>
    <xf numFmtId="3" fontId="30" fillId="0" borderId="60" xfId="0" applyNumberFormat="1" applyFont="1" applyBorder="1"/>
    <xf numFmtId="3" fontId="30" fillId="0" borderId="58" xfId="0" applyNumberFormat="1" applyFont="1" applyBorder="1"/>
    <xf numFmtId="167" fontId="10" fillId="0" borderId="150" xfId="0" applyNumberFormat="1" applyFont="1" applyBorder="1"/>
    <xf numFmtId="170" fontId="10" fillId="0" borderId="150" xfId="0" applyNumberFormat="1" applyFont="1" applyBorder="1"/>
    <xf numFmtId="1" fontId="10" fillId="0" borderId="158" xfId="0" applyNumberFormat="1" applyFont="1" applyBorder="1"/>
    <xf numFmtId="168" fontId="10" fillId="9" borderId="84" xfId="1" applyNumberFormat="1" applyFont="1" applyFill="1" applyBorder="1"/>
    <xf numFmtId="165" fontId="22" fillId="9" borderId="46" xfId="2" applyNumberFormat="1" applyFont="1" applyFill="1" applyBorder="1"/>
    <xf numFmtId="165" fontId="10" fillId="9" borderId="160" xfId="2" applyNumberFormat="1" applyFont="1" applyFill="1" applyBorder="1"/>
    <xf numFmtId="165" fontId="10" fillId="0" borderId="160" xfId="2" applyNumberFormat="1" applyFont="1" applyFill="1" applyBorder="1"/>
    <xf numFmtId="1" fontId="31" fillId="0" borderId="0" xfId="0" applyNumberFormat="1" applyFont="1"/>
    <xf numFmtId="3" fontId="14" fillId="0" borderId="12" xfId="0" applyNumberFormat="1" applyFont="1" applyBorder="1"/>
    <xf numFmtId="3" fontId="14" fillId="0" borderId="13" xfId="0" applyNumberFormat="1" applyFont="1" applyBorder="1"/>
    <xf numFmtId="3" fontId="14" fillId="0" borderId="14" xfId="0" applyNumberFormat="1" applyFont="1" applyBorder="1"/>
    <xf numFmtId="167" fontId="10" fillId="0" borderId="58" xfId="0" applyNumberFormat="1" applyFont="1" applyBorder="1" applyAlignment="1">
      <alignment horizontal="center"/>
    </xf>
    <xf numFmtId="167" fontId="10" fillId="0" borderId="157" xfId="0" applyNumberFormat="1" applyFont="1" applyBorder="1" applyAlignment="1">
      <alignment horizontal="center"/>
    </xf>
    <xf numFmtId="167" fontId="10" fillId="0" borderId="179" xfId="0" applyNumberFormat="1" applyFont="1" applyBorder="1" applyAlignment="1">
      <alignment horizontal="center"/>
    </xf>
    <xf numFmtId="0" fontId="14" fillId="0" borderId="150" xfId="0" applyFont="1" applyBorder="1"/>
    <xf numFmtId="3" fontId="43" fillId="0" borderId="71" xfId="0" applyNumberFormat="1" applyFont="1" applyBorder="1"/>
    <xf numFmtId="3" fontId="43" fillId="0" borderId="18" xfId="0" applyNumberFormat="1" applyFont="1" applyBorder="1"/>
    <xf numFmtId="3" fontId="43" fillId="0" borderId="76" xfId="0" applyNumberFormat="1" applyFont="1" applyBorder="1"/>
    <xf numFmtId="0" fontId="10" fillId="0" borderId="86" xfId="0" applyFont="1" applyBorder="1" applyAlignment="1">
      <alignment horizontal="center"/>
    </xf>
    <xf numFmtId="0" fontId="10" fillId="0" borderId="149" xfId="0" applyFont="1" applyFill="1" applyBorder="1" applyAlignment="1">
      <alignment wrapText="1"/>
    </xf>
    <xf numFmtId="3" fontId="10" fillId="0" borderId="206" xfId="0" applyNumberFormat="1" applyFont="1" applyBorder="1"/>
    <xf numFmtId="3" fontId="10" fillId="0" borderId="70" xfId="0" applyNumberFormat="1" applyFont="1" applyFill="1" applyBorder="1"/>
    <xf numFmtId="3" fontId="10" fillId="0" borderId="71" xfId="0" applyNumberFormat="1" applyFont="1" applyFill="1" applyBorder="1"/>
    <xf numFmtId="3" fontId="10" fillId="0" borderId="72" xfId="0" applyNumberFormat="1" applyFont="1" applyFill="1" applyBorder="1"/>
    <xf numFmtId="3" fontId="10" fillId="0" borderId="73" xfId="0" applyNumberFormat="1" applyFont="1" applyFill="1" applyBorder="1"/>
    <xf numFmtId="3" fontId="10" fillId="0" borderId="74" xfId="0" applyNumberFormat="1" applyFont="1" applyFill="1" applyBorder="1"/>
    <xf numFmtId="3" fontId="10" fillId="0" borderId="75" xfId="0" applyNumberFormat="1" applyFont="1" applyFill="1" applyBorder="1"/>
    <xf numFmtId="3" fontId="10" fillId="0" borderId="11" xfId="0" applyNumberFormat="1" applyFont="1" applyFill="1" applyBorder="1"/>
    <xf numFmtId="3" fontId="10" fillId="0" borderId="17" xfId="0" applyNumberFormat="1" applyFont="1" applyFill="1" applyBorder="1"/>
    <xf numFmtId="3" fontId="10" fillId="0" borderId="23" xfId="0" applyNumberFormat="1" applyFont="1" applyBorder="1"/>
    <xf numFmtId="170" fontId="10" fillId="0" borderId="89" xfId="0" applyNumberFormat="1" applyFont="1" applyBorder="1"/>
    <xf numFmtId="170" fontId="10" fillId="0" borderId="56" xfId="0" applyNumberFormat="1" applyFont="1" applyFill="1" applyBorder="1"/>
    <xf numFmtId="170" fontId="10" fillId="0" borderId="129" xfId="0" applyNumberFormat="1" applyFont="1" applyBorder="1"/>
    <xf numFmtId="3" fontId="43" fillId="0" borderId="78" xfId="0" applyNumberFormat="1" applyFont="1" applyBorder="1"/>
    <xf numFmtId="3" fontId="43" fillId="0" borderId="17" xfId="0" applyNumberFormat="1" applyFont="1" applyBorder="1"/>
    <xf numFmtId="3" fontId="43" fillId="0" borderId="79" xfId="0" applyNumberFormat="1" applyFont="1" applyBorder="1"/>
    <xf numFmtId="3" fontId="30" fillId="0" borderId="13" xfId="0" applyNumberFormat="1" applyFont="1" applyBorder="1"/>
    <xf numFmtId="3" fontId="30" fillId="0" borderId="99" xfId="0" applyNumberFormat="1" applyFont="1" applyBorder="1"/>
    <xf numFmtId="3" fontId="43" fillId="0" borderId="58" xfId="0" applyNumberFormat="1" applyFont="1" applyBorder="1"/>
    <xf numFmtId="3" fontId="43" fillId="0" borderId="60" xfId="0" applyNumberFormat="1" applyFont="1" applyBorder="1"/>
    <xf numFmtId="3" fontId="43" fillId="0" borderId="61" xfId="0" applyNumberFormat="1" applyFont="1" applyBorder="1"/>
    <xf numFmtId="3" fontId="43" fillId="0" borderId="62" xfId="0" applyNumberFormat="1" applyFont="1" applyBorder="1"/>
    <xf numFmtId="3" fontId="43" fillId="0" borderId="63" xfId="0" applyNumberFormat="1" applyFont="1" applyBorder="1"/>
    <xf numFmtId="3" fontId="43" fillId="0" borderId="65" xfId="0" applyNumberFormat="1" applyFont="1" applyBorder="1"/>
    <xf numFmtId="0" fontId="24" fillId="0" borderId="69" xfId="0" applyFont="1" applyBorder="1"/>
    <xf numFmtId="3" fontId="23" fillId="0" borderId="157" xfId="0" applyNumberFormat="1" applyFont="1" applyBorder="1"/>
    <xf numFmtId="3" fontId="23" fillId="0" borderId="150" xfId="0" applyNumberFormat="1" applyFont="1" applyBorder="1"/>
    <xf numFmtId="3" fontId="23" fillId="0" borderId="197" xfId="0" applyNumberFormat="1" applyFont="1" applyBorder="1"/>
    <xf numFmtId="0" fontId="14" fillId="0" borderId="52" xfId="0" applyFont="1" applyFill="1" applyBorder="1" applyAlignment="1">
      <alignment horizontal="center" wrapText="1"/>
    </xf>
    <xf numFmtId="0" fontId="14" fillId="0" borderId="36" xfId="0" applyFont="1" applyFill="1" applyBorder="1" applyAlignment="1">
      <alignment horizontal="center" wrapText="1"/>
    </xf>
    <xf numFmtId="0" fontId="19" fillId="0" borderId="145" xfId="0" applyNumberFormat="1" applyFont="1" applyBorder="1" applyAlignment="1" applyProtection="1">
      <alignment horizontal="right"/>
    </xf>
    <xf numFmtId="0" fontId="19" fillId="0" borderId="146" xfId="0" applyNumberFormat="1" applyFont="1" applyBorder="1" applyAlignment="1" applyProtection="1">
      <alignment horizontal="right"/>
    </xf>
    <xf numFmtId="0" fontId="19" fillId="0" borderId="147" xfId="0" applyNumberFormat="1" applyFont="1" applyBorder="1" applyAlignment="1" applyProtection="1">
      <alignment horizontal="right"/>
    </xf>
    <xf numFmtId="0" fontId="45" fillId="0" borderId="60" xfId="0" applyFont="1" applyFill="1" applyBorder="1" applyAlignment="1" applyProtection="1">
      <alignment horizontal="center"/>
    </xf>
    <xf numFmtId="49" fontId="45" fillId="0" borderId="62" xfId="0" applyNumberFormat="1" applyFont="1" applyFill="1" applyBorder="1" applyAlignment="1" applyProtection="1">
      <alignment horizontal="center"/>
      <protection locked="0"/>
    </xf>
    <xf numFmtId="49" fontId="45" fillId="0" borderId="65" xfId="0" applyNumberFormat="1" applyFont="1" applyFill="1" applyBorder="1" applyAlignment="1" applyProtection="1">
      <alignment horizontal="center"/>
      <protection locked="0"/>
    </xf>
    <xf numFmtId="1" fontId="14" fillId="0" borderId="58" xfId="1" applyNumberFormat="1" applyFont="1" applyBorder="1"/>
    <xf numFmtId="1" fontId="14" fillId="0" borderId="59" xfId="1" applyNumberFormat="1" applyFont="1" applyBorder="1"/>
    <xf numFmtId="1" fontId="31" fillId="0" borderId="58" xfId="0" applyNumberFormat="1" applyFont="1" applyBorder="1" applyAlignment="1">
      <alignment horizontal="center"/>
    </xf>
    <xf numFmtId="1" fontId="31" fillId="0" borderId="61" xfId="0" applyNumberFormat="1" applyFont="1" applyBorder="1" applyAlignment="1">
      <alignment horizontal="center"/>
    </xf>
    <xf numFmtId="1" fontId="31" fillId="0" borderId="63" xfId="0" applyNumberFormat="1" applyFont="1" applyBorder="1" applyAlignment="1">
      <alignment horizontal="center"/>
    </xf>
    <xf numFmtId="1" fontId="31" fillId="6" borderId="10" xfId="0" applyNumberFormat="1" applyFont="1" applyFill="1" applyBorder="1"/>
    <xf numFmtId="1" fontId="31" fillId="6" borderId="28" xfId="0" applyNumberFormat="1" applyFont="1" applyFill="1" applyBorder="1"/>
    <xf numFmtId="1" fontId="31" fillId="6" borderId="27" xfId="5" applyNumberFormat="1" applyFont="1" applyFill="1" applyBorder="1"/>
    <xf numFmtId="1" fontId="31" fillId="6" borderId="11" xfId="5" applyNumberFormat="1" applyFont="1" applyFill="1" applyBorder="1"/>
    <xf numFmtId="1" fontId="31" fillId="6" borderId="89" xfId="5" applyNumberFormat="1" applyFont="1" applyFill="1" applyBorder="1"/>
    <xf numFmtId="1" fontId="31" fillId="6" borderId="16" xfId="0" applyNumberFormat="1" applyFont="1" applyFill="1" applyBorder="1"/>
    <xf numFmtId="1" fontId="31" fillId="6" borderId="18" xfId="0" applyNumberFormat="1" applyFont="1" applyFill="1" applyBorder="1"/>
    <xf numFmtId="1" fontId="31" fillId="6" borderId="19" xfId="5" applyNumberFormat="1" applyFont="1" applyFill="1" applyBorder="1"/>
    <xf numFmtId="1" fontId="31" fillId="6" borderId="17" xfId="5" applyNumberFormat="1" applyFont="1" applyFill="1" applyBorder="1"/>
    <xf numFmtId="1" fontId="31" fillId="6" borderId="56" xfId="5" applyNumberFormat="1" applyFont="1" applyFill="1" applyBorder="1"/>
    <xf numFmtId="1" fontId="31" fillId="6" borderId="22" xfId="0" applyNumberFormat="1" applyFont="1" applyFill="1" applyBorder="1"/>
    <xf numFmtId="1" fontId="31" fillId="6" borderId="24" xfId="0" applyNumberFormat="1" applyFont="1" applyFill="1" applyBorder="1"/>
    <xf numFmtId="1" fontId="31" fillId="6" borderId="25" xfId="5" applyNumberFormat="1" applyFont="1" applyFill="1" applyBorder="1"/>
    <xf numFmtId="1" fontId="31" fillId="6" borderId="23" xfId="5" applyNumberFormat="1" applyFont="1" applyFill="1" applyBorder="1"/>
    <xf numFmtId="1" fontId="31" fillId="6" borderId="129" xfId="5" applyNumberFormat="1" applyFont="1" applyFill="1" applyBorder="1"/>
    <xf numFmtId="0" fontId="46" fillId="0" borderId="0" xfId="0" applyFont="1"/>
    <xf numFmtId="1" fontId="14" fillId="0" borderId="150" xfId="0" applyNumberFormat="1" applyFont="1" applyBorder="1"/>
    <xf numFmtId="0" fontId="10" fillId="0" borderId="157" xfId="0" applyFont="1" applyBorder="1"/>
    <xf numFmtId="0" fontId="10" fillId="0" borderId="158" xfId="0" applyFont="1" applyBorder="1"/>
    <xf numFmtId="0" fontId="10" fillId="0" borderId="173" xfId="0" applyFont="1" applyBorder="1"/>
    <xf numFmtId="166" fontId="14" fillId="0" borderId="158" xfId="2" applyFont="1" applyBorder="1"/>
    <xf numFmtId="171" fontId="19" fillId="0" borderId="85" xfId="17" applyFont="1" applyBorder="1" applyAlignment="1" applyProtection="1">
      <alignment horizontal="right"/>
    </xf>
    <xf numFmtId="0" fontId="10" fillId="0" borderId="156" xfId="0" applyFont="1" applyBorder="1"/>
    <xf numFmtId="0" fontId="10" fillId="0" borderId="165" xfId="0" applyFont="1" applyBorder="1"/>
    <xf numFmtId="0" fontId="10" fillId="0" borderId="166" xfId="0" applyFont="1" applyBorder="1"/>
    <xf numFmtId="0" fontId="10" fillId="0" borderId="62" xfId="2" applyNumberFormat="1" applyFont="1" applyBorder="1"/>
    <xf numFmtId="0" fontId="10" fillId="0" borderId="65" xfId="2" applyNumberFormat="1" applyFont="1" applyBorder="1"/>
    <xf numFmtId="0" fontId="27" fillId="0" borderId="83" xfId="0" applyFont="1" applyBorder="1" applyAlignment="1" applyProtection="1">
      <alignment horizontal="right"/>
    </xf>
    <xf numFmtId="0" fontId="27" fillId="0" borderId="84" xfId="0" applyFont="1" applyBorder="1" applyAlignment="1" applyProtection="1">
      <alignment horizontal="right"/>
    </xf>
    <xf numFmtId="0" fontId="27" fillId="0" borderId="156" xfId="0" applyFont="1" applyBorder="1" applyAlignment="1" applyProtection="1">
      <alignment horizontal="right"/>
    </xf>
    <xf numFmtId="1" fontId="23" fillId="0" borderId="60" xfId="0" applyNumberFormat="1" applyFont="1" applyBorder="1"/>
    <xf numFmtId="1" fontId="23" fillId="0" borderId="62" xfId="0" applyNumberFormat="1" applyFont="1" applyBorder="1"/>
    <xf numFmtId="1" fontId="23" fillId="0" borderId="114" xfId="0" applyNumberFormat="1" applyFont="1" applyBorder="1"/>
    <xf numFmtId="1" fontId="22" fillId="0" borderId="48" xfId="0" applyNumberFormat="1" applyFont="1" applyBorder="1"/>
    <xf numFmtId="1" fontId="22" fillId="0" borderId="29" xfId="0" applyNumberFormat="1" applyFont="1" applyBorder="1"/>
    <xf numFmtId="1" fontId="22" fillId="0" borderId="20" xfId="0" applyNumberFormat="1" applyFont="1" applyBorder="1"/>
    <xf numFmtId="1" fontId="22" fillId="0" borderId="32" xfId="0" applyNumberFormat="1" applyFont="1" applyBorder="1"/>
    <xf numFmtId="1" fontId="22" fillId="0" borderId="26" xfId="0" applyNumberFormat="1" applyFont="1" applyBorder="1"/>
    <xf numFmtId="1" fontId="22" fillId="0" borderId="41" xfId="0" applyNumberFormat="1" applyFont="1" applyBorder="1"/>
    <xf numFmtId="3" fontId="23" fillId="0" borderId="186" xfId="0" applyNumberFormat="1" applyFont="1" applyBorder="1"/>
    <xf numFmtId="3" fontId="23" fillId="0" borderId="66" xfId="0" applyNumberFormat="1" applyFont="1" applyBorder="1"/>
    <xf numFmtId="3" fontId="22" fillId="0" borderId="31" xfId="0" applyNumberFormat="1" applyFont="1" applyBorder="1"/>
    <xf numFmtId="3" fontId="22" fillId="0" borderId="93" xfId="0" applyNumberFormat="1" applyFont="1" applyBorder="1"/>
    <xf numFmtId="0" fontId="10" fillId="0" borderId="59" xfId="0" applyFont="1" applyFill="1" applyBorder="1" applyAlignment="1">
      <alignment wrapText="1"/>
    </xf>
    <xf numFmtId="0" fontId="19" fillId="0" borderId="0" xfId="0" applyFont="1" applyBorder="1" applyAlignment="1" applyProtection="1">
      <alignment horizontal="right"/>
    </xf>
    <xf numFmtId="3" fontId="10" fillId="0" borderId="58" xfId="0" applyNumberFormat="1" applyFont="1" applyBorder="1" applyAlignment="1">
      <alignment horizontal="right"/>
    </xf>
    <xf numFmtId="3" fontId="10" fillId="0" borderId="60" xfId="0" applyNumberFormat="1" applyFont="1" applyBorder="1" applyAlignment="1">
      <alignment horizontal="right"/>
    </xf>
    <xf numFmtId="3" fontId="10" fillId="0" borderId="157" xfId="0" applyNumberFormat="1" applyFont="1" applyBorder="1" applyAlignment="1">
      <alignment horizontal="right"/>
    </xf>
    <xf numFmtId="3" fontId="10" fillId="0" borderId="179" xfId="0" applyNumberFormat="1" applyFont="1" applyBorder="1" applyAlignment="1">
      <alignment horizontal="right"/>
    </xf>
    <xf numFmtId="3" fontId="10" fillId="0" borderId="173" xfId="0" applyNumberFormat="1" applyFont="1" applyBorder="1" applyAlignment="1">
      <alignment horizontal="right"/>
    </xf>
    <xf numFmtId="3" fontId="10" fillId="0" borderId="153" xfId="2" applyNumberFormat="1" applyFont="1" applyBorder="1" applyAlignment="1">
      <alignment horizontal="right"/>
    </xf>
    <xf numFmtId="3" fontId="10" fillId="0" borderId="154" xfId="2" applyNumberFormat="1" applyFont="1" applyBorder="1" applyAlignment="1">
      <alignment horizontal="right"/>
    </xf>
    <xf numFmtId="3" fontId="10" fillId="0" borderId="155" xfId="2" applyNumberFormat="1" applyFont="1" applyBorder="1" applyAlignment="1">
      <alignment horizontal="right"/>
    </xf>
    <xf numFmtId="3" fontId="10" fillId="0" borderId="83" xfId="0" applyNumberFormat="1" applyFont="1" applyBorder="1" applyAlignment="1">
      <alignment horizontal="right"/>
    </xf>
    <xf numFmtId="3" fontId="10" fillId="0" borderId="199" xfId="0" applyNumberFormat="1" applyFont="1" applyBorder="1" applyAlignment="1">
      <alignment horizontal="right"/>
    </xf>
    <xf numFmtId="3" fontId="10" fillId="0" borderId="164" xfId="0" applyNumberFormat="1" applyFont="1" applyBorder="1" applyAlignment="1">
      <alignment horizontal="right"/>
    </xf>
    <xf numFmtId="169" fontId="19" fillId="0" borderId="0" xfId="1" applyFont="1" applyBorder="1" applyAlignment="1" applyProtection="1">
      <alignment horizontal="right"/>
    </xf>
    <xf numFmtId="166" fontId="10" fillId="0" borderId="59" xfId="2" applyFont="1" applyBorder="1"/>
    <xf numFmtId="166" fontId="10" fillId="0" borderId="60" xfId="2" applyFont="1" applyBorder="1"/>
    <xf numFmtId="3" fontId="10" fillId="0" borderId="60" xfId="1" applyNumberFormat="1" applyFont="1" applyBorder="1"/>
    <xf numFmtId="0" fontId="32" fillId="0" borderId="125" xfId="0" applyFont="1" applyBorder="1" applyAlignment="1">
      <alignment wrapText="1"/>
    </xf>
    <xf numFmtId="0" fontId="32" fillId="0" borderId="178" xfId="0" applyFont="1" applyBorder="1" applyAlignment="1">
      <alignment wrapText="1"/>
    </xf>
    <xf numFmtId="0" fontId="32" fillId="0" borderId="126" xfId="0" applyFont="1" applyBorder="1" applyAlignment="1">
      <alignment wrapText="1"/>
    </xf>
    <xf numFmtId="3" fontId="22" fillId="0" borderId="179" xfId="0" applyNumberFormat="1" applyFont="1" applyBorder="1"/>
    <xf numFmtId="3" fontId="22" fillId="0" borderId="173" xfId="0" applyNumberFormat="1" applyFont="1" applyBorder="1"/>
    <xf numFmtId="0" fontId="10" fillId="0" borderId="197" xfId="0" applyFont="1" applyBorder="1"/>
    <xf numFmtId="0" fontId="10" fillId="0" borderId="216" xfId="0" applyFont="1" applyBorder="1"/>
    <xf numFmtId="167" fontId="10" fillId="0" borderId="61" xfId="0" applyNumberFormat="1" applyFont="1" applyBorder="1" applyAlignment="1">
      <alignment horizontal="center"/>
    </xf>
    <xf numFmtId="3" fontId="22" fillId="0" borderId="197" xfId="0" applyNumberFormat="1" applyFont="1" applyBorder="1"/>
    <xf numFmtId="165" fontId="22" fillId="0" borderId="157" xfId="2" applyNumberFormat="1" applyFont="1" applyBorder="1"/>
    <xf numFmtId="165" fontId="22" fillId="0" borderId="150" xfId="2" applyNumberFormat="1" applyFont="1" applyBorder="1"/>
    <xf numFmtId="165" fontId="22" fillId="0" borderId="150" xfId="2" applyNumberFormat="1" applyFont="1" applyFill="1" applyBorder="1"/>
    <xf numFmtId="165" fontId="22" fillId="0" borderId="158" xfId="2" applyNumberFormat="1" applyFont="1" applyFill="1" applyBorder="1"/>
    <xf numFmtId="0" fontId="0" fillId="0" borderId="157" xfId="0" applyFont="1" applyBorder="1" applyAlignment="1">
      <alignment horizontal="center"/>
    </xf>
    <xf numFmtId="0" fontId="0" fillId="0" borderId="197" xfId="0" applyFont="1" applyBorder="1"/>
    <xf numFmtId="167" fontId="0" fillId="0" borderId="197" xfId="0" applyNumberFormat="1" applyFont="1" applyBorder="1" applyAlignment="1">
      <alignment horizontal="center"/>
    </xf>
    <xf numFmtId="167" fontId="0" fillId="0" borderId="158" xfId="0" applyNumberFormat="1" applyFont="1" applyBorder="1" applyAlignment="1">
      <alignment horizontal="center"/>
    </xf>
    <xf numFmtId="167" fontId="0" fillId="0" borderId="214" xfId="0" applyNumberFormat="1" applyFont="1" applyBorder="1" applyAlignment="1">
      <alignment horizontal="center"/>
    </xf>
    <xf numFmtId="167" fontId="0" fillId="0" borderId="60" xfId="0" applyNumberFormat="1" applyFont="1" applyBorder="1" applyAlignment="1">
      <alignment horizontal="center"/>
    </xf>
    <xf numFmtId="167" fontId="0" fillId="0" borderId="189" xfId="0" applyNumberFormat="1" applyFont="1" applyBorder="1" applyAlignment="1">
      <alignment horizontal="center"/>
    </xf>
    <xf numFmtId="167" fontId="0" fillId="0" borderId="163" xfId="0" applyNumberFormat="1" applyFont="1" applyBorder="1" applyAlignment="1">
      <alignment horizontal="center"/>
    </xf>
    <xf numFmtId="167" fontId="0" fillId="0" borderId="173" xfId="0" applyNumberFormat="1" applyFont="1" applyBorder="1" applyAlignment="1">
      <alignment horizontal="center"/>
    </xf>
    <xf numFmtId="3" fontId="25" fillId="0" borderId="157" xfId="0" applyNumberFormat="1" applyFont="1" applyBorder="1"/>
    <xf numFmtId="3" fontId="25" fillId="0" borderId="150" xfId="0" applyNumberFormat="1" applyFont="1" applyBorder="1"/>
    <xf numFmtId="3" fontId="25" fillId="0" borderId="197" xfId="0" applyNumberFormat="1" applyFont="1" applyBorder="1"/>
    <xf numFmtId="3" fontId="25" fillId="0" borderId="158" xfId="0" applyNumberFormat="1" applyFont="1" applyBorder="1"/>
    <xf numFmtId="0" fontId="19" fillId="0" borderId="0" xfId="0" applyFont="1" applyBorder="1"/>
    <xf numFmtId="1" fontId="0" fillId="0" borderId="60" xfId="0" applyNumberFormat="1" applyFont="1" applyBorder="1" applyAlignment="1">
      <alignment horizontal="center"/>
    </xf>
    <xf numFmtId="1" fontId="0" fillId="0" borderId="158" xfId="0" applyNumberFormat="1" applyFont="1" applyBorder="1" applyAlignment="1">
      <alignment horizontal="center"/>
    </xf>
    <xf numFmtId="1" fontId="0" fillId="0" borderId="173" xfId="0" applyNumberFormat="1" applyFont="1" applyBorder="1" applyAlignment="1">
      <alignment horizontal="center"/>
    </xf>
    <xf numFmtId="1" fontId="0" fillId="0" borderId="214" xfId="0" applyNumberFormat="1" applyFont="1" applyBorder="1" applyAlignment="1">
      <alignment horizontal="center"/>
    </xf>
    <xf numFmtId="1" fontId="0" fillId="0" borderId="189" xfId="0" applyNumberFormat="1" applyFont="1" applyBorder="1" applyAlignment="1">
      <alignment horizontal="center"/>
    </xf>
    <xf numFmtId="1" fontId="0" fillId="0" borderId="163" xfId="0" applyNumberFormat="1" applyFont="1" applyBorder="1" applyAlignment="1">
      <alignment horizontal="center"/>
    </xf>
    <xf numFmtId="3" fontId="19" fillId="0" borderId="57" xfId="0" applyNumberFormat="1" applyFont="1" applyBorder="1" applyAlignment="1" applyProtection="1">
      <alignment horizontal="right"/>
    </xf>
    <xf numFmtId="0" fontId="11" fillId="0" borderId="86" xfId="0" applyFont="1" applyBorder="1" applyAlignment="1">
      <alignment horizontal="left" vertical="center"/>
    </xf>
    <xf numFmtId="0" fontId="0" fillId="0" borderId="87" xfId="0" applyFont="1" applyBorder="1"/>
    <xf numFmtId="0" fontId="11" fillId="0" borderId="234" xfId="0" applyFont="1" applyBorder="1" applyAlignment="1">
      <alignment horizontal="center" wrapText="1"/>
    </xf>
    <xf numFmtId="0" fontId="21" fillId="0" borderId="125" xfId="0" applyFont="1" applyBorder="1" applyAlignment="1">
      <alignment horizontal="center" wrapText="1"/>
    </xf>
    <xf numFmtId="0" fontId="21" fillId="0" borderId="178" xfId="0" applyFont="1" applyBorder="1" applyAlignment="1">
      <alignment horizontal="center" wrapText="1"/>
    </xf>
    <xf numFmtId="0" fontId="21" fillId="0" borderId="126" xfId="0" applyFont="1" applyBorder="1" applyAlignment="1">
      <alignment horizontal="center" wrapText="1"/>
    </xf>
    <xf numFmtId="0" fontId="24" fillId="0" borderId="0" xfId="0" applyFont="1" applyProtection="1">
      <protection locked="0"/>
    </xf>
    <xf numFmtId="0" fontId="11" fillId="0" borderId="144" xfId="0" applyFont="1" applyBorder="1" applyAlignment="1">
      <alignment horizontal="center" wrapText="1"/>
    </xf>
    <xf numFmtId="3" fontId="19" fillId="0" borderId="59" xfId="0" applyNumberFormat="1" applyFont="1" applyBorder="1" applyAlignment="1" applyProtection="1">
      <alignment horizontal="right"/>
    </xf>
    <xf numFmtId="3" fontId="19" fillId="0" borderId="64" xfId="0" applyNumberFormat="1" applyFont="1" applyBorder="1" applyAlignment="1" applyProtection="1">
      <alignment horizontal="right"/>
    </xf>
    <xf numFmtId="0" fontId="0" fillId="0" borderId="81" xfId="0" applyFont="1" applyFill="1" applyBorder="1" applyAlignment="1">
      <alignment wrapText="1"/>
    </xf>
    <xf numFmtId="0" fontId="0" fillId="0" borderId="82" xfId="0" applyFont="1" applyFill="1" applyBorder="1" applyAlignment="1">
      <alignment wrapText="1"/>
    </xf>
    <xf numFmtId="0" fontId="21" fillId="0" borderId="219" xfId="0" applyFont="1" applyBorder="1" applyAlignment="1">
      <alignment horizontal="center" wrapText="1"/>
    </xf>
    <xf numFmtId="3" fontId="19" fillId="0" borderId="145" xfId="0" applyNumberFormat="1" applyFont="1" applyBorder="1" applyAlignment="1" applyProtection="1">
      <alignment horizontal="right"/>
    </xf>
    <xf numFmtId="3" fontId="19" fillId="0" borderId="146" xfId="0" applyNumberFormat="1" applyFont="1" applyBorder="1" applyAlignment="1" applyProtection="1">
      <alignment horizontal="right"/>
    </xf>
    <xf numFmtId="3" fontId="19" fillId="0" borderId="147" xfId="0" applyNumberFormat="1" applyFont="1" applyBorder="1" applyAlignment="1" applyProtection="1">
      <alignment horizontal="right"/>
    </xf>
    <xf numFmtId="174" fontId="8" fillId="0" borderId="61" xfId="1" applyNumberFormat="1" applyFont="1" applyBorder="1"/>
    <xf numFmtId="174" fontId="8" fillId="0" borderId="62" xfId="1" applyNumberFormat="1" applyFont="1" applyBorder="1"/>
    <xf numFmtId="1" fontId="11" fillId="0" borderId="145" xfId="0" applyNumberFormat="1" applyFont="1" applyBorder="1"/>
    <xf numFmtId="1" fontId="11" fillId="0" borderId="59" xfId="0" applyNumberFormat="1" applyFont="1" applyBorder="1"/>
    <xf numFmtId="1" fontId="11" fillId="0" borderId="60" xfId="0" applyNumberFormat="1" applyFont="1" applyBorder="1"/>
    <xf numFmtId="0" fontId="11" fillId="0" borderId="86" xfId="0" applyFont="1" applyBorder="1" applyAlignment="1"/>
    <xf numFmtId="0" fontId="11" fillId="0" borderId="149" xfId="0" applyFont="1" applyBorder="1" applyAlignment="1"/>
    <xf numFmtId="0" fontId="21" fillId="0" borderId="195" xfId="0" applyFont="1" applyBorder="1" applyAlignment="1">
      <alignment horizontal="center" wrapText="1"/>
    </xf>
    <xf numFmtId="174" fontId="0" fillId="0" borderId="83" xfId="1" applyNumberFormat="1" applyFont="1" applyBorder="1"/>
    <xf numFmtId="174" fontId="0" fillId="0" borderId="84" xfId="1" applyNumberFormat="1" applyFont="1" applyBorder="1"/>
    <xf numFmtId="168" fontId="10" fillId="0" borderId="0" xfId="0" applyNumberFormat="1" applyFont="1"/>
    <xf numFmtId="1" fontId="0" fillId="0" borderId="198" xfId="0" applyNumberFormat="1" applyFont="1" applyBorder="1"/>
    <xf numFmtId="1" fontId="0" fillId="0" borderId="150" xfId="0" applyNumberFormat="1" applyFont="1" applyBorder="1"/>
    <xf numFmtId="1" fontId="0" fillId="0" borderId="158" xfId="0" applyNumberFormat="1" applyFont="1" applyBorder="1"/>
    <xf numFmtId="169" fontId="0" fillId="0" borderId="63" xfId="1" applyFont="1" applyBorder="1"/>
    <xf numFmtId="169" fontId="0" fillId="0" borderId="65" xfId="1" applyFont="1" applyBorder="1"/>
    <xf numFmtId="174" fontId="19" fillId="0" borderId="58" xfId="1" applyNumberFormat="1" applyFont="1" applyBorder="1" applyAlignment="1" applyProtection="1">
      <alignment horizontal="right"/>
    </xf>
    <xf numFmtId="174" fontId="19" fillId="0" borderId="59" xfId="1" applyNumberFormat="1" applyFont="1" applyBorder="1" applyAlignment="1" applyProtection="1">
      <alignment horizontal="right"/>
    </xf>
    <xf numFmtId="174" fontId="19" fillId="0" borderId="61" xfId="1" applyNumberFormat="1" applyFont="1" applyBorder="1" applyAlignment="1" applyProtection="1">
      <alignment horizontal="right"/>
    </xf>
    <xf numFmtId="174" fontId="19" fillId="0" borderId="57" xfId="1" applyNumberFormat="1" applyFont="1" applyBorder="1" applyAlignment="1" applyProtection="1">
      <alignment horizontal="right"/>
    </xf>
    <xf numFmtId="174" fontId="19" fillId="0" borderId="63" xfId="1" applyNumberFormat="1" applyFont="1" applyBorder="1" applyAlignment="1" applyProtection="1">
      <alignment horizontal="right"/>
    </xf>
    <xf numFmtId="174" fontId="19" fillId="0" borderId="64" xfId="1" applyNumberFormat="1" applyFont="1" applyBorder="1" applyAlignment="1" applyProtection="1">
      <alignment horizontal="right"/>
    </xf>
    <xf numFmtId="174" fontId="11" fillId="0" borderId="58" xfId="1" applyNumberFormat="1" applyFont="1" applyBorder="1"/>
    <xf numFmtId="174" fontId="11" fillId="0" borderId="59" xfId="1" applyNumberFormat="1" applyFont="1" applyBorder="1"/>
    <xf numFmtId="174" fontId="11" fillId="0" borderId="60" xfId="1" applyNumberFormat="1" applyFont="1" applyBorder="1"/>
    <xf numFmtId="174" fontId="0" fillId="0" borderId="157" xfId="1" applyNumberFormat="1" applyFont="1" applyBorder="1"/>
    <xf numFmtId="174" fontId="0" fillId="0" borderId="150" xfId="1" applyNumberFormat="1" applyFont="1" applyBorder="1"/>
    <xf numFmtId="174" fontId="0" fillId="0" borderId="158" xfId="1" applyNumberFormat="1" applyFont="1" applyBorder="1"/>
    <xf numFmtId="174" fontId="10" fillId="0" borderId="61" xfId="1" applyNumberFormat="1" applyFont="1" applyBorder="1"/>
    <xf numFmtId="174" fontId="10" fillId="0" borderId="57" xfId="1" applyNumberFormat="1" applyFont="1" applyBorder="1"/>
    <xf numFmtId="174" fontId="10" fillId="0" borderId="62" xfId="1" applyNumberFormat="1" applyFont="1" applyBorder="1"/>
    <xf numFmtId="168" fontId="10" fillId="0" borderId="146" xfId="1" applyNumberFormat="1" applyFont="1" applyBorder="1"/>
    <xf numFmtId="174" fontId="10" fillId="0" borderId="63" xfId="1" applyNumberFormat="1" applyFont="1" applyBorder="1"/>
    <xf numFmtId="174" fontId="10" fillId="0" borderId="64" xfId="1" applyNumberFormat="1" applyFont="1" applyBorder="1"/>
    <xf numFmtId="174" fontId="10" fillId="0" borderId="65" xfId="1" applyNumberFormat="1" applyFont="1" applyBorder="1"/>
    <xf numFmtId="168" fontId="10" fillId="0" borderId="147" xfId="1" applyNumberFormat="1" applyFont="1" applyBorder="1"/>
    <xf numFmtId="170" fontId="19" fillId="0" borderId="60" xfId="0" applyNumberFormat="1" applyFont="1" applyBorder="1" applyAlignment="1" applyProtection="1">
      <alignment horizontal="right"/>
    </xf>
    <xf numFmtId="170" fontId="19" fillId="0" borderId="62" xfId="0" applyNumberFormat="1" applyFont="1" applyBorder="1" applyAlignment="1" applyProtection="1">
      <alignment horizontal="right"/>
    </xf>
    <xf numFmtId="170" fontId="19" fillId="0" borderId="65" xfId="0" applyNumberFormat="1" applyFont="1" applyBorder="1" applyAlignment="1" applyProtection="1">
      <alignment horizontal="right"/>
    </xf>
    <xf numFmtId="174" fontId="0" fillId="0" borderId="156" xfId="1" applyNumberFormat="1" applyFont="1" applyBorder="1"/>
    <xf numFmtId="0" fontId="11" fillId="0" borderId="58" xfId="0" applyFont="1" applyBorder="1" applyAlignment="1">
      <alignment horizontal="center"/>
    </xf>
    <xf numFmtId="0" fontId="11" fillId="0" borderId="80" xfId="0" applyFont="1" applyFill="1" applyBorder="1" applyAlignment="1">
      <alignment wrapText="1"/>
    </xf>
    <xf numFmtId="0" fontId="10" fillId="0" borderId="235" xfId="0" applyFont="1" applyBorder="1" applyAlignment="1">
      <alignment horizontal="center"/>
    </xf>
    <xf numFmtId="0" fontId="10" fillId="0" borderId="236" xfId="0" applyFont="1" applyFill="1" applyBorder="1" applyAlignment="1">
      <alignment wrapText="1"/>
    </xf>
    <xf numFmtId="0" fontId="10" fillId="0" borderId="235" xfId="0" applyFont="1" applyBorder="1"/>
    <xf numFmtId="0" fontId="10" fillId="0" borderId="237" xfId="0" applyFont="1" applyBorder="1"/>
    <xf numFmtId="0" fontId="10" fillId="0" borderId="238" xfId="0" applyFont="1" applyBorder="1"/>
    <xf numFmtId="0" fontId="10" fillId="0" borderId="130" xfId="0" applyFont="1" applyBorder="1"/>
    <xf numFmtId="165" fontId="22" fillId="0" borderId="199" xfId="2" applyNumberFormat="1" applyFont="1" applyBorder="1"/>
    <xf numFmtId="0" fontId="10" fillId="0" borderId="125" xfId="0" applyFont="1" applyBorder="1"/>
    <xf numFmtId="0" fontId="10" fillId="0" borderId="178" xfId="0" applyFont="1" applyBorder="1"/>
    <xf numFmtId="0" fontId="10" fillId="0" borderId="126" xfId="0" applyFont="1" applyBorder="1"/>
    <xf numFmtId="0" fontId="10" fillId="0" borderId="195" xfId="0" applyFont="1" applyBorder="1"/>
    <xf numFmtId="0" fontId="10" fillId="0" borderId="85" xfId="0" applyFont="1" applyBorder="1"/>
    <xf numFmtId="3" fontId="10" fillId="0" borderId="58" xfId="0" applyNumberFormat="1" applyFont="1" applyBorder="1"/>
    <xf numFmtId="3" fontId="10" fillId="0" borderId="59" xfId="0" applyNumberFormat="1" applyFont="1" applyBorder="1"/>
    <xf numFmtId="3" fontId="10" fillId="0" borderId="60" xfId="0" applyNumberFormat="1" applyFont="1" applyBorder="1"/>
    <xf numFmtId="167" fontId="14" fillId="0" borderId="157" xfId="0" applyNumberFormat="1" applyFont="1" applyBorder="1" applyAlignment="1">
      <alignment horizontal="center"/>
    </xf>
    <xf numFmtId="167" fontId="14" fillId="0" borderId="150" xfId="0" applyNumberFormat="1" applyFont="1" applyBorder="1" applyAlignment="1">
      <alignment horizontal="center"/>
    </xf>
    <xf numFmtId="167" fontId="14" fillId="0" borderId="158" xfId="0" applyNumberFormat="1" applyFont="1" applyBorder="1" applyAlignment="1">
      <alignment horizontal="center"/>
    </xf>
    <xf numFmtId="1" fontId="10" fillId="0" borderId="57" xfId="1" applyNumberFormat="1" applyFont="1" applyBorder="1"/>
    <xf numFmtId="1" fontId="10" fillId="0" borderId="61" xfId="1" applyNumberFormat="1" applyFont="1" applyBorder="1"/>
    <xf numFmtId="1" fontId="10" fillId="0" borderId="62" xfId="1" applyNumberFormat="1" applyFont="1" applyBorder="1"/>
    <xf numFmtId="1" fontId="10" fillId="0" borderId="63" xfId="1" applyNumberFormat="1" applyFont="1" applyBorder="1"/>
    <xf numFmtId="1" fontId="10" fillId="0" borderId="64" xfId="1" applyNumberFormat="1" applyFont="1" applyBorder="1"/>
    <xf numFmtId="1" fontId="10" fillId="0" borderId="65" xfId="1" applyNumberFormat="1" applyFont="1" applyBorder="1"/>
    <xf numFmtId="0" fontId="14" fillId="0" borderId="141" xfId="0" applyFont="1" applyBorder="1" applyAlignment="1">
      <alignment horizontal="center" wrapText="1"/>
    </xf>
    <xf numFmtId="0" fontId="14" fillId="0" borderId="190" xfId="0" applyFont="1" applyBorder="1" applyAlignment="1">
      <alignment horizontal="center" wrapText="1"/>
    </xf>
    <xf numFmtId="166" fontId="10" fillId="0" borderId="214" xfId="2" applyFont="1" applyBorder="1"/>
    <xf numFmtId="166" fontId="10" fillId="0" borderId="165" xfId="2" applyFont="1" applyBorder="1"/>
    <xf numFmtId="166" fontId="10" fillId="0" borderId="166" xfId="2" applyFont="1" applyBorder="1"/>
    <xf numFmtId="0" fontId="10" fillId="0" borderId="94" xfId="0" applyFont="1" applyFill="1" applyBorder="1" applyAlignment="1">
      <alignment horizontal="center"/>
    </xf>
    <xf numFmtId="166" fontId="10" fillId="0" borderId="152" xfId="2" applyFont="1" applyBorder="1"/>
    <xf numFmtId="0" fontId="14" fillId="0" borderId="70" xfId="0" applyFont="1" applyFill="1" applyBorder="1" applyAlignment="1">
      <alignment horizontal="center"/>
    </xf>
    <xf numFmtId="0" fontId="14" fillId="0" borderId="78" xfId="0" applyFont="1" applyFill="1" applyBorder="1" applyAlignment="1">
      <alignment wrapText="1"/>
    </xf>
    <xf numFmtId="166" fontId="14" fillId="0" borderId="151" xfId="2" applyFont="1" applyBorder="1"/>
    <xf numFmtId="1" fontId="14" fillId="0" borderId="83" xfId="1" applyNumberFormat="1" applyFont="1" applyBorder="1"/>
    <xf numFmtId="0" fontId="14" fillId="0" borderId="21" xfId="0" applyFont="1" applyFill="1" applyBorder="1" applyAlignment="1">
      <alignment wrapText="1"/>
    </xf>
    <xf numFmtId="0" fontId="14" fillId="0" borderId="12" xfId="0" applyFont="1" applyBorder="1"/>
    <xf numFmtId="0" fontId="14" fillId="0" borderId="14" xfId="0" applyFont="1" applyBorder="1"/>
    <xf numFmtId="0" fontId="14" fillId="0" borderId="31" xfId="0" applyFont="1" applyBorder="1"/>
    <xf numFmtId="0" fontId="14" fillId="0" borderId="160" xfId="0" applyFont="1" applyBorder="1"/>
    <xf numFmtId="0" fontId="14" fillId="0" borderId="222" xfId="0" applyFont="1" applyBorder="1"/>
    <xf numFmtId="0" fontId="14" fillId="0" borderId="143" xfId="0" applyFont="1" applyBorder="1"/>
    <xf numFmtId="0" fontId="23" fillId="0" borderId="53" xfId="0" applyFont="1" applyBorder="1" applyAlignment="1">
      <alignment horizontal="center" wrapText="1"/>
    </xf>
    <xf numFmtId="0" fontId="22" fillId="0" borderId="138" xfId="0" applyFont="1" applyBorder="1" applyAlignment="1">
      <alignment horizontal="center"/>
    </xf>
    <xf numFmtId="0" fontId="23" fillId="0" borderId="162" xfId="0" applyFont="1" applyFill="1" applyBorder="1" applyAlignment="1">
      <alignment wrapText="1"/>
    </xf>
    <xf numFmtId="3" fontId="23" fillId="0" borderId="138" xfId="0" applyNumberFormat="1" applyFont="1" applyBorder="1"/>
    <xf numFmtId="3" fontId="23" fillId="0" borderId="162" xfId="0" applyNumberFormat="1" applyFont="1" applyBorder="1"/>
    <xf numFmtId="0" fontId="23" fillId="0" borderId="144" xfId="0" applyFont="1" applyBorder="1" applyAlignment="1">
      <alignment horizontal="center" wrapText="1"/>
    </xf>
    <xf numFmtId="0" fontId="23" fillId="0" borderId="181" xfId="0" applyFont="1" applyBorder="1" applyAlignment="1">
      <alignment horizontal="center" wrapText="1"/>
    </xf>
    <xf numFmtId="0" fontId="23" fillId="0" borderId="207" xfId="0" applyFont="1" applyBorder="1" applyAlignment="1">
      <alignment horizontal="center" wrapText="1"/>
    </xf>
    <xf numFmtId="3" fontId="23" fillId="0" borderId="139" xfId="0" applyNumberFormat="1" applyFont="1" applyBorder="1"/>
    <xf numFmtId="3" fontId="23" fillId="0" borderId="158" xfId="0" applyNumberFormat="1" applyFont="1" applyBorder="1"/>
    <xf numFmtId="3" fontId="23" fillId="0" borderId="173" xfId="0" applyNumberFormat="1" applyFont="1" applyBorder="1"/>
    <xf numFmtId="0" fontId="31" fillId="0" borderId="153" xfId="0" applyFont="1" applyBorder="1" applyAlignment="1"/>
    <xf numFmtId="0" fontId="31" fillId="0" borderId="191" xfId="0" applyFont="1" applyBorder="1" applyAlignment="1"/>
    <xf numFmtId="0" fontId="31" fillId="0" borderId="116" xfId="0" applyFont="1" applyBorder="1" applyAlignment="1"/>
    <xf numFmtId="3" fontId="43" fillId="0" borderId="145" xfId="0" applyNumberFormat="1" applyFont="1" applyBorder="1"/>
    <xf numFmtId="3" fontId="43" fillId="0" borderId="146" xfId="0" applyNumberFormat="1" applyFont="1" applyBorder="1"/>
    <xf numFmtId="3" fontId="43" fillId="0" borderId="147" xfId="0" applyNumberFormat="1" applyFont="1" applyBorder="1"/>
    <xf numFmtId="3" fontId="30" fillId="0" borderId="12" xfId="0" applyNumberFormat="1" applyFont="1" applyBorder="1"/>
    <xf numFmtId="3" fontId="43" fillId="0" borderId="57" xfId="0" applyNumberFormat="1" applyFont="1" applyBorder="1"/>
    <xf numFmtId="3" fontId="43" fillId="0" borderId="59" xfId="0" applyNumberFormat="1" applyFont="1" applyBorder="1"/>
    <xf numFmtId="3" fontId="43" fillId="0" borderId="64" xfId="0" applyNumberFormat="1" applyFont="1" applyBorder="1"/>
    <xf numFmtId="0" fontId="11" fillId="0" borderId="195" xfId="0" applyFont="1" applyBorder="1" applyAlignment="1">
      <alignment horizontal="center" wrapText="1"/>
    </xf>
    <xf numFmtId="3" fontId="43" fillId="0" borderId="83" xfId="0" applyNumberFormat="1" applyFont="1" applyBorder="1"/>
    <xf numFmtId="3" fontId="43" fillId="0" borderId="84" xfId="0" applyNumberFormat="1" applyFont="1" applyBorder="1"/>
    <xf numFmtId="3" fontId="43" fillId="0" borderId="85" xfId="0" applyNumberFormat="1" applyFont="1" applyBorder="1"/>
    <xf numFmtId="3" fontId="30" fillId="0" borderId="164" xfId="0" applyNumberFormat="1" applyFont="1" applyBorder="1"/>
    <xf numFmtId="3" fontId="31" fillId="0" borderId="0" xfId="0" applyNumberFormat="1" applyFont="1" applyFill="1" applyBorder="1"/>
    <xf numFmtId="169" fontId="31" fillId="0" borderId="0" xfId="1" applyFont="1" applyFill="1" applyBorder="1"/>
    <xf numFmtId="3" fontId="31" fillId="0" borderId="179" xfId="0" applyNumberFormat="1" applyFont="1" applyBorder="1"/>
    <xf numFmtId="3" fontId="31" fillId="0" borderId="180" xfId="0" applyNumberFormat="1" applyFont="1" applyBorder="1"/>
    <xf numFmtId="3" fontId="31" fillId="0" borderId="173" xfId="0" applyNumberFormat="1" applyFont="1" applyBorder="1"/>
    <xf numFmtId="0" fontId="30" fillId="0" borderId="187" xfId="0" applyFont="1" applyFill="1" applyBorder="1" applyAlignment="1">
      <alignment wrapText="1"/>
    </xf>
    <xf numFmtId="3" fontId="30" fillId="0" borderId="115" xfId="0" applyNumberFormat="1" applyFont="1" applyBorder="1"/>
    <xf numFmtId="0" fontId="0" fillId="0" borderId="0" xfId="0" applyFill="1"/>
    <xf numFmtId="3" fontId="31" fillId="0" borderId="61" xfId="0" applyNumberFormat="1" applyFont="1" applyFill="1" applyBorder="1"/>
    <xf numFmtId="3" fontId="31" fillId="0" borderId="57" xfId="0" applyNumberFormat="1" applyFont="1" applyFill="1" applyBorder="1"/>
    <xf numFmtId="3" fontId="31" fillId="0" borderId="81" xfId="0" applyNumberFormat="1" applyFont="1" applyFill="1" applyBorder="1"/>
    <xf numFmtId="3" fontId="31" fillId="0" borderId="62" xfId="0" applyNumberFormat="1" applyFont="1" applyFill="1" applyBorder="1"/>
    <xf numFmtId="3" fontId="31" fillId="0" borderId="146" xfId="0" applyNumberFormat="1" applyFont="1" applyFill="1" applyBorder="1"/>
    <xf numFmtId="3" fontId="31" fillId="0" borderId="123" xfId="0" applyNumberFormat="1" applyFont="1" applyFill="1" applyBorder="1"/>
    <xf numFmtId="0" fontId="31" fillId="0" borderId="168" xfId="0" applyFont="1" applyFill="1" applyBorder="1" applyAlignment="1">
      <alignment wrapText="1"/>
    </xf>
    <xf numFmtId="0" fontId="14" fillId="0" borderId="187" xfId="0" applyFont="1" applyFill="1" applyBorder="1" applyAlignment="1">
      <alignment horizontal="center"/>
    </xf>
    <xf numFmtId="3" fontId="30" fillId="0" borderId="58" xfId="0" applyNumberFormat="1" applyFont="1" applyFill="1" applyBorder="1"/>
    <xf numFmtId="3" fontId="30" fillId="0" borderId="59" xfId="0" applyNumberFormat="1" applyFont="1" applyFill="1" applyBorder="1"/>
    <xf numFmtId="3" fontId="30" fillId="0" borderId="80" xfId="0" applyNumberFormat="1" applyFont="1" applyFill="1" applyBorder="1"/>
    <xf numFmtId="3" fontId="30" fillId="0" borderId="60" xfId="0" applyNumberFormat="1" applyFont="1" applyFill="1" applyBorder="1"/>
    <xf numFmtId="3" fontId="30" fillId="0" borderId="145" xfId="0" applyNumberFormat="1" applyFont="1" applyFill="1" applyBorder="1"/>
    <xf numFmtId="3" fontId="30" fillId="0" borderId="115" xfId="0" applyNumberFormat="1" applyFont="1" applyFill="1" applyBorder="1"/>
    <xf numFmtId="0" fontId="11" fillId="0" borderId="0" xfId="0" applyFont="1" applyFill="1"/>
    <xf numFmtId="3" fontId="0" fillId="0" borderId="0" xfId="0" applyNumberFormat="1" applyFont="1"/>
    <xf numFmtId="3" fontId="19" fillId="0" borderId="58" xfId="0" applyNumberFormat="1" applyFont="1" applyBorder="1" applyAlignment="1" applyProtection="1">
      <alignment horizontal="right"/>
    </xf>
    <xf numFmtId="3" fontId="19" fillId="0" borderId="61" xfId="0" applyNumberFormat="1" applyFont="1" applyBorder="1" applyAlignment="1" applyProtection="1">
      <alignment horizontal="right"/>
    </xf>
    <xf numFmtId="3" fontId="19" fillId="0" borderId="63" xfId="0" applyNumberFormat="1" applyFont="1" applyBorder="1" applyAlignment="1" applyProtection="1">
      <alignment horizontal="right"/>
    </xf>
    <xf numFmtId="0" fontId="14" fillId="0" borderId="131" xfId="0" applyFont="1" applyFill="1" applyBorder="1" applyAlignment="1">
      <alignment horizontal="center" wrapText="1"/>
    </xf>
    <xf numFmtId="0" fontId="14" fillId="0" borderId="177" xfId="0" applyFont="1" applyFill="1" applyBorder="1" applyAlignment="1">
      <alignment horizontal="center" wrapText="1"/>
    </xf>
    <xf numFmtId="3" fontId="47" fillId="0" borderId="109" xfId="0" applyNumberFormat="1" applyFont="1" applyBorder="1"/>
    <xf numFmtId="3" fontId="47" fillId="0" borderId="73" xfId="0" applyNumberFormat="1" applyFont="1" applyBorder="1"/>
    <xf numFmtId="3" fontId="47" fillId="0" borderId="117" xfId="0" applyNumberFormat="1" applyFont="1" applyBorder="1"/>
    <xf numFmtId="0" fontId="11" fillId="0" borderId="80" xfId="0" applyFont="1" applyFill="1" applyBorder="1" applyAlignment="1">
      <alignment vertical="top" wrapText="1"/>
    </xf>
    <xf numFmtId="0" fontId="0" fillId="0" borderId="197" xfId="0" applyFont="1" applyFill="1" applyBorder="1" applyAlignment="1">
      <alignment vertical="top" wrapText="1"/>
    </xf>
    <xf numFmtId="1" fontId="0" fillId="0" borderId="121" xfId="0" applyNumberFormat="1" applyFont="1" applyBorder="1" applyAlignment="1">
      <alignment horizontal="center"/>
    </xf>
    <xf numFmtId="1" fontId="0" fillId="0" borderId="238" xfId="0" applyNumberFormat="1" applyFont="1" applyBorder="1" applyAlignment="1">
      <alignment horizontal="center"/>
    </xf>
    <xf numFmtId="0" fontId="0" fillId="0" borderId="70" xfId="0" applyFont="1" applyFill="1" applyBorder="1" applyAlignment="1">
      <alignment horizontal="center"/>
    </xf>
    <xf numFmtId="0" fontId="11" fillId="0" borderId="78" xfId="0" applyFont="1" applyFill="1" applyBorder="1" applyAlignment="1">
      <alignment wrapText="1"/>
    </xf>
    <xf numFmtId="1" fontId="11" fillId="0" borderId="214" xfId="0" applyNumberFormat="1" applyFont="1" applyBorder="1" applyAlignment="1">
      <alignment horizontal="center"/>
    </xf>
    <xf numFmtId="1" fontId="11" fillId="0" borderId="60" xfId="0" applyNumberFormat="1" applyFont="1" applyBorder="1" applyAlignment="1">
      <alignment horizontal="center"/>
    </xf>
    <xf numFmtId="0" fontId="0" fillId="0" borderId="75" xfId="0" applyFont="1" applyFill="1" applyBorder="1" applyAlignment="1">
      <alignment horizontal="center"/>
    </xf>
    <xf numFmtId="0" fontId="0" fillId="0" borderId="79" xfId="0" applyFont="1" applyFill="1" applyBorder="1" applyAlignment="1">
      <alignment wrapText="1"/>
    </xf>
    <xf numFmtId="0" fontId="31" fillId="0" borderId="81" xfId="0" applyFont="1" applyBorder="1"/>
    <xf numFmtId="0" fontId="31" fillId="0" borderId="82" xfId="0" applyFont="1" applyBorder="1"/>
    <xf numFmtId="0" fontId="30" fillId="0" borderId="125" xfId="0" applyFont="1" applyBorder="1" applyAlignment="1">
      <alignment horizontal="center" wrapText="1"/>
    </xf>
    <xf numFmtId="0" fontId="30" fillId="0" borderId="240" xfId="0" applyFont="1" applyBorder="1" applyAlignment="1">
      <alignment horizontal="center" wrapText="1"/>
    </xf>
    <xf numFmtId="0" fontId="31" fillId="0" borderId="58" xfId="0" applyFont="1" applyBorder="1" applyAlignment="1">
      <alignment horizontal="center"/>
    </xf>
    <xf numFmtId="0" fontId="31" fillId="0" borderId="80" xfId="0" applyFont="1" applyBorder="1"/>
    <xf numFmtId="0" fontId="30" fillId="0" borderId="157" xfId="0" applyFont="1" applyBorder="1" applyAlignment="1">
      <alignment horizontal="center"/>
    </xf>
    <xf numFmtId="0" fontId="30" fillId="0" borderId="197" xfId="0" applyFont="1" applyBorder="1"/>
    <xf numFmtId="1" fontId="30" fillId="0" borderId="157" xfId="0" applyNumberFormat="1" applyFont="1" applyBorder="1" applyAlignment="1">
      <alignment horizontal="center"/>
    </xf>
    <xf numFmtId="1" fontId="30" fillId="0" borderId="158" xfId="0" applyNumberFormat="1" applyFont="1" applyBorder="1" applyAlignment="1">
      <alignment horizontal="center"/>
    </xf>
    <xf numFmtId="0" fontId="10" fillId="0" borderId="118" xfId="0" applyFont="1" applyFill="1" applyBorder="1" applyAlignment="1">
      <alignment wrapText="1"/>
    </xf>
    <xf numFmtId="1" fontId="14" fillId="0" borderId="58" xfId="0" applyNumberFormat="1" applyFont="1" applyBorder="1"/>
    <xf numFmtId="0" fontId="14" fillId="0" borderId="214" xfId="0" applyFont="1" applyBorder="1"/>
    <xf numFmtId="0" fontId="14" fillId="0" borderId="60" xfId="2" applyNumberFormat="1" applyFont="1" applyBorder="1"/>
    <xf numFmtId="3" fontId="10" fillId="0" borderId="112" xfId="0" applyNumberFormat="1" applyFont="1" applyBorder="1"/>
    <xf numFmtId="3" fontId="10" fillId="0" borderId="113" xfId="0" applyNumberFormat="1" applyFont="1" applyBorder="1"/>
    <xf numFmtId="3" fontId="10" fillId="0" borderId="114" xfId="0" applyNumberFormat="1" applyFont="1" applyBorder="1"/>
    <xf numFmtId="3" fontId="14" fillId="0" borderId="58" xfId="0" applyNumberFormat="1" applyFont="1" applyBorder="1"/>
    <xf numFmtId="3" fontId="14" fillId="0" borderId="60" xfId="0" applyNumberFormat="1" applyFont="1" applyBorder="1"/>
    <xf numFmtId="3" fontId="10" fillId="0" borderId="70" xfId="0" applyNumberFormat="1" applyFont="1" applyBorder="1"/>
    <xf numFmtId="3" fontId="10" fillId="0" borderId="71" xfId="0" applyNumberFormat="1" applyFont="1" applyBorder="1"/>
    <xf numFmtId="3" fontId="10" fillId="0" borderId="72" xfId="0" applyNumberFormat="1" applyFont="1" applyBorder="1"/>
    <xf numFmtId="3" fontId="10" fillId="0" borderId="92" xfId="0" applyNumberFormat="1" applyFont="1" applyBorder="1"/>
    <xf numFmtId="3" fontId="10" fillId="0" borderId="99" xfId="0" applyNumberFormat="1" applyFont="1" applyBorder="1"/>
    <xf numFmtId="3" fontId="10" fillId="0" borderId="94" xfId="0" applyNumberFormat="1" applyFont="1" applyBorder="1"/>
    <xf numFmtId="3" fontId="10" fillId="0" borderId="102" xfId="0" applyNumberFormat="1" applyFont="1" applyBorder="1"/>
    <xf numFmtId="1" fontId="10" fillId="0" borderId="241" xfId="0" applyNumberFormat="1" applyFont="1" applyBorder="1"/>
    <xf numFmtId="1" fontId="10" fillId="0" borderId="30" xfId="0" applyNumberFormat="1" applyFont="1" applyBorder="1"/>
    <xf numFmtId="1" fontId="10" fillId="0" borderId="50" xfId="0" applyNumberFormat="1" applyFont="1" applyBorder="1"/>
    <xf numFmtId="1" fontId="10" fillId="0" borderId="157" xfId="0" applyNumberFormat="1" applyFont="1" applyBorder="1"/>
    <xf numFmtId="1" fontId="10" fillId="0" borderId="179" xfId="0" applyNumberFormat="1" applyFont="1" applyBorder="1"/>
    <xf numFmtId="1" fontId="10" fillId="0" borderId="180" xfId="0" applyNumberFormat="1" applyFont="1" applyBorder="1"/>
    <xf numFmtId="1" fontId="10" fillId="0" borderId="173" xfId="0" applyNumberFormat="1" applyFont="1" applyBorder="1"/>
    <xf numFmtId="0" fontId="14" fillId="0" borderId="175" xfId="0" applyFont="1" applyBorder="1" applyAlignment="1">
      <alignment horizontal="center" wrapText="1"/>
    </xf>
    <xf numFmtId="0" fontId="10" fillId="0" borderId="242" xfId="0" applyFont="1" applyFill="1" applyBorder="1" applyAlignment="1">
      <alignment horizontal="center"/>
    </xf>
    <xf numFmtId="0" fontId="10" fillId="0" borderId="243" xfId="0" applyFont="1" applyFill="1" applyBorder="1" applyAlignment="1">
      <alignment horizontal="center"/>
    </xf>
    <xf numFmtId="0" fontId="10" fillId="0" borderId="160" xfId="0" applyFont="1" applyFill="1" applyBorder="1" applyAlignment="1">
      <alignment horizontal="center"/>
    </xf>
    <xf numFmtId="0" fontId="10" fillId="0" borderId="244" xfId="0" applyFont="1" applyFill="1" applyBorder="1" applyAlignment="1">
      <alignment horizontal="center"/>
    </xf>
    <xf numFmtId="0" fontId="10" fillId="0" borderId="214" xfId="0" applyFont="1" applyBorder="1" applyAlignment="1">
      <alignment horizontal="center"/>
    </xf>
    <xf numFmtId="0" fontId="14" fillId="0" borderId="161" xfId="0" applyFont="1" applyBorder="1" applyAlignment="1">
      <alignment horizontal="center" wrapText="1"/>
    </xf>
    <xf numFmtId="1" fontId="14" fillId="0" borderId="145" xfId="0" applyNumberFormat="1" applyFont="1" applyBorder="1"/>
    <xf numFmtId="1" fontId="10" fillId="0" borderId="198" xfId="0" applyNumberFormat="1" applyFont="1" applyBorder="1"/>
    <xf numFmtId="1" fontId="10" fillId="0" borderId="147" xfId="0" applyNumberFormat="1" applyFont="1" applyBorder="1"/>
    <xf numFmtId="0" fontId="14" fillId="0" borderId="245" xfId="0" applyFont="1" applyBorder="1" applyAlignment="1">
      <alignment horizontal="center" wrapText="1"/>
    </xf>
    <xf numFmtId="0" fontId="10" fillId="0" borderId="246" xfId="0" applyFont="1" applyFill="1" applyBorder="1" applyAlignment="1">
      <alignment wrapText="1"/>
    </xf>
    <xf numFmtId="0" fontId="10" fillId="0" borderId="56" xfId="0" applyFont="1" applyFill="1" applyBorder="1" applyAlignment="1">
      <alignment wrapText="1"/>
    </xf>
    <xf numFmtId="0" fontId="10" fillId="0" borderId="222" xfId="0" applyFont="1" applyFill="1" applyBorder="1" applyAlignment="1">
      <alignment wrapText="1"/>
    </xf>
    <xf numFmtId="0" fontId="10" fillId="0" borderId="211" xfId="0" applyFont="1" applyFill="1" applyBorder="1" applyAlignment="1">
      <alignment wrapText="1"/>
    </xf>
    <xf numFmtId="0" fontId="14" fillId="0" borderId="83" xfId="0" applyFont="1" applyFill="1" applyBorder="1" applyAlignment="1">
      <alignment wrapText="1"/>
    </xf>
    <xf numFmtId="0" fontId="10" fillId="0" borderId="199" xfId="0" applyFont="1" applyFill="1" applyBorder="1" applyAlignment="1">
      <alignment wrapText="1"/>
    </xf>
    <xf numFmtId="0" fontId="10" fillId="0" borderId="85" xfId="0" applyFont="1" applyFill="1" applyBorder="1" applyAlignment="1">
      <alignment wrapText="1"/>
    </xf>
    <xf numFmtId="1" fontId="10" fillId="0" borderId="70" xfId="0" applyNumberFormat="1" applyFont="1" applyBorder="1"/>
    <xf numFmtId="1" fontId="10" fillId="0" borderId="72" xfId="0" applyNumberFormat="1" applyFont="1" applyBorder="1"/>
    <xf numFmtId="1" fontId="10" fillId="0" borderId="73" xfId="0" applyNumberFormat="1" applyFont="1" applyBorder="1"/>
    <xf numFmtId="1" fontId="10" fillId="0" borderId="74" xfId="0" applyNumberFormat="1" applyFont="1" applyBorder="1"/>
    <xf numFmtId="1" fontId="19" fillId="0" borderId="121" xfId="0" applyNumberFormat="1" applyFont="1" applyBorder="1" applyAlignment="1" applyProtection="1">
      <alignment horizontal="right"/>
    </xf>
    <xf numFmtId="1" fontId="19" fillId="0" borderId="130" xfId="0" applyNumberFormat="1" applyFont="1" applyBorder="1" applyAlignment="1" applyProtection="1">
      <alignment horizontal="right"/>
    </xf>
    <xf numFmtId="1" fontId="10" fillId="0" borderId="75" xfId="0" applyNumberFormat="1" applyFont="1" applyBorder="1"/>
    <xf numFmtId="1" fontId="10" fillId="0" borderId="77" xfId="0" applyNumberFormat="1" applyFont="1" applyBorder="1"/>
    <xf numFmtId="1" fontId="10" fillId="0" borderId="89" xfId="0" applyNumberFormat="1" applyFont="1" applyBorder="1"/>
    <xf numFmtId="1" fontId="10" fillId="0" borderId="56" xfId="0" applyNumberFormat="1" applyFont="1" applyBorder="1"/>
    <xf numFmtId="1" fontId="10" fillId="0" borderId="211" xfId="0" applyNumberFormat="1" applyFont="1" applyBorder="1"/>
    <xf numFmtId="0" fontId="19" fillId="0" borderId="60" xfId="0" applyFont="1" applyBorder="1" applyAlignment="1" applyProtection="1">
      <alignment horizontal="right"/>
    </xf>
    <xf numFmtId="0" fontId="19" fillId="0" borderId="62" xfId="0" applyFont="1" applyBorder="1" applyAlignment="1" applyProtection="1">
      <alignment horizontal="right"/>
    </xf>
    <xf numFmtId="0" fontId="19" fillId="0" borderId="65" xfId="0" applyFont="1" applyBorder="1" applyAlignment="1" applyProtection="1">
      <alignment horizontal="right"/>
    </xf>
    <xf numFmtId="168" fontId="10" fillId="0" borderId="156" xfId="1" applyNumberFormat="1" applyFont="1" applyBorder="1"/>
    <xf numFmtId="0" fontId="19" fillId="0" borderId="112" xfId="0" applyFont="1" applyBorder="1" applyAlignment="1" applyProtection="1">
      <alignment horizontal="right"/>
    </xf>
    <xf numFmtId="0" fontId="19" fillId="0" borderId="113" xfId="0" applyFont="1" applyBorder="1" applyAlignment="1" applyProtection="1">
      <alignment horizontal="right"/>
    </xf>
    <xf numFmtId="0" fontId="19" fillId="0" borderId="114" xfId="0" applyFont="1" applyBorder="1" applyAlignment="1" applyProtection="1">
      <alignment horizontal="right"/>
    </xf>
    <xf numFmtId="0" fontId="19" fillId="0" borderId="112" xfId="0" applyFont="1" applyBorder="1" applyProtection="1"/>
    <xf numFmtId="0" fontId="19" fillId="0" borderId="113" xfId="0" applyFont="1" applyBorder="1" applyProtection="1"/>
    <xf numFmtId="0" fontId="19" fillId="0" borderId="114" xfId="0" applyFont="1" applyBorder="1" applyProtection="1"/>
    <xf numFmtId="165" fontId="22" fillId="0" borderId="217" xfId="2" applyNumberFormat="1" applyFont="1" applyFill="1" applyBorder="1"/>
    <xf numFmtId="165" fontId="10" fillId="0" borderId="221" xfId="2" applyNumberFormat="1" applyFont="1" applyBorder="1"/>
    <xf numFmtId="168" fontId="14" fillId="0" borderId="83" xfId="1" applyNumberFormat="1" applyFont="1" applyBorder="1"/>
    <xf numFmtId="165" fontId="23" fillId="0" borderId="247" xfId="2" applyNumberFormat="1" applyFont="1" applyFill="1" applyBorder="1"/>
    <xf numFmtId="165" fontId="14" fillId="0" borderId="248" xfId="2" applyNumberFormat="1" applyFont="1" applyBorder="1"/>
    <xf numFmtId="0" fontId="27" fillId="0" borderId="58" xfId="0" applyFont="1" applyBorder="1" applyAlignment="1" applyProtection="1">
      <alignment horizontal="right"/>
    </xf>
    <xf numFmtId="0" fontId="27" fillId="0" borderId="59" xfId="0" applyFont="1" applyBorder="1" applyAlignment="1" applyProtection="1">
      <alignment horizontal="right"/>
    </xf>
    <xf numFmtId="0" fontId="27" fillId="0" borderId="60" xfId="0" applyFont="1" applyBorder="1" applyAlignment="1" applyProtection="1">
      <alignment horizontal="right"/>
    </xf>
    <xf numFmtId="0" fontId="27" fillId="0" borderId="58" xfId="0" applyFont="1" applyBorder="1" applyProtection="1"/>
    <xf numFmtId="0" fontId="27" fillId="0" borderId="59" xfId="0" applyFont="1" applyBorder="1" applyProtection="1"/>
    <xf numFmtId="0" fontId="27" fillId="0" borderId="60" xfId="0" applyFont="1" applyBorder="1" applyProtection="1"/>
    <xf numFmtId="1" fontId="43" fillId="6" borderId="10" xfId="0" applyNumberFormat="1" applyFont="1" applyFill="1" applyBorder="1"/>
    <xf numFmtId="1" fontId="43" fillId="6" borderId="28" xfId="0" applyNumberFormat="1" applyFont="1" applyFill="1" applyBorder="1"/>
    <xf numFmtId="1" fontId="43" fillId="6" borderId="27" xfId="5" applyNumberFormat="1" applyFont="1" applyFill="1" applyBorder="1"/>
    <xf numFmtId="1" fontId="43" fillId="6" borderId="11" xfId="5" applyNumberFormat="1" applyFont="1" applyFill="1" applyBorder="1"/>
    <xf numFmtId="0" fontId="23" fillId="0" borderId="122" xfId="0" applyFont="1" applyBorder="1" applyAlignment="1">
      <alignment horizontal="center" wrapText="1"/>
    </xf>
    <xf numFmtId="3" fontId="23" fillId="0" borderId="149" xfId="0" applyNumberFormat="1" applyFont="1" applyBorder="1"/>
    <xf numFmtId="0" fontId="31" fillId="0" borderId="180" xfId="0" applyFont="1" applyBorder="1" applyAlignment="1">
      <alignment wrapText="1"/>
    </xf>
    <xf numFmtId="166" fontId="31" fillId="0" borderId="180" xfId="2" applyFont="1" applyBorder="1" applyAlignment="1">
      <alignment horizontal="center"/>
    </xf>
    <xf numFmtId="166" fontId="31" fillId="0" borderId="173" xfId="2" applyFont="1" applyBorder="1" applyAlignment="1">
      <alignment horizontal="center"/>
    </xf>
    <xf numFmtId="3" fontId="30" fillId="0" borderId="83" xfId="0" applyNumberFormat="1" applyFont="1" applyBorder="1" applyAlignment="1"/>
    <xf numFmtId="3" fontId="31" fillId="0" borderId="164" xfId="0" applyNumberFormat="1" applyFont="1" applyBorder="1" applyAlignment="1"/>
    <xf numFmtId="3" fontId="31" fillId="0" borderId="58" xfId="0" applyNumberFormat="1" applyFont="1" applyFill="1" applyBorder="1"/>
    <xf numFmtId="3" fontId="31" fillId="0" borderId="59" xfId="0" applyNumberFormat="1" applyFont="1" applyFill="1" applyBorder="1"/>
    <xf numFmtId="3" fontId="31" fillId="0" borderId="80" xfId="0" applyNumberFormat="1" applyFont="1" applyFill="1" applyBorder="1"/>
    <xf numFmtId="3" fontId="31" fillId="0" borderId="60" xfId="0" applyNumberFormat="1" applyFont="1" applyFill="1" applyBorder="1"/>
    <xf numFmtId="3" fontId="31" fillId="0" borderId="145" xfId="0" applyNumberFormat="1" applyFont="1" applyFill="1" applyBorder="1"/>
    <xf numFmtId="3" fontId="31" fillId="0" borderId="115" xfId="0" applyNumberFormat="1" applyFont="1" applyFill="1" applyBorder="1"/>
    <xf numFmtId="3" fontId="31" fillId="0" borderId="63" xfId="0" applyNumberFormat="1" applyFont="1" applyFill="1" applyBorder="1"/>
    <xf numFmtId="3" fontId="31" fillId="0" borderId="64" xfId="0" applyNumberFormat="1" applyFont="1" applyFill="1" applyBorder="1"/>
    <xf numFmtId="3" fontId="31" fillId="0" borderId="82" xfId="0" applyNumberFormat="1" applyFont="1" applyFill="1" applyBorder="1"/>
    <xf numFmtId="3" fontId="31" fillId="0" borderId="65" xfId="0" applyNumberFormat="1" applyFont="1" applyFill="1" applyBorder="1"/>
    <xf numFmtId="3" fontId="31" fillId="0" borderId="147" xfId="0" applyNumberFormat="1" applyFont="1" applyFill="1" applyBorder="1"/>
    <xf numFmtId="3" fontId="31" fillId="0" borderId="204" xfId="0" applyNumberFormat="1" applyFont="1" applyFill="1" applyBorder="1"/>
    <xf numFmtId="0" fontId="31" fillId="0" borderId="164" xfId="0" applyFont="1" applyFill="1" applyBorder="1" applyAlignment="1">
      <alignment wrapText="1"/>
    </xf>
    <xf numFmtId="3" fontId="31" fillId="0" borderId="215" xfId="0" applyNumberFormat="1" applyFont="1" applyBorder="1"/>
    <xf numFmtId="3" fontId="31" fillId="0" borderId="216" xfId="0" applyNumberFormat="1" applyFont="1" applyBorder="1"/>
    <xf numFmtId="3" fontId="31" fillId="0" borderId="116" xfId="0" applyNumberFormat="1" applyFont="1" applyBorder="1"/>
    <xf numFmtId="166" fontId="27" fillId="0" borderId="156" xfId="2" applyFont="1" applyBorder="1" applyAlignment="1" applyProtection="1">
      <alignment horizontal="right"/>
    </xf>
    <xf numFmtId="168" fontId="14" fillId="0" borderId="145" xfId="1" applyNumberFormat="1" applyFont="1" applyBorder="1"/>
    <xf numFmtId="0" fontId="14" fillId="0" borderId="60" xfId="0" applyFont="1" applyFill="1" applyBorder="1" applyAlignment="1">
      <alignment wrapText="1"/>
    </xf>
    <xf numFmtId="0" fontId="10" fillId="0" borderId="62" xfId="0" applyFont="1" applyFill="1" applyBorder="1" applyAlignment="1">
      <alignment wrapText="1"/>
    </xf>
    <xf numFmtId="0" fontId="10" fillId="0" borderId="65" xfId="0" applyFont="1" applyFill="1" applyBorder="1" applyAlignment="1">
      <alignment wrapText="1"/>
    </xf>
    <xf numFmtId="168" fontId="14" fillId="0" borderId="58" xfId="1" applyNumberFormat="1" applyFont="1" applyBorder="1"/>
    <xf numFmtId="166" fontId="27" fillId="0" borderId="153" xfId="2" applyFont="1" applyBorder="1" applyAlignment="1" applyProtection="1">
      <alignment horizontal="right"/>
    </xf>
    <xf numFmtId="166" fontId="19" fillId="0" borderId="154" xfId="2" applyFont="1" applyBorder="1" applyAlignment="1" applyProtection="1">
      <alignment horizontal="right"/>
    </xf>
    <xf numFmtId="166" fontId="19" fillId="0" borderId="155" xfId="2" applyFont="1" applyBorder="1" applyAlignment="1" applyProtection="1">
      <alignment horizontal="right"/>
    </xf>
    <xf numFmtId="168" fontId="10" fillId="0" borderId="112" xfId="1" applyNumberFormat="1" applyFont="1" applyBorder="1"/>
    <xf numFmtId="168" fontId="10" fillId="0" borderId="113" xfId="1" applyNumberFormat="1" applyFont="1" applyBorder="1"/>
    <xf numFmtId="168" fontId="10" fillId="0" borderId="114" xfId="1" applyNumberFormat="1" applyFont="1" applyBorder="1"/>
    <xf numFmtId="3" fontId="10" fillId="0" borderId="57" xfId="1" applyNumberFormat="1" applyFont="1" applyBorder="1"/>
    <xf numFmtId="3" fontId="14" fillId="0" borderId="59" xfId="1" applyNumberFormat="1" applyFont="1" applyBorder="1"/>
    <xf numFmtId="3" fontId="10" fillId="0" borderId="64" xfId="1" applyNumberFormat="1" applyFont="1" applyBorder="1"/>
    <xf numFmtId="3" fontId="14" fillId="0" borderId="145" xfId="1" applyNumberFormat="1" applyFont="1" applyBorder="1"/>
    <xf numFmtId="3" fontId="10" fillId="0" borderId="146" xfId="1" applyNumberFormat="1" applyFont="1" applyBorder="1"/>
    <xf numFmtId="3" fontId="10" fillId="0" borderId="147" xfId="1" applyNumberFormat="1" applyFont="1" applyBorder="1"/>
    <xf numFmtId="3" fontId="14" fillId="0" borderId="80" xfId="1" applyNumberFormat="1" applyFont="1" applyBorder="1"/>
    <xf numFmtId="3" fontId="10" fillId="0" borderId="81" xfId="1" applyNumberFormat="1" applyFont="1" applyBorder="1"/>
    <xf numFmtId="3" fontId="10" fillId="0" borderId="82" xfId="1" applyNumberFormat="1" applyFont="1" applyBorder="1"/>
    <xf numFmtId="168" fontId="10" fillId="0" borderId="82" xfId="1" applyNumberFormat="1" applyFont="1" applyBorder="1"/>
    <xf numFmtId="3" fontId="10" fillId="0" borderId="70" xfId="1" applyNumberFormat="1" applyFont="1" applyFill="1" applyBorder="1"/>
    <xf numFmtId="3" fontId="10" fillId="0" borderId="71" xfId="1" applyNumberFormat="1" applyFont="1" applyFill="1" applyBorder="1"/>
    <xf numFmtId="3" fontId="10" fillId="0" borderId="72" xfId="1" applyNumberFormat="1" applyFont="1" applyFill="1" applyBorder="1"/>
    <xf numFmtId="3" fontId="10" fillId="0" borderId="73" xfId="1" applyNumberFormat="1" applyFont="1" applyFill="1" applyBorder="1"/>
    <xf numFmtId="3" fontId="10" fillId="0" borderId="18" xfId="1" applyNumberFormat="1" applyFont="1" applyFill="1" applyBorder="1"/>
    <xf numFmtId="3" fontId="10" fillId="0" borderId="74" xfId="1" applyNumberFormat="1" applyFont="1" applyFill="1" applyBorder="1"/>
    <xf numFmtId="3" fontId="10" fillId="0" borderId="75" xfId="1" applyNumberFormat="1" applyFont="1" applyFill="1" applyBorder="1"/>
    <xf numFmtId="3" fontId="10" fillId="0" borderId="76" xfId="1" applyNumberFormat="1" applyFont="1" applyFill="1" applyBorder="1"/>
    <xf numFmtId="3" fontId="10" fillId="0" borderId="77" xfId="1" applyNumberFormat="1" applyFont="1" applyFill="1" applyBorder="1"/>
    <xf numFmtId="3" fontId="10" fillId="0" borderId="117" xfId="1" applyNumberFormat="1" applyFont="1" applyFill="1" applyBorder="1"/>
    <xf numFmtId="3" fontId="10" fillId="0" borderId="24" xfId="1" applyNumberFormat="1" applyFont="1" applyFill="1" applyBorder="1"/>
    <xf numFmtId="3" fontId="10" fillId="0" borderId="118" xfId="1" applyNumberFormat="1" applyFont="1" applyFill="1" applyBorder="1"/>
    <xf numFmtId="3" fontId="14" fillId="0" borderId="70" xfId="1" applyNumberFormat="1" applyFont="1" applyFill="1" applyBorder="1"/>
    <xf numFmtId="3" fontId="14" fillId="0" borderId="71" xfId="1" applyNumberFormat="1" applyFont="1" applyFill="1" applyBorder="1"/>
    <xf numFmtId="3" fontId="14" fillId="0" borderId="72" xfId="1" applyNumberFormat="1" applyFont="1" applyFill="1" applyBorder="1"/>
    <xf numFmtId="168" fontId="10" fillId="0" borderId="56" xfId="1" applyNumberFormat="1" applyFont="1" applyBorder="1"/>
    <xf numFmtId="168" fontId="10" fillId="0" borderId="129" xfId="1" applyNumberFormat="1" applyFont="1" applyBorder="1"/>
    <xf numFmtId="166" fontId="10" fillId="0" borderId="58" xfId="2" applyFont="1" applyFill="1" applyBorder="1"/>
    <xf numFmtId="166" fontId="10" fillId="0" borderId="59" xfId="2" applyFont="1" applyFill="1" applyBorder="1"/>
    <xf numFmtId="166" fontId="22" fillId="0" borderId="59" xfId="2" applyFont="1" applyFill="1" applyBorder="1"/>
    <xf numFmtId="166" fontId="10" fillId="0" borderId="60" xfId="2" applyFont="1" applyFill="1" applyBorder="1"/>
    <xf numFmtId="166" fontId="10" fillId="0" borderId="61" xfId="2" applyFont="1" applyFill="1" applyBorder="1"/>
    <xf numFmtId="166" fontId="10" fillId="0" borderId="57" xfId="2" applyFont="1" applyFill="1" applyBorder="1"/>
    <xf numFmtId="166" fontId="10" fillId="0" borderId="62" xfId="2" applyFont="1" applyFill="1" applyBorder="1"/>
    <xf numFmtId="166" fontId="10" fillId="0" borderId="112" xfId="2" applyFont="1" applyFill="1" applyBorder="1"/>
    <xf numFmtId="166" fontId="10" fillId="0" borderId="113" xfId="2" applyFont="1" applyFill="1" applyBorder="1"/>
    <xf numFmtId="166" fontId="10" fillId="0" borderId="114" xfId="2" applyFont="1" applyFill="1" applyBorder="1"/>
    <xf numFmtId="0" fontId="11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4" fillId="0" borderId="192" xfId="0" applyFont="1" applyBorder="1" applyAlignment="1">
      <alignment horizontal="center" wrapText="1"/>
    </xf>
    <xf numFmtId="0" fontId="14" fillId="0" borderId="86" xfId="0" applyFont="1" applyBorder="1" applyAlignment="1">
      <alignment horizontal="center" wrapText="1"/>
    </xf>
    <xf numFmtId="0" fontId="14" fillId="0" borderId="87" xfId="0" applyFont="1" applyBorder="1" applyAlignment="1">
      <alignment horizontal="center" wrapText="1"/>
    </xf>
    <xf numFmtId="0" fontId="14" fillId="0" borderId="87" xfId="0" applyFont="1" applyBorder="1" applyAlignment="1">
      <alignment horizontal="center"/>
    </xf>
    <xf numFmtId="0" fontId="24" fillId="0" borderId="68" xfId="0" applyFont="1" applyBorder="1" applyAlignment="1">
      <alignment wrapText="1"/>
    </xf>
    <xf numFmtId="3" fontId="30" fillId="0" borderId="58" xfId="0" applyNumberFormat="1" applyFont="1" applyBorder="1" applyAlignment="1">
      <alignment vertical="center"/>
    </xf>
    <xf numFmtId="3" fontId="30" fillId="0" borderId="59" xfId="0" applyNumberFormat="1" applyFont="1" applyBorder="1" applyAlignment="1">
      <alignment vertical="center"/>
    </xf>
    <xf numFmtId="3" fontId="30" fillId="0" borderId="60" xfId="0" applyNumberFormat="1" applyFont="1" applyBorder="1" applyAlignment="1">
      <alignment vertical="center"/>
    </xf>
    <xf numFmtId="3" fontId="31" fillId="0" borderId="157" xfId="0" applyNumberFormat="1" applyFont="1" applyBorder="1" applyAlignment="1">
      <alignment vertical="center"/>
    </xf>
    <xf numFmtId="3" fontId="31" fillId="0" borderId="150" xfId="0" applyNumberFormat="1" applyFont="1" applyBorder="1" applyAlignment="1">
      <alignment vertical="center"/>
    </xf>
    <xf numFmtId="3" fontId="31" fillId="0" borderId="158" xfId="0" applyNumberFormat="1" applyFont="1" applyBorder="1" applyAlignment="1">
      <alignment vertical="center"/>
    </xf>
    <xf numFmtId="3" fontId="31" fillId="0" borderId="61" xfId="0" applyNumberFormat="1" applyFont="1" applyBorder="1" applyAlignment="1">
      <alignment vertical="center"/>
    </xf>
    <xf numFmtId="3" fontId="31" fillId="0" borderId="57" xfId="0" applyNumberFormat="1" applyFont="1" applyBorder="1" applyAlignment="1">
      <alignment vertical="center"/>
    </xf>
    <xf numFmtId="3" fontId="31" fillId="0" borderId="62" xfId="0" applyNumberFormat="1" applyFont="1" applyBorder="1" applyAlignment="1">
      <alignment vertical="center"/>
    </xf>
    <xf numFmtId="3" fontId="31" fillId="0" borderId="63" xfId="0" applyNumberFormat="1" applyFont="1" applyBorder="1" applyAlignment="1">
      <alignment vertical="center"/>
    </xf>
    <xf numFmtId="3" fontId="31" fillId="0" borderId="64" xfId="0" applyNumberFormat="1" applyFont="1" applyBorder="1" applyAlignment="1">
      <alignment vertical="center"/>
    </xf>
    <xf numFmtId="3" fontId="31" fillId="0" borderId="65" xfId="0" applyNumberFormat="1" applyFont="1" applyBorder="1" applyAlignment="1">
      <alignment vertical="center"/>
    </xf>
    <xf numFmtId="3" fontId="31" fillId="0" borderId="70" xfId="1" applyNumberFormat="1" applyFont="1" applyBorder="1" applyAlignment="1">
      <alignment vertical="center"/>
    </xf>
    <xf numFmtId="3" fontId="31" fillId="0" borderId="71" xfId="1" applyNumberFormat="1" applyFont="1" applyBorder="1" applyAlignment="1">
      <alignment vertical="center"/>
    </xf>
    <xf numFmtId="3" fontId="31" fillId="0" borderId="72" xfId="1" applyNumberFormat="1" applyFont="1" applyBorder="1" applyAlignment="1">
      <alignment vertical="center"/>
    </xf>
    <xf numFmtId="3" fontId="31" fillId="0" borderId="73" xfId="1" applyNumberFormat="1" applyFont="1" applyBorder="1" applyAlignment="1">
      <alignment vertical="center"/>
    </xf>
    <xf numFmtId="3" fontId="31" fillId="0" borderId="18" xfId="1" applyNumberFormat="1" applyFont="1" applyBorder="1" applyAlignment="1">
      <alignment vertical="center"/>
    </xf>
    <xf numFmtId="3" fontId="31" fillId="0" borderId="74" xfId="1" applyNumberFormat="1" applyFont="1" applyBorder="1" applyAlignment="1">
      <alignment vertical="center"/>
    </xf>
    <xf numFmtId="3" fontId="31" fillId="0" borderId="75" xfId="1" applyNumberFormat="1" applyFont="1" applyBorder="1" applyAlignment="1">
      <alignment vertical="center"/>
    </xf>
    <xf numFmtId="3" fontId="31" fillId="0" borderId="76" xfId="1" applyNumberFormat="1" applyFont="1" applyBorder="1" applyAlignment="1">
      <alignment vertical="center"/>
    </xf>
    <xf numFmtId="3" fontId="31" fillId="0" borderId="77" xfId="1" applyNumberFormat="1" applyFont="1" applyBorder="1" applyAlignment="1">
      <alignment vertical="center"/>
    </xf>
    <xf numFmtId="3" fontId="48" fillId="0" borderId="0" xfId="18" applyNumberFormat="1" applyFont="1" applyBorder="1"/>
    <xf numFmtId="3" fontId="48" fillId="0" borderId="217" xfId="18" applyNumberFormat="1" applyFont="1" applyBorder="1"/>
    <xf numFmtId="0" fontId="48" fillId="0" borderId="149" xfId="0" applyFont="1" applyBorder="1"/>
    <xf numFmtId="0" fontId="11" fillId="0" borderId="86" xfId="0" applyFont="1" applyBorder="1" applyAlignment="1">
      <alignment horizontal="center"/>
    </xf>
    <xf numFmtId="0" fontId="11" fillId="0" borderId="87" xfId="0" applyFont="1" applyBorder="1" applyAlignment="1">
      <alignment horizontal="center"/>
    </xf>
    <xf numFmtId="0" fontId="11" fillId="0" borderId="88" xfId="0" applyFont="1" applyBorder="1" applyAlignment="1">
      <alignment horizontal="center"/>
    </xf>
    <xf numFmtId="0" fontId="14" fillId="0" borderId="105" xfId="0" applyFont="1" applyFill="1" applyBorder="1" applyAlignment="1">
      <alignment horizontal="center"/>
    </xf>
    <xf numFmtId="0" fontId="14" fillId="0" borderId="12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wrapText="1"/>
    </xf>
    <xf numFmtId="0" fontId="23" fillId="0" borderId="223" xfId="0" applyFont="1" applyFill="1" applyBorder="1" applyAlignment="1">
      <alignment horizontal="center"/>
    </xf>
    <xf numFmtId="0" fontId="23" fillId="0" borderId="54" xfId="0" applyFont="1" applyFill="1" applyBorder="1" applyAlignment="1">
      <alignment horizontal="center"/>
    </xf>
    <xf numFmtId="0" fontId="23" fillId="0" borderId="2" xfId="0" applyFont="1" applyFill="1" applyBorder="1" applyAlignment="1">
      <alignment horizontal="center"/>
    </xf>
    <xf numFmtId="0" fontId="23" fillId="0" borderId="43" xfId="0" applyFont="1" applyFill="1" applyBorder="1" applyAlignment="1">
      <alignment horizontal="center"/>
    </xf>
    <xf numFmtId="0" fontId="23" fillId="0" borderId="3" xfId="0" applyFont="1" applyFill="1" applyBorder="1" applyAlignment="1">
      <alignment horizontal="center"/>
    </xf>
    <xf numFmtId="0" fontId="23" fillId="0" borderId="42" xfId="0" applyFont="1" applyFill="1" applyBorder="1" applyAlignment="1">
      <alignment horizontal="center"/>
    </xf>
    <xf numFmtId="0" fontId="10" fillId="0" borderId="0" xfId="0" applyFont="1" applyAlignment="1">
      <alignment horizontal="left" wrapText="1"/>
    </xf>
    <xf numFmtId="0" fontId="23" fillId="0" borderId="86" xfId="0" applyFont="1" applyFill="1" applyBorder="1" applyAlignment="1">
      <alignment horizontal="center" wrapText="1"/>
    </xf>
    <xf numFmtId="0" fontId="23" fillId="0" borderId="87" xfId="0" applyFont="1" applyFill="1" applyBorder="1" applyAlignment="1">
      <alignment horizontal="center" wrapText="1"/>
    </xf>
    <xf numFmtId="0" fontId="23" fillId="0" borderId="88" xfId="0" applyFont="1" applyFill="1" applyBorder="1" applyAlignment="1">
      <alignment horizontal="center" wrapText="1"/>
    </xf>
    <xf numFmtId="0" fontId="21" fillId="0" borderId="0" xfId="0" applyFont="1" applyBorder="1" applyAlignment="1">
      <alignment horizontal="center" vertical="center" wrapText="1"/>
    </xf>
    <xf numFmtId="0" fontId="23" fillId="0" borderId="86" xfId="0" applyFont="1" applyFill="1" applyBorder="1" applyAlignment="1">
      <alignment horizontal="center"/>
    </xf>
    <xf numFmtId="0" fontId="23" fillId="0" borderId="87" xfId="0" applyFont="1" applyFill="1" applyBorder="1" applyAlignment="1">
      <alignment horizontal="center"/>
    </xf>
    <xf numFmtId="0" fontId="23" fillId="0" borderId="88" xfId="0" applyFont="1" applyFill="1" applyBorder="1" applyAlignment="1">
      <alignment horizontal="center"/>
    </xf>
    <xf numFmtId="0" fontId="14" fillId="0" borderId="86" xfId="0" applyFont="1" applyFill="1" applyBorder="1" applyAlignment="1">
      <alignment horizontal="center"/>
    </xf>
    <xf numFmtId="0" fontId="14" fillId="0" borderId="87" xfId="0" applyFont="1" applyFill="1" applyBorder="1" applyAlignment="1">
      <alignment horizontal="center"/>
    </xf>
    <xf numFmtId="0" fontId="14" fillId="0" borderId="88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 wrapText="1"/>
    </xf>
    <xf numFmtId="0" fontId="14" fillId="0" borderId="43" xfId="0" applyFont="1" applyFill="1" applyBorder="1" applyAlignment="1">
      <alignment horizontal="center" wrapText="1"/>
    </xf>
    <xf numFmtId="0" fontId="30" fillId="0" borderId="3" xfId="0" applyFont="1" applyFill="1" applyBorder="1" applyAlignment="1">
      <alignment horizontal="center"/>
    </xf>
    <xf numFmtId="0" fontId="40" fillId="0" borderId="86" xfId="0" applyFont="1" applyBorder="1" applyAlignment="1">
      <alignment horizontal="center" vertical="center"/>
    </xf>
    <xf numFmtId="0" fontId="40" fillId="0" borderId="87" xfId="0" applyFont="1" applyBorder="1" applyAlignment="1">
      <alignment horizontal="center" vertical="center"/>
    </xf>
    <xf numFmtId="0" fontId="40" fillId="0" borderId="88" xfId="0" applyFont="1" applyBorder="1" applyAlignment="1">
      <alignment horizontal="center" vertical="center"/>
    </xf>
    <xf numFmtId="0" fontId="30" fillId="0" borderId="141" xfId="0" applyFont="1" applyBorder="1" applyAlignment="1">
      <alignment horizontal="center"/>
    </xf>
    <xf numFmtId="0" fontId="30" fillId="0" borderId="137" xfId="0" applyFont="1" applyBorder="1" applyAlignment="1">
      <alignment horizontal="center"/>
    </xf>
    <xf numFmtId="0" fontId="30" fillId="0" borderId="86" xfId="0" applyFont="1" applyBorder="1" applyAlignment="1">
      <alignment horizontal="center"/>
    </xf>
    <xf numFmtId="0" fontId="30" fillId="0" borderId="88" xfId="0" applyFont="1" applyBorder="1" applyAlignment="1">
      <alignment horizontal="center"/>
    </xf>
    <xf numFmtId="0" fontId="11" fillId="0" borderId="3" xfId="0" applyFont="1" applyFill="1" applyBorder="1" applyAlignment="1">
      <alignment horizontal="center" wrapText="1"/>
    </xf>
    <xf numFmtId="0" fontId="11" fillId="0" borderId="105" xfId="0" applyFont="1" applyFill="1" applyBorder="1" applyAlignment="1">
      <alignment horizontal="center" wrapText="1"/>
    </xf>
    <xf numFmtId="0" fontId="11" fillId="0" borderId="111" xfId="0" applyFont="1" applyFill="1" applyBorder="1" applyAlignment="1">
      <alignment horizontal="center" wrapText="1"/>
    </xf>
    <xf numFmtId="0" fontId="11" fillId="0" borderId="104" xfId="0" applyFont="1" applyFill="1" applyBorder="1" applyAlignment="1">
      <alignment horizontal="center" wrapText="1"/>
    </xf>
    <xf numFmtId="0" fontId="11" fillId="0" borderId="167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center" wrapText="1"/>
    </xf>
    <xf numFmtId="0" fontId="11" fillId="0" borderId="43" xfId="0" applyFont="1" applyFill="1" applyBorder="1" applyAlignment="1">
      <alignment horizontal="center" wrapText="1"/>
    </xf>
    <xf numFmtId="0" fontId="14" fillId="0" borderId="105" xfId="0" applyFont="1" applyFill="1" applyBorder="1" applyAlignment="1">
      <alignment horizontal="center" wrapText="1"/>
    </xf>
    <xf numFmtId="0" fontId="14" fillId="0" borderId="111" xfId="0" applyFont="1" applyFill="1" applyBorder="1" applyAlignment="1">
      <alignment horizontal="center" wrapText="1"/>
    </xf>
    <xf numFmtId="0" fontId="14" fillId="0" borderId="104" xfId="0" applyFont="1" applyFill="1" applyBorder="1" applyAlignment="1">
      <alignment horizontal="center" wrapText="1"/>
    </xf>
    <xf numFmtId="0" fontId="14" fillId="0" borderId="167" xfId="0" applyFont="1" applyFill="1" applyBorder="1" applyAlignment="1">
      <alignment horizontal="center" wrapText="1"/>
    </xf>
    <xf numFmtId="0" fontId="14" fillId="0" borderId="195" xfId="0" applyFont="1" applyBorder="1" applyAlignment="1">
      <alignment horizontal="center" wrapText="1"/>
    </xf>
    <xf numFmtId="0" fontId="14" fillId="0" borderId="164" xfId="0" applyFont="1" applyBorder="1" applyAlignment="1">
      <alignment horizontal="center" wrapText="1"/>
    </xf>
    <xf numFmtId="0" fontId="14" fillId="0" borderId="134" xfId="0" applyFont="1" applyFill="1" applyBorder="1" applyAlignment="1">
      <alignment horizontal="center"/>
    </xf>
    <xf numFmtId="0" fontId="14" fillId="0" borderId="111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14" fillId="0" borderId="212" xfId="0" applyFont="1" applyFill="1" applyBorder="1" applyAlignment="1">
      <alignment horizontal="center" vertical="top" wrapText="1"/>
    </xf>
    <xf numFmtId="0" fontId="14" fillId="0" borderId="87" xfId="0" applyFont="1" applyFill="1" applyBorder="1" applyAlignment="1">
      <alignment horizontal="center" vertical="top" wrapText="1"/>
    </xf>
    <xf numFmtId="0" fontId="14" fillId="0" borderId="213" xfId="0" applyFont="1" applyFill="1" applyBorder="1" applyAlignment="1">
      <alignment horizontal="center" vertical="top" wrapText="1"/>
    </xf>
    <xf numFmtId="0" fontId="14" fillId="0" borderId="208" xfId="0" applyFont="1" applyFill="1" applyBorder="1" applyAlignment="1">
      <alignment horizontal="left" vertical="top" wrapText="1"/>
    </xf>
    <xf numFmtId="0" fontId="14" fillId="0" borderId="209" xfId="0" applyFont="1" applyFill="1" applyBorder="1" applyAlignment="1">
      <alignment horizontal="left" vertical="top" wrapText="1"/>
    </xf>
    <xf numFmtId="0" fontId="14" fillId="0" borderId="210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70" xfId="0" applyFont="1" applyFill="1" applyBorder="1" applyAlignment="1">
      <alignment horizontal="left" wrapText="1"/>
    </xf>
    <xf numFmtId="0" fontId="11" fillId="0" borderId="142" xfId="0" applyFont="1" applyFill="1" applyBorder="1" applyAlignment="1">
      <alignment horizontal="left" wrapText="1"/>
    </xf>
    <xf numFmtId="0" fontId="11" fillId="0" borderId="86" xfId="0" applyFont="1" applyFill="1" applyBorder="1" applyAlignment="1">
      <alignment horizontal="left" wrapText="1"/>
    </xf>
    <xf numFmtId="0" fontId="11" fillId="0" borderId="88" xfId="0" applyFont="1" applyFill="1" applyBorder="1" applyAlignment="1">
      <alignment horizontal="left" wrapText="1"/>
    </xf>
    <xf numFmtId="0" fontId="14" fillId="0" borderId="239" xfId="0" applyFont="1" applyFill="1" applyBorder="1" applyAlignment="1">
      <alignment horizontal="center" wrapText="1"/>
    </xf>
    <xf numFmtId="0" fontId="14" fillId="0" borderId="148" xfId="0" applyFont="1" applyFill="1" applyBorder="1" applyAlignment="1">
      <alignment horizontal="center" wrapText="1"/>
    </xf>
    <xf numFmtId="0" fontId="14" fillId="0" borderId="106" xfId="0" applyFont="1" applyFill="1" applyBorder="1" applyAlignment="1">
      <alignment horizontal="center" wrapText="1"/>
    </xf>
    <xf numFmtId="0" fontId="30" fillId="0" borderId="1" xfId="0" applyFont="1" applyFill="1" applyBorder="1" applyAlignment="1">
      <alignment horizontal="center"/>
    </xf>
    <xf numFmtId="0" fontId="30" fillId="0" borderId="2" xfId="0" applyFont="1" applyFill="1" applyBorder="1" applyAlignment="1">
      <alignment horizontal="center"/>
    </xf>
    <xf numFmtId="0" fontId="30" fillId="0" borderId="43" xfId="0" applyFont="1" applyFill="1" applyBorder="1" applyAlignment="1">
      <alignment horizontal="center"/>
    </xf>
    <xf numFmtId="0" fontId="30" fillId="0" borderId="111" xfId="0" applyFont="1" applyFill="1" applyBorder="1" applyAlignment="1">
      <alignment horizontal="center"/>
    </xf>
    <xf numFmtId="0" fontId="30" fillId="0" borderId="104" xfId="0" applyFont="1" applyFill="1" applyBorder="1" applyAlignment="1">
      <alignment horizontal="center"/>
    </xf>
    <xf numFmtId="0" fontId="30" fillId="0" borderId="167" xfId="0" applyFont="1" applyFill="1" applyBorder="1" applyAlignment="1">
      <alignment horizontal="center"/>
    </xf>
    <xf numFmtId="0" fontId="30" fillId="0" borderId="212" xfId="0" applyFont="1" applyFill="1" applyBorder="1" applyAlignment="1">
      <alignment horizontal="center"/>
    </xf>
    <xf numFmtId="0" fontId="30" fillId="0" borderId="87" xfId="0" applyFont="1" applyFill="1" applyBorder="1" applyAlignment="1">
      <alignment horizontal="center"/>
    </xf>
    <xf numFmtId="0" fontId="30" fillId="0" borderId="88" xfId="0" applyFont="1" applyFill="1" applyBorder="1" applyAlignment="1">
      <alignment horizontal="center"/>
    </xf>
    <xf numFmtId="0" fontId="30" fillId="0" borderId="106" xfId="0" applyFont="1" applyFill="1" applyBorder="1" applyAlignment="1">
      <alignment horizontal="center"/>
    </xf>
    <xf numFmtId="0" fontId="14" fillId="0" borderId="212" xfId="0" applyFont="1" applyFill="1" applyBorder="1" applyAlignment="1">
      <alignment horizontal="center"/>
    </xf>
    <xf numFmtId="0" fontId="14" fillId="0" borderId="249" xfId="0" applyFont="1" applyFill="1" applyBorder="1" applyAlignment="1">
      <alignment horizontal="center"/>
    </xf>
    <xf numFmtId="0" fontId="14" fillId="0" borderId="185" xfId="0" applyFont="1" applyFill="1" applyBorder="1" applyAlignment="1">
      <alignment horizontal="center"/>
    </xf>
    <xf numFmtId="0" fontId="10" fillId="0" borderId="142" xfId="0" applyFont="1" applyBorder="1" applyAlignment="1">
      <alignment horizontal="left" wrapText="1"/>
    </xf>
  </cellXfs>
  <cellStyles count="439">
    <cellStyle name="cf1" xfId="3"/>
    <cellStyle name="Hyperkobling 2" xfId="37"/>
    <cellStyle name="Komma" xfId="1" builtinId="3" customBuiltin="1"/>
    <cellStyle name="Komma 2" xfId="13"/>
    <cellStyle name="Komma 3" xfId="18"/>
    <cellStyle name="Normal" xfId="0" builtinId="0" customBuiltin="1"/>
    <cellStyle name="Normal 10" xfId="44"/>
    <cellStyle name="Normal 10 2" xfId="58"/>
    <cellStyle name="Normal 10 2 2" xfId="139"/>
    <cellStyle name="Normal 10 3" xfId="147"/>
    <cellStyle name="Normal 10 3 2" xfId="180"/>
    <cellStyle name="Normal 10 4" xfId="114"/>
    <cellStyle name="Normal 10 4 2" xfId="209"/>
    <cellStyle name="Normal 10 4 3" xfId="265"/>
    <cellStyle name="Normal 10 4 4" xfId="337"/>
    <cellStyle name="Normal 10 4 5" xfId="410"/>
    <cellStyle name="Normal 11" xfId="9"/>
    <cellStyle name="Normal 11 2" xfId="108"/>
    <cellStyle name="Normal 11 3" xfId="299"/>
    <cellStyle name="Normal 11 4" xfId="376"/>
    <cellStyle name="Normal 12" xfId="61"/>
    <cellStyle name="Normal 12 2" xfId="300"/>
    <cellStyle name="Normal 12 3" xfId="345"/>
    <cellStyle name="Normal 13" xfId="83"/>
    <cellStyle name="Normal 14" xfId="181"/>
    <cellStyle name="Normal 15" xfId="237"/>
    <cellStyle name="Normal 16" xfId="308"/>
    <cellStyle name="Normal 17" xfId="382"/>
    <cellStyle name="Normal 2" xfId="4"/>
    <cellStyle name="Normal 2 2" xfId="38"/>
    <cellStyle name="Normal 2 2 2" xfId="76"/>
    <cellStyle name="Normal 2 2 2 2" xfId="121"/>
    <cellStyle name="Normal 2 2 2 3" xfId="297"/>
    <cellStyle name="Normal 2 2 2 4" xfId="381"/>
    <cellStyle name="Normal 2 2 3" xfId="99"/>
    <cellStyle name="Normal 2 2 4" xfId="196"/>
    <cellStyle name="Normal 2 2 5" xfId="252"/>
    <cellStyle name="Normal 2 2 6" xfId="324"/>
    <cellStyle name="Normal 2 2 7" xfId="397"/>
    <cellStyle name="Normal 2 3" xfId="15"/>
    <cellStyle name="Normal 2 3 2" xfId="120"/>
    <cellStyle name="Normal 2 4" xfId="129"/>
    <cellStyle name="Normal 3" xfId="10"/>
    <cellStyle name="Normal 3 2" xfId="19"/>
    <cellStyle name="Normal 3 2 2" xfId="131"/>
    <cellStyle name="Normal 3 2 3" xfId="110"/>
    <cellStyle name="Normal 3 2 3 2" xfId="206"/>
    <cellStyle name="Normal 3 2 3 3" xfId="262"/>
    <cellStyle name="Normal 3 2 3 4" xfId="334"/>
    <cellStyle name="Normal 3 2 3 5" xfId="407"/>
    <cellStyle name="Normal 3 3" xfId="52"/>
    <cellStyle name="Normal 3 3 2" xfId="118"/>
    <cellStyle name="Normal 3 3 3" xfId="379"/>
    <cellStyle name="Normal 3 4" xfId="128"/>
    <cellStyle name="Normal 3 5" xfId="140"/>
    <cellStyle name="Normal 3 5 2" xfId="178"/>
    <cellStyle name="Normal 3 6" xfId="107"/>
    <cellStyle name="Normal 3 6 2" xfId="204"/>
    <cellStyle name="Normal 3 6 3" xfId="260"/>
    <cellStyle name="Normal 3 6 4" xfId="332"/>
    <cellStyle name="Normal 3 6 5" xfId="405"/>
    <cellStyle name="Normal 4" xfId="20"/>
    <cellStyle name="Normal 4 10" xfId="84"/>
    <cellStyle name="Normal 4 11" xfId="182"/>
    <cellStyle name="Normal 4 12" xfId="238"/>
    <cellStyle name="Normal 4 13" xfId="310"/>
    <cellStyle name="Normal 4 14" xfId="383"/>
    <cellStyle name="Normal 4 2" xfId="22"/>
    <cellStyle name="Normal 4 2 10" xfId="240"/>
    <cellStyle name="Normal 4 2 11" xfId="312"/>
    <cellStyle name="Normal 4 2 12" xfId="385"/>
    <cellStyle name="Normal 4 2 2" xfId="30"/>
    <cellStyle name="Normal 4 2 2 2" xfId="70"/>
    <cellStyle name="Normal 4 2 2 2 2" xfId="166"/>
    <cellStyle name="Normal 4 2 2 2 3" xfId="231"/>
    <cellStyle name="Normal 4 2 2 2 4" xfId="287"/>
    <cellStyle name="Normal 4 2 2 2 5" xfId="364"/>
    <cellStyle name="Normal 4 2 2 2 6" xfId="432"/>
    <cellStyle name="Normal 4 2 2 3" xfId="93"/>
    <cellStyle name="Normal 4 2 2 4" xfId="190"/>
    <cellStyle name="Normal 4 2 2 5" xfId="246"/>
    <cellStyle name="Normal 4 2 2 6" xfId="318"/>
    <cellStyle name="Normal 4 2 2 7" xfId="391"/>
    <cellStyle name="Normal 4 2 3" xfId="34"/>
    <cellStyle name="Normal 4 2 3 2" xfId="74"/>
    <cellStyle name="Normal 4 2 3 2 2" xfId="307"/>
    <cellStyle name="Normal 4 2 3 2 3" xfId="370"/>
    <cellStyle name="Normal 4 2 3 3" xfId="97"/>
    <cellStyle name="Normal 4 2 3 4" xfId="194"/>
    <cellStyle name="Normal 4 2 3 5" xfId="250"/>
    <cellStyle name="Normal 4 2 3 6" xfId="322"/>
    <cellStyle name="Normal 4 2 3 7" xfId="395"/>
    <cellStyle name="Normal 4 2 4" xfId="64"/>
    <cellStyle name="Normal 4 2 4 2" xfId="151"/>
    <cellStyle name="Normal 4 2 4 3" xfId="216"/>
    <cellStyle name="Normal 4 2 4 4" xfId="272"/>
    <cellStyle name="Normal 4 2 4 5" xfId="349"/>
    <cellStyle name="Normal 4 2 4 6" xfId="417"/>
    <cellStyle name="Normal 4 2 5" xfId="162"/>
    <cellStyle name="Normal 4 2 5 2" xfId="227"/>
    <cellStyle name="Normal 4 2 5 3" xfId="283"/>
    <cellStyle name="Normal 4 2 5 4" xfId="360"/>
    <cellStyle name="Normal 4 2 5 5" xfId="428"/>
    <cellStyle name="Normal 4 2 6" xfId="170"/>
    <cellStyle name="Normal 4 2 6 2" xfId="235"/>
    <cellStyle name="Normal 4 2 6 3" xfId="291"/>
    <cellStyle name="Normal 4 2 6 4" xfId="368"/>
    <cellStyle name="Normal 4 2 6 5" xfId="436"/>
    <cellStyle name="Normal 4 2 7" xfId="156"/>
    <cellStyle name="Normal 4 2 7 2" xfId="221"/>
    <cellStyle name="Normal 4 2 7 3" xfId="277"/>
    <cellStyle name="Normal 4 2 7 4" xfId="354"/>
    <cellStyle name="Normal 4 2 7 5" xfId="422"/>
    <cellStyle name="Normal 4 2 8" xfId="86"/>
    <cellStyle name="Normal 4 2 9" xfId="184"/>
    <cellStyle name="Normal 4 2_MAL2T-2014A.XLS" xfId="172"/>
    <cellStyle name="Normal 4 3" xfId="25"/>
    <cellStyle name="Normal 4 3 10" xfId="388"/>
    <cellStyle name="Normal 4 3 2" xfId="47"/>
    <cellStyle name="Normal 4 3 2 2" xfId="79"/>
    <cellStyle name="Normal 4 3 2 2 2" xfId="164"/>
    <cellStyle name="Normal 4 3 2 2 3" xfId="229"/>
    <cellStyle name="Normal 4 3 2 2 4" xfId="285"/>
    <cellStyle name="Normal 4 3 2 2 5" xfId="362"/>
    <cellStyle name="Normal 4 3 2 2 6" xfId="430"/>
    <cellStyle name="Normal 4 3 2 3" xfId="102"/>
    <cellStyle name="Normal 4 3 2 4" xfId="199"/>
    <cellStyle name="Normal 4 3 2 5" xfId="255"/>
    <cellStyle name="Normal 4 3 2 6" xfId="327"/>
    <cellStyle name="Normal 4 3 2 7" xfId="400"/>
    <cellStyle name="Normal 4 3 3" xfId="67"/>
    <cellStyle name="Normal 4 3 3 2" xfId="148"/>
    <cellStyle name="Normal 4 3 3 3" xfId="213"/>
    <cellStyle name="Normal 4 3 3 4" xfId="269"/>
    <cellStyle name="Normal 4 3 3 5" xfId="346"/>
    <cellStyle name="Normal 4 3 3 6" xfId="414"/>
    <cellStyle name="Normal 4 3 4" xfId="153"/>
    <cellStyle name="Normal 4 3 4 2" xfId="218"/>
    <cellStyle name="Normal 4 3 4 3" xfId="274"/>
    <cellStyle name="Normal 4 3 4 4" xfId="351"/>
    <cellStyle name="Normal 4 3 4 5" xfId="419"/>
    <cellStyle name="Normal 4 3 5" xfId="159"/>
    <cellStyle name="Normal 4 3 5 2" xfId="224"/>
    <cellStyle name="Normal 4 3 5 3" xfId="280"/>
    <cellStyle name="Normal 4 3 5 4" xfId="357"/>
    <cellStyle name="Normal 4 3 5 5" xfId="425"/>
    <cellStyle name="Normal 4 3 6" xfId="89"/>
    <cellStyle name="Normal 4 3 7" xfId="187"/>
    <cellStyle name="Normal 4 3 8" xfId="243"/>
    <cellStyle name="Normal 4 3 9" xfId="315"/>
    <cellStyle name="Normal 4 3_MAL2T-2014A.XLS" xfId="173"/>
    <cellStyle name="Normal 4 4" xfId="26"/>
    <cellStyle name="Normal 4 4 2" xfId="49"/>
    <cellStyle name="Normal 4 4 2 2" xfId="81"/>
    <cellStyle name="Normal 4 4 2 2 2" xfId="306"/>
    <cellStyle name="Normal 4 4 2 2 3" xfId="374"/>
    <cellStyle name="Normal 4 4 2 3" xfId="104"/>
    <cellStyle name="Normal 4 4 2 4" xfId="201"/>
    <cellStyle name="Normal 4 4 2 5" xfId="257"/>
    <cellStyle name="Normal 4 4 2 6" xfId="329"/>
    <cellStyle name="Normal 4 4 2 7" xfId="402"/>
    <cellStyle name="Normal 4 4 3" xfId="68"/>
    <cellStyle name="Normal 4 4 3 2" xfId="305"/>
    <cellStyle name="Normal 4 4 3 3" xfId="343"/>
    <cellStyle name="Normal 4 4 4" xfId="90"/>
    <cellStyle name="Normal 4 4 5" xfId="188"/>
    <cellStyle name="Normal 4 4 6" xfId="244"/>
    <cellStyle name="Normal 4 4 7" xfId="316"/>
    <cellStyle name="Normal 4 4 8" xfId="389"/>
    <cellStyle name="Normal 4 5" xfId="32"/>
    <cellStyle name="Normal 4 5 2" xfId="72"/>
    <cellStyle name="Normal 4 5 2 2" xfId="298"/>
    <cellStyle name="Normal 4 5 2 3" xfId="372"/>
    <cellStyle name="Normal 4 5 3" xfId="95"/>
    <cellStyle name="Normal 4 5 4" xfId="192"/>
    <cellStyle name="Normal 4 5 5" xfId="248"/>
    <cellStyle name="Normal 4 5 6" xfId="320"/>
    <cellStyle name="Normal 4 5 7" xfId="393"/>
    <cellStyle name="Normal 4 6" xfId="62"/>
    <cellStyle name="Normal 4 6 2" xfId="149"/>
    <cellStyle name="Normal 4 6 3" xfId="214"/>
    <cellStyle name="Normal 4 6 4" xfId="270"/>
    <cellStyle name="Normal 4 6 5" xfId="347"/>
    <cellStyle name="Normal 4 6 6" xfId="415"/>
    <cellStyle name="Normal 4 7" xfId="160"/>
    <cellStyle name="Normal 4 7 2" xfId="225"/>
    <cellStyle name="Normal 4 7 3" xfId="281"/>
    <cellStyle name="Normal 4 7 4" xfId="358"/>
    <cellStyle name="Normal 4 7 5" xfId="426"/>
    <cellStyle name="Normal 4 8" xfId="168"/>
    <cellStyle name="Normal 4 8 2" xfId="233"/>
    <cellStyle name="Normal 4 8 3" xfId="289"/>
    <cellStyle name="Normal 4 8 4" xfId="366"/>
    <cellStyle name="Normal 4 8 5" xfId="434"/>
    <cellStyle name="Normal 4 9" xfId="154"/>
    <cellStyle name="Normal 4 9 2" xfId="219"/>
    <cellStyle name="Normal 4 9 3" xfId="275"/>
    <cellStyle name="Normal 4 9 4" xfId="352"/>
    <cellStyle name="Normal 4 9 5" xfId="420"/>
    <cellStyle name="Normal 4_MAL1K-2014A.XLS" xfId="39"/>
    <cellStyle name="Normal 5" xfId="16"/>
    <cellStyle name="Normal 5 2" xfId="29"/>
    <cellStyle name="Normal 5 2 2" xfId="53"/>
    <cellStyle name="Normal 5 2 2 2" xfId="134"/>
    <cellStyle name="Normal 5 2 3" xfId="142"/>
    <cellStyle name="Normal 5 2 3 2" xfId="177"/>
    <cellStyle name="Normal 5 2 4" xfId="109"/>
    <cellStyle name="Normal 5 2 4 2" xfId="205"/>
    <cellStyle name="Normal 5 2 4 3" xfId="261"/>
    <cellStyle name="Normal 5 2 4 4" xfId="333"/>
    <cellStyle name="Normal 5 2 4 5" xfId="406"/>
    <cellStyle name="Normal 5 3" xfId="36"/>
    <cellStyle name="Normal 5 4" xfId="45"/>
    <cellStyle name="Normal 5 4 2" xfId="77"/>
    <cellStyle name="Normal 5 4 2 2" xfId="295"/>
    <cellStyle name="Normal 5 4 2 3" xfId="378"/>
    <cellStyle name="Normal 5 4 3" xfId="100"/>
    <cellStyle name="Normal 5 4 4" xfId="197"/>
    <cellStyle name="Normal 5 4 5" xfId="253"/>
    <cellStyle name="Normal 5 4 6" xfId="325"/>
    <cellStyle name="Normal 5 4 7" xfId="398"/>
    <cellStyle name="Normal 5 5" xfId="51"/>
    <cellStyle name="Normal 5 5 2" xfId="130"/>
    <cellStyle name="Normal 5 6" xfId="141"/>
    <cellStyle name="Normal 5 6 2" xfId="175"/>
    <cellStyle name="Normal 6" xfId="40"/>
    <cellStyle name="Normal 6 2" xfId="54"/>
    <cellStyle name="Normal 6 2 2" xfId="113"/>
    <cellStyle name="Normal 6 2 3" xfId="208"/>
    <cellStyle name="Normal 6 2 4" xfId="264"/>
    <cellStyle name="Normal 6 2 5" xfId="336"/>
    <cellStyle name="Normal 6 2 6" xfId="342"/>
    <cellStyle name="Normal 6 2 7" xfId="409"/>
    <cellStyle name="Normal 6 3" xfId="135"/>
    <cellStyle name="Normal 6 4" xfId="143"/>
    <cellStyle name="Normal 6 4 2" xfId="92"/>
    <cellStyle name="Normal 6 5" xfId="106"/>
    <cellStyle name="Normal 6 5 2" xfId="203"/>
    <cellStyle name="Normal 6 5 3" xfId="259"/>
    <cellStyle name="Normal 6 5 4" xfId="331"/>
    <cellStyle name="Normal 6 5 5" xfId="404"/>
    <cellStyle name="Normal 7" xfId="42"/>
    <cellStyle name="Normal 7 2" xfId="56"/>
    <cellStyle name="Normal 7 2 2" xfId="137"/>
    <cellStyle name="Normal 7 3" xfId="145"/>
    <cellStyle name="Normal 7 3 2" xfId="176"/>
    <cellStyle name="Normal 7 4" xfId="111"/>
    <cellStyle name="Normal 7 4 2" xfId="207"/>
    <cellStyle name="Normal 7 4 3" xfId="263"/>
    <cellStyle name="Normal 7 4 4" xfId="335"/>
    <cellStyle name="Normal 7 4 5" xfId="408"/>
    <cellStyle name="Normal 8" xfId="43"/>
    <cellStyle name="Normal 8 2" xfId="57"/>
    <cellStyle name="Normal 8 2 2" xfId="127"/>
    <cellStyle name="Normal 8 2 3" xfId="375"/>
    <cellStyle name="Normal 8 3" xfId="125"/>
    <cellStyle name="Normal 8 4" xfId="138"/>
    <cellStyle name="Normal 8 5" xfId="146"/>
    <cellStyle name="Normal 8 5 2" xfId="174"/>
    <cellStyle name="Normal 8 6" xfId="116"/>
    <cellStyle name="Normal 9" xfId="41"/>
    <cellStyle name="Normal 9 2" xfId="55"/>
    <cellStyle name="Normal 9 2 2" xfId="136"/>
    <cellStyle name="Normal 9 3" xfId="144"/>
    <cellStyle name="Normal 9 3 2" xfId="179"/>
    <cellStyle name="Normal 9 4" xfId="115"/>
    <cellStyle name="Normal 9 4 2" xfId="210"/>
    <cellStyle name="Normal 9 4 3" xfId="266"/>
    <cellStyle name="Normal 9 4 4" xfId="338"/>
    <cellStyle name="Normal 9 4 5" xfId="411"/>
    <cellStyle name="Normal_IN9813 2" xfId="59"/>
    <cellStyle name="Normal_IN9828" xfId="7"/>
    <cellStyle name="Normal_SO02ny 2" xfId="60"/>
    <cellStyle name="Prosent" xfId="2" builtinId="5" customBuiltin="1"/>
    <cellStyle name="Prosent 10" xfId="317"/>
    <cellStyle name="Prosent 11" xfId="390"/>
    <cellStyle name="Prosent 13" xfId="438"/>
    <cellStyle name="Prosent 2" xfId="5"/>
    <cellStyle name="Prosent 2 2" xfId="23"/>
    <cellStyle name="Prosent 2 2 10" xfId="241"/>
    <cellStyle name="Prosent 2 2 11" xfId="313"/>
    <cellStyle name="Prosent 2 2 12" xfId="386"/>
    <cellStyle name="Prosent 2 2 2" xfId="31"/>
    <cellStyle name="Prosent 2 2 2 2" xfId="71"/>
    <cellStyle name="Prosent 2 2 2 2 2" xfId="167"/>
    <cellStyle name="Prosent 2 2 2 2 3" xfId="232"/>
    <cellStyle name="Prosent 2 2 2 2 4" xfId="288"/>
    <cellStyle name="Prosent 2 2 2 2 5" xfId="365"/>
    <cellStyle name="Prosent 2 2 2 2 6" xfId="433"/>
    <cellStyle name="Prosent 2 2 2 3" xfId="94"/>
    <cellStyle name="Prosent 2 2 2 4" xfId="191"/>
    <cellStyle name="Prosent 2 2 2 5" xfId="247"/>
    <cellStyle name="Prosent 2 2 2 6" xfId="319"/>
    <cellStyle name="Prosent 2 2 2 7" xfId="392"/>
    <cellStyle name="Prosent 2 2 3" xfId="35"/>
    <cellStyle name="Prosent 2 2 3 2" xfId="75"/>
    <cellStyle name="Prosent 2 2 3 2 2" xfId="296"/>
    <cellStyle name="Prosent 2 2 3 2 3" xfId="373"/>
    <cellStyle name="Prosent 2 2 3 3" xfId="98"/>
    <cellStyle name="Prosent 2 2 3 4" xfId="195"/>
    <cellStyle name="Prosent 2 2 3 5" xfId="251"/>
    <cellStyle name="Prosent 2 2 3 6" xfId="323"/>
    <cellStyle name="Prosent 2 2 3 7" xfId="396"/>
    <cellStyle name="Prosent 2 2 4" xfId="65"/>
    <cellStyle name="Prosent 2 2 4 2" xfId="132"/>
    <cellStyle name="Prosent 2 2 4 3" xfId="211"/>
    <cellStyle name="Prosent 2 2 4 4" xfId="267"/>
    <cellStyle name="Prosent 2 2 4 5" xfId="340"/>
    <cellStyle name="Prosent 2 2 4 6" xfId="412"/>
    <cellStyle name="Prosent 2 2 5" xfId="117"/>
    <cellStyle name="Prosent 2 2 5 2" xfId="163"/>
    <cellStyle name="Prosent 2 2 5 2 2" xfId="228"/>
    <cellStyle name="Prosent 2 2 5 2 3" xfId="284"/>
    <cellStyle name="Prosent 2 2 5 2 4" xfId="361"/>
    <cellStyle name="Prosent 2 2 5 2 5" xfId="429"/>
    <cellStyle name="Prosent 2 2 6" xfId="171"/>
    <cellStyle name="Prosent 2 2 6 2" xfId="236"/>
    <cellStyle name="Prosent 2 2 6 3" xfId="292"/>
    <cellStyle name="Prosent 2 2 6 4" xfId="369"/>
    <cellStyle name="Prosent 2 2 6 5" xfId="437"/>
    <cellStyle name="Prosent 2 2 7" xfId="157"/>
    <cellStyle name="Prosent 2 2 7 2" xfId="222"/>
    <cellStyle name="Prosent 2 2 7 3" xfId="278"/>
    <cellStyle name="Prosent 2 2 7 4" xfId="355"/>
    <cellStyle name="Prosent 2 2 7 5" xfId="423"/>
    <cellStyle name="Prosent 2 2 8" xfId="87"/>
    <cellStyle name="Prosent 2 2 9" xfId="185"/>
    <cellStyle name="Prosent 2 3" xfId="24"/>
    <cellStyle name="Prosent 2 3 10" xfId="387"/>
    <cellStyle name="Prosent 2 3 2" xfId="48"/>
    <cellStyle name="Prosent 2 3 2 2" xfId="80"/>
    <cellStyle name="Prosent 2 3 2 2 2" xfId="165"/>
    <cellStyle name="Prosent 2 3 2 2 3" xfId="230"/>
    <cellStyle name="Prosent 2 3 2 2 4" xfId="286"/>
    <cellStyle name="Prosent 2 3 2 2 5" xfId="363"/>
    <cellStyle name="Prosent 2 3 2 2 6" xfId="431"/>
    <cellStyle name="Prosent 2 3 2 3" xfId="103"/>
    <cellStyle name="Prosent 2 3 2 4" xfId="200"/>
    <cellStyle name="Prosent 2 3 2 5" xfId="256"/>
    <cellStyle name="Prosent 2 3 2 6" xfId="328"/>
    <cellStyle name="Prosent 2 3 2 7" xfId="401"/>
    <cellStyle name="Prosent 2 3 3" xfId="66"/>
    <cellStyle name="Prosent 2 3 3 2" xfId="133"/>
    <cellStyle name="Prosent 2 3 3 3" xfId="212"/>
    <cellStyle name="Prosent 2 3 3 4" xfId="268"/>
    <cellStyle name="Prosent 2 3 3 5" xfId="341"/>
    <cellStyle name="Prosent 2 3 3 6" xfId="413"/>
    <cellStyle name="Prosent 2 3 4" xfId="119"/>
    <cellStyle name="Prosent 2 3 4 2" xfId="152"/>
    <cellStyle name="Prosent 2 3 4 2 2" xfId="217"/>
    <cellStyle name="Prosent 2 3 4 2 3" xfId="273"/>
    <cellStyle name="Prosent 2 3 4 2 4" xfId="350"/>
    <cellStyle name="Prosent 2 3 4 2 5" xfId="418"/>
    <cellStyle name="Prosent 2 3 5" xfId="158"/>
    <cellStyle name="Prosent 2 3 5 2" xfId="223"/>
    <cellStyle name="Prosent 2 3 5 3" xfId="279"/>
    <cellStyle name="Prosent 2 3 5 4" xfId="356"/>
    <cellStyle name="Prosent 2 3 5 5" xfId="424"/>
    <cellStyle name="Prosent 2 3 6" xfId="88"/>
    <cellStyle name="Prosent 2 3 7" xfId="186"/>
    <cellStyle name="Prosent 2 3 8" xfId="242"/>
    <cellStyle name="Prosent 2 3 9" xfId="314"/>
    <cellStyle name="Prosent 2 4" xfId="21"/>
    <cellStyle name="Prosent 2 4 2" xfId="50"/>
    <cellStyle name="Prosent 2 4 2 2" xfId="82"/>
    <cellStyle name="Prosent 2 4 2 2 2" xfId="293"/>
    <cellStyle name="Prosent 2 4 2 2 3" xfId="380"/>
    <cellStyle name="Prosent 2 4 2 3" xfId="105"/>
    <cellStyle name="Prosent 2 4 2 4" xfId="202"/>
    <cellStyle name="Prosent 2 4 2 5" xfId="258"/>
    <cellStyle name="Prosent 2 4 2 6" xfId="330"/>
    <cellStyle name="Prosent 2 4 2 7" xfId="403"/>
    <cellStyle name="Prosent 2 4 3" xfId="63"/>
    <cellStyle name="Prosent 2 4 3 2" xfId="304"/>
    <cellStyle name="Prosent 2 4 3 3" xfId="377"/>
    <cellStyle name="Prosent 2 4 4" xfId="85"/>
    <cellStyle name="Prosent 2 4 5" xfId="183"/>
    <cellStyle name="Prosent 2 4 6" xfId="239"/>
    <cellStyle name="Prosent 2 4 7" xfId="311"/>
    <cellStyle name="Prosent 2 4 8" xfId="384"/>
    <cellStyle name="Prosent 2 5" xfId="28"/>
    <cellStyle name="Prosent 2 5 2" xfId="33"/>
    <cellStyle name="Prosent 2 5 2 2" xfId="73"/>
    <cellStyle name="Prosent 2 5 2 2 2" xfId="303"/>
    <cellStyle name="Prosent 2 5 2 2 3" xfId="309"/>
    <cellStyle name="Prosent 2 5 2 3" xfId="96"/>
    <cellStyle name="Prosent 2 5 2 4" xfId="193"/>
    <cellStyle name="Prosent 2 5 2 5" xfId="249"/>
    <cellStyle name="Prosent 2 5 2 6" xfId="321"/>
    <cellStyle name="Prosent 2 5 2 7" xfId="394"/>
    <cellStyle name="Prosent 2 6" xfId="14"/>
    <cellStyle name="Prosent 2 6 2" xfId="150"/>
    <cellStyle name="Prosent 2 6 3" xfId="215"/>
    <cellStyle name="Prosent 2 6 4" xfId="271"/>
    <cellStyle name="Prosent 2 6 5" xfId="348"/>
    <cellStyle name="Prosent 2 6 6" xfId="416"/>
    <cellStyle name="Prosent 2 7" xfId="161"/>
    <cellStyle name="Prosent 2 7 2" xfId="226"/>
    <cellStyle name="Prosent 2 7 3" xfId="282"/>
    <cellStyle name="Prosent 2 7 4" xfId="359"/>
    <cellStyle name="Prosent 2 7 5" xfId="427"/>
    <cellStyle name="Prosent 2 8" xfId="169"/>
    <cellStyle name="Prosent 2 8 2" xfId="234"/>
    <cellStyle name="Prosent 2 8 3" xfId="290"/>
    <cellStyle name="Prosent 2 8 4" xfId="367"/>
    <cellStyle name="Prosent 2 8 5" xfId="435"/>
    <cellStyle name="Prosent 2 9" xfId="155"/>
    <cellStyle name="Prosent 2 9 2" xfId="220"/>
    <cellStyle name="Prosent 2 9 3" xfId="276"/>
    <cellStyle name="Prosent 2 9 4" xfId="353"/>
    <cellStyle name="Prosent 2 9 5" xfId="421"/>
    <cellStyle name="Prosent 3" xfId="11"/>
    <cellStyle name="Prosent 3 2" xfId="46"/>
    <cellStyle name="Prosent 3 2 2" xfId="78"/>
    <cellStyle name="Prosent 3 2 2 2" xfId="302"/>
    <cellStyle name="Prosent 3 2 2 3" xfId="371"/>
    <cellStyle name="Prosent 3 2 3" xfId="101"/>
    <cellStyle name="Prosent 3 2 4" xfId="198"/>
    <cellStyle name="Prosent 3 2 5" xfId="254"/>
    <cellStyle name="Prosent 3 2 6" xfId="326"/>
    <cellStyle name="Prosent 3 2 7" xfId="399"/>
    <cellStyle name="Prosent 4" xfId="17"/>
    <cellStyle name="Prosent 5" xfId="27"/>
    <cellStyle name="Prosent 5 2" xfId="294"/>
    <cellStyle name="Prosent 5 3" xfId="344"/>
    <cellStyle name="Prosent 6" xfId="69"/>
    <cellStyle name="Prosent 6 2" xfId="301"/>
    <cellStyle name="Prosent 6 3" xfId="339"/>
    <cellStyle name="Prosent 7" xfId="91"/>
    <cellStyle name="Prosent 8" xfId="189"/>
    <cellStyle name="Prosent 9" xfId="245"/>
    <cellStyle name="Svein" xfId="6"/>
    <cellStyle name="Svein 2" xfId="12"/>
    <cellStyle name="Svein 3" xfId="122"/>
    <cellStyle name="Tusen[0]" xfId="123"/>
    <cellStyle name="Tusenskille 2" xfId="112"/>
    <cellStyle name="Tusenskille 2 2" xfId="126"/>
    <cellStyle name="Tusenskille 2 3" xfId="124"/>
    <cellStyle name="Tusenskille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42" Type="http://schemas.openxmlformats.org/officeDocument/2006/relationships/externalLink" Target="externalLinks/externalLink9.xml"/><Relationship Id="rId47" Type="http://schemas.openxmlformats.org/officeDocument/2006/relationships/externalLink" Target="externalLinks/externalLink14.xml"/><Relationship Id="rId50" Type="http://schemas.openxmlformats.org/officeDocument/2006/relationships/externalLink" Target="externalLinks/externalLink17.xml"/><Relationship Id="rId55" Type="http://schemas.openxmlformats.org/officeDocument/2006/relationships/externalLink" Target="externalLinks/externalLink2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5.xml"/><Relationship Id="rId46" Type="http://schemas.openxmlformats.org/officeDocument/2006/relationships/externalLink" Target="externalLinks/externalLink13.xml"/><Relationship Id="rId59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8.xml"/><Relationship Id="rId54" Type="http://schemas.openxmlformats.org/officeDocument/2006/relationships/externalLink" Target="externalLinks/externalLink2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4.xml"/><Relationship Id="rId40" Type="http://schemas.openxmlformats.org/officeDocument/2006/relationships/externalLink" Target="externalLinks/externalLink7.xml"/><Relationship Id="rId45" Type="http://schemas.openxmlformats.org/officeDocument/2006/relationships/externalLink" Target="externalLinks/externalLink12.xml"/><Relationship Id="rId53" Type="http://schemas.openxmlformats.org/officeDocument/2006/relationships/externalLink" Target="externalLinks/externalLink20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3.xml"/><Relationship Id="rId49" Type="http://schemas.openxmlformats.org/officeDocument/2006/relationships/externalLink" Target="externalLinks/externalLink16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1.xml"/><Relationship Id="rId52" Type="http://schemas.openxmlformats.org/officeDocument/2006/relationships/externalLink" Target="externalLinks/externalLink19.xml"/><Relationship Id="rId6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Relationship Id="rId43" Type="http://schemas.openxmlformats.org/officeDocument/2006/relationships/externalLink" Target="externalLinks/externalLink10.xml"/><Relationship Id="rId48" Type="http://schemas.openxmlformats.org/officeDocument/2006/relationships/externalLink" Target="externalLinks/externalLink15.xml"/><Relationship Id="rId56" Type="http://schemas.openxmlformats.org/officeDocument/2006/relationships/externalLink" Target="externalLinks/externalLink23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8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38103</xdr:colOff>
      <xdr:row>12</xdr:row>
      <xdr:rowOff>142875</xdr:rowOff>
    </xdr:from>
    <xdr:ext cx="1581153" cy="211930"/>
    <xdr:sp macro="" textlink="">
      <xdr:nvSpPr>
        <xdr:cNvPr id="2" name="AutoShape 13"/>
        <xdr:cNvSpPr/>
      </xdr:nvSpPr>
      <xdr:spPr>
        <a:xfrm>
          <a:off x="38103" y="1971675"/>
          <a:ext cx="1581153" cy="211930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FFF00"/>
        </a:solidFill>
        <a:ln w="9528">
          <a:solidFill>
            <a:srgbClr val="000000"/>
          </a:solidFill>
          <a:prstDash val="solid"/>
          <a:round/>
        </a:ln>
      </xdr:spPr>
      <xdr:txBody>
        <a:bodyPr vert="horz" wrap="square" lIns="27432" tIns="22860" rIns="0" bIns="0" anchor="t" anchorCtr="0" compatLnSpc="0"/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SUM-tabell</a:t>
          </a:r>
        </a:p>
      </xdr:txBody>
    </xdr:sp>
    <xdr:clientData/>
  </xdr:oneCellAnchor>
  <xdr:oneCellAnchor>
    <xdr:from>
      <xdr:col>13</xdr:col>
      <xdr:colOff>0</xdr:colOff>
      <xdr:row>13</xdr:row>
      <xdr:rowOff>133346</xdr:rowOff>
    </xdr:from>
    <xdr:ext cx="0" cy="0"/>
    <xdr:sp macro="" textlink="">
      <xdr:nvSpPr>
        <xdr:cNvPr id="4" name="Line 31"/>
        <xdr:cNvSpPr/>
      </xdr:nvSpPr>
      <xdr:spPr>
        <a:xfrm>
          <a:off x="9134475" y="2114546"/>
          <a:ext cx="0" cy="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val f6"/>
            <a:gd name="f13" fmla="*/ f7 f0 1"/>
            <a:gd name="f14" fmla="*/ f8 f0 1"/>
            <a:gd name="f15" fmla="?: f9 f3 1"/>
            <a:gd name="f16" fmla="?: f10 f4 1"/>
            <a:gd name="f17" fmla="?: f11 f5 1"/>
            <a:gd name="f18" fmla="*/ f13 1 f2"/>
            <a:gd name="f19" fmla="*/ f14 1 f2"/>
            <a:gd name="f20" fmla="*/ f15 1 21600"/>
            <a:gd name="f21" fmla="*/ f16 1 21600"/>
            <a:gd name="f22" fmla="*/ 21600 f15 1"/>
            <a:gd name="f23" fmla="*/ 21600 f16 1"/>
            <a:gd name="f24" fmla="+- f18 0 f1"/>
            <a:gd name="f25" fmla="+- f19 0 f1"/>
            <a:gd name="f26" fmla="min f21 f20"/>
            <a:gd name="f27" fmla="*/ f22 1 f17"/>
            <a:gd name="f28" fmla="*/ f23 1 f17"/>
            <a:gd name="f29" fmla="val f27"/>
            <a:gd name="f30" fmla="val f28"/>
            <a:gd name="f31" fmla="*/ f6 f26 1"/>
            <a:gd name="f32" fmla="*/ f27 f26 1"/>
            <a:gd name="f33" fmla="*/ f28 f26 1"/>
            <a:gd name="f34" fmla="*/ f12 f26 1"/>
            <a:gd name="f35" fmla="*/ f29 f26 1"/>
            <a:gd name="f36" fmla="*/ f30 f2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4">
              <a:pos x="f34" y="f34"/>
            </a:cxn>
            <a:cxn ang="f25">
              <a:pos x="f35" y="f36"/>
            </a:cxn>
          </a:cxnLst>
          <a:rect l="f31" t="f31" r="f32" b="f33"/>
          <a:pathLst>
            <a:path>
              <a:moveTo>
                <a:pt x="f34" y="f34"/>
              </a:moveTo>
              <a:lnTo>
                <a:pt x="f35" y="f36"/>
              </a:lnTo>
            </a:path>
          </a:pathLst>
        </a:custGeom>
        <a:noFill/>
        <a:ln w="9528">
          <a:solidFill>
            <a:srgbClr val="000000"/>
          </a:solidFill>
          <a:prstDash val="solid"/>
          <a:round/>
          <a:tailEnd type="arrow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57150</xdr:rowOff>
    </xdr:from>
    <xdr:ext cx="0" cy="333371"/>
    <xdr:sp macro="" textlink="">
      <xdr:nvSpPr>
        <xdr:cNvPr id="2" name="AutoShape 1"/>
        <xdr:cNvSpPr/>
      </xdr:nvSpPr>
      <xdr:spPr>
        <a:xfrm>
          <a:off x="0" y="790575"/>
          <a:ext cx="0" cy="333371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FFF00"/>
        </a:solidFill>
        <a:ln w="9528">
          <a:solidFill>
            <a:srgbClr val="000000"/>
          </a:solidFill>
          <a:prstDash val="solid"/>
          <a:round/>
        </a:ln>
      </xdr:spPr>
      <xdr:txBody>
        <a:bodyPr vert="horz" wrap="square" lIns="27432" tIns="22860" rIns="0" bIns="0" anchor="t" anchorCtr="0" compatLnSpc="0"/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000" b="1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Fra tabell 3-1-B1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106</xdr:row>
      <xdr:rowOff>0</xdr:rowOff>
    </xdr:from>
    <xdr:ext cx="1719446" cy="210293"/>
    <xdr:sp macro="" textlink="">
      <xdr:nvSpPr>
        <xdr:cNvPr id="7" name="Avrundet rektangel 1"/>
        <xdr:cNvSpPr/>
      </xdr:nvSpPr>
      <xdr:spPr>
        <a:xfrm>
          <a:off x="0" y="22974300"/>
          <a:ext cx="1719446" cy="210293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79646"/>
        </a:solidFill>
        <a:ln w="25402">
          <a:solidFill>
            <a:srgbClr val="B66D31"/>
          </a:solidFill>
          <a:prstDash val="solid"/>
        </a:ln>
      </xdr:spPr>
      <xdr:txBody>
        <a:bodyPr vert="horz" wrap="square" lIns="91440" tIns="45720" rIns="91440" bIns="45720" anchor="ctr" anchorCtr="1" compatLnSpc="0"/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100" b="0" i="0" u="none" strike="noStrike" kern="0" cap="none" spc="0" baseline="0">
              <a:solidFill>
                <a:srgbClr val="FFFFFF"/>
              </a:solidFill>
              <a:uFillTx/>
              <a:latin typeface="Calibri"/>
            </a:rPr>
            <a:t>SUMMERINGSTABELL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234945</xdr:colOff>
      <xdr:row>13</xdr:row>
      <xdr:rowOff>38103</xdr:rowOff>
    </xdr:from>
    <xdr:ext cx="1654177" cy="431797"/>
    <xdr:sp macro="" textlink="">
      <xdr:nvSpPr>
        <xdr:cNvPr id="2" name="AutoShape 3"/>
        <xdr:cNvSpPr/>
      </xdr:nvSpPr>
      <xdr:spPr>
        <a:xfrm>
          <a:off x="234945" y="2019303"/>
          <a:ext cx="1654177" cy="431797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FFF00"/>
        </a:solidFill>
        <a:ln w="9528">
          <a:solidFill>
            <a:srgbClr val="000000"/>
          </a:solidFill>
          <a:prstDash val="solid"/>
          <a:round/>
        </a:ln>
      </xdr:spPr>
      <xdr:txBody>
        <a:bodyPr vert="horz" wrap="square" lIns="27432" tIns="22860" rIns="0" bIns="0" anchor="t" anchorCtr="0" compatLnSpc="0"/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Summeringstabell</a:t>
          </a:r>
        </a:p>
      </xdr:txBody>
    </xdr:sp>
    <xdr:clientData/>
  </xdr:oneCellAnchor>
  <xdr:oneCellAnchor>
    <xdr:from>
      <xdr:col>0</xdr:col>
      <xdr:colOff>0</xdr:colOff>
      <xdr:row>271</xdr:row>
      <xdr:rowOff>0</xdr:rowOff>
    </xdr:from>
    <xdr:ext cx="1654177" cy="431797"/>
    <xdr:sp macro="" textlink="">
      <xdr:nvSpPr>
        <xdr:cNvPr id="3" name="AutoShape 3"/>
        <xdr:cNvSpPr/>
      </xdr:nvSpPr>
      <xdr:spPr>
        <a:xfrm>
          <a:off x="0" y="61044667"/>
          <a:ext cx="1654177" cy="431797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FFF00"/>
        </a:solidFill>
        <a:ln w="9528">
          <a:solidFill>
            <a:srgbClr val="000000"/>
          </a:solidFill>
          <a:prstDash val="solid"/>
          <a:round/>
        </a:ln>
      </xdr:spPr>
      <xdr:txBody>
        <a:bodyPr vert="horz" wrap="square" lIns="27432" tIns="22860" rIns="0" bIns="0" anchor="t" anchorCtr="0" compatLnSpc="0"/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Summeringstabell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" name="Text Box 2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" name="Text Box 3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" name="Text Box 4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7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8" name="Text Box 2"/>
        <xdr:cNvSpPr/>
      </xdr:nvSpPr>
      <xdr:spPr>
        <a:xfrm>
          <a:off x="0" y="452437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9" name="Text Box 3"/>
        <xdr:cNvSpPr/>
      </xdr:nvSpPr>
      <xdr:spPr>
        <a:xfrm>
          <a:off x="0" y="452437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0" name="Text Box 4"/>
        <xdr:cNvSpPr/>
      </xdr:nvSpPr>
      <xdr:spPr>
        <a:xfrm>
          <a:off x="0" y="452437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0" y="45243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13" name="Text Box 3"/>
        <xdr:cNvSpPr txBox="1">
          <a:spLocks noChangeArrowheads="1"/>
        </xdr:cNvSpPr>
      </xdr:nvSpPr>
      <xdr:spPr bwMode="auto">
        <a:xfrm>
          <a:off x="0" y="45243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14" name="Text Box 4"/>
        <xdr:cNvSpPr txBox="1">
          <a:spLocks noChangeArrowheads="1"/>
        </xdr:cNvSpPr>
      </xdr:nvSpPr>
      <xdr:spPr bwMode="auto">
        <a:xfrm>
          <a:off x="0" y="45243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5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6" name="Text Box 2"/>
        <xdr:cNvSpPr/>
      </xdr:nvSpPr>
      <xdr:spPr>
        <a:xfrm>
          <a:off x="0" y="452437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7" name="Text Box 3"/>
        <xdr:cNvSpPr/>
      </xdr:nvSpPr>
      <xdr:spPr>
        <a:xfrm>
          <a:off x="0" y="452437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8" name="Text Box 4"/>
        <xdr:cNvSpPr/>
      </xdr:nvSpPr>
      <xdr:spPr>
        <a:xfrm>
          <a:off x="0" y="452437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1" name="Text Box 2"/>
        <xdr:cNvSpPr txBox="1">
          <a:spLocks noChangeArrowheads="1"/>
        </xdr:cNvSpPr>
      </xdr:nvSpPr>
      <xdr:spPr bwMode="auto">
        <a:xfrm>
          <a:off x="0" y="4524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2" name="Text Box 3"/>
        <xdr:cNvSpPr txBox="1">
          <a:spLocks noChangeArrowheads="1"/>
        </xdr:cNvSpPr>
      </xdr:nvSpPr>
      <xdr:spPr bwMode="auto">
        <a:xfrm>
          <a:off x="0" y="4524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3" name="Text Box 4"/>
        <xdr:cNvSpPr txBox="1">
          <a:spLocks noChangeArrowheads="1"/>
        </xdr:cNvSpPr>
      </xdr:nvSpPr>
      <xdr:spPr bwMode="auto">
        <a:xfrm>
          <a:off x="0" y="4524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26" name="Text Box 2"/>
        <xdr:cNvSpPr txBox="1">
          <a:spLocks noChangeArrowheads="1"/>
        </xdr:cNvSpPr>
      </xdr:nvSpPr>
      <xdr:spPr bwMode="auto">
        <a:xfrm>
          <a:off x="0" y="38481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27" name="Text Box 3"/>
        <xdr:cNvSpPr txBox="1">
          <a:spLocks noChangeArrowheads="1"/>
        </xdr:cNvSpPr>
      </xdr:nvSpPr>
      <xdr:spPr bwMode="auto">
        <a:xfrm>
          <a:off x="0" y="38481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28" name="Text Box 4"/>
        <xdr:cNvSpPr txBox="1">
          <a:spLocks noChangeArrowheads="1"/>
        </xdr:cNvSpPr>
      </xdr:nvSpPr>
      <xdr:spPr bwMode="auto">
        <a:xfrm>
          <a:off x="0" y="38481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29" name="Text Box 2"/>
        <xdr:cNvSpPr txBox="1">
          <a:spLocks noChangeArrowheads="1"/>
        </xdr:cNvSpPr>
      </xdr:nvSpPr>
      <xdr:spPr bwMode="auto">
        <a:xfrm>
          <a:off x="0" y="38481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30" name="Text Box 3"/>
        <xdr:cNvSpPr txBox="1">
          <a:spLocks noChangeArrowheads="1"/>
        </xdr:cNvSpPr>
      </xdr:nvSpPr>
      <xdr:spPr bwMode="auto">
        <a:xfrm>
          <a:off x="0" y="38481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31" name="Text Box 4"/>
        <xdr:cNvSpPr txBox="1">
          <a:spLocks noChangeArrowheads="1"/>
        </xdr:cNvSpPr>
      </xdr:nvSpPr>
      <xdr:spPr bwMode="auto">
        <a:xfrm>
          <a:off x="0" y="38481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2" name="Text Box 2"/>
        <xdr:cNvSpPr txBox="1">
          <a:spLocks noChangeArrowheads="1"/>
        </xdr:cNvSpPr>
      </xdr:nvSpPr>
      <xdr:spPr bwMode="auto">
        <a:xfrm>
          <a:off x="0" y="4171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3" name="Text Box 3"/>
        <xdr:cNvSpPr txBox="1">
          <a:spLocks noChangeArrowheads="1"/>
        </xdr:cNvSpPr>
      </xdr:nvSpPr>
      <xdr:spPr bwMode="auto">
        <a:xfrm>
          <a:off x="0" y="4171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4" name="Text Box 4"/>
        <xdr:cNvSpPr txBox="1">
          <a:spLocks noChangeArrowheads="1"/>
        </xdr:cNvSpPr>
      </xdr:nvSpPr>
      <xdr:spPr bwMode="auto">
        <a:xfrm>
          <a:off x="0" y="4171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35" name="Text Box 2"/>
        <xdr:cNvSpPr txBox="1">
          <a:spLocks noChangeArrowheads="1"/>
        </xdr:cNvSpPr>
      </xdr:nvSpPr>
      <xdr:spPr bwMode="auto">
        <a:xfrm>
          <a:off x="0" y="4657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36" name="Text Box 3"/>
        <xdr:cNvSpPr txBox="1">
          <a:spLocks noChangeArrowheads="1"/>
        </xdr:cNvSpPr>
      </xdr:nvSpPr>
      <xdr:spPr bwMode="auto">
        <a:xfrm>
          <a:off x="0" y="4657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37" name="Text Box 4"/>
        <xdr:cNvSpPr txBox="1">
          <a:spLocks noChangeArrowheads="1"/>
        </xdr:cNvSpPr>
      </xdr:nvSpPr>
      <xdr:spPr bwMode="auto">
        <a:xfrm>
          <a:off x="0" y="4657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42" name="Text Box 2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43" name="Text Box 3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44" name="Text Box 4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45" name="Text Box 2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46" name="Text Box 3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47" name="Text Box 4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48" name="Text Box 2"/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49" name="Text Box 3"/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50" name="Text Box 4"/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52" name="Text Box 2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53" name="Text Box 3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54" name="Text Box 4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55" name="Text Box 2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56" name="Text Box 3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57" name="Text Box 4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58" name="Text Box 2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59" name="Text Box 3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60" name="Text Box 4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61" name="Text Box 2"/>
        <xdr:cNvSpPr txBox="1">
          <a:spLocks noChangeArrowheads="1"/>
        </xdr:cNvSpPr>
      </xdr:nvSpPr>
      <xdr:spPr bwMode="auto">
        <a:xfrm>
          <a:off x="0" y="444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62" name="Text Box 3"/>
        <xdr:cNvSpPr txBox="1">
          <a:spLocks noChangeArrowheads="1"/>
        </xdr:cNvSpPr>
      </xdr:nvSpPr>
      <xdr:spPr bwMode="auto">
        <a:xfrm>
          <a:off x="0" y="444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63" name="Text Box 4"/>
        <xdr:cNvSpPr txBox="1">
          <a:spLocks noChangeArrowheads="1"/>
        </xdr:cNvSpPr>
      </xdr:nvSpPr>
      <xdr:spPr bwMode="auto">
        <a:xfrm>
          <a:off x="0" y="444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YR/Fiu/Pos/Felles-POS/Bydelsstatistikk/2003/2.%20tertial%202003/Bydelene/T2-2003MAL-bydel-xx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itikk%20og%20adm/EHS/Rapportering/2016/&#197;rsstatistikk/Innlevert%20fra%20bydelene/008%20-%20T3-MAL2016-bydel-08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Byr&#229;dsavdeling%20for%20eldre%20og%20sosiale%20tjenester/Felles-EST/Rapporteringer-(eb)/2013/&#197;rsmelding%202013/Statistikk/Bydelsstatistikk/T3-MAL2013-bydel-08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itikk%20og%20adm/EHS/Rapportering/2016/&#197;rsstatistikk/Innlevert%20fra%20bydelene/009-%20T3-2016MAL-bydel-09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Byr&#229;dsavdeling%20for%20eldre%20og%20sosiale%20tjenester/Felles-EST/Rapporteringer-(eb)/2013/&#197;rsmelding%202013/Statistikk/Bydelsstatistikk/T3-MAL2013-bydel-09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itikk%20og%20adm/EHS/Rapportering/2016/&#197;rsstatistikk/Innlevert%20fra%20bydelene/010%20-%20T3-2016MAL-bydel-10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Byr&#229;dsavdeling%20for%20eldre%20og%20sosiale%20tjenester/Felles-EST/Rapporteringer-(eb)/2013/&#197;rsmelding%202013/Statistikk/Bydelsstatistikk/T3-MAL2013-bydel-10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itikk%20og%20adm/EHS/Rapportering/2016/&#197;rsstatistikk/Innlevert%20fra%20bydelene/011%20-%20T3-MAL2016-bydel-11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Byr&#229;dsavdeling%20for%20eldre%20og%20sosiale%20tjenester/Felles-EST/Rapporteringer-(eb)/2013/&#197;rsmelding%202013/Statistikk/Bydelsstatistikk/T3-MAL2013-bydel-11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itikk%20og%20adm/EHS/Rapportering/2016/&#197;rsstatistikk/Innlevert%20fra%20bydelene/012%20-%20T3-2016MAL-bydel-12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Byr&#229;dsavdeling%20for%20eldre%20og%20sosiale%20tjenester/Felles-EST/Rapporteringer-(eb)/2013/&#197;rsmelding%202013/Statistikk/Bydelsstatistikk/T3-MAL2013-bydel-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yr&#229;dsavdeling%20for%20eldre%20og%20sosiale%20tjenester/Felles-EST/Rapporteringer-(eb)/2013/&#197;rsmelding%202013/Statistikk/Bydelsstatistikk/T3-MAL2013-bydel-01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Byr&#229;dsavdeling%20for%20eldre%20og%20sosiale%20tjenester/Felles-EST/Rapporteringer-(eb)/2013/&#197;rsmelding%202013/Statistikk/Bydelsstatistikk/T3-MAL2013-bydel-13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Byr&#229;dsavdeling%20for%20eldre%20og%20sosiale%20tjenester/Felles-EST/Rapporteringer-(eb)/2013/&#197;rsmelding%202013/Statistikk/Bydelsstatistikk/T3-MAL2013-bydel-14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Byr&#229;dsavdeling%20for%20eldre%20og%20sosiale%20tjenester/Felles-EST/Rapporteringer-(eb)/2013/&#197;rsmelding%202013/Statistikk/Bydelsstatistikk/T3-MAL2013-bydel-15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Byr&#229;dsavdeling%20for%20eldre%20og%20sosiale%20tjenester/Felles-EST/Rapporteringer-(eb)/2012/&#197;rsberetning%202012/Statistikk/Tabeller/FO-3-3t2012%20-V1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yr&#229;dsavdeling%20for%20eldre%20og%20sosiale%20tjenester/Felles-EST/Rapporteringer-(eb)/2013/&#197;rsmelding%202013/Statistikk/Bydelsstatistikk/T3-MAL2013-bydel-0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itikk%20og%20adm/EHS/Rapportering/2016/&#197;rsstatistikk/Innlevert%20fra%20bydelene/004%20-%20T3-2016MAL-bydel-0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Byr&#229;dsavdeling%20for%20eldre%20og%20sosiale%20tjenester/Felles-EST/Rapporteringer-(eb)/2013/&#197;rsmelding%202013/Statistikk/Bydelsstatistikk/T3-MAL2013-bydel-0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Byr&#229;dsavdeling%20for%20eldre%20og%20sosiale%20tjenester/Felles-EST/Rapporteringer-(eb)/2013/&#197;rsmelding%202013/Statistikk/Bydelsstatistikk/T3-MAL2013-bydel-0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itikk%20og%20adm/EHS/Rapportering/2016/&#197;rsstatistikk/Innlevert%20fra%20bydelene/006%20-%20T3-2016MAL-bydel-0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Byr&#229;dsavdeling%20for%20eldre%20og%20sosiale%20tjenester/Felles-EST/Rapporteringer-(eb)/2013/&#197;rsmelding%202013/Statistikk/Bydelsstatistikk/T3-MAL2013-bydel-0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Byr&#229;dsavdeling%20for%20eldre%20og%20sosiale%20tjenester/Felles-EST/Rapporteringer-(eb)/2013/&#197;rsmelding%202013/Statistikk/Bydelsstatistikk/T3-MAL2013-bydel-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2T-2003A_XLS"/>
      <sheetName val="MAL2T-2003B_XLS"/>
      <sheetName val="befolkning_pr__1_1_2003"/>
      <sheetName val="befolkn__pr__1_1_2003-korrigert"/>
      <sheetName val="Grønt_hefte-befolk-korr-nye_byd"/>
      <sheetName val="Plantall_2003-alle_bydeler"/>
      <sheetName val="MAL2T_2003B_XLS"/>
      <sheetName val="MAL2T-2003A.XLS"/>
      <sheetName val="MAL2T-2003B.XLS"/>
      <sheetName val="befolkning pr. 1.1.2003"/>
      <sheetName val="befolkn. pr. 1.1.2003-korrigert"/>
      <sheetName val="Grønt hefte-befolk-korr-nye byd"/>
      <sheetName val="Plantall 2003-alle bydeler"/>
      <sheetName val="MAL2T-2003A_XLS1"/>
      <sheetName val="MAL2T-2003B_XLS1"/>
      <sheetName val="befolkning_pr__1_1_20031"/>
      <sheetName val="befolkn__pr__1_1_2003-korriger1"/>
      <sheetName val="Grønt_hefte-befolk-korr-nye_by1"/>
      <sheetName val="Plantall_2003-alle_bydeler1"/>
    </sheetNames>
    <sheetDataSet>
      <sheetData sheetId="0"/>
      <sheetData sheetId="1">
        <row r="7">
          <cell r="G7">
            <v>0</v>
          </cell>
        </row>
        <row r="10">
          <cell r="G10" t="str">
            <v>xxxx</v>
          </cell>
        </row>
        <row r="11">
          <cell r="G11" t="str">
            <v>xxxx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7">
          <cell r="G17">
            <v>0</v>
          </cell>
        </row>
        <row r="21">
          <cell r="G21">
            <v>0</v>
          </cell>
        </row>
        <row r="22">
          <cell r="G22" t="str">
            <v xml:space="preserve"> xxxxx</v>
          </cell>
        </row>
        <row r="23">
          <cell r="G23" t="str">
            <v xml:space="preserve"> xxxxx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3">
          <cell r="G33" t="str">
            <v>xxxx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 t="str">
            <v>xxxx</v>
          </cell>
        </row>
        <row r="47">
          <cell r="G47" t="str">
            <v>xxxxx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 t="str">
            <v>xxxx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69">
          <cell r="G69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 t="str">
            <v>xxxx</v>
          </cell>
        </row>
        <row r="73">
          <cell r="G73" t="str">
            <v>xxxxx</v>
          </cell>
        </row>
        <row r="74">
          <cell r="G74">
            <v>0</v>
          </cell>
        </row>
        <row r="75">
          <cell r="G75">
            <v>0</v>
          </cell>
        </row>
        <row r="76">
          <cell r="G76">
            <v>0</v>
          </cell>
        </row>
        <row r="77">
          <cell r="G77">
            <v>0</v>
          </cell>
        </row>
        <row r="78">
          <cell r="G78">
            <v>0</v>
          </cell>
        </row>
        <row r="79">
          <cell r="G79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4">
          <cell r="G84">
            <v>0</v>
          </cell>
        </row>
        <row r="85">
          <cell r="G85" t="str">
            <v>xxxx</v>
          </cell>
        </row>
        <row r="86">
          <cell r="G86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2">
          <cell r="G92">
            <v>0</v>
          </cell>
        </row>
        <row r="93">
          <cell r="G93">
            <v>0</v>
          </cell>
        </row>
        <row r="94">
          <cell r="G94">
            <v>0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99">
          <cell r="G99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9">
          <cell r="G119">
            <v>0</v>
          </cell>
        </row>
        <row r="124">
          <cell r="G124">
            <v>0</v>
          </cell>
        </row>
        <row r="125">
          <cell r="G125">
            <v>0</v>
          </cell>
        </row>
        <row r="126">
          <cell r="G126">
            <v>0</v>
          </cell>
        </row>
        <row r="127">
          <cell r="G127">
            <v>0</v>
          </cell>
        </row>
        <row r="128">
          <cell r="G128">
            <v>0</v>
          </cell>
        </row>
        <row r="129">
          <cell r="G129">
            <v>0</v>
          </cell>
        </row>
        <row r="132">
          <cell r="G132">
            <v>0</v>
          </cell>
        </row>
        <row r="135">
          <cell r="G135">
            <v>0</v>
          </cell>
        </row>
        <row r="136">
          <cell r="G136">
            <v>0</v>
          </cell>
        </row>
        <row r="142">
          <cell r="G142" t="str">
            <v>xxxx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0</v>
          </cell>
        </row>
        <row r="146">
          <cell r="G146" t="str">
            <v>xxx</v>
          </cell>
        </row>
        <row r="147">
          <cell r="G147">
            <v>0</v>
          </cell>
        </row>
        <row r="148">
          <cell r="G148">
            <v>0</v>
          </cell>
        </row>
        <row r="149">
          <cell r="G149">
            <v>0</v>
          </cell>
        </row>
        <row r="150">
          <cell r="G150" t="str">
            <v>xxx</v>
          </cell>
        </row>
        <row r="151">
          <cell r="G151">
            <v>0</v>
          </cell>
        </row>
        <row r="152">
          <cell r="G152">
            <v>0</v>
          </cell>
        </row>
        <row r="153">
          <cell r="G153">
            <v>0</v>
          </cell>
        </row>
        <row r="154">
          <cell r="G154" t="str">
            <v>xxx</v>
          </cell>
        </row>
        <row r="155">
          <cell r="G155">
            <v>0</v>
          </cell>
        </row>
        <row r="156">
          <cell r="G156">
            <v>0</v>
          </cell>
        </row>
        <row r="157">
          <cell r="G157">
            <v>0</v>
          </cell>
        </row>
        <row r="158">
          <cell r="G158" t="str">
            <v>xxx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 t="str">
            <v>xxx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72">
          <cell r="G172" t="str">
            <v>xxx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 t="str">
            <v>xxx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 t="str">
            <v>xxx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 t="str">
            <v>xxx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 t="str">
            <v>xxx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 t="str">
            <v>xxx</v>
          </cell>
        </row>
        <row r="193">
          <cell r="G193">
            <v>0</v>
          </cell>
        </row>
        <row r="194">
          <cell r="G194">
            <v>0</v>
          </cell>
        </row>
        <row r="195">
          <cell r="G195">
            <v>0</v>
          </cell>
        </row>
        <row r="199">
          <cell r="G199">
            <v>0</v>
          </cell>
        </row>
        <row r="200">
          <cell r="G200">
            <v>0</v>
          </cell>
        </row>
        <row r="201">
          <cell r="G201">
            <v>0</v>
          </cell>
        </row>
        <row r="202">
          <cell r="G202">
            <v>0</v>
          </cell>
        </row>
        <row r="203">
          <cell r="G203">
            <v>0</v>
          </cell>
        </row>
        <row r="204">
          <cell r="G204">
            <v>0</v>
          </cell>
        </row>
        <row r="205">
          <cell r="G205">
            <v>0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0</v>
          </cell>
        </row>
        <row r="212">
          <cell r="G212">
            <v>0</v>
          </cell>
        </row>
        <row r="213">
          <cell r="G213">
            <v>0</v>
          </cell>
        </row>
        <row r="214">
          <cell r="G214">
            <v>0</v>
          </cell>
        </row>
        <row r="215">
          <cell r="G215">
            <v>0</v>
          </cell>
        </row>
        <row r="218">
          <cell r="G218">
            <v>0</v>
          </cell>
        </row>
        <row r="219">
          <cell r="G219">
            <v>0</v>
          </cell>
        </row>
        <row r="220">
          <cell r="G220">
            <v>0</v>
          </cell>
        </row>
        <row r="221">
          <cell r="G221">
            <v>0</v>
          </cell>
        </row>
        <row r="222">
          <cell r="G222">
            <v>0</v>
          </cell>
        </row>
        <row r="223">
          <cell r="G223">
            <v>0</v>
          </cell>
        </row>
        <row r="224">
          <cell r="G224">
            <v>0</v>
          </cell>
        </row>
        <row r="225">
          <cell r="G225">
            <v>0</v>
          </cell>
        </row>
        <row r="226">
          <cell r="G226">
            <v>0</v>
          </cell>
        </row>
        <row r="234">
          <cell r="G234">
            <v>0</v>
          </cell>
        </row>
        <row r="235">
          <cell r="G235">
            <v>0</v>
          </cell>
        </row>
        <row r="236">
          <cell r="G236">
            <v>0</v>
          </cell>
        </row>
        <row r="237">
          <cell r="G237">
            <v>0</v>
          </cell>
        </row>
        <row r="238">
          <cell r="G238">
            <v>0</v>
          </cell>
        </row>
        <row r="239">
          <cell r="G239" t="str">
            <v>xxxx</v>
          </cell>
        </row>
        <row r="240">
          <cell r="G240">
            <v>0</v>
          </cell>
        </row>
        <row r="241">
          <cell r="G241">
            <v>0</v>
          </cell>
        </row>
        <row r="242">
          <cell r="G242">
            <v>0</v>
          </cell>
        </row>
        <row r="243">
          <cell r="G243">
            <v>0</v>
          </cell>
        </row>
        <row r="246">
          <cell r="G246">
            <v>0</v>
          </cell>
        </row>
        <row r="247">
          <cell r="G247">
            <v>0</v>
          </cell>
        </row>
        <row r="248">
          <cell r="G248">
            <v>0</v>
          </cell>
        </row>
        <row r="249">
          <cell r="G249">
            <v>0</v>
          </cell>
        </row>
        <row r="250">
          <cell r="G250">
            <v>0</v>
          </cell>
        </row>
        <row r="251">
          <cell r="G251" t="str">
            <v>xxxx</v>
          </cell>
        </row>
        <row r="252">
          <cell r="G252">
            <v>0</v>
          </cell>
        </row>
        <row r="253">
          <cell r="G253">
            <v>0</v>
          </cell>
        </row>
        <row r="254">
          <cell r="G254">
            <v>0</v>
          </cell>
        </row>
        <row r="255">
          <cell r="G255">
            <v>0</v>
          </cell>
        </row>
        <row r="258">
          <cell r="G258">
            <v>0</v>
          </cell>
        </row>
        <row r="259">
          <cell r="G259">
            <v>0</v>
          </cell>
        </row>
        <row r="260">
          <cell r="G260">
            <v>0</v>
          </cell>
        </row>
        <row r="261">
          <cell r="G261">
            <v>0</v>
          </cell>
        </row>
        <row r="262">
          <cell r="G262">
            <v>0</v>
          </cell>
        </row>
        <row r="263">
          <cell r="G263" t="str">
            <v>xxxx</v>
          </cell>
        </row>
        <row r="264">
          <cell r="G264">
            <v>0</v>
          </cell>
        </row>
        <row r="265">
          <cell r="G265">
            <v>0</v>
          </cell>
        </row>
        <row r="266">
          <cell r="G266">
            <v>0</v>
          </cell>
        </row>
        <row r="267">
          <cell r="G267">
            <v>0</v>
          </cell>
        </row>
        <row r="271">
          <cell r="G271">
            <v>0</v>
          </cell>
        </row>
        <row r="272">
          <cell r="G272">
            <v>0</v>
          </cell>
        </row>
        <row r="273">
          <cell r="G273">
            <v>0</v>
          </cell>
        </row>
        <row r="274">
          <cell r="G274">
            <v>0</v>
          </cell>
        </row>
        <row r="279">
          <cell r="G279">
            <v>0</v>
          </cell>
        </row>
        <row r="280">
          <cell r="G280">
            <v>0</v>
          </cell>
        </row>
        <row r="281">
          <cell r="G281">
            <v>0</v>
          </cell>
        </row>
        <row r="282">
          <cell r="G282">
            <v>0</v>
          </cell>
        </row>
        <row r="289">
          <cell r="G289">
            <v>0</v>
          </cell>
        </row>
        <row r="291">
          <cell r="G291" t="str">
            <v>xxx</v>
          </cell>
        </row>
        <row r="292">
          <cell r="G292" t="str">
            <v>xxx</v>
          </cell>
        </row>
        <row r="293">
          <cell r="G293">
            <v>0</v>
          </cell>
        </row>
        <row r="294">
          <cell r="G294">
            <v>0</v>
          </cell>
        </row>
        <row r="295">
          <cell r="G295">
            <v>0</v>
          </cell>
        </row>
        <row r="296">
          <cell r="G296">
            <v>0</v>
          </cell>
        </row>
        <row r="297">
          <cell r="G297" t="str">
            <v>xxx</v>
          </cell>
        </row>
        <row r="298">
          <cell r="G298" t="str">
            <v>xxx</v>
          </cell>
        </row>
        <row r="299">
          <cell r="G299">
            <v>0</v>
          </cell>
        </row>
        <row r="300">
          <cell r="G300">
            <v>0</v>
          </cell>
        </row>
        <row r="301">
          <cell r="G301">
            <v>0</v>
          </cell>
        </row>
        <row r="302">
          <cell r="G302">
            <v>0</v>
          </cell>
        </row>
        <row r="308">
          <cell r="G308">
            <v>0</v>
          </cell>
        </row>
        <row r="309">
          <cell r="G309">
            <v>0</v>
          </cell>
        </row>
        <row r="310">
          <cell r="G310">
            <v>0</v>
          </cell>
        </row>
        <row r="311">
          <cell r="G311">
            <v>0</v>
          </cell>
        </row>
        <row r="312">
          <cell r="G312">
            <v>0</v>
          </cell>
        </row>
        <row r="313">
          <cell r="G313">
            <v>0</v>
          </cell>
        </row>
        <row r="314">
          <cell r="G314">
            <v>0</v>
          </cell>
        </row>
        <row r="315">
          <cell r="G315">
            <v>0</v>
          </cell>
        </row>
        <row r="320">
          <cell r="G320">
            <v>0</v>
          </cell>
        </row>
        <row r="321">
          <cell r="G321">
            <v>0</v>
          </cell>
        </row>
        <row r="322">
          <cell r="G322" t="str">
            <v>xxx</v>
          </cell>
        </row>
        <row r="323">
          <cell r="G323">
            <v>0</v>
          </cell>
        </row>
        <row r="324">
          <cell r="G324" t="str">
            <v>xxx</v>
          </cell>
        </row>
        <row r="325">
          <cell r="G325">
            <v>0</v>
          </cell>
        </row>
        <row r="326">
          <cell r="G326">
            <v>0</v>
          </cell>
        </row>
        <row r="327">
          <cell r="G327" t="str">
            <v>xxx</v>
          </cell>
        </row>
        <row r="328">
          <cell r="G328">
            <v>0</v>
          </cell>
        </row>
        <row r="329">
          <cell r="G329">
            <v>0</v>
          </cell>
        </row>
        <row r="330">
          <cell r="G330">
            <v>0</v>
          </cell>
        </row>
        <row r="331">
          <cell r="G331">
            <v>0</v>
          </cell>
        </row>
        <row r="332">
          <cell r="G332">
            <v>0</v>
          </cell>
        </row>
        <row r="333">
          <cell r="G333" t="str">
            <v>xxx</v>
          </cell>
        </row>
        <row r="334">
          <cell r="G334">
            <v>0</v>
          </cell>
        </row>
        <row r="335">
          <cell r="G335">
            <v>0</v>
          </cell>
        </row>
        <row r="336">
          <cell r="G336">
            <v>0</v>
          </cell>
        </row>
        <row r="337">
          <cell r="G337">
            <v>0</v>
          </cell>
        </row>
        <row r="338">
          <cell r="G338">
            <v>0</v>
          </cell>
        </row>
        <row r="339">
          <cell r="G339">
            <v>0</v>
          </cell>
        </row>
        <row r="340">
          <cell r="G340" t="str">
            <v>xxx</v>
          </cell>
        </row>
        <row r="341">
          <cell r="G341">
            <v>0</v>
          </cell>
        </row>
        <row r="342">
          <cell r="G342">
            <v>0</v>
          </cell>
        </row>
        <row r="343">
          <cell r="G343">
            <v>0</v>
          </cell>
        </row>
        <row r="344">
          <cell r="G344">
            <v>0</v>
          </cell>
        </row>
        <row r="345">
          <cell r="G345">
            <v>0</v>
          </cell>
        </row>
        <row r="346">
          <cell r="G346">
            <v>0</v>
          </cell>
        </row>
        <row r="347">
          <cell r="G347">
            <v>0</v>
          </cell>
        </row>
        <row r="352">
          <cell r="G352">
            <v>0</v>
          </cell>
        </row>
        <row r="357">
          <cell r="G357">
            <v>0</v>
          </cell>
        </row>
        <row r="362">
          <cell r="G362">
            <v>0</v>
          </cell>
        </row>
        <row r="366">
          <cell r="G366">
            <v>0</v>
          </cell>
        </row>
        <row r="370">
          <cell r="G370">
            <v>0</v>
          </cell>
        </row>
        <row r="374">
          <cell r="G374">
            <v>0</v>
          </cell>
        </row>
        <row r="378">
          <cell r="G378">
            <v>0</v>
          </cell>
        </row>
        <row r="386">
          <cell r="G386">
            <v>0</v>
          </cell>
        </row>
        <row r="387">
          <cell r="G387">
            <v>0</v>
          </cell>
        </row>
        <row r="388">
          <cell r="G388">
            <v>0</v>
          </cell>
        </row>
        <row r="389">
          <cell r="G389">
            <v>0</v>
          </cell>
        </row>
        <row r="390">
          <cell r="G390">
            <v>0</v>
          </cell>
        </row>
        <row r="391">
          <cell r="G391">
            <v>0</v>
          </cell>
        </row>
        <row r="392">
          <cell r="G392">
            <v>0</v>
          </cell>
        </row>
        <row r="393">
          <cell r="G393">
            <v>0</v>
          </cell>
        </row>
        <row r="394">
          <cell r="G394">
            <v>0</v>
          </cell>
        </row>
        <row r="395">
          <cell r="G395">
            <v>0</v>
          </cell>
        </row>
        <row r="397">
          <cell r="G397">
            <v>0</v>
          </cell>
        </row>
        <row r="399">
          <cell r="G399" t="e">
            <v>#DIV/0!</v>
          </cell>
        </row>
        <row r="403">
          <cell r="G403" t="e">
            <v>#DIV/0!</v>
          </cell>
        </row>
        <row r="409">
          <cell r="G409">
            <v>0</v>
          </cell>
        </row>
        <row r="411">
          <cell r="G411">
            <v>0</v>
          </cell>
        </row>
        <row r="415">
          <cell r="G415">
            <v>0</v>
          </cell>
        </row>
        <row r="416">
          <cell r="G416">
            <v>0</v>
          </cell>
        </row>
        <row r="417">
          <cell r="G417">
            <v>0</v>
          </cell>
        </row>
        <row r="419">
          <cell r="G419">
            <v>0</v>
          </cell>
        </row>
        <row r="420">
          <cell r="G420">
            <v>0</v>
          </cell>
        </row>
        <row r="421">
          <cell r="G421">
            <v>0</v>
          </cell>
        </row>
        <row r="422">
          <cell r="G422">
            <v>0</v>
          </cell>
        </row>
        <row r="423">
          <cell r="G423">
            <v>0</v>
          </cell>
        </row>
        <row r="425">
          <cell r="G425">
            <v>0</v>
          </cell>
        </row>
        <row r="426">
          <cell r="G426">
            <v>0</v>
          </cell>
        </row>
        <row r="427">
          <cell r="G427">
            <v>0</v>
          </cell>
        </row>
        <row r="428">
          <cell r="G428">
            <v>0</v>
          </cell>
        </row>
        <row r="429">
          <cell r="G429">
            <v>0</v>
          </cell>
        </row>
        <row r="431">
          <cell r="G431">
            <v>0</v>
          </cell>
        </row>
        <row r="432">
          <cell r="G432">
            <v>0</v>
          </cell>
        </row>
        <row r="433">
          <cell r="G433">
            <v>0</v>
          </cell>
        </row>
        <row r="434">
          <cell r="G434">
            <v>0</v>
          </cell>
        </row>
        <row r="435">
          <cell r="G435">
            <v>0</v>
          </cell>
        </row>
        <row r="437">
          <cell r="G437">
            <v>0</v>
          </cell>
        </row>
        <row r="438">
          <cell r="G438">
            <v>0</v>
          </cell>
        </row>
        <row r="439">
          <cell r="G439">
            <v>0</v>
          </cell>
        </row>
        <row r="440">
          <cell r="G440">
            <v>0</v>
          </cell>
        </row>
        <row r="441">
          <cell r="G441">
            <v>0</v>
          </cell>
        </row>
        <row r="446">
          <cell r="G446">
            <v>0</v>
          </cell>
        </row>
        <row r="448">
          <cell r="G448">
            <v>0</v>
          </cell>
        </row>
        <row r="449">
          <cell r="G449">
            <v>0</v>
          </cell>
        </row>
        <row r="450">
          <cell r="G450">
            <v>0</v>
          </cell>
        </row>
        <row r="451">
          <cell r="G451">
            <v>0</v>
          </cell>
        </row>
        <row r="452">
          <cell r="G452">
            <v>0</v>
          </cell>
        </row>
        <row r="453">
          <cell r="G453">
            <v>0</v>
          </cell>
        </row>
        <row r="456">
          <cell r="G456">
            <v>0</v>
          </cell>
        </row>
        <row r="458">
          <cell r="G458">
            <v>0</v>
          </cell>
        </row>
        <row r="459">
          <cell r="G459">
            <v>0</v>
          </cell>
        </row>
        <row r="460">
          <cell r="G460">
            <v>0</v>
          </cell>
        </row>
        <row r="461">
          <cell r="G461">
            <v>0</v>
          </cell>
        </row>
        <row r="462">
          <cell r="G462">
            <v>0</v>
          </cell>
        </row>
        <row r="463">
          <cell r="G463">
            <v>0</v>
          </cell>
        </row>
        <row r="466">
          <cell r="G466">
            <v>0</v>
          </cell>
        </row>
        <row r="467">
          <cell r="G467">
            <v>0</v>
          </cell>
        </row>
        <row r="468">
          <cell r="G468">
            <v>0</v>
          </cell>
        </row>
        <row r="469">
          <cell r="G469">
            <v>0</v>
          </cell>
        </row>
        <row r="471">
          <cell r="G471">
            <v>0</v>
          </cell>
        </row>
        <row r="475">
          <cell r="G475" t="str">
            <v>xxx</v>
          </cell>
        </row>
        <row r="476">
          <cell r="G476">
            <v>0</v>
          </cell>
        </row>
        <row r="477">
          <cell r="G477">
            <v>0</v>
          </cell>
        </row>
        <row r="478">
          <cell r="G478">
            <v>0</v>
          </cell>
        </row>
        <row r="479">
          <cell r="G479">
            <v>0</v>
          </cell>
        </row>
        <row r="480">
          <cell r="G480">
            <v>0</v>
          </cell>
        </row>
        <row r="481">
          <cell r="G481">
            <v>0</v>
          </cell>
        </row>
        <row r="482">
          <cell r="G482">
            <v>0</v>
          </cell>
        </row>
        <row r="483">
          <cell r="G483">
            <v>0</v>
          </cell>
        </row>
        <row r="484">
          <cell r="G484" t="str">
            <v>xxx</v>
          </cell>
        </row>
        <row r="485">
          <cell r="G485">
            <v>0</v>
          </cell>
        </row>
        <row r="486">
          <cell r="G486">
            <v>0</v>
          </cell>
        </row>
        <row r="487">
          <cell r="G487">
            <v>0</v>
          </cell>
        </row>
        <row r="488">
          <cell r="G488">
            <v>0</v>
          </cell>
        </row>
        <row r="489">
          <cell r="G489">
            <v>0</v>
          </cell>
        </row>
        <row r="490">
          <cell r="G490">
            <v>0</v>
          </cell>
        </row>
        <row r="491">
          <cell r="G491">
            <v>0</v>
          </cell>
        </row>
        <row r="492">
          <cell r="G492">
            <v>0</v>
          </cell>
        </row>
        <row r="493">
          <cell r="G493" t="str">
            <v>xxx</v>
          </cell>
        </row>
        <row r="494">
          <cell r="G494">
            <v>0</v>
          </cell>
        </row>
        <row r="495">
          <cell r="G495">
            <v>0</v>
          </cell>
        </row>
        <row r="496">
          <cell r="G496">
            <v>0</v>
          </cell>
        </row>
        <row r="497">
          <cell r="G497">
            <v>0</v>
          </cell>
        </row>
        <row r="498">
          <cell r="G498">
            <v>0</v>
          </cell>
        </row>
        <row r="499">
          <cell r="G499">
            <v>0</v>
          </cell>
        </row>
        <row r="500">
          <cell r="G500">
            <v>0</v>
          </cell>
        </row>
        <row r="501">
          <cell r="G501">
            <v>0</v>
          </cell>
        </row>
        <row r="502">
          <cell r="G502" t="str">
            <v>xxx</v>
          </cell>
        </row>
        <row r="503">
          <cell r="G503">
            <v>0</v>
          </cell>
        </row>
        <row r="504">
          <cell r="G504">
            <v>0</v>
          </cell>
        </row>
        <row r="505">
          <cell r="G505">
            <v>0</v>
          </cell>
        </row>
        <row r="506">
          <cell r="G506">
            <v>0</v>
          </cell>
        </row>
        <row r="507">
          <cell r="G507">
            <v>0</v>
          </cell>
        </row>
        <row r="508">
          <cell r="G508">
            <v>0</v>
          </cell>
        </row>
        <row r="509">
          <cell r="G509">
            <v>0</v>
          </cell>
        </row>
        <row r="510">
          <cell r="G510">
            <v>0</v>
          </cell>
        </row>
        <row r="511">
          <cell r="G511" t="str">
            <v>xxx</v>
          </cell>
        </row>
        <row r="512">
          <cell r="G512">
            <v>0</v>
          </cell>
        </row>
        <row r="513">
          <cell r="G513">
            <v>0</v>
          </cell>
        </row>
        <row r="514">
          <cell r="G514">
            <v>0</v>
          </cell>
        </row>
        <row r="515">
          <cell r="G515">
            <v>0</v>
          </cell>
        </row>
        <row r="516">
          <cell r="G516">
            <v>0</v>
          </cell>
        </row>
        <row r="517">
          <cell r="G517">
            <v>0</v>
          </cell>
        </row>
        <row r="518">
          <cell r="G518">
            <v>0</v>
          </cell>
        </row>
        <row r="519">
          <cell r="G519">
            <v>0</v>
          </cell>
        </row>
        <row r="520">
          <cell r="G520" t="str">
            <v>xxx</v>
          </cell>
        </row>
        <row r="521">
          <cell r="G521">
            <v>0</v>
          </cell>
        </row>
        <row r="522">
          <cell r="G522">
            <v>0</v>
          </cell>
        </row>
        <row r="523">
          <cell r="G523">
            <v>0</v>
          </cell>
        </row>
        <row r="524">
          <cell r="G524">
            <v>0</v>
          </cell>
        </row>
        <row r="525">
          <cell r="G525">
            <v>0</v>
          </cell>
        </row>
        <row r="526">
          <cell r="G526">
            <v>0</v>
          </cell>
        </row>
        <row r="527">
          <cell r="G527">
            <v>0</v>
          </cell>
        </row>
        <row r="528">
          <cell r="G528">
            <v>0</v>
          </cell>
        </row>
        <row r="529">
          <cell r="G529" t="str">
            <v>xxx</v>
          </cell>
        </row>
        <row r="530">
          <cell r="G530">
            <v>0</v>
          </cell>
        </row>
        <row r="531">
          <cell r="G531">
            <v>0</v>
          </cell>
        </row>
        <row r="532">
          <cell r="G532">
            <v>0</v>
          </cell>
        </row>
        <row r="533">
          <cell r="G533">
            <v>0</v>
          </cell>
        </row>
        <row r="534">
          <cell r="G534">
            <v>0</v>
          </cell>
        </row>
        <row r="535">
          <cell r="G535">
            <v>0</v>
          </cell>
        </row>
        <row r="536">
          <cell r="G536">
            <v>0</v>
          </cell>
        </row>
        <row r="537">
          <cell r="G537">
            <v>0</v>
          </cell>
        </row>
        <row r="538">
          <cell r="G538" t="str">
            <v>xxx</v>
          </cell>
        </row>
        <row r="539">
          <cell r="G539">
            <v>0</v>
          </cell>
        </row>
        <row r="540">
          <cell r="G540">
            <v>0</v>
          </cell>
        </row>
        <row r="541">
          <cell r="G541">
            <v>0</v>
          </cell>
        </row>
        <row r="542">
          <cell r="G542">
            <v>0</v>
          </cell>
        </row>
        <row r="543">
          <cell r="G543">
            <v>0</v>
          </cell>
        </row>
        <row r="544">
          <cell r="G544">
            <v>0</v>
          </cell>
        </row>
        <row r="545">
          <cell r="G545">
            <v>0</v>
          </cell>
        </row>
        <row r="546">
          <cell r="G546">
            <v>0</v>
          </cell>
        </row>
        <row r="547">
          <cell r="G547" t="str">
            <v>xxx</v>
          </cell>
        </row>
        <row r="548">
          <cell r="G548">
            <v>0</v>
          </cell>
        </row>
        <row r="549">
          <cell r="G549">
            <v>0</v>
          </cell>
        </row>
        <row r="550">
          <cell r="G550">
            <v>0</v>
          </cell>
        </row>
        <row r="551">
          <cell r="G551">
            <v>0</v>
          </cell>
        </row>
        <row r="552">
          <cell r="G552">
            <v>0</v>
          </cell>
        </row>
        <row r="553">
          <cell r="G553">
            <v>0</v>
          </cell>
        </row>
        <row r="554">
          <cell r="G554">
            <v>0</v>
          </cell>
        </row>
        <row r="555">
          <cell r="G555">
            <v>0</v>
          </cell>
        </row>
        <row r="557">
          <cell r="G557">
            <v>0</v>
          </cell>
        </row>
        <row r="560">
          <cell r="G560">
            <v>0</v>
          </cell>
        </row>
        <row r="568">
          <cell r="G568">
            <v>0</v>
          </cell>
        </row>
        <row r="569">
          <cell r="G569">
            <v>0</v>
          </cell>
        </row>
        <row r="570">
          <cell r="G570">
            <v>0</v>
          </cell>
        </row>
        <row r="571">
          <cell r="G571">
            <v>0</v>
          </cell>
        </row>
        <row r="573">
          <cell r="G573">
            <v>0</v>
          </cell>
        </row>
        <row r="574">
          <cell r="G574">
            <v>0</v>
          </cell>
        </row>
        <row r="575">
          <cell r="G575">
            <v>0</v>
          </cell>
        </row>
        <row r="576">
          <cell r="G576">
            <v>0</v>
          </cell>
        </row>
        <row r="578">
          <cell r="G578">
            <v>0</v>
          </cell>
        </row>
        <row r="579">
          <cell r="G579">
            <v>0</v>
          </cell>
        </row>
        <row r="580">
          <cell r="G580">
            <v>0</v>
          </cell>
        </row>
        <row r="581">
          <cell r="G581">
            <v>0</v>
          </cell>
        </row>
        <row r="585">
          <cell r="G585">
            <v>0</v>
          </cell>
        </row>
        <row r="586">
          <cell r="G586">
            <v>0</v>
          </cell>
        </row>
        <row r="587">
          <cell r="G587" t="e">
            <v>#DIV/0!</v>
          </cell>
        </row>
        <row r="588">
          <cell r="G588" t="e">
            <v>#DIV/0!</v>
          </cell>
        </row>
        <row r="592">
          <cell r="G592">
            <v>0</v>
          </cell>
        </row>
        <row r="593">
          <cell r="G593">
            <v>0</v>
          </cell>
        </row>
        <row r="594">
          <cell r="G594">
            <v>0</v>
          </cell>
        </row>
        <row r="595">
          <cell r="G595">
            <v>0</v>
          </cell>
        </row>
        <row r="596">
          <cell r="G596">
            <v>0</v>
          </cell>
        </row>
        <row r="597">
          <cell r="G597" t="str">
            <v>xxxxx</v>
          </cell>
        </row>
        <row r="598">
          <cell r="G598">
            <v>0</v>
          </cell>
        </row>
        <row r="599">
          <cell r="G599">
            <v>0</v>
          </cell>
        </row>
        <row r="600">
          <cell r="G600">
            <v>0</v>
          </cell>
        </row>
        <row r="601">
          <cell r="G601">
            <v>0</v>
          </cell>
        </row>
        <row r="602">
          <cell r="G602">
            <v>0</v>
          </cell>
        </row>
        <row r="606">
          <cell r="G606">
            <v>0</v>
          </cell>
        </row>
        <row r="607">
          <cell r="G607">
            <v>0</v>
          </cell>
        </row>
        <row r="608">
          <cell r="G608">
            <v>0</v>
          </cell>
        </row>
        <row r="610">
          <cell r="G610">
            <v>0</v>
          </cell>
        </row>
        <row r="611">
          <cell r="G611">
            <v>0</v>
          </cell>
        </row>
        <row r="612">
          <cell r="G612">
            <v>0</v>
          </cell>
        </row>
        <row r="625">
          <cell r="G625">
            <v>0</v>
          </cell>
        </row>
        <row r="626">
          <cell r="G626">
            <v>0</v>
          </cell>
        </row>
        <row r="627">
          <cell r="G627">
            <v>0</v>
          </cell>
        </row>
        <row r="628">
          <cell r="G628">
            <v>0</v>
          </cell>
        </row>
        <row r="629">
          <cell r="G629">
            <v>0</v>
          </cell>
        </row>
        <row r="630">
          <cell r="G630">
            <v>0</v>
          </cell>
        </row>
        <row r="632">
          <cell r="G632">
            <v>0</v>
          </cell>
        </row>
        <row r="633">
          <cell r="G633">
            <v>0</v>
          </cell>
        </row>
        <row r="634">
          <cell r="G634">
            <v>0</v>
          </cell>
        </row>
        <row r="635">
          <cell r="G635">
            <v>0</v>
          </cell>
        </row>
        <row r="636">
          <cell r="G636">
            <v>0</v>
          </cell>
        </row>
        <row r="637">
          <cell r="G637">
            <v>0</v>
          </cell>
        </row>
        <row r="642">
          <cell r="G642" t="str">
            <v xml:space="preserve"> </v>
          </cell>
        </row>
        <row r="643">
          <cell r="G643">
            <v>0</v>
          </cell>
        </row>
        <row r="644">
          <cell r="G644">
            <v>0</v>
          </cell>
        </row>
        <row r="645">
          <cell r="G645">
            <v>0</v>
          </cell>
        </row>
        <row r="646">
          <cell r="G646">
            <v>0</v>
          </cell>
        </row>
        <row r="647">
          <cell r="G647">
            <v>0</v>
          </cell>
        </row>
        <row r="648">
          <cell r="G648">
            <v>0</v>
          </cell>
        </row>
        <row r="649">
          <cell r="G649">
            <v>0</v>
          </cell>
        </row>
        <row r="650">
          <cell r="G650">
            <v>0</v>
          </cell>
        </row>
        <row r="651">
          <cell r="G651">
            <v>0</v>
          </cell>
        </row>
        <row r="652">
          <cell r="G652">
            <v>0</v>
          </cell>
        </row>
        <row r="653">
          <cell r="G653">
            <v>0</v>
          </cell>
        </row>
        <row r="654">
          <cell r="G654">
            <v>0</v>
          </cell>
        </row>
        <row r="655">
          <cell r="G655">
            <v>0</v>
          </cell>
        </row>
        <row r="656">
          <cell r="G656">
            <v>0</v>
          </cell>
        </row>
        <row r="657">
          <cell r="G657">
            <v>0</v>
          </cell>
        </row>
        <row r="659">
          <cell r="G659">
            <v>0</v>
          </cell>
        </row>
        <row r="660">
          <cell r="G660">
            <v>0</v>
          </cell>
        </row>
        <row r="661">
          <cell r="G661">
            <v>0</v>
          </cell>
        </row>
        <row r="662">
          <cell r="G662">
            <v>0</v>
          </cell>
        </row>
        <row r="663">
          <cell r="G663">
            <v>0</v>
          </cell>
        </row>
        <row r="664">
          <cell r="G664">
            <v>0</v>
          </cell>
        </row>
        <row r="665">
          <cell r="G665">
            <v>0</v>
          </cell>
        </row>
        <row r="666">
          <cell r="G666">
            <v>0</v>
          </cell>
        </row>
        <row r="667">
          <cell r="G667">
            <v>0</v>
          </cell>
        </row>
        <row r="668">
          <cell r="G668">
            <v>0</v>
          </cell>
        </row>
        <row r="669">
          <cell r="G669">
            <v>0</v>
          </cell>
        </row>
        <row r="670">
          <cell r="G670">
            <v>0</v>
          </cell>
        </row>
        <row r="671">
          <cell r="G671">
            <v>0</v>
          </cell>
        </row>
        <row r="672">
          <cell r="G672">
            <v>0</v>
          </cell>
        </row>
        <row r="673">
          <cell r="G673">
            <v>0</v>
          </cell>
        </row>
        <row r="677">
          <cell r="G677" t="e">
            <v>#DIV/0!</v>
          </cell>
        </row>
        <row r="678">
          <cell r="G678" t="e">
            <v>#DIV/0!</v>
          </cell>
        </row>
        <row r="680">
          <cell r="G680">
            <v>0</v>
          </cell>
        </row>
        <row r="681">
          <cell r="G681">
            <v>0</v>
          </cell>
        </row>
        <row r="689">
          <cell r="G689">
            <v>0</v>
          </cell>
        </row>
        <row r="690">
          <cell r="G690">
            <v>0</v>
          </cell>
        </row>
        <row r="691">
          <cell r="G691" t="e">
            <v>#DIV/0!</v>
          </cell>
        </row>
        <row r="692">
          <cell r="G692" t="e">
            <v>#DIV/0!</v>
          </cell>
        </row>
        <row r="693">
          <cell r="G693" t="e">
            <v>#DIV/0!</v>
          </cell>
        </row>
        <row r="694">
          <cell r="G694" t="e">
            <v>#DIV/0!</v>
          </cell>
        </row>
        <row r="696">
          <cell r="G696">
            <v>0</v>
          </cell>
        </row>
        <row r="697">
          <cell r="G697">
            <v>0</v>
          </cell>
        </row>
        <row r="698">
          <cell r="G698">
            <v>0</v>
          </cell>
        </row>
        <row r="699">
          <cell r="G699">
            <v>0</v>
          </cell>
        </row>
        <row r="700">
          <cell r="G700">
            <v>0</v>
          </cell>
        </row>
        <row r="701">
          <cell r="G701">
            <v>0</v>
          </cell>
        </row>
        <row r="703">
          <cell r="G703">
            <v>0</v>
          </cell>
        </row>
        <row r="708">
          <cell r="G708">
            <v>0</v>
          </cell>
        </row>
        <row r="709">
          <cell r="G709">
            <v>0</v>
          </cell>
        </row>
        <row r="710">
          <cell r="G710">
            <v>0</v>
          </cell>
        </row>
        <row r="712">
          <cell r="G712">
            <v>0</v>
          </cell>
        </row>
        <row r="713">
          <cell r="G713">
            <v>0</v>
          </cell>
        </row>
        <row r="714">
          <cell r="G714">
            <v>0</v>
          </cell>
        </row>
        <row r="719">
          <cell r="G719" t="e">
            <v>#DIV/0!</v>
          </cell>
        </row>
        <row r="720">
          <cell r="G720" t="e">
            <v>#DIV/0!</v>
          </cell>
        </row>
        <row r="722">
          <cell r="G722">
            <v>0</v>
          </cell>
        </row>
        <row r="723">
          <cell r="G723">
            <v>0</v>
          </cell>
        </row>
        <row r="727">
          <cell r="G727">
            <v>0</v>
          </cell>
        </row>
        <row r="728">
          <cell r="G728">
            <v>0</v>
          </cell>
        </row>
        <row r="730">
          <cell r="G730">
            <v>0</v>
          </cell>
        </row>
        <row r="731">
          <cell r="G731">
            <v>0</v>
          </cell>
        </row>
      </sheetData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T3-2016A.XLS"/>
      <sheetName val="MAL2016B.XLS"/>
      <sheetName val="Befolkning pr. 01.01.2016"/>
    </sheetNames>
    <sheetDataSet>
      <sheetData sheetId="0">
        <row r="906">
          <cell r="E906">
            <v>73</v>
          </cell>
          <cell r="F906">
            <v>850</v>
          </cell>
          <cell r="G906">
            <v>263</v>
          </cell>
        </row>
        <row r="907">
          <cell r="E907">
            <v>287</v>
          </cell>
          <cell r="F907">
            <v>29</v>
          </cell>
        </row>
      </sheetData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816">
          <cell r="G816" t="str">
            <v>xxxxxxx</v>
          </cell>
        </row>
      </sheetData>
      <sheetData sheetId="1">
        <row r="709">
          <cell r="C709">
            <v>12</v>
          </cell>
        </row>
      </sheetData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T3-2016A.XLS"/>
      <sheetName val="MAL2016B.XLS"/>
      <sheetName val="Befolkning pr. 01.01.2016"/>
    </sheetNames>
    <sheetDataSet>
      <sheetData sheetId="0">
        <row r="906">
          <cell r="E906">
            <v>75</v>
          </cell>
          <cell r="F906">
            <v>707</v>
          </cell>
          <cell r="G906">
            <v>191</v>
          </cell>
        </row>
        <row r="907">
          <cell r="E907">
            <v>13</v>
          </cell>
          <cell r="F907">
            <v>17</v>
          </cell>
        </row>
      </sheetData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  <sheetName val="MAL2T-2013A.XLS"/>
    </sheetNames>
    <sheetDataSet>
      <sheetData sheetId="0">
        <row r="67">
          <cell r="I67" t="str">
            <v xml:space="preserve"> xxxxx</v>
          </cell>
        </row>
        <row r="816">
          <cell r="G816" t="str">
            <v>xxxxxxx</v>
          </cell>
        </row>
      </sheetData>
      <sheetData sheetId="1">
        <row r="709">
          <cell r="C709">
            <v>44</v>
          </cell>
        </row>
      </sheetData>
      <sheetData sheetId="2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T3-2016A.XLS"/>
      <sheetName val="MAL2016B.XLS"/>
      <sheetName val="Befolkning pr. 01.01.2016"/>
    </sheetNames>
    <sheetDataSet>
      <sheetData sheetId="0">
        <row r="906">
          <cell r="E906">
            <v>77</v>
          </cell>
          <cell r="F906">
            <v>836</v>
          </cell>
        </row>
        <row r="907">
          <cell r="E907">
            <v>291</v>
          </cell>
          <cell r="F907">
            <v>72</v>
          </cell>
        </row>
      </sheetData>
      <sheetData sheetId="1"/>
      <sheetData sheetId="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816">
          <cell r="G816" t="str">
            <v>xxxxxxx</v>
          </cell>
        </row>
      </sheetData>
      <sheetData sheetId="1">
        <row r="709">
          <cell r="C709">
            <v>67</v>
          </cell>
        </row>
      </sheetData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T3-2016A.XLS"/>
      <sheetName val="MAL2016B.XLS"/>
      <sheetName val="Befolkning pr. 01.01.2016"/>
    </sheetNames>
    <sheetDataSet>
      <sheetData sheetId="0">
        <row r="906">
          <cell r="E906">
            <v>408</v>
          </cell>
          <cell r="F906">
            <v>1040</v>
          </cell>
          <cell r="G906">
            <v>1917</v>
          </cell>
        </row>
        <row r="907">
          <cell r="E907">
            <v>39</v>
          </cell>
          <cell r="F907">
            <v>75</v>
          </cell>
        </row>
      </sheetData>
      <sheetData sheetId="1"/>
      <sheetData sheetId="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819">
          <cell r="G819" t="str">
            <v>xxxxxxx</v>
          </cell>
        </row>
      </sheetData>
      <sheetData sheetId="1">
        <row r="709">
          <cell r="C709">
            <v>50</v>
          </cell>
        </row>
      </sheetData>
      <sheetData sheetId="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T3-2016A.XLS"/>
      <sheetName val="MAL2016B.XLS"/>
      <sheetName val="Befolkning pr. 01.01.2016"/>
    </sheetNames>
    <sheetDataSet>
      <sheetData sheetId="0">
        <row r="929">
          <cell r="E929">
            <v>354</v>
          </cell>
          <cell r="F929">
            <v>1155</v>
          </cell>
          <cell r="G929">
            <v>1099</v>
          </cell>
        </row>
        <row r="930">
          <cell r="E930">
            <v>66</v>
          </cell>
          <cell r="F930">
            <v>42</v>
          </cell>
        </row>
      </sheetData>
      <sheetData sheetId="1"/>
      <sheetData sheetId="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823">
          <cell r="G823" t="str">
            <v>xxxxxxx</v>
          </cell>
        </row>
      </sheetData>
      <sheetData sheetId="1">
        <row r="709">
          <cell r="C709">
            <v>57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830">
          <cell r="G830" t="str">
            <v>xxxxxxx</v>
          </cell>
        </row>
      </sheetData>
      <sheetData sheetId="1">
        <row r="709">
          <cell r="C709">
            <v>62</v>
          </cell>
        </row>
      </sheetData>
      <sheetData sheetId="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  <sheetName val="MAL2T-2013A.XLS"/>
    </sheetNames>
    <sheetDataSet>
      <sheetData sheetId="0">
        <row r="67">
          <cell r="I67" t="str">
            <v xml:space="preserve"> xxxxx</v>
          </cell>
        </row>
        <row r="817">
          <cell r="G817" t="str">
            <v>xxxxxxx</v>
          </cell>
        </row>
      </sheetData>
      <sheetData sheetId="1">
        <row r="709">
          <cell r="C709">
            <v>84</v>
          </cell>
        </row>
      </sheetData>
      <sheetData sheetId="2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819">
          <cell r="G819" t="str">
            <v>xxxxxxx</v>
          </cell>
        </row>
      </sheetData>
      <sheetData sheetId="1">
        <row r="709">
          <cell r="C709">
            <v>46</v>
          </cell>
        </row>
      </sheetData>
      <sheetData sheetId="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  <sheetName val="MAL2T-2013A.XLS"/>
    </sheetNames>
    <sheetDataSet>
      <sheetData sheetId="0">
        <row r="67">
          <cell r="I67" t="str">
            <v xml:space="preserve"> xxxxx</v>
          </cell>
        </row>
        <row r="823">
          <cell r="G823" t="str">
            <v>xxxxxxx</v>
          </cell>
        </row>
      </sheetData>
      <sheetData sheetId="1">
        <row r="709">
          <cell r="C709">
            <v>105</v>
          </cell>
        </row>
      </sheetData>
      <sheetData sheetId="2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_3_1_B-A1-A7-Alder-beboere"/>
      <sheetName val="Tab_3-1-D1-D2-utenbys_pasienter"/>
      <sheetName val="Tab_3_2_-_Ventetid"/>
      <sheetName val="Tab_3_2-B-saksbeh_tider"/>
      <sheetName val="Tab_3-2-c-UTSKR_KLARE_PAS_"/>
      <sheetName val="Tab_3-2-D-søkn_avsl_sykehj_pl"/>
      <sheetName val="Tab_3-2-E-klager_etter_avslag"/>
      <sheetName val="Tab_3-2-F-alt_tilb"/>
      <sheetName val="Tab_3-3-B_liggedøgn"/>
      <sheetName val="Tab_3-3-C_liggedøgn_type_opphol"/>
      <sheetName val="Tab_3-4-Egenbet__i_inst_-HMS"/>
      <sheetName val="Tab_3_5_-_hjemmetjenester"/>
      <sheetName val="Tab_3_5C_-_Ant__vedtakstimer"/>
      <sheetName val="Tab_3_6_-_andel_mottakere_hj_tj"/>
      <sheetName val="Tab3-7-saksb_tid-hjemmetjen"/>
      <sheetName val="Tab_3-7_-_Kvalitet-Trygg-alarm"/>
      <sheetName val="Tab_3-8-A_dagsenter"/>
      <sheetName val="Tab_3_9_-_omsorgsboliger"/>
      <sheetName val="Tab_3_9_B Søkn omsorg+"/>
      <sheetName val="Tab_3_9_C Klager omsorg+"/>
      <sheetName val="Tab_3-10-personer_med_utv_h_"/>
      <sheetName val="Tab_3-11-boforhold_for_utv_h_"/>
      <sheetName val="Tab_3-12-akt__for_psyk_utv_h_"/>
      <sheetName val="Tab_3-14-eldresentre_m_v_"/>
      <sheetName val="kriteriebefolkning"/>
      <sheetName val="kriteri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4">
          <cell r="N4">
            <v>28121</v>
          </cell>
          <cell r="O4">
            <v>11476</v>
          </cell>
          <cell r="P4">
            <v>10205</v>
          </cell>
        </row>
      </sheetData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816">
          <cell r="G816" t="str">
            <v>xxxxxxx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T3-2016A.XLS"/>
      <sheetName val="MAL2016B.XLS"/>
      <sheetName val="Befolkning pr. 01.01.2016"/>
    </sheetNames>
    <sheetDataSet>
      <sheetData sheetId="0">
        <row r="900">
          <cell r="E900">
            <v>140</v>
          </cell>
          <cell r="F900">
            <v>523</v>
          </cell>
          <cell r="G900">
            <v>532</v>
          </cell>
        </row>
        <row r="901">
          <cell r="E901">
            <v>51</v>
          </cell>
          <cell r="F901">
            <v>32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822">
          <cell r="G822" t="str">
            <v>xxxxxxx</v>
          </cell>
        </row>
      </sheetData>
      <sheetData sheetId="1">
        <row r="709">
          <cell r="C709">
            <v>19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872">
          <cell r="G872" t="str">
            <v>xxxxxxx</v>
          </cell>
        </row>
      </sheetData>
      <sheetData sheetId="1">
        <row r="709">
          <cell r="C709">
            <v>31</v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T3-2016A.XLS"/>
      <sheetName val="MAL2016B.XLS"/>
      <sheetName val="Befolkning pr. 01.01.2016"/>
    </sheetNames>
    <sheetDataSet>
      <sheetData sheetId="0">
        <row r="906">
          <cell r="E906">
            <v>177</v>
          </cell>
          <cell r="F906">
            <v>1068</v>
          </cell>
        </row>
        <row r="907">
          <cell r="E907">
            <v>80</v>
          </cell>
          <cell r="F907">
            <v>25</v>
          </cell>
        </row>
      </sheetData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816">
          <cell r="G816" t="str">
            <v>xxxxxxx</v>
          </cell>
        </row>
      </sheetData>
      <sheetData sheetId="1">
        <row r="709">
          <cell r="C709">
            <v>9</v>
          </cell>
        </row>
      </sheetData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821">
          <cell r="G821" t="str">
            <v>xxxxxxx</v>
          </cell>
        </row>
      </sheetData>
      <sheetData sheetId="1">
        <row r="709">
          <cell r="C709">
            <v>13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4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10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7"/>
  <sheetViews>
    <sheetView showGridLines="0" zoomScaleNormal="100" workbookViewId="0">
      <selection activeCell="P14" sqref="P14"/>
    </sheetView>
  </sheetViews>
  <sheetFormatPr baseColWidth="10" defaultRowHeight="12.75" x14ac:dyDescent="0.2"/>
  <cols>
    <col min="1" max="1" width="5" customWidth="1"/>
    <col min="2" max="2" width="23" customWidth="1"/>
  </cols>
  <sheetData>
    <row r="2" spans="1:10" x14ac:dyDescent="0.2">
      <c r="A2" t="s">
        <v>0</v>
      </c>
    </row>
    <row r="4" spans="1:10" x14ac:dyDescent="0.2">
      <c r="A4" t="str">
        <f>A6</f>
        <v>Tabell 1 - 16 - A - Fysioterapitilbud i bydelen 1)</v>
      </c>
    </row>
    <row r="6" spans="1:10" s="517" customFormat="1" ht="13.5" thickBot="1" x14ac:dyDescent="0.25">
      <c r="A6" s="7" t="s">
        <v>473</v>
      </c>
    </row>
    <row r="7" spans="1:10" s="517" customFormat="1" ht="13.5" thickBot="1" x14ac:dyDescent="0.25">
      <c r="A7" s="1214"/>
      <c r="B7" s="1215"/>
      <c r="C7" s="1572" t="s">
        <v>477</v>
      </c>
      <c r="D7" s="1573"/>
      <c r="E7" s="1573"/>
      <c r="F7" s="1574"/>
      <c r="G7" s="1573" t="s">
        <v>474</v>
      </c>
      <c r="H7" s="1573"/>
      <c r="I7" s="1573"/>
      <c r="J7" s="1574"/>
    </row>
    <row r="8" spans="1:10" s="517" customFormat="1" ht="77.25" thickBot="1" x14ac:dyDescent="0.25">
      <c r="A8" s="261" t="s">
        <v>58</v>
      </c>
      <c r="B8" s="1221" t="s">
        <v>3</v>
      </c>
      <c r="C8" s="1217" t="s">
        <v>478</v>
      </c>
      <c r="D8" s="1218" t="s">
        <v>479</v>
      </c>
      <c r="E8" s="1218" t="s">
        <v>480</v>
      </c>
      <c r="F8" s="1219" t="s">
        <v>481</v>
      </c>
      <c r="G8" s="1226" t="s">
        <v>478</v>
      </c>
      <c r="H8" s="1218" t="s">
        <v>479</v>
      </c>
      <c r="I8" s="1218" t="s">
        <v>480</v>
      </c>
      <c r="J8" s="1219" t="s">
        <v>482</v>
      </c>
    </row>
    <row r="9" spans="1:10" s="512" customFormat="1" x14ac:dyDescent="0.2">
      <c r="A9" s="242">
        <v>1</v>
      </c>
      <c r="B9" s="243" t="s">
        <v>14</v>
      </c>
      <c r="C9" s="1246">
        <v>9.3000000000000007</v>
      </c>
      <c r="D9" s="1247">
        <v>5</v>
      </c>
      <c r="E9" s="1247">
        <v>2</v>
      </c>
      <c r="F9" s="1266">
        <f>SUM(C9:E9)</f>
        <v>16.3</v>
      </c>
      <c r="G9" s="1227">
        <v>11</v>
      </c>
      <c r="H9" s="1222">
        <v>10</v>
      </c>
      <c r="I9" s="1222">
        <v>2</v>
      </c>
      <c r="J9" s="839">
        <f>SUM(G9:I9)</f>
        <v>23</v>
      </c>
    </row>
    <row r="10" spans="1:10" x14ac:dyDescent="0.2">
      <c r="A10" s="87">
        <v>2</v>
      </c>
      <c r="B10" s="26" t="s">
        <v>15</v>
      </c>
      <c r="C10" s="1248">
        <v>16.25</v>
      </c>
      <c r="D10" s="1249">
        <v>13</v>
      </c>
      <c r="E10" s="1249">
        <v>1.5</v>
      </c>
      <c r="F10" s="1267">
        <f t="shared" ref="F10:F23" si="0">SUM(C10:E10)</f>
        <v>30.75</v>
      </c>
      <c r="G10" s="1228">
        <v>17</v>
      </c>
      <c r="H10" s="1213">
        <v>13</v>
      </c>
      <c r="I10" s="1213">
        <v>1.5</v>
      </c>
      <c r="J10" s="840">
        <f t="shared" ref="J10:J23" si="1">SUM(G10:I10)</f>
        <v>31.5</v>
      </c>
    </row>
    <row r="11" spans="1:10" x14ac:dyDescent="0.2">
      <c r="A11" s="87">
        <v>3</v>
      </c>
      <c r="B11" s="26" t="s">
        <v>16</v>
      </c>
      <c r="C11" s="1248">
        <v>9.52</v>
      </c>
      <c r="D11" s="1249">
        <v>14.5</v>
      </c>
      <c r="E11" s="1249">
        <v>0</v>
      </c>
      <c r="F11" s="1267">
        <f t="shared" si="0"/>
        <v>24.02</v>
      </c>
      <c r="G11" s="1228">
        <v>16</v>
      </c>
      <c r="H11" s="1213">
        <v>16</v>
      </c>
      <c r="I11" s="1213">
        <v>0</v>
      </c>
      <c r="J11" s="840">
        <f t="shared" si="1"/>
        <v>32</v>
      </c>
    </row>
    <row r="12" spans="1:10" x14ac:dyDescent="0.2">
      <c r="A12" s="87">
        <v>4</v>
      </c>
      <c r="B12" s="26" t="s">
        <v>17</v>
      </c>
      <c r="C12" s="1248">
        <v>33</v>
      </c>
      <c r="D12" s="1249">
        <v>11</v>
      </c>
      <c r="E12" s="1249">
        <v>0</v>
      </c>
      <c r="F12" s="1267">
        <f t="shared" si="0"/>
        <v>44</v>
      </c>
      <c r="G12" s="1228">
        <v>37</v>
      </c>
      <c r="H12" s="1213">
        <v>11</v>
      </c>
      <c r="I12" s="1213">
        <v>0</v>
      </c>
      <c r="J12" s="840">
        <f t="shared" si="1"/>
        <v>48</v>
      </c>
    </row>
    <row r="13" spans="1:10" x14ac:dyDescent="0.2">
      <c r="A13" s="87">
        <v>5</v>
      </c>
      <c r="B13" s="26" t="s">
        <v>18</v>
      </c>
      <c r="C13" s="1248">
        <v>28</v>
      </c>
      <c r="D13" s="1249">
        <v>9.6</v>
      </c>
      <c r="E13" s="1249">
        <v>3</v>
      </c>
      <c r="F13" s="1267">
        <f t="shared" si="0"/>
        <v>40.6</v>
      </c>
      <c r="G13" s="1228">
        <v>38</v>
      </c>
      <c r="H13" s="1213">
        <v>6.6</v>
      </c>
      <c r="I13" s="1213">
        <v>2</v>
      </c>
      <c r="J13" s="840">
        <f t="shared" si="1"/>
        <v>46.6</v>
      </c>
    </row>
    <row r="14" spans="1:10" x14ac:dyDescent="0.2">
      <c r="A14" s="88">
        <v>6</v>
      </c>
      <c r="B14" s="28" t="s">
        <v>19</v>
      </c>
      <c r="C14" s="1248">
        <v>9.4499999999999993</v>
      </c>
      <c r="D14" s="1249">
        <v>7.4</v>
      </c>
      <c r="E14" s="1249">
        <v>2</v>
      </c>
      <c r="F14" s="1267">
        <f t="shared" si="0"/>
        <v>18.850000000000001</v>
      </c>
      <c r="G14" s="1228">
        <v>10</v>
      </c>
      <c r="H14" s="1213">
        <v>8.1999999999999993</v>
      </c>
      <c r="I14" s="1213">
        <v>2</v>
      </c>
      <c r="J14" s="840">
        <f t="shared" si="1"/>
        <v>20.2</v>
      </c>
    </row>
    <row r="15" spans="1:10" x14ac:dyDescent="0.2">
      <c r="A15" s="88">
        <v>7</v>
      </c>
      <c r="B15" s="28" t="s">
        <v>20</v>
      </c>
      <c r="C15" s="1248">
        <v>20</v>
      </c>
      <c r="D15" s="1249">
        <v>11</v>
      </c>
      <c r="E15" s="1249">
        <v>0</v>
      </c>
      <c r="F15" s="1267">
        <f t="shared" si="0"/>
        <v>31</v>
      </c>
      <c r="G15" s="1228">
        <v>30</v>
      </c>
      <c r="H15" s="1213">
        <v>11</v>
      </c>
      <c r="I15" s="1213">
        <v>0</v>
      </c>
      <c r="J15" s="840">
        <f t="shared" si="1"/>
        <v>41</v>
      </c>
    </row>
    <row r="16" spans="1:10" x14ac:dyDescent="0.2">
      <c r="A16" s="87">
        <v>8</v>
      </c>
      <c r="B16" s="26" t="s">
        <v>21</v>
      </c>
      <c r="C16" s="1248">
        <v>17.5</v>
      </c>
      <c r="D16" s="1249">
        <v>16</v>
      </c>
      <c r="E16" s="1249">
        <v>1</v>
      </c>
      <c r="F16" s="1267">
        <f t="shared" si="0"/>
        <v>34.5</v>
      </c>
      <c r="G16" s="1228">
        <v>18</v>
      </c>
      <c r="H16" s="1213">
        <v>16</v>
      </c>
      <c r="I16" s="1213">
        <v>1</v>
      </c>
      <c r="J16" s="840">
        <f t="shared" si="1"/>
        <v>35</v>
      </c>
    </row>
    <row r="17" spans="1:13" x14ac:dyDescent="0.2">
      <c r="A17" s="87">
        <v>9</v>
      </c>
      <c r="B17" s="26" t="s">
        <v>22</v>
      </c>
      <c r="C17" s="1248">
        <v>17</v>
      </c>
      <c r="D17" s="1249">
        <v>6</v>
      </c>
      <c r="E17" s="1249">
        <v>1</v>
      </c>
      <c r="F17" s="1267">
        <f t="shared" si="0"/>
        <v>24</v>
      </c>
      <c r="G17" s="1228">
        <v>25</v>
      </c>
      <c r="H17" s="1213">
        <v>6</v>
      </c>
      <c r="I17" s="1213">
        <v>1</v>
      </c>
      <c r="J17" s="840">
        <f t="shared" si="1"/>
        <v>32</v>
      </c>
    </row>
    <row r="18" spans="1:13" x14ac:dyDescent="0.2">
      <c r="A18" s="87">
        <v>10</v>
      </c>
      <c r="B18" s="26" t="s">
        <v>23</v>
      </c>
      <c r="C18" s="1248">
        <v>8</v>
      </c>
      <c r="D18" s="1249">
        <v>11.7</v>
      </c>
      <c r="E18" s="1249">
        <v>1</v>
      </c>
      <c r="F18" s="1267">
        <f t="shared" si="0"/>
        <v>20.7</v>
      </c>
      <c r="G18" s="1228">
        <v>8</v>
      </c>
      <c r="H18" s="1213">
        <v>11.7</v>
      </c>
      <c r="I18" s="1213">
        <v>1</v>
      </c>
      <c r="J18" s="840">
        <f t="shared" si="1"/>
        <v>20.7</v>
      </c>
    </row>
    <row r="19" spans="1:13" x14ac:dyDescent="0.2">
      <c r="A19" s="88">
        <v>11</v>
      </c>
      <c r="B19" s="28" t="s">
        <v>24</v>
      </c>
      <c r="C19" s="1248">
        <v>15</v>
      </c>
      <c r="D19" s="1249">
        <v>7</v>
      </c>
      <c r="E19" s="1249">
        <v>1</v>
      </c>
      <c r="F19" s="1267">
        <f t="shared" si="0"/>
        <v>23</v>
      </c>
      <c r="G19" s="1228">
        <v>15</v>
      </c>
      <c r="H19" s="1213">
        <v>7</v>
      </c>
      <c r="I19" s="1213">
        <v>1</v>
      </c>
      <c r="J19" s="840">
        <f t="shared" si="1"/>
        <v>23</v>
      </c>
    </row>
    <row r="20" spans="1:13" x14ac:dyDescent="0.2">
      <c r="A20" s="87">
        <v>12</v>
      </c>
      <c r="B20" s="26" t="s">
        <v>25</v>
      </c>
      <c r="C20" s="1248">
        <v>25.22</v>
      </c>
      <c r="D20" s="1249">
        <v>22.5</v>
      </c>
      <c r="E20" s="1249">
        <v>0</v>
      </c>
      <c r="F20" s="1267">
        <f t="shared" si="0"/>
        <v>47.72</v>
      </c>
      <c r="G20" s="1228">
        <v>28</v>
      </c>
      <c r="H20" s="1213">
        <v>23</v>
      </c>
      <c r="I20" s="1213">
        <v>0</v>
      </c>
      <c r="J20" s="840">
        <f t="shared" si="1"/>
        <v>51</v>
      </c>
    </row>
    <row r="21" spans="1:13" x14ac:dyDescent="0.2">
      <c r="A21" s="87">
        <v>13</v>
      </c>
      <c r="B21" s="26" t="s">
        <v>26</v>
      </c>
      <c r="C21" s="1248">
        <v>23.7</v>
      </c>
      <c r="D21" s="1249">
        <v>14.7</v>
      </c>
      <c r="E21" s="1249">
        <v>2</v>
      </c>
      <c r="F21" s="1267">
        <f t="shared" si="0"/>
        <v>40.4</v>
      </c>
      <c r="G21" s="1228">
        <v>28</v>
      </c>
      <c r="H21" s="1213">
        <v>15</v>
      </c>
      <c r="I21" s="1213">
        <v>2</v>
      </c>
      <c r="J21" s="840">
        <f t="shared" si="1"/>
        <v>45</v>
      </c>
      <c r="M21" t="s">
        <v>132</v>
      </c>
    </row>
    <row r="22" spans="1:13" x14ac:dyDescent="0.2">
      <c r="A22" s="87">
        <v>14</v>
      </c>
      <c r="B22" s="26" t="s">
        <v>27</v>
      </c>
      <c r="C22" s="1248">
        <v>13.56</v>
      </c>
      <c r="D22" s="1249">
        <v>11</v>
      </c>
      <c r="E22" s="1249">
        <v>1</v>
      </c>
      <c r="F22" s="1267">
        <f t="shared" si="0"/>
        <v>25.560000000000002</v>
      </c>
      <c r="G22" s="1228">
        <v>18</v>
      </c>
      <c r="H22" s="1213">
        <v>11</v>
      </c>
      <c r="I22" s="1213">
        <v>1</v>
      </c>
      <c r="J22" s="840">
        <f t="shared" si="1"/>
        <v>30</v>
      </c>
    </row>
    <row r="23" spans="1:13" ht="13.5" thickBot="1" x14ac:dyDescent="0.25">
      <c r="A23" s="89">
        <v>15</v>
      </c>
      <c r="B23" s="90" t="s">
        <v>28</v>
      </c>
      <c r="C23" s="1250">
        <v>11.83</v>
      </c>
      <c r="D23" s="1251">
        <v>5.5</v>
      </c>
      <c r="E23" s="1251">
        <v>1</v>
      </c>
      <c r="F23" s="1268">
        <f t="shared" si="0"/>
        <v>18.329999999999998</v>
      </c>
      <c r="G23" s="1229">
        <v>13</v>
      </c>
      <c r="H23" s="1223">
        <v>7</v>
      </c>
      <c r="I23" s="1223">
        <v>1</v>
      </c>
      <c r="J23" s="841">
        <f t="shared" si="1"/>
        <v>21</v>
      </c>
    </row>
    <row r="24" spans="1:13" x14ac:dyDescent="0.2">
      <c r="A24" s="502"/>
      <c r="B24" s="831" t="s">
        <v>491</v>
      </c>
      <c r="C24" s="1252">
        <f>SUM(C9:C23)</f>
        <v>257.33</v>
      </c>
      <c r="D24" s="1253">
        <f t="shared" ref="D24:J24" si="2">SUM(D9:D23)</f>
        <v>165.89999999999998</v>
      </c>
      <c r="E24" s="1253">
        <f t="shared" si="2"/>
        <v>16.5</v>
      </c>
      <c r="F24" s="1254">
        <f t="shared" si="2"/>
        <v>439.7299999999999</v>
      </c>
      <c r="G24" s="1232">
        <f t="shared" si="2"/>
        <v>312</v>
      </c>
      <c r="H24" s="1233">
        <f t="shared" si="2"/>
        <v>172.5</v>
      </c>
      <c r="I24" s="1233">
        <f t="shared" si="2"/>
        <v>15.5</v>
      </c>
      <c r="J24" s="1234">
        <f t="shared" si="2"/>
        <v>499.99999999999994</v>
      </c>
    </row>
    <row r="25" spans="1:13" s="517" customFormat="1" x14ac:dyDescent="0.2">
      <c r="A25" s="518"/>
      <c r="B25" s="828" t="s">
        <v>487</v>
      </c>
      <c r="C25" s="1255">
        <v>249.89000000000001</v>
      </c>
      <c r="D25" s="1256">
        <v>158.25</v>
      </c>
      <c r="E25" s="1256">
        <v>18.5</v>
      </c>
      <c r="F25" s="1257">
        <v>426.64</v>
      </c>
      <c r="G25" s="1241">
        <v>311.5</v>
      </c>
      <c r="H25" s="1242">
        <v>164.4</v>
      </c>
      <c r="I25" s="1242">
        <v>19.5</v>
      </c>
      <c r="J25" s="1243">
        <v>495.4</v>
      </c>
    </row>
    <row r="26" spans="1:13" s="517" customFormat="1" x14ac:dyDescent="0.2">
      <c r="A26" s="277"/>
      <c r="B26" s="236" t="s">
        <v>475</v>
      </c>
      <c r="C26" s="1258">
        <v>243.88</v>
      </c>
      <c r="D26" s="1259">
        <v>158.82</v>
      </c>
      <c r="E26" s="1259">
        <v>15</v>
      </c>
      <c r="F26" s="1260">
        <v>417.7</v>
      </c>
      <c r="G26" s="1261">
        <v>306</v>
      </c>
      <c r="H26" s="94">
        <v>169.97</v>
      </c>
      <c r="I26" s="94">
        <v>15</v>
      </c>
      <c r="J26" s="95">
        <v>490.97</v>
      </c>
    </row>
    <row r="27" spans="1:13" ht="13.5" thickBot="1" x14ac:dyDescent="0.25">
      <c r="A27" s="278"/>
      <c r="B27" s="237" t="s">
        <v>476</v>
      </c>
      <c r="C27" s="1262">
        <v>238.46999999999997</v>
      </c>
      <c r="D27" s="1263">
        <v>117.39999999999999</v>
      </c>
      <c r="E27" s="1263">
        <v>14</v>
      </c>
      <c r="F27" s="1264">
        <v>369.86999999999995</v>
      </c>
      <c r="G27" s="1265">
        <v>307</v>
      </c>
      <c r="H27" s="96">
        <v>125</v>
      </c>
      <c r="I27" s="96">
        <v>14</v>
      </c>
      <c r="J27" s="97">
        <v>446</v>
      </c>
    </row>
    <row r="28" spans="1:13" x14ac:dyDescent="0.2">
      <c r="A28" s="1220" t="s">
        <v>483</v>
      </c>
    </row>
    <row r="33" spans="7:8" x14ac:dyDescent="0.2">
      <c r="H33" t="s">
        <v>132</v>
      </c>
    </row>
    <row r="37" spans="7:8" x14ac:dyDescent="0.2">
      <c r="G37" t="s">
        <v>132</v>
      </c>
    </row>
  </sheetData>
  <mergeCells count="2">
    <mergeCell ref="C7:F7"/>
    <mergeCell ref="G7:J7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9"/>
  <sheetViews>
    <sheetView showGridLines="0" zoomScaleNormal="100" workbookViewId="0">
      <selection activeCell="A5" sqref="A5:F29"/>
    </sheetView>
  </sheetViews>
  <sheetFormatPr baseColWidth="10" defaultColWidth="11.42578125" defaultRowHeight="14.25" x14ac:dyDescent="0.2"/>
  <cols>
    <col min="1" max="1" width="8.28515625" style="445" customWidth="1"/>
    <col min="2" max="2" width="24.85546875" style="445" customWidth="1"/>
    <col min="3" max="3" width="16.28515625" style="445" customWidth="1"/>
    <col min="4" max="4" width="17.42578125" style="445" customWidth="1"/>
    <col min="5" max="5" width="16.85546875" style="445" customWidth="1"/>
    <col min="6" max="6" width="18.42578125" style="445" customWidth="1"/>
    <col min="7" max="16384" width="11.42578125" style="445"/>
  </cols>
  <sheetData>
    <row r="1" spans="1:6" ht="15" x14ac:dyDescent="0.25">
      <c r="A1" s="336" t="s">
        <v>169</v>
      </c>
      <c r="B1" s="336"/>
    </row>
    <row r="2" spans="1:6" x14ac:dyDescent="0.2">
      <c r="A2" s="282" t="s">
        <v>0</v>
      </c>
    </row>
    <row r="3" spans="1:6" x14ac:dyDescent="0.2">
      <c r="A3" s="445" t="str">
        <f>A5</f>
        <v>Tabell 3-2-E-1 Saksbehandlingstid - klager etter avslag på søknad om sykehjemsplass i år</v>
      </c>
    </row>
    <row r="5" spans="1:6" ht="15" x14ac:dyDescent="0.25">
      <c r="A5" s="677" t="s">
        <v>309</v>
      </c>
    </row>
    <row r="6" spans="1:6" ht="15" thickBot="1" x14ac:dyDescent="0.25"/>
    <row r="7" spans="1:6" ht="15.75" thickBot="1" x14ac:dyDescent="0.3">
      <c r="A7" s="678"/>
      <c r="B7" s="679"/>
      <c r="C7" s="1602" t="s">
        <v>56</v>
      </c>
      <c r="D7" s="1603"/>
      <c r="E7" s="1604" t="s">
        <v>181</v>
      </c>
      <c r="F7" s="1605"/>
    </row>
    <row r="8" spans="1:6" ht="72.75" thickBot="1" x14ac:dyDescent="0.3">
      <c r="A8" s="680" t="s">
        <v>2</v>
      </c>
      <c r="B8" s="286" t="s">
        <v>3</v>
      </c>
      <c r="C8" s="681" t="s">
        <v>563</v>
      </c>
      <c r="D8" s="682" t="s">
        <v>520</v>
      </c>
      <c r="E8" s="681" t="s">
        <v>563</v>
      </c>
      <c r="F8" s="682" t="s">
        <v>520</v>
      </c>
    </row>
    <row r="9" spans="1:6" ht="15" x14ac:dyDescent="0.25">
      <c r="A9" s="287">
        <v>1</v>
      </c>
      <c r="B9" s="288" t="s">
        <v>14</v>
      </c>
      <c r="C9" s="683">
        <v>0</v>
      </c>
      <c r="D9" s="684">
        <v>0</v>
      </c>
      <c r="E9" s="683">
        <v>1</v>
      </c>
      <c r="F9" s="684">
        <v>0</v>
      </c>
    </row>
    <row r="10" spans="1:6" ht="15" x14ac:dyDescent="0.25">
      <c r="A10" s="289">
        <v>2</v>
      </c>
      <c r="B10" s="290" t="s">
        <v>15</v>
      </c>
      <c r="C10" s="685">
        <v>0</v>
      </c>
      <c r="D10" s="686">
        <v>0</v>
      </c>
      <c r="E10" s="685">
        <v>0</v>
      </c>
      <c r="F10" s="686">
        <v>0</v>
      </c>
    </row>
    <row r="11" spans="1:6" ht="15" x14ac:dyDescent="0.25">
      <c r="A11" s="289">
        <v>3</v>
      </c>
      <c r="B11" s="290" t="s">
        <v>16</v>
      </c>
      <c r="C11" s="685">
        <v>104</v>
      </c>
      <c r="D11" s="686">
        <v>0</v>
      </c>
      <c r="E11" s="685">
        <v>0</v>
      </c>
      <c r="F11" s="686">
        <v>0</v>
      </c>
    </row>
    <row r="12" spans="1:6" ht="15" x14ac:dyDescent="0.25">
      <c r="A12" s="289">
        <v>4</v>
      </c>
      <c r="B12" s="290" t="s">
        <v>17</v>
      </c>
      <c r="C12" s="685">
        <v>0</v>
      </c>
      <c r="D12" s="686">
        <v>0</v>
      </c>
      <c r="E12" s="685">
        <v>0</v>
      </c>
      <c r="F12" s="686">
        <v>0</v>
      </c>
    </row>
    <row r="13" spans="1:6" ht="15" x14ac:dyDescent="0.25">
      <c r="A13" s="289">
        <v>5</v>
      </c>
      <c r="B13" s="290" t="s">
        <v>18</v>
      </c>
      <c r="C13" s="685">
        <v>61</v>
      </c>
      <c r="D13" s="686">
        <v>94</v>
      </c>
      <c r="E13" s="685">
        <v>0</v>
      </c>
      <c r="F13" s="686">
        <v>0</v>
      </c>
    </row>
    <row r="14" spans="1:6" ht="15" x14ac:dyDescent="0.25">
      <c r="A14" s="291">
        <v>6</v>
      </c>
      <c r="B14" s="292" t="s">
        <v>19</v>
      </c>
      <c r="C14" s="685">
        <v>20</v>
      </c>
      <c r="D14" s="686">
        <v>74</v>
      </c>
      <c r="E14" s="685">
        <v>41</v>
      </c>
      <c r="F14" s="686">
        <v>102</v>
      </c>
    </row>
    <row r="15" spans="1:6" ht="15" x14ac:dyDescent="0.25">
      <c r="A15" s="291">
        <v>7</v>
      </c>
      <c r="B15" s="292" t="s">
        <v>20</v>
      </c>
      <c r="C15" s="685">
        <v>8</v>
      </c>
      <c r="D15" s="686">
        <v>87</v>
      </c>
      <c r="E15" s="685">
        <v>0</v>
      </c>
      <c r="F15" s="686">
        <v>0</v>
      </c>
    </row>
    <row r="16" spans="1:6" ht="15" x14ac:dyDescent="0.25">
      <c r="A16" s="289">
        <v>8</v>
      </c>
      <c r="B16" s="290" t="s">
        <v>21</v>
      </c>
      <c r="C16" s="685">
        <v>65</v>
      </c>
      <c r="D16" s="686">
        <v>0</v>
      </c>
      <c r="E16" s="685">
        <v>0</v>
      </c>
      <c r="F16" s="686">
        <v>0</v>
      </c>
    </row>
    <row r="17" spans="1:7" ht="15" x14ac:dyDescent="0.25">
      <c r="A17" s="289">
        <v>9</v>
      </c>
      <c r="B17" s="290" t="s">
        <v>22</v>
      </c>
      <c r="C17" s="685">
        <v>60</v>
      </c>
      <c r="D17" s="686">
        <v>0</v>
      </c>
      <c r="E17" s="685">
        <v>0</v>
      </c>
      <c r="F17" s="686">
        <v>0</v>
      </c>
      <c r="G17" s="361"/>
    </row>
    <row r="18" spans="1:7" ht="15" x14ac:dyDescent="0.25">
      <c r="A18" s="289">
        <v>10</v>
      </c>
      <c r="B18" s="290" t="s">
        <v>23</v>
      </c>
      <c r="C18" s="685">
        <v>36</v>
      </c>
      <c r="D18" s="686">
        <v>0</v>
      </c>
      <c r="E18" s="685">
        <v>0</v>
      </c>
      <c r="F18" s="686">
        <v>0</v>
      </c>
    </row>
    <row r="19" spans="1:7" ht="15" x14ac:dyDescent="0.25">
      <c r="A19" s="291">
        <v>11</v>
      </c>
      <c r="B19" s="292" t="s">
        <v>24</v>
      </c>
      <c r="C19" s="685">
        <v>7</v>
      </c>
      <c r="D19" s="686">
        <v>0</v>
      </c>
      <c r="E19" s="685">
        <v>0</v>
      </c>
      <c r="F19" s="686">
        <v>0</v>
      </c>
    </row>
    <row r="20" spans="1:7" ht="15" x14ac:dyDescent="0.25">
      <c r="A20" s="289">
        <v>12</v>
      </c>
      <c r="B20" s="290" t="s">
        <v>25</v>
      </c>
      <c r="C20" s="685">
        <v>29</v>
      </c>
      <c r="D20" s="686">
        <v>115</v>
      </c>
      <c r="E20" s="685">
        <v>0</v>
      </c>
      <c r="F20" s="686">
        <v>252</v>
      </c>
    </row>
    <row r="21" spans="1:7" ht="15" x14ac:dyDescent="0.25">
      <c r="A21" s="289">
        <v>13</v>
      </c>
      <c r="B21" s="290" t="s">
        <v>26</v>
      </c>
      <c r="C21" s="685">
        <v>0</v>
      </c>
      <c r="D21" s="686">
        <v>168</v>
      </c>
      <c r="E21" s="685">
        <v>0</v>
      </c>
      <c r="F21" s="686">
        <v>0</v>
      </c>
    </row>
    <row r="22" spans="1:7" ht="15" x14ac:dyDescent="0.25">
      <c r="A22" s="289">
        <v>14</v>
      </c>
      <c r="B22" s="290" t="s">
        <v>27</v>
      </c>
      <c r="C22" s="687">
        <v>91.6</v>
      </c>
      <c r="D22" s="686">
        <v>0</v>
      </c>
      <c r="E22" s="687">
        <v>63</v>
      </c>
      <c r="F22" s="686">
        <v>0</v>
      </c>
    </row>
    <row r="23" spans="1:7" ht="15.75" thickBot="1" x14ac:dyDescent="0.3">
      <c r="A23" s="611">
        <v>15</v>
      </c>
      <c r="B23" s="293" t="s">
        <v>28</v>
      </c>
      <c r="C23" s="741">
        <v>0</v>
      </c>
      <c r="D23" s="742">
        <v>0</v>
      </c>
      <c r="E23" s="741">
        <v>0</v>
      </c>
      <c r="F23" s="742">
        <v>0</v>
      </c>
    </row>
    <row r="24" spans="1:7" ht="15" x14ac:dyDescent="0.25">
      <c r="A24" s="322"/>
      <c r="B24" s="614" t="s">
        <v>519</v>
      </c>
      <c r="C24" s="1053">
        <f>SUM(C9:C23)/10</f>
        <v>48.160000000000004</v>
      </c>
      <c r="D24" s="473">
        <f>SUM(D9:D23)/5</f>
        <v>107.6</v>
      </c>
      <c r="E24" s="1050">
        <f>SUM(E9:E23)/3</f>
        <v>35</v>
      </c>
      <c r="F24" s="473">
        <f>SUM(F9:F23)/2</f>
        <v>177</v>
      </c>
    </row>
    <row r="25" spans="1:7" x14ac:dyDescent="0.2">
      <c r="A25" s="294"/>
      <c r="B25" s="616" t="s">
        <v>430</v>
      </c>
      <c r="C25" s="1054">
        <v>37.263636363636358</v>
      </c>
      <c r="D25" s="1049">
        <v>110.875</v>
      </c>
      <c r="E25" s="1051">
        <v>76</v>
      </c>
      <c r="F25" s="1049">
        <v>125</v>
      </c>
    </row>
    <row r="26" spans="1:7" x14ac:dyDescent="0.2">
      <c r="A26" s="294"/>
      <c r="B26" s="616" t="s">
        <v>391</v>
      </c>
      <c r="C26" s="1054">
        <v>54.7</v>
      </c>
      <c r="D26" s="1049">
        <v>149.88888888888889</v>
      </c>
      <c r="E26" s="1051">
        <v>38.964285714285715</v>
      </c>
      <c r="F26" s="1049">
        <v>120.25</v>
      </c>
    </row>
    <row r="27" spans="1:7" x14ac:dyDescent="0.2">
      <c r="A27" s="294"/>
      <c r="B27" s="616" t="s">
        <v>352</v>
      </c>
      <c r="C27" s="1054">
        <v>66.442142857142855</v>
      </c>
      <c r="D27" s="1049">
        <v>96.608571428571423</v>
      </c>
      <c r="E27" s="1051">
        <v>44.166666666666664</v>
      </c>
      <c r="F27" s="1049">
        <v>23.714285714285715</v>
      </c>
    </row>
    <row r="28" spans="1:7" ht="15.75" thickBot="1" x14ac:dyDescent="0.3">
      <c r="A28" s="354"/>
      <c r="B28" s="617" t="s">
        <v>199</v>
      </c>
      <c r="C28" s="1055">
        <v>50.125</v>
      </c>
      <c r="D28" s="472">
        <v>86.857142857142861</v>
      </c>
      <c r="E28" s="1052">
        <v>21.166666666666668</v>
      </c>
      <c r="F28" s="472">
        <v>8.4285714285714288</v>
      </c>
    </row>
    <row r="29" spans="1:7" x14ac:dyDescent="0.2">
      <c r="A29" s="688" t="s">
        <v>198</v>
      </c>
    </row>
  </sheetData>
  <mergeCells count="2">
    <mergeCell ref="C7:D7"/>
    <mergeCell ref="E7:F7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28"/>
  <sheetViews>
    <sheetView showGridLines="0" topLeftCell="A7" zoomScaleNormal="100" workbookViewId="0">
      <selection activeCell="N14" sqref="N14"/>
    </sheetView>
  </sheetViews>
  <sheetFormatPr baseColWidth="10" defaultColWidth="11.42578125" defaultRowHeight="14.25" x14ac:dyDescent="0.2"/>
  <cols>
    <col min="1" max="1" width="8.140625" style="296" customWidth="1"/>
    <col min="2" max="2" width="25.42578125" style="281" customWidth="1"/>
    <col min="3" max="3" width="11.85546875" style="281" customWidth="1"/>
    <col min="4" max="4" width="12.140625" style="281" customWidth="1"/>
    <col min="5" max="5" width="10.140625" style="281" customWidth="1"/>
    <col min="6" max="6" width="10.42578125" style="281" customWidth="1"/>
    <col min="7" max="7" width="10.85546875" style="281" customWidth="1"/>
    <col min="8" max="8" width="14.5703125" style="281" customWidth="1"/>
    <col min="9" max="9" width="11" style="281" customWidth="1"/>
    <col min="10" max="10" width="9.5703125" style="281" customWidth="1"/>
    <col min="11" max="11" width="10" style="281" customWidth="1"/>
    <col min="12" max="12" width="11.42578125" style="281" customWidth="1"/>
    <col min="13" max="16384" width="11.42578125" style="281"/>
  </cols>
  <sheetData>
    <row r="1" spans="1:15" x14ac:dyDescent="0.2">
      <c r="A1" s="301" t="s">
        <v>169</v>
      </c>
      <c r="B1" s="302"/>
    </row>
    <row r="2" spans="1:15" x14ac:dyDescent="0.2">
      <c r="A2" s="282" t="s">
        <v>0</v>
      </c>
    </row>
    <row r="3" spans="1:15" x14ac:dyDescent="0.2">
      <c r="A3" s="282"/>
    </row>
    <row r="4" spans="1:15" x14ac:dyDescent="0.2">
      <c r="A4" s="282" t="str">
        <f>A6</f>
        <v>3-2-F Alternativt tilbud til personer som har fått avslag på søknad om langtidsopphold i sykehjem</v>
      </c>
    </row>
    <row r="5" spans="1:15" x14ac:dyDescent="0.2">
      <c r="A5" s="282"/>
    </row>
    <row r="6" spans="1:15" s="283" customFormat="1" ht="30" customHeight="1" thickBot="1" x14ac:dyDescent="0.25">
      <c r="A6" s="251" t="s">
        <v>193</v>
      </c>
    </row>
    <row r="7" spans="1:15" s="285" customFormat="1" ht="174" customHeight="1" thickBot="1" x14ac:dyDescent="0.3">
      <c r="A7" s="307" t="s">
        <v>2</v>
      </c>
      <c r="B7" s="307" t="s">
        <v>3</v>
      </c>
      <c r="C7" s="339" t="s">
        <v>322</v>
      </c>
      <c r="D7" s="339" t="s">
        <v>336</v>
      </c>
      <c r="E7" s="339" t="s">
        <v>196</v>
      </c>
      <c r="F7" s="359" t="s">
        <v>323</v>
      </c>
      <c r="G7" s="339" t="s">
        <v>324</v>
      </c>
      <c r="H7" s="360" t="s">
        <v>335</v>
      </c>
      <c r="I7" s="339" t="s">
        <v>337</v>
      </c>
      <c r="J7" s="339" t="s">
        <v>564</v>
      </c>
      <c r="K7" s="340" t="s">
        <v>338</v>
      </c>
    </row>
    <row r="8" spans="1:15" x14ac:dyDescent="0.2">
      <c r="A8" s="309">
        <v>1</v>
      </c>
      <c r="B8" s="288" t="s">
        <v>14</v>
      </c>
      <c r="C8" s="343">
        <v>13</v>
      </c>
      <c r="D8" s="344">
        <v>2</v>
      </c>
      <c r="E8" s="344">
        <v>0</v>
      </c>
      <c r="F8" s="344">
        <v>2</v>
      </c>
      <c r="G8" s="344">
        <v>6</v>
      </c>
      <c r="H8" s="344">
        <v>0</v>
      </c>
      <c r="I8" s="344">
        <v>2</v>
      </c>
      <c r="J8" s="345">
        <v>1</v>
      </c>
      <c r="K8" s="1325">
        <f>SUM(D8:J8)</f>
        <v>13</v>
      </c>
    </row>
    <row r="9" spans="1:15" x14ac:dyDescent="0.2">
      <c r="A9" s="313">
        <v>2</v>
      </c>
      <c r="B9" s="290" t="s">
        <v>15</v>
      </c>
      <c r="C9" s="621">
        <v>0</v>
      </c>
      <c r="D9" s="355">
        <v>0</v>
      </c>
      <c r="E9" s="355">
        <v>0</v>
      </c>
      <c r="F9" s="355">
        <v>0</v>
      </c>
      <c r="G9" s="355">
        <v>0</v>
      </c>
      <c r="H9" s="355">
        <v>0</v>
      </c>
      <c r="I9" s="355">
        <v>0</v>
      </c>
      <c r="J9" s="356">
        <v>0</v>
      </c>
      <c r="K9" s="1326">
        <f t="shared" ref="K9:K22" si="0">SUM(D9:J9)</f>
        <v>0</v>
      </c>
      <c r="O9" s="281" t="s">
        <v>132</v>
      </c>
    </row>
    <row r="10" spans="1:15" x14ac:dyDescent="0.2">
      <c r="A10" s="313">
        <v>3</v>
      </c>
      <c r="B10" s="290" t="s">
        <v>16</v>
      </c>
      <c r="C10" s="621">
        <v>0</v>
      </c>
      <c r="D10" s="355">
        <v>0</v>
      </c>
      <c r="E10" s="355">
        <v>0</v>
      </c>
      <c r="F10" s="355">
        <v>0</v>
      </c>
      <c r="G10" s="355">
        <v>0</v>
      </c>
      <c r="H10" s="355">
        <v>0</v>
      </c>
      <c r="I10" s="355">
        <v>0</v>
      </c>
      <c r="J10" s="356">
        <v>0</v>
      </c>
      <c r="K10" s="1326">
        <f t="shared" si="0"/>
        <v>0</v>
      </c>
    </row>
    <row r="11" spans="1:15" x14ac:dyDescent="0.2">
      <c r="A11" s="313">
        <v>4</v>
      </c>
      <c r="B11" s="290" t="s">
        <v>17</v>
      </c>
      <c r="C11" s="621">
        <v>0</v>
      </c>
      <c r="D11" s="355">
        <v>0</v>
      </c>
      <c r="E11" s="355">
        <v>0</v>
      </c>
      <c r="F11" s="355">
        <v>0</v>
      </c>
      <c r="G11" s="355">
        <v>0</v>
      </c>
      <c r="H11" s="355">
        <v>0</v>
      </c>
      <c r="I11" s="355">
        <v>0</v>
      </c>
      <c r="J11" s="356">
        <v>0</v>
      </c>
      <c r="K11" s="1326">
        <f t="shared" si="0"/>
        <v>0</v>
      </c>
    </row>
    <row r="12" spans="1:15" x14ac:dyDescent="0.2">
      <c r="A12" s="313">
        <v>5</v>
      </c>
      <c r="B12" s="290" t="s">
        <v>18</v>
      </c>
      <c r="C12" s="621">
        <v>1</v>
      </c>
      <c r="D12" s="355">
        <v>0</v>
      </c>
      <c r="E12" s="355">
        <v>0</v>
      </c>
      <c r="F12" s="355">
        <v>0</v>
      </c>
      <c r="G12" s="355">
        <v>2</v>
      </c>
      <c r="H12" s="355">
        <v>0</v>
      </c>
      <c r="I12" s="355">
        <v>0</v>
      </c>
      <c r="J12" s="356">
        <v>0</v>
      </c>
      <c r="K12" s="1326">
        <f t="shared" si="0"/>
        <v>2</v>
      </c>
    </row>
    <row r="13" spans="1:15" x14ac:dyDescent="0.2">
      <c r="A13" s="317">
        <v>6</v>
      </c>
      <c r="B13" s="292" t="s">
        <v>19</v>
      </c>
      <c r="C13" s="621">
        <v>23</v>
      </c>
      <c r="D13" s="355">
        <v>3</v>
      </c>
      <c r="E13" s="355">
        <v>0</v>
      </c>
      <c r="F13" s="355">
        <v>2</v>
      </c>
      <c r="G13" s="355">
        <v>0</v>
      </c>
      <c r="H13" s="355">
        <v>0</v>
      </c>
      <c r="I13" s="355">
        <v>1</v>
      </c>
      <c r="J13" s="356">
        <v>5</v>
      </c>
      <c r="K13" s="1326">
        <f t="shared" si="0"/>
        <v>11</v>
      </c>
    </row>
    <row r="14" spans="1:15" x14ac:dyDescent="0.2">
      <c r="A14" s="317">
        <v>7</v>
      </c>
      <c r="B14" s="292" t="s">
        <v>20</v>
      </c>
      <c r="C14" s="621">
        <v>0</v>
      </c>
      <c r="D14" s="355">
        <v>12</v>
      </c>
      <c r="E14" s="355">
        <v>1</v>
      </c>
      <c r="F14" s="355">
        <v>8</v>
      </c>
      <c r="G14" s="355">
        <v>2</v>
      </c>
      <c r="H14" s="355">
        <v>0</v>
      </c>
      <c r="I14" s="355">
        <v>2</v>
      </c>
      <c r="J14" s="356">
        <v>0</v>
      </c>
      <c r="K14" s="1326">
        <f t="shared" si="0"/>
        <v>25</v>
      </c>
      <c r="N14" s="281" t="s">
        <v>132</v>
      </c>
    </row>
    <row r="15" spans="1:15" x14ac:dyDescent="0.2">
      <c r="A15" s="313">
        <v>8</v>
      </c>
      <c r="B15" s="290" t="s">
        <v>21</v>
      </c>
      <c r="C15" s="621">
        <v>0</v>
      </c>
      <c r="D15" s="355">
        <v>0</v>
      </c>
      <c r="E15" s="355">
        <v>0</v>
      </c>
      <c r="F15" s="355">
        <v>0</v>
      </c>
      <c r="G15" s="355">
        <v>0</v>
      </c>
      <c r="H15" s="355">
        <v>0</v>
      </c>
      <c r="I15" s="355">
        <v>0</v>
      </c>
      <c r="J15" s="356">
        <v>1</v>
      </c>
      <c r="K15" s="1326">
        <f t="shared" si="0"/>
        <v>1</v>
      </c>
    </row>
    <row r="16" spans="1:15" x14ac:dyDescent="0.2">
      <c r="A16" s="313">
        <v>9</v>
      </c>
      <c r="B16" s="290" t="s">
        <v>22</v>
      </c>
      <c r="C16" s="621">
        <v>7</v>
      </c>
      <c r="D16" s="355">
        <v>5</v>
      </c>
      <c r="E16" s="355">
        <v>0</v>
      </c>
      <c r="F16" s="355">
        <v>1</v>
      </c>
      <c r="G16" s="355">
        <v>6</v>
      </c>
      <c r="H16" s="355">
        <v>0</v>
      </c>
      <c r="I16" s="355">
        <v>3</v>
      </c>
      <c r="J16" s="356">
        <v>0</v>
      </c>
      <c r="K16" s="1326">
        <f t="shared" si="0"/>
        <v>15</v>
      </c>
    </row>
    <row r="17" spans="1:13" x14ac:dyDescent="0.2">
      <c r="A17" s="313">
        <v>10</v>
      </c>
      <c r="B17" s="290" t="s">
        <v>23</v>
      </c>
      <c r="C17" s="621">
        <v>10</v>
      </c>
      <c r="D17" s="355">
        <v>1</v>
      </c>
      <c r="E17" s="355">
        <v>0</v>
      </c>
      <c r="F17" s="355">
        <v>0</v>
      </c>
      <c r="G17" s="355">
        <v>10</v>
      </c>
      <c r="H17" s="355">
        <v>0</v>
      </c>
      <c r="I17" s="355">
        <v>3</v>
      </c>
      <c r="J17" s="356">
        <v>11</v>
      </c>
      <c r="K17" s="1326">
        <f t="shared" si="0"/>
        <v>25</v>
      </c>
    </row>
    <row r="18" spans="1:13" x14ac:dyDescent="0.2">
      <c r="A18" s="317">
        <v>11</v>
      </c>
      <c r="B18" s="292" t="s">
        <v>24</v>
      </c>
      <c r="C18" s="621">
        <v>3</v>
      </c>
      <c r="D18" s="355">
        <v>0</v>
      </c>
      <c r="E18" s="355">
        <v>0</v>
      </c>
      <c r="F18" s="355">
        <v>0</v>
      </c>
      <c r="G18" s="355">
        <v>0</v>
      </c>
      <c r="H18" s="355">
        <v>0</v>
      </c>
      <c r="I18" s="355">
        <v>0</v>
      </c>
      <c r="J18" s="356">
        <v>0</v>
      </c>
      <c r="K18" s="1326">
        <f t="shared" si="0"/>
        <v>0</v>
      </c>
    </row>
    <row r="19" spans="1:13" x14ac:dyDescent="0.2">
      <c r="A19" s="313">
        <v>12</v>
      </c>
      <c r="B19" s="290" t="s">
        <v>25</v>
      </c>
      <c r="C19" s="621">
        <v>3</v>
      </c>
      <c r="D19" s="355">
        <v>1</v>
      </c>
      <c r="E19" s="355">
        <v>0</v>
      </c>
      <c r="F19" s="355">
        <v>0</v>
      </c>
      <c r="G19" s="355">
        <v>2</v>
      </c>
      <c r="H19" s="355">
        <v>0</v>
      </c>
      <c r="I19" s="355">
        <v>0</v>
      </c>
      <c r="J19" s="356">
        <v>0</v>
      </c>
      <c r="K19" s="1326">
        <f t="shared" si="0"/>
        <v>3</v>
      </c>
    </row>
    <row r="20" spans="1:13" x14ac:dyDescent="0.2">
      <c r="A20" s="313">
        <v>13</v>
      </c>
      <c r="B20" s="290" t="s">
        <v>26</v>
      </c>
      <c r="C20" s="621">
        <v>4</v>
      </c>
      <c r="D20" s="355">
        <v>1</v>
      </c>
      <c r="E20" s="355">
        <v>0</v>
      </c>
      <c r="F20" s="355">
        <v>0</v>
      </c>
      <c r="G20" s="355">
        <v>0</v>
      </c>
      <c r="H20" s="355">
        <v>0</v>
      </c>
      <c r="I20" s="355">
        <v>1</v>
      </c>
      <c r="J20" s="356">
        <v>2</v>
      </c>
      <c r="K20" s="1326">
        <f t="shared" si="0"/>
        <v>4</v>
      </c>
    </row>
    <row r="21" spans="1:13" x14ac:dyDescent="0.2">
      <c r="A21" s="313">
        <v>14</v>
      </c>
      <c r="B21" s="290" t="s">
        <v>27</v>
      </c>
      <c r="C21" s="621">
        <v>7</v>
      </c>
      <c r="D21" s="355">
        <v>0</v>
      </c>
      <c r="E21" s="355">
        <v>1</v>
      </c>
      <c r="F21" s="355">
        <v>3</v>
      </c>
      <c r="G21" s="355">
        <v>3</v>
      </c>
      <c r="H21" s="355">
        <v>0</v>
      </c>
      <c r="I21" s="355">
        <v>3</v>
      </c>
      <c r="J21" s="356">
        <v>1</v>
      </c>
      <c r="K21" s="1326">
        <f t="shared" si="0"/>
        <v>11</v>
      </c>
      <c r="L21" s="361"/>
    </row>
    <row r="22" spans="1:13" ht="15" thickBot="1" x14ac:dyDescent="0.25">
      <c r="A22" s="318">
        <v>15</v>
      </c>
      <c r="B22" s="293" t="s">
        <v>28</v>
      </c>
      <c r="C22" s="968">
        <v>0</v>
      </c>
      <c r="D22" s="630">
        <v>0</v>
      </c>
      <c r="E22" s="630">
        <v>0</v>
      </c>
      <c r="F22" s="630">
        <v>0</v>
      </c>
      <c r="G22" s="630">
        <v>0</v>
      </c>
      <c r="H22" s="630">
        <v>0</v>
      </c>
      <c r="I22" s="630">
        <v>0</v>
      </c>
      <c r="J22" s="631">
        <v>0</v>
      </c>
      <c r="K22" s="1327">
        <f t="shared" si="0"/>
        <v>0</v>
      </c>
    </row>
    <row r="23" spans="1:13" s="327" customFormat="1" ht="15" x14ac:dyDescent="0.25">
      <c r="A23" s="322"/>
      <c r="B23" s="614" t="s">
        <v>496</v>
      </c>
      <c r="C23" s="1474">
        <f>SUM(C8:C22)</f>
        <v>71</v>
      </c>
      <c r="D23" s="618">
        <f t="shared" ref="D23:K23" si="1">SUM(D8:D22)</f>
        <v>25</v>
      </c>
      <c r="E23" s="352">
        <f t="shared" si="1"/>
        <v>2</v>
      </c>
      <c r="F23" s="352">
        <f t="shared" si="1"/>
        <v>16</v>
      </c>
      <c r="G23" s="352">
        <f t="shared" si="1"/>
        <v>31</v>
      </c>
      <c r="H23" s="352">
        <f t="shared" si="1"/>
        <v>0</v>
      </c>
      <c r="I23" s="352">
        <f t="shared" si="1"/>
        <v>15</v>
      </c>
      <c r="J23" s="612">
        <f t="shared" si="1"/>
        <v>21</v>
      </c>
      <c r="K23" s="624">
        <f t="shared" si="1"/>
        <v>110</v>
      </c>
      <c r="M23" s="362"/>
    </row>
    <row r="24" spans="1:13" s="445" customFormat="1" x14ac:dyDescent="0.2">
      <c r="A24" s="521"/>
      <c r="B24" s="615" t="s">
        <v>429</v>
      </c>
      <c r="C24" s="851">
        <v>104</v>
      </c>
      <c r="D24" s="619">
        <v>21</v>
      </c>
      <c r="E24" s="355">
        <v>4</v>
      </c>
      <c r="F24" s="355">
        <v>13</v>
      </c>
      <c r="G24" s="355">
        <v>39</v>
      </c>
      <c r="H24" s="355">
        <v>4</v>
      </c>
      <c r="I24" s="355">
        <v>7</v>
      </c>
      <c r="J24" s="613">
        <v>18</v>
      </c>
      <c r="K24" s="625">
        <v>106</v>
      </c>
      <c r="M24" s="447"/>
    </row>
    <row r="25" spans="1:13" s="445" customFormat="1" x14ac:dyDescent="0.2">
      <c r="A25" s="521"/>
      <c r="B25" s="615" t="s">
        <v>387</v>
      </c>
      <c r="C25" s="851">
        <v>75</v>
      </c>
      <c r="D25" s="619">
        <v>15</v>
      </c>
      <c r="E25" s="355">
        <v>5</v>
      </c>
      <c r="F25" s="355">
        <v>23</v>
      </c>
      <c r="G25" s="355">
        <v>41</v>
      </c>
      <c r="H25" s="355">
        <v>0</v>
      </c>
      <c r="I25" s="355">
        <v>16</v>
      </c>
      <c r="J25" s="613">
        <v>17</v>
      </c>
      <c r="K25" s="625">
        <v>117</v>
      </c>
      <c r="M25" s="447"/>
    </row>
    <row r="26" spans="1:13" s="445" customFormat="1" x14ac:dyDescent="0.2">
      <c r="A26" s="521"/>
      <c r="B26" s="615" t="s">
        <v>344</v>
      </c>
      <c r="C26" s="851">
        <v>81</v>
      </c>
      <c r="D26" s="619">
        <v>15</v>
      </c>
      <c r="E26" s="355">
        <v>7</v>
      </c>
      <c r="F26" s="355">
        <v>10</v>
      </c>
      <c r="G26" s="355">
        <v>40</v>
      </c>
      <c r="H26" s="355">
        <v>7</v>
      </c>
      <c r="I26" s="355">
        <v>8</v>
      </c>
      <c r="J26" s="613">
        <v>21</v>
      </c>
      <c r="K26" s="625">
        <v>108</v>
      </c>
      <c r="M26" s="447"/>
    </row>
    <row r="27" spans="1:13" s="445" customFormat="1" ht="15" thickBot="1" x14ac:dyDescent="0.25">
      <c r="A27" s="966"/>
      <c r="B27" s="967" t="s">
        <v>189</v>
      </c>
      <c r="C27" s="1475">
        <v>145</v>
      </c>
      <c r="D27" s="850">
        <v>44</v>
      </c>
      <c r="E27" s="630">
        <v>5</v>
      </c>
      <c r="F27" s="630">
        <v>13</v>
      </c>
      <c r="G27" s="630">
        <v>72</v>
      </c>
      <c r="H27" s="630">
        <v>1</v>
      </c>
      <c r="I27" s="630">
        <v>22</v>
      </c>
      <c r="J27" s="971">
        <v>24</v>
      </c>
      <c r="K27" s="629">
        <v>181</v>
      </c>
      <c r="M27" s="447"/>
    </row>
    <row r="28" spans="1:13" x14ac:dyDescent="0.2">
      <c r="A28" s="281" t="s">
        <v>197</v>
      </c>
    </row>
  </sheetData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0">
    <tabColor rgb="FFFF0000"/>
  </sheetPr>
  <dimension ref="A1:AC38"/>
  <sheetViews>
    <sheetView showGridLines="0" zoomScaleNormal="100" workbookViewId="0">
      <selection activeCell="O5" sqref="O5"/>
    </sheetView>
  </sheetViews>
  <sheetFormatPr baseColWidth="10" defaultColWidth="11.42578125" defaultRowHeight="12.75" x14ac:dyDescent="0.2"/>
  <cols>
    <col min="1" max="1" width="7" style="106" customWidth="1"/>
    <col min="2" max="2" width="21.140625" style="106" customWidth="1"/>
    <col min="3" max="3" width="11.42578125" style="106" customWidth="1"/>
    <col min="4" max="14" width="11.42578125" style="106"/>
    <col min="15" max="15" width="9.42578125" style="106" customWidth="1"/>
    <col min="16" max="16384" width="11.42578125" style="106"/>
  </cols>
  <sheetData>
    <row r="1" spans="1:29" x14ac:dyDescent="0.2">
      <c r="A1" s="253"/>
      <c r="B1" s="254"/>
    </row>
    <row r="2" spans="1:29" x14ac:dyDescent="0.2">
      <c r="A2" s="255" t="s">
        <v>0</v>
      </c>
    </row>
    <row r="3" spans="1:29" x14ac:dyDescent="0.2">
      <c r="A3" s="280"/>
    </row>
    <row r="4" spans="1:29" x14ac:dyDescent="0.2">
      <c r="A4" s="255" t="str">
        <f>A7</f>
        <v>Tabell 3-3 - B - Gjennomsnittlig antall oppholdsdøgn i sykehjem for beboere som har avsluttet sitt opphold hittil i år.</v>
      </c>
    </row>
    <row r="5" spans="1:29" x14ac:dyDescent="0.2">
      <c r="A5" s="280"/>
    </row>
    <row r="6" spans="1:29" x14ac:dyDescent="0.2">
      <c r="A6" s="280"/>
    </row>
    <row r="7" spans="1:29" ht="20.25" customHeight="1" thickBot="1" x14ac:dyDescent="0.25">
      <c r="A7" s="7" t="s">
        <v>455</v>
      </c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60"/>
    </row>
    <row r="8" spans="1:29" ht="13.5" customHeight="1" thickBot="1" x14ac:dyDescent="0.25">
      <c r="A8" s="363"/>
      <c r="B8" s="297"/>
      <c r="C8" s="1606" t="s">
        <v>56</v>
      </c>
      <c r="D8" s="1606"/>
      <c r="E8" s="1606"/>
      <c r="F8" s="1606"/>
      <c r="G8" s="1606"/>
      <c r="H8" s="1606" t="s">
        <v>59</v>
      </c>
      <c r="I8" s="1606"/>
      <c r="J8" s="1606"/>
      <c r="K8" s="1606"/>
      <c r="L8" s="1606"/>
    </row>
    <row r="9" spans="1:29" ht="131.25" customHeight="1" thickBot="1" x14ac:dyDescent="0.25">
      <c r="A9" s="364" t="s">
        <v>58</v>
      </c>
      <c r="B9" s="365" t="s">
        <v>3</v>
      </c>
      <c r="C9" s="366" t="s">
        <v>201</v>
      </c>
      <c r="D9" s="358" t="s">
        <v>161</v>
      </c>
      <c r="E9" s="358" t="s">
        <v>202</v>
      </c>
      <c r="F9" s="367" t="s">
        <v>456</v>
      </c>
      <c r="G9" s="367" t="s">
        <v>457</v>
      </c>
      <c r="H9" s="366" t="s">
        <v>200</v>
      </c>
      <c r="I9" s="358" t="s">
        <v>161</v>
      </c>
      <c r="J9" s="358" t="s">
        <v>458</v>
      </c>
      <c r="K9" s="367" t="s">
        <v>459</v>
      </c>
      <c r="L9" s="367" t="s">
        <v>457</v>
      </c>
      <c r="N9" s="1335" t="s">
        <v>521</v>
      </c>
      <c r="O9" s="1335" t="s">
        <v>522</v>
      </c>
      <c r="P9" s="1335" t="s">
        <v>523</v>
      </c>
      <c r="Q9" s="492"/>
      <c r="R9" s="492"/>
      <c r="S9" s="492"/>
      <c r="T9" s="491"/>
      <c r="U9" s="492"/>
      <c r="V9" s="491"/>
      <c r="W9" s="491"/>
      <c r="X9" s="492"/>
      <c r="Y9" s="492"/>
      <c r="Z9" s="492"/>
      <c r="AA9" s="492"/>
      <c r="AB9" s="492"/>
      <c r="AC9" s="492"/>
    </row>
    <row r="10" spans="1:29" ht="15" thickBot="1" x14ac:dyDescent="0.25">
      <c r="A10" s="299">
        <v>1</v>
      </c>
      <c r="B10" s="273" t="s">
        <v>14</v>
      </c>
      <c r="C10" s="1097">
        <v>50</v>
      </c>
      <c r="D10" s="1333" t="s">
        <v>124</v>
      </c>
      <c r="E10" s="1098">
        <v>53211</v>
      </c>
      <c r="F10" s="1074">
        <f>E10/C10</f>
        <v>1064.22</v>
      </c>
      <c r="G10" s="1092" t="s">
        <v>124</v>
      </c>
      <c r="H10" s="1097">
        <v>185</v>
      </c>
      <c r="I10" s="1333">
        <v>310</v>
      </c>
      <c r="J10" s="1098">
        <v>8949</v>
      </c>
      <c r="K10" s="1328">
        <f>J10/H10</f>
        <v>48.372972972972974</v>
      </c>
      <c r="L10" s="1098">
        <f>J10/I10</f>
        <v>28.86774193548387</v>
      </c>
      <c r="N10" s="1336">
        <v>1016.2978723404256</v>
      </c>
      <c r="O10" s="1336">
        <f>F10-N10</f>
        <v>47.922127659574471</v>
      </c>
      <c r="P10" s="1336">
        <f>F10-$F$25</f>
        <v>76.923870967742005</v>
      </c>
      <c r="Q10" s="492"/>
      <c r="R10" s="492"/>
      <c r="S10" s="492"/>
      <c r="T10" s="491"/>
      <c r="U10" s="492"/>
      <c r="V10" s="491"/>
      <c r="W10" s="491"/>
      <c r="X10" s="492"/>
      <c r="Y10" s="492"/>
      <c r="Z10" s="492"/>
      <c r="AA10" s="492"/>
      <c r="AB10" s="492"/>
      <c r="AC10" s="492"/>
    </row>
    <row r="11" spans="1:29" ht="15" thickBot="1" x14ac:dyDescent="0.25">
      <c r="A11" s="298">
        <v>2</v>
      </c>
      <c r="B11" s="270" t="s">
        <v>15</v>
      </c>
      <c r="C11" s="1099">
        <v>75</v>
      </c>
      <c r="D11" s="1332" t="s">
        <v>124</v>
      </c>
      <c r="E11" s="1100">
        <v>90550</v>
      </c>
      <c r="F11" s="1075">
        <f t="shared" ref="F11:F24" si="0">E11/C11</f>
        <v>1207.3333333333333</v>
      </c>
      <c r="G11" s="1093" t="s">
        <v>124</v>
      </c>
      <c r="H11" s="1099">
        <v>217</v>
      </c>
      <c r="I11" s="1332">
        <v>342</v>
      </c>
      <c r="J11" s="1100">
        <v>8173</v>
      </c>
      <c r="K11" s="1329">
        <f t="shared" ref="K11:K24" si="1">J11/H11</f>
        <v>37.663594470046085</v>
      </c>
      <c r="L11" s="1100">
        <f t="shared" ref="L11:L24" si="2">J11/I11</f>
        <v>23.897660818713451</v>
      </c>
      <c r="M11" s="517"/>
      <c r="N11" s="1337">
        <v>1192.6172839506173</v>
      </c>
      <c r="O11" s="1337">
        <f t="shared" ref="O11:O24" si="3">F11-N11</f>
        <v>14.716049382715937</v>
      </c>
      <c r="P11" s="1336">
        <f t="shared" ref="P11:P25" si="4">F11-$F$25</f>
        <v>220.03720430107523</v>
      </c>
      <c r="Q11" s="492"/>
      <c r="R11" s="492"/>
      <c r="S11" s="492"/>
      <c r="T11" s="491"/>
      <c r="U11" s="492"/>
      <c r="V11" s="491"/>
      <c r="W11" s="491"/>
      <c r="X11" s="492"/>
      <c r="Y11" s="492"/>
      <c r="Z11" s="492"/>
      <c r="AA11" s="492"/>
      <c r="AB11" s="492"/>
      <c r="AC11" s="492"/>
    </row>
    <row r="12" spans="1:29" ht="15" thickBot="1" x14ac:dyDescent="0.25">
      <c r="A12" s="298">
        <v>3</v>
      </c>
      <c r="B12" s="270" t="s">
        <v>16</v>
      </c>
      <c r="C12" s="1099">
        <v>69</v>
      </c>
      <c r="D12" s="1332" t="s">
        <v>124</v>
      </c>
      <c r="E12" s="1100">
        <v>73608</v>
      </c>
      <c r="F12" s="1075">
        <f t="shared" si="0"/>
        <v>1066.7826086956522</v>
      </c>
      <c r="G12" s="1093" t="s">
        <v>124</v>
      </c>
      <c r="H12" s="1099">
        <v>238</v>
      </c>
      <c r="I12" s="1332">
        <v>406</v>
      </c>
      <c r="J12" s="1100">
        <v>10927</v>
      </c>
      <c r="K12" s="1329">
        <f t="shared" si="1"/>
        <v>45.911764705882355</v>
      </c>
      <c r="L12" s="1100">
        <f t="shared" si="2"/>
        <v>26.913793103448278</v>
      </c>
      <c r="M12" s="517"/>
      <c r="N12" s="1337">
        <v>1108.090909090909</v>
      </c>
      <c r="O12" s="1337">
        <f t="shared" si="3"/>
        <v>-41.308300395256765</v>
      </c>
      <c r="P12" s="1336">
        <f t="shared" si="4"/>
        <v>79.486479663394221</v>
      </c>
      <c r="Q12" s="492"/>
      <c r="R12" s="492"/>
      <c r="S12" s="492"/>
      <c r="T12" s="491"/>
      <c r="U12" s="492"/>
      <c r="V12" s="491"/>
      <c r="W12" s="491"/>
      <c r="X12" s="492"/>
      <c r="Y12" s="492"/>
      <c r="Z12" s="492"/>
      <c r="AA12" s="492"/>
      <c r="AB12" s="492"/>
      <c r="AC12" s="492"/>
    </row>
    <row r="13" spans="1:29" ht="15" thickBot="1" x14ac:dyDescent="0.25">
      <c r="A13" s="298">
        <v>4</v>
      </c>
      <c r="B13" s="270" t="s">
        <v>17</v>
      </c>
      <c r="C13" s="1099">
        <v>49</v>
      </c>
      <c r="D13" s="1332" t="s">
        <v>124</v>
      </c>
      <c r="E13" s="1100">
        <v>56737</v>
      </c>
      <c r="F13" s="1075">
        <f t="shared" si="0"/>
        <v>1157.8979591836735</v>
      </c>
      <c r="G13" s="1093" t="s">
        <v>124</v>
      </c>
      <c r="H13" s="1099">
        <v>112</v>
      </c>
      <c r="I13" s="1332">
        <v>167</v>
      </c>
      <c r="J13" s="1100">
        <v>2977</v>
      </c>
      <c r="K13" s="1329">
        <f t="shared" si="1"/>
        <v>26.580357142857142</v>
      </c>
      <c r="L13" s="1100">
        <f t="shared" si="2"/>
        <v>17.82634730538922</v>
      </c>
      <c r="M13" s="517"/>
      <c r="N13" s="1337">
        <v>777.31914893617022</v>
      </c>
      <c r="O13" s="1337">
        <f t="shared" si="3"/>
        <v>380.57881024750327</v>
      </c>
      <c r="P13" s="1336">
        <f t="shared" si="4"/>
        <v>170.60183015141547</v>
      </c>
      <c r="Q13" s="492"/>
      <c r="R13" s="492"/>
      <c r="S13" s="492"/>
      <c r="T13" s="491"/>
      <c r="U13" s="492"/>
      <c r="V13" s="491"/>
      <c r="W13" s="491"/>
      <c r="X13" s="492"/>
      <c r="Y13" s="492"/>
      <c r="Z13" s="492"/>
      <c r="AA13" s="492"/>
      <c r="AB13" s="492"/>
      <c r="AC13" s="492"/>
    </row>
    <row r="14" spans="1:29" ht="15" thickBot="1" x14ac:dyDescent="0.25">
      <c r="A14" s="298">
        <v>5</v>
      </c>
      <c r="B14" s="270" t="s">
        <v>18</v>
      </c>
      <c r="C14" s="1099">
        <v>161</v>
      </c>
      <c r="D14" s="1332" t="s">
        <v>124</v>
      </c>
      <c r="E14" s="1100">
        <v>164363</v>
      </c>
      <c r="F14" s="1075">
        <f t="shared" si="0"/>
        <v>1020.888198757764</v>
      </c>
      <c r="G14" s="1093" t="s">
        <v>124</v>
      </c>
      <c r="H14" s="1099">
        <v>368</v>
      </c>
      <c r="I14" s="1332">
        <v>514</v>
      </c>
      <c r="J14" s="1100">
        <v>11975</v>
      </c>
      <c r="K14" s="1329">
        <f t="shared" si="1"/>
        <v>32.540760869565219</v>
      </c>
      <c r="L14" s="1100">
        <f t="shared" si="2"/>
        <v>23.297665369649806</v>
      </c>
      <c r="M14" s="517"/>
      <c r="N14" s="1337">
        <v>910.97395833333337</v>
      </c>
      <c r="O14" s="1337">
        <f t="shared" si="3"/>
        <v>109.91424042443066</v>
      </c>
      <c r="P14" s="1336">
        <f t="shared" si="4"/>
        <v>33.592069725506008</v>
      </c>
      <c r="Q14" s="492"/>
      <c r="R14" s="492"/>
      <c r="S14" s="492"/>
      <c r="T14" s="491"/>
      <c r="U14" s="492"/>
      <c r="V14" s="491"/>
      <c r="W14" s="491"/>
      <c r="X14" s="492"/>
      <c r="Y14" s="492"/>
      <c r="Z14" s="492"/>
      <c r="AA14" s="492"/>
      <c r="AB14" s="492"/>
      <c r="AC14" s="492"/>
    </row>
    <row r="15" spans="1:29" ht="15" thickBot="1" x14ac:dyDescent="0.25">
      <c r="A15" s="298">
        <v>6</v>
      </c>
      <c r="B15" s="270" t="s">
        <v>19</v>
      </c>
      <c r="C15" s="1099">
        <v>134</v>
      </c>
      <c r="D15" s="1332" t="s">
        <v>124</v>
      </c>
      <c r="E15" s="1100">
        <v>127988</v>
      </c>
      <c r="F15" s="1075">
        <f t="shared" si="0"/>
        <v>955.1343283582089</v>
      </c>
      <c r="G15" s="1093" t="s">
        <v>124</v>
      </c>
      <c r="H15" s="1099">
        <v>287</v>
      </c>
      <c r="I15" s="1332">
        <v>451</v>
      </c>
      <c r="J15" s="1100">
        <v>11711</v>
      </c>
      <c r="K15" s="1329">
        <f t="shared" si="1"/>
        <v>40.804878048780488</v>
      </c>
      <c r="L15" s="1100">
        <f t="shared" si="2"/>
        <v>25.966740576496672</v>
      </c>
      <c r="M15" s="517"/>
      <c r="N15" s="1337">
        <v>924.4545454545455</v>
      </c>
      <c r="O15" s="1337">
        <f t="shared" si="3"/>
        <v>30.679782903663408</v>
      </c>
      <c r="P15" s="1336">
        <f t="shared" si="4"/>
        <v>-32.161800674049118</v>
      </c>
      <c r="Q15" s="492"/>
      <c r="R15" s="492"/>
      <c r="S15" s="492"/>
      <c r="T15" s="491"/>
      <c r="U15" s="492"/>
      <c r="V15" s="491"/>
      <c r="W15" s="491"/>
      <c r="X15" s="492"/>
      <c r="Y15" s="492"/>
      <c r="Z15" s="492"/>
      <c r="AA15" s="492"/>
      <c r="AB15" s="492"/>
      <c r="AC15" s="492"/>
    </row>
    <row r="16" spans="1:29" ht="15" thickBot="1" x14ac:dyDescent="0.25">
      <c r="A16" s="298">
        <v>7</v>
      </c>
      <c r="B16" s="270" t="s">
        <v>20</v>
      </c>
      <c r="C16" s="1099">
        <v>127</v>
      </c>
      <c r="D16" s="1332" t="s">
        <v>124</v>
      </c>
      <c r="E16" s="1100">
        <v>136781</v>
      </c>
      <c r="F16" s="1075">
        <f t="shared" si="0"/>
        <v>1077.0157480314961</v>
      </c>
      <c r="G16" s="1093" t="s">
        <v>124</v>
      </c>
      <c r="H16" s="1099">
        <v>304</v>
      </c>
      <c r="I16" s="1332">
        <v>456</v>
      </c>
      <c r="J16" s="1100">
        <v>11125</v>
      </c>
      <c r="K16" s="1329">
        <f t="shared" si="1"/>
        <v>36.595394736842103</v>
      </c>
      <c r="L16" s="1100">
        <f t="shared" si="2"/>
        <v>24.396929824561404</v>
      </c>
      <c r="M16" s="517"/>
      <c r="N16" s="1337">
        <v>737.50322580645161</v>
      </c>
      <c r="O16" s="1337">
        <f t="shared" si="3"/>
        <v>339.51252222504445</v>
      </c>
      <c r="P16" s="1336">
        <f t="shared" si="4"/>
        <v>89.719618999238037</v>
      </c>
      <c r="Q16" s="492"/>
      <c r="R16" s="492"/>
      <c r="S16" s="492"/>
      <c r="T16" s="491"/>
      <c r="U16" s="492"/>
      <c r="V16" s="491"/>
      <c r="W16" s="491"/>
      <c r="X16" s="492"/>
      <c r="Y16" s="492"/>
      <c r="Z16" s="492"/>
      <c r="AA16" s="492"/>
      <c r="AB16" s="492"/>
      <c r="AC16" s="492"/>
    </row>
    <row r="17" spans="1:29" ht="15" thickBot="1" x14ac:dyDescent="0.25">
      <c r="A17" s="298">
        <v>8</v>
      </c>
      <c r="B17" s="270" t="s">
        <v>21</v>
      </c>
      <c r="C17" s="1099">
        <v>134</v>
      </c>
      <c r="D17" s="1332" t="s">
        <v>124</v>
      </c>
      <c r="E17" s="1100">
        <v>127295</v>
      </c>
      <c r="F17" s="1075">
        <f t="shared" si="0"/>
        <v>949.96268656716416</v>
      </c>
      <c r="G17" s="1093" t="s">
        <v>124</v>
      </c>
      <c r="H17" s="1099">
        <v>298</v>
      </c>
      <c r="I17" s="1332">
        <v>435</v>
      </c>
      <c r="J17" s="1100">
        <v>7485</v>
      </c>
      <c r="K17" s="1329">
        <f t="shared" si="1"/>
        <v>25.117449664429529</v>
      </c>
      <c r="L17" s="1100">
        <f t="shared" si="2"/>
        <v>17.206896551724139</v>
      </c>
      <c r="M17" s="517"/>
      <c r="N17" s="1337">
        <v>902.22962962962958</v>
      </c>
      <c r="O17" s="1337">
        <f t="shared" si="3"/>
        <v>47.73305693753457</v>
      </c>
      <c r="P17" s="1336">
        <f t="shared" si="4"/>
        <v>-37.333442465093867</v>
      </c>
      <c r="Q17" s="492"/>
      <c r="R17" s="492"/>
      <c r="S17" s="492"/>
      <c r="T17" s="491"/>
      <c r="U17" s="492"/>
      <c r="V17" s="491"/>
      <c r="W17" s="491"/>
      <c r="X17" s="492"/>
      <c r="Y17" s="492"/>
      <c r="Z17" s="492"/>
      <c r="AA17" s="492"/>
      <c r="AB17" s="492"/>
      <c r="AC17" s="492"/>
    </row>
    <row r="18" spans="1:29" ht="15" thickBot="1" x14ac:dyDescent="0.25">
      <c r="A18" s="298">
        <v>9</v>
      </c>
      <c r="B18" s="270" t="s">
        <v>22</v>
      </c>
      <c r="C18" s="1099">
        <v>88</v>
      </c>
      <c r="D18" s="1332" t="s">
        <v>124</v>
      </c>
      <c r="E18" s="1100">
        <v>87929</v>
      </c>
      <c r="F18" s="1075">
        <f t="shared" si="0"/>
        <v>999.19318181818187</v>
      </c>
      <c r="G18" s="1093" t="s">
        <v>124</v>
      </c>
      <c r="H18" s="1099">
        <v>274</v>
      </c>
      <c r="I18" s="1332">
        <v>414</v>
      </c>
      <c r="J18" s="1100">
        <v>14902</v>
      </c>
      <c r="K18" s="1329">
        <f t="shared" si="1"/>
        <v>54.386861313868614</v>
      </c>
      <c r="L18" s="1100">
        <f t="shared" si="2"/>
        <v>35.995169082125607</v>
      </c>
      <c r="M18" s="517"/>
      <c r="N18" s="1337">
        <v>856.7303370786517</v>
      </c>
      <c r="O18" s="1337">
        <f t="shared" si="3"/>
        <v>142.46284473953017</v>
      </c>
      <c r="P18" s="1336">
        <f t="shared" si="4"/>
        <v>11.897052785923847</v>
      </c>
      <c r="Q18" s="492"/>
      <c r="R18" s="492"/>
      <c r="S18" s="492"/>
      <c r="T18" s="491"/>
      <c r="U18" s="492"/>
      <c r="V18" s="491"/>
      <c r="W18" s="491"/>
      <c r="X18" s="492"/>
      <c r="Y18" s="492"/>
      <c r="Z18" s="492"/>
      <c r="AA18" s="492"/>
      <c r="AB18" s="492"/>
      <c r="AC18" s="492"/>
    </row>
    <row r="19" spans="1:29" ht="15" thickBot="1" x14ac:dyDescent="0.25">
      <c r="A19" s="298">
        <v>10</v>
      </c>
      <c r="B19" s="270" t="s">
        <v>23</v>
      </c>
      <c r="C19" s="1099">
        <v>83</v>
      </c>
      <c r="D19" s="1332" t="s">
        <v>124</v>
      </c>
      <c r="E19" s="1100">
        <v>62306</v>
      </c>
      <c r="F19" s="1075">
        <f t="shared" si="0"/>
        <v>750.67469879518069</v>
      </c>
      <c r="G19" s="1093" t="s">
        <v>124</v>
      </c>
      <c r="H19" s="1099">
        <v>251</v>
      </c>
      <c r="I19" s="1332">
        <v>428</v>
      </c>
      <c r="J19" s="1100">
        <v>10515</v>
      </c>
      <c r="K19" s="1329">
        <f t="shared" si="1"/>
        <v>41.892430278884461</v>
      </c>
      <c r="L19" s="1100">
        <f t="shared" si="2"/>
        <v>24.567757009345794</v>
      </c>
      <c r="M19" s="517"/>
      <c r="N19" s="1337">
        <v>1126.5542168674699</v>
      </c>
      <c r="O19" s="1337">
        <f t="shared" si="3"/>
        <v>-375.87951807228922</v>
      </c>
      <c r="P19" s="1336">
        <f t="shared" si="4"/>
        <v>-236.62143023707733</v>
      </c>
      <c r="Q19" s="492"/>
      <c r="R19" s="492"/>
      <c r="S19" s="492"/>
      <c r="T19" s="491"/>
      <c r="U19" s="492"/>
      <c r="V19" s="491"/>
      <c r="W19" s="491"/>
      <c r="X19" s="492"/>
      <c r="Y19" s="492"/>
      <c r="Z19" s="492"/>
      <c r="AA19" s="492"/>
      <c r="AB19" s="492"/>
      <c r="AC19" s="492"/>
    </row>
    <row r="20" spans="1:29" ht="15" thickBot="1" x14ac:dyDescent="0.25">
      <c r="A20" s="298">
        <v>11</v>
      </c>
      <c r="B20" s="270" t="s">
        <v>24</v>
      </c>
      <c r="C20" s="1099">
        <v>75</v>
      </c>
      <c r="D20" s="1332" t="s">
        <v>124</v>
      </c>
      <c r="E20" s="1100">
        <v>62683</v>
      </c>
      <c r="F20" s="1075">
        <f t="shared" si="0"/>
        <v>835.77333333333331</v>
      </c>
      <c r="G20" s="1093" t="s">
        <v>124</v>
      </c>
      <c r="H20" s="1099">
        <v>195</v>
      </c>
      <c r="I20" s="1332">
        <v>293</v>
      </c>
      <c r="J20" s="1100">
        <v>5216</v>
      </c>
      <c r="K20" s="1329">
        <f t="shared" si="1"/>
        <v>26.74871794871795</v>
      </c>
      <c r="L20" s="1100">
        <f t="shared" si="2"/>
        <v>17.802047781569964</v>
      </c>
      <c r="M20" s="517"/>
      <c r="N20" s="1337">
        <v>578.03947368421052</v>
      </c>
      <c r="O20" s="1337">
        <f t="shared" si="3"/>
        <v>257.73385964912279</v>
      </c>
      <c r="P20" s="1336">
        <f t="shared" si="4"/>
        <v>-151.52279569892471</v>
      </c>
      <c r="Q20" s="492"/>
      <c r="R20" s="492"/>
      <c r="S20" s="492"/>
      <c r="T20" s="491"/>
      <c r="U20" s="492"/>
      <c r="V20" s="491"/>
      <c r="W20" s="491"/>
      <c r="X20" s="492"/>
      <c r="Y20" s="492"/>
      <c r="Z20" s="492"/>
      <c r="AA20" s="492"/>
      <c r="AB20" s="492"/>
      <c r="AC20" s="492"/>
    </row>
    <row r="21" spans="1:29" ht="15" thickBot="1" x14ac:dyDescent="0.25">
      <c r="A21" s="298">
        <v>12</v>
      </c>
      <c r="B21" s="270" t="s">
        <v>25</v>
      </c>
      <c r="C21" s="1099">
        <v>124</v>
      </c>
      <c r="D21" s="1332" t="s">
        <v>124</v>
      </c>
      <c r="E21" s="1100">
        <v>125812</v>
      </c>
      <c r="F21" s="1075">
        <f t="shared" si="0"/>
        <v>1014.6129032258065</v>
      </c>
      <c r="G21" s="1093" t="s">
        <v>124</v>
      </c>
      <c r="H21" s="1099">
        <v>313</v>
      </c>
      <c r="I21" s="1332">
        <v>487</v>
      </c>
      <c r="J21" s="1100">
        <v>14088</v>
      </c>
      <c r="K21" s="1329">
        <f t="shared" si="1"/>
        <v>45.009584664536739</v>
      </c>
      <c r="L21" s="1100">
        <f t="shared" si="2"/>
        <v>28.928131416837783</v>
      </c>
      <c r="M21" s="517"/>
      <c r="N21" s="1337">
        <v>944.51851851851848</v>
      </c>
      <c r="O21" s="1337">
        <f t="shared" si="3"/>
        <v>70.094384707287986</v>
      </c>
      <c r="P21" s="1336">
        <f t="shared" si="4"/>
        <v>27.31677419354844</v>
      </c>
      <c r="Q21" s="492"/>
      <c r="R21" s="492"/>
      <c r="S21" s="492"/>
      <c r="T21" s="491"/>
      <c r="U21" s="492"/>
      <c r="V21" s="491"/>
      <c r="W21" s="491"/>
      <c r="X21" s="492"/>
      <c r="Y21" s="492"/>
      <c r="Z21" s="492"/>
      <c r="AA21" s="492"/>
      <c r="AB21" s="492"/>
      <c r="AC21" s="492"/>
    </row>
    <row r="22" spans="1:29" ht="15" thickBot="1" x14ac:dyDescent="0.25">
      <c r="A22" s="298">
        <v>13</v>
      </c>
      <c r="B22" s="270" t="s">
        <v>26</v>
      </c>
      <c r="C22" s="1099">
        <v>183</v>
      </c>
      <c r="D22" s="1332" t="s">
        <v>124</v>
      </c>
      <c r="E22" s="1100">
        <v>160195</v>
      </c>
      <c r="F22" s="1075">
        <f t="shared" si="0"/>
        <v>875.38251366120221</v>
      </c>
      <c r="G22" s="1093" t="s">
        <v>124</v>
      </c>
      <c r="H22" s="1099">
        <v>557</v>
      </c>
      <c r="I22" s="1332">
        <v>875</v>
      </c>
      <c r="J22" s="1100">
        <v>20819</v>
      </c>
      <c r="K22" s="1329">
        <f t="shared" si="1"/>
        <v>37.377019748653503</v>
      </c>
      <c r="L22" s="1100">
        <f t="shared" si="2"/>
        <v>23.793142857142858</v>
      </c>
      <c r="M22" s="517"/>
      <c r="N22" s="1337">
        <v>781.18269230769226</v>
      </c>
      <c r="O22" s="1337">
        <f t="shared" si="3"/>
        <v>94.199821353509947</v>
      </c>
      <c r="P22" s="1336">
        <f t="shared" si="4"/>
        <v>-111.91361537105581</v>
      </c>
    </row>
    <row r="23" spans="1:29" ht="15" thickBot="1" x14ac:dyDescent="0.25">
      <c r="A23" s="298">
        <v>14</v>
      </c>
      <c r="B23" s="270" t="s">
        <v>27</v>
      </c>
      <c r="C23" s="1099">
        <v>162</v>
      </c>
      <c r="D23" s="1332" t="s">
        <v>124</v>
      </c>
      <c r="E23" s="1100">
        <v>167959</v>
      </c>
      <c r="F23" s="1075">
        <f t="shared" si="0"/>
        <v>1036.7839506172841</v>
      </c>
      <c r="G23" s="1093" t="s">
        <v>124</v>
      </c>
      <c r="H23" s="1099">
        <v>485</v>
      </c>
      <c r="I23" s="1332">
        <v>725</v>
      </c>
      <c r="J23" s="1100">
        <v>17580</v>
      </c>
      <c r="K23" s="1329">
        <f t="shared" si="1"/>
        <v>36.24742268041237</v>
      </c>
      <c r="L23" s="1100">
        <v>24</v>
      </c>
      <c r="M23" s="517"/>
      <c r="N23" s="1337">
        <v>882.55978260869563</v>
      </c>
      <c r="O23" s="1337">
        <f t="shared" si="3"/>
        <v>154.22416800858844</v>
      </c>
      <c r="P23" s="1336">
        <f t="shared" si="4"/>
        <v>49.48782158502604</v>
      </c>
    </row>
    <row r="24" spans="1:29" ht="26.25" thickBot="1" x14ac:dyDescent="0.25">
      <c r="A24" s="300">
        <v>15</v>
      </c>
      <c r="B24" s="275" t="s">
        <v>28</v>
      </c>
      <c r="C24" s="1101">
        <v>36</v>
      </c>
      <c r="D24" s="1334" t="s">
        <v>124</v>
      </c>
      <c r="E24" s="1102">
        <v>32892</v>
      </c>
      <c r="F24" s="1076">
        <f t="shared" si="0"/>
        <v>913.66666666666663</v>
      </c>
      <c r="G24" s="1094" t="s">
        <v>124</v>
      </c>
      <c r="H24" s="1101">
        <v>168</v>
      </c>
      <c r="I24" s="1334">
        <v>246</v>
      </c>
      <c r="J24" s="1102">
        <v>5041</v>
      </c>
      <c r="K24" s="1330">
        <f t="shared" si="1"/>
        <v>30.00595238095238</v>
      </c>
      <c r="L24" s="1102">
        <f t="shared" si="2"/>
        <v>20.491869918699187</v>
      </c>
      <c r="M24" s="517"/>
      <c r="N24" s="1338">
        <v>674.92857142857144</v>
      </c>
      <c r="O24" s="1338">
        <f t="shared" si="3"/>
        <v>238.73809523809518</v>
      </c>
      <c r="P24" s="1336">
        <f t="shared" si="4"/>
        <v>-73.629462365591394</v>
      </c>
    </row>
    <row r="25" spans="1:29" ht="15.75" thickBot="1" x14ac:dyDescent="0.3">
      <c r="A25" s="529"/>
      <c r="B25" s="530" t="s">
        <v>502</v>
      </c>
      <c r="C25" s="531">
        <f>SUM(C10:C24)</f>
        <v>1550</v>
      </c>
      <c r="D25" s="632" t="s">
        <v>124</v>
      </c>
      <c r="E25" s="532">
        <f>SUM(E10:E24)</f>
        <v>1530309</v>
      </c>
      <c r="F25" s="532">
        <f>E25/C25</f>
        <v>987.29612903225802</v>
      </c>
      <c r="G25" s="636" t="s">
        <v>124</v>
      </c>
      <c r="H25" s="1331">
        <f>SUM(H10:H24)</f>
        <v>4252</v>
      </c>
      <c r="I25" s="1095">
        <f>SUM(I10:I24)</f>
        <v>6549</v>
      </c>
      <c r="J25" s="1095">
        <f>SUM(J10:J24)</f>
        <v>161483</v>
      </c>
      <c r="K25" s="1095">
        <f>J25/H25</f>
        <v>37.97812793979304</v>
      </c>
      <c r="L25" s="1096">
        <f>J25/I25</f>
        <v>24.657657657657658</v>
      </c>
      <c r="N25" s="1339">
        <v>884.57362908194705</v>
      </c>
      <c r="O25" s="1339">
        <f>F25-N25</f>
        <v>102.72249995031098</v>
      </c>
      <c r="P25" s="1336">
        <f t="shared" si="4"/>
        <v>0</v>
      </c>
    </row>
    <row r="26" spans="1:29" ht="15" hidden="1" x14ac:dyDescent="0.25">
      <c r="A26" s="533"/>
      <c r="B26" s="368" t="s">
        <v>123</v>
      </c>
      <c r="C26" s="372">
        <v>549</v>
      </c>
      <c r="D26" s="633" t="s">
        <v>124</v>
      </c>
      <c r="E26" s="373">
        <v>520662</v>
      </c>
      <c r="F26" s="373">
        <v>948.38251366120221</v>
      </c>
      <c r="G26" s="637" t="s">
        <v>124</v>
      </c>
      <c r="H26" s="372">
        <v>1716</v>
      </c>
      <c r="I26" s="373">
        <v>10366</v>
      </c>
      <c r="J26" s="373">
        <v>75404</v>
      </c>
      <c r="K26" s="373">
        <v>43.941724941724942</v>
      </c>
      <c r="L26" s="534">
        <v>7.2741655411923594</v>
      </c>
      <c r="N26" s="442"/>
      <c r="O26" s="517"/>
    </row>
    <row r="27" spans="1:29" ht="15.75" hidden="1" thickBot="1" x14ac:dyDescent="0.3">
      <c r="A27" s="535"/>
      <c r="B27" s="369" t="s">
        <v>57</v>
      </c>
      <c r="C27" s="374">
        <v>1611</v>
      </c>
      <c r="D27" s="634" t="s">
        <v>124</v>
      </c>
      <c r="E27" s="375">
        <v>3075505</v>
      </c>
      <c r="F27" s="375">
        <v>1909.0657976412167</v>
      </c>
      <c r="G27" s="638" t="s">
        <v>124</v>
      </c>
      <c r="H27" s="374">
        <v>4319</v>
      </c>
      <c r="I27" s="375">
        <v>7619</v>
      </c>
      <c r="J27" s="375">
        <v>195329</v>
      </c>
      <c r="K27" s="375">
        <v>45.225515165547577</v>
      </c>
      <c r="L27" s="536">
        <v>25.637091481821763</v>
      </c>
      <c r="N27" s="442"/>
      <c r="O27" s="517"/>
    </row>
    <row r="28" spans="1:29" s="517" customFormat="1" ht="14.25" x14ac:dyDescent="0.2">
      <c r="A28" s="533"/>
      <c r="B28" s="370" t="s">
        <v>436</v>
      </c>
      <c r="C28" s="376">
        <v>1623</v>
      </c>
      <c r="D28" s="757" t="s">
        <v>124</v>
      </c>
      <c r="E28" s="377">
        <v>1435663</v>
      </c>
      <c r="F28" s="377">
        <v>884.57362908194705</v>
      </c>
      <c r="G28" s="758" t="s">
        <v>124</v>
      </c>
      <c r="H28" s="376">
        <v>4375</v>
      </c>
      <c r="I28" s="377">
        <v>7133</v>
      </c>
      <c r="J28" s="377">
        <v>181638</v>
      </c>
      <c r="K28" s="377">
        <v>41.51725714285714</v>
      </c>
      <c r="L28" s="759">
        <v>25.464460956119446</v>
      </c>
    </row>
    <row r="29" spans="1:29" s="517" customFormat="1" ht="14.25" x14ac:dyDescent="0.2">
      <c r="A29" s="533"/>
      <c r="B29" s="370" t="s">
        <v>392</v>
      </c>
      <c r="C29" s="376">
        <v>1530</v>
      </c>
      <c r="D29" s="757" t="s">
        <v>124</v>
      </c>
      <c r="E29" s="377">
        <v>1448131</v>
      </c>
      <c r="F29" s="377">
        <v>946.49084967320266</v>
      </c>
      <c r="G29" s="758" t="s">
        <v>124</v>
      </c>
      <c r="H29" s="376">
        <v>4426</v>
      </c>
      <c r="I29" s="377">
        <v>7250</v>
      </c>
      <c r="J29" s="377">
        <v>181834</v>
      </c>
      <c r="K29" s="377">
        <v>41.083145051965658</v>
      </c>
      <c r="L29" s="759">
        <v>25.08055172413793</v>
      </c>
    </row>
    <row r="30" spans="1:29" s="517" customFormat="1" ht="14.25" x14ac:dyDescent="0.2">
      <c r="A30" s="533"/>
      <c r="B30" s="370" t="s">
        <v>353</v>
      </c>
      <c r="C30" s="376">
        <v>1503</v>
      </c>
      <c r="D30" s="757" t="s">
        <v>124</v>
      </c>
      <c r="E30" s="377">
        <v>1423379</v>
      </c>
      <c r="F30" s="377">
        <v>947.02528276779776</v>
      </c>
      <c r="G30" s="758" t="s">
        <v>124</v>
      </c>
      <c r="H30" s="376">
        <v>4447</v>
      </c>
      <c r="I30" s="377">
        <v>7295</v>
      </c>
      <c r="J30" s="377">
        <v>175187</v>
      </c>
      <c r="K30" s="377">
        <v>39.394423206656171</v>
      </c>
      <c r="L30" s="759">
        <v>24.014667580534613</v>
      </c>
      <c r="N30" s="1341"/>
    </row>
    <row r="31" spans="1:29" s="425" customFormat="1" ht="15" thickBot="1" x14ac:dyDescent="0.25">
      <c r="A31" s="537"/>
      <c r="B31" s="538" t="s">
        <v>166</v>
      </c>
      <c r="C31" s="539">
        <v>1604</v>
      </c>
      <c r="D31" s="635" t="s">
        <v>124</v>
      </c>
      <c r="E31" s="540">
        <v>1446778</v>
      </c>
      <c r="F31" s="540">
        <v>901.98129675810469</v>
      </c>
      <c r="G31" s="639" t="s">
        <v>124</v>
      </c>
      <c r="H31" s="539">
        <v>5015</v>
      </c>
      <c r="I31" s="540">
        <v>8155</v>
      </c>
      <c r="J31" s="540">
        <v>206339</v>
      </c>
      <c r="K31" s="540">
        <v>41.144366899302092</v>
      </c>
      <c r="L31" s="541">
        <v>25.302145922746782</v>
      </c>
      <c r="N31" s="1341"/>
      <c r="O31" s="1340"/>
      <c r="P31" s="1363"/>
    </row>
    <row r="32" spans="1:29" s="517" customFormat="1" ht="14.25" x14ac:dyDescent="0.2">
      <c r="A32" s="542" t="s">
        <v>125</v>
      </c>
      <c r="B32" s="543"/>
      <c r="C32" s="544"/>
      <c r="D32" s="544"/>
      <c r="E32" s="544"/>
      <c r="F32" s="544"/>
      <c r="G32" s="544"/>
      <c r="H32" s="544"/>
      <c r="I32" s="544"/>
      <c r="J32" s="544"/>
      <c r="K32" s="544"/>
      <c r="L32" s="544"/>
      <c r="N32" s="1341"/>
    </row>
    <row r="33" spans="1:16" s="517" customFormat="1" ht="14.25" x14ac:dyDescent="0.2">
      <c r="A33" s="545" t="s">
        <v>160</v>
      </c>
      <c r="B33" s="543"/>
      <c r="C33" s="544"/>
      <c r="D33" s="544"/>
      <c r="E33" s="544"/>
      <c r="F33" s="544"/>
      <c r="G33" s="544"/>
      <c r="H33" s="544"/>
      <c r="I33" s="544"/>
      <c r="J33" s="544"/>
      <c r="K33" s="544"/>
      <c r="L33" s="544"/>
    </row>
    <row r="34" spans="1:16" s="517" customFormat="1" ht="14.25" x14ac:dyDescent="0.2">
      <c r="A34" s="546" t="s">
        <v>158</v>
      </c>
      <c r="B34" s="543"/>
      <c r="C34" s="544"/>
      <c r="D34" s="544"/>
      <c r="E34" s="544"/>
      <c r="F34" s="544"/>
      <c r="G34" s="544"/>
      <c r="H34" s="544"/>
      <c r="I34" s="544"/>
      <c r="J34" s="544"/>
      <c r="K34" s="544"/>
      <c r="L34" s="544"/>
    </row>
    <row r="35" spans="1:16" s="517" customFormat="1" ht="14.25" x14ac:dyDescent="0.2">
      <c r="A35" s="546" t="s">
        <v>159</v>
      </c>
      <c r="B35" s="543"/>
      <c r="C35" s="544"/>
      <c r="D35" s="544"/>
      <c r="E35" s="544"/>
      <c r="F35" s="544"/>
      <c r="G35" s="544"/>
      <c r="H35" s="544"/>
      <c r="I35" s="544"/>
      <c r="J35" s="544"/>
      <c r="K35" s="544"/>
      <c r="L35" s="544"/>
    </row>
    <row r="36" spans="1:16" s="517" customFormat="1" ht="14.25" x14ac:dyDescent="0.2">
      <c r="A36" s="546" t="s">
        <v>126</v>
      </c>
      <c r="B36" s="543"/>
      <c r="C36" s="544"/>
      <c r="D36" s="544"/>
      <c r="E36" s="544"/>
      <c r="F36" s="544"/>
      <c r="G36" s="544"/>
      <c r="H36" s="544"/>
      <c r="I36" s="544"/>
      <c r="J36" s="544"/>
      <c r="K36" s="544"/>
      <c r="L36" s="544"/>
      <c r="P36" s="517" t="s">
        <v>132</v>
      </c>
    </row>
    <row r="37" spans="1:16" s="517" customFormat="1" ht="14.25" x14ac:dyDescent="0.2">
      <c r="A37" s="546" t="s">
        <v>127</v>
      </c>
      <c r="B37" s="543"/>
      <c r="C37" s="544"/>
      <c r="D37" s="544"/>
      <c r="E37" s="544"/>
      <c r="F37" s="544"/>
      <c r="G37" s="544"/>
      <c r="H37" s="544"/>
      <c r="I37" s="544"/>
      <c r="J37" s="544"/>
      <c r="K37" s="544"/>
      <c r="L37" s="544"/>
    </row>
    <row r="38" spans="1:16" s="517" customFormat="1" ht="14.25" x14ac:dyDescent="0.2">
      <c r="A38" s="546"/>
      <c r="B38" s="543"/>
      <c r="C38" s="544"/>
      <c r="D38" s="544"/>
      <c r="E38" s="544"/>
      <c r="F38" s="544"/>
      <c r="G38" s="544"/>
      <c r="H38" s="544"/>
      <c r="I38" s="544"/>
      <c r="J38" s="544"/>
      <c r="K38" s="544"/>
      <c r="L38" s="544"/>
      <c r="O38" s="517" t="s">
        <v>132</v>
      </c>
    </row>
  </sheetData>
  <mergeCells count="2">
    <mergeCell ref="C8:G8"/>
    <mergeCell ref="H8:L8"/>
  </mergeCells>
  <pageMargins left="0.7" right="0.7" top="0.75" bottom="0.75" header="0.3" footer="0.3"/>
  <pageSetup paperSize="8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1">
    <tabColor rgb="FFFF0000"/>
  </sheetPr>
  <dimension ref="A1:W136"/>
  <sheetViews>
    <sheetView showGridLines="0" zoomScale="90" zoomScaleNormal="90" workbookViewId="0">
      <selection activeCell="U11" sqref="U11"/>
    </sheetView>
  </sheetViews>
  <sheetFormatPr baseColWidth="10" defaultRowHeight="12.75" x14ac:dyDescent="0.2"/>
  <cols>
    <col min="1" max="1" width="4.85546875" customWidth="1"/>
    <col min="2" max="2" width="20.140625" customWidth="1"/>
    <col min="3" max="3" width="9.28515625" customWidth="1"/>
    <col min="4" max="4" width="8.140625" customWidth="1"/>
    <col min="5" max="5" width="9.140625" customWidth="1"/>
    <col min="6" max="6" width="10" customWidth="1"/>
    <col min="7" max="7" width="10.28515625" customWidth="1"/>
    <col min="8" max="8" width="9.5703125" customWidth="1"/>
    <col min="9" max="9" width="9.140625" customWidth="1"/>
    <col min="10" max="10" width="9.85546875" customWidth="1"/>
    <col min="11" max="11" width="8.140625" customWidth="1"/>
    <col min="12" max="12" width="9.28515625" customWidth="1"/>
    <col min="13" max="13" width="10.28515625" customWidth="1"/>
    <col min="14" max="14" width="8.7109375" customWidth="1"/>
    <col min="15" max="15" width="9" customWidth="1"/>
    <col min="16" max="16" width="10.140625" customWidth="1"/>
  </cols>
  <sheetData>
    <row r="1" spans="1:16" x14ac:dyDescent="0.2">
      <c r="A1" s="60"/>
      <c r="B1" s="6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2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2">
      <c r="A3" s="5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x14ac:dyDescent="0.2">
      <c r="A4" s="1" t="str">
        <f>A9</f>
        <v>Tabell 3-3 - C - 1- Antall  oppholdsdøgn totalt i syke- og aldershjem fordelt på type opphold (Kostrafunksjon 253 - institusjonstjenester) - Kjøp fra SYE - hittil i år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x14ac:dyDescent="0.2">
      <c r="A5" s="1" t="str">
        <f>A37</f>
        <v>Tabell 3-3 - C - 2- Antall  oppholdsdøgn totalt i syke- og aldershjem fordelt på type opphold (Kostrafunksjon 253 - institusjonstjenester) - Kjøp fra andre innenbys/utenbys - hittil i år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2">
      <c r="A6" s="1" t="str">
        <f>A71</f>
        <v>Tabell 3-3 - C - 3- Antall  oppholdsdøgn totalt i syke- og aldershjem fordelt på type opphold (Kostrafunksjon 253 - institusjonstjenester) - Drevet av bydelene selv - hittil i år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">
      <c r="A7" s="1" t="str">
        <f>A109</f>
        <v>Tabell 3-3 - C - 4- Antall  oppholdsdøgn totalt i syke- og aldershjem fordelt på type opphold (Kostrafunksjon 253 - institusjonstjenester) - SUM - hittil i år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">
      <c r="A8" s="5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15.75" thickBot="1" x14ac:dyDescent="0.25">
      <c r="A9" s="251" t="s">
        <v>461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</row>
    <row r="10" spans="1:16" ht="33" customHeight="1" thickBot="1" x14ac:dyDescent="0.25">
      <c r="A10" s="58"/>
      <c r="B10" s="80"/>
      <c r="C10" s="1614" t="s">
        <v>61</v>
      </c>
      <c r="D10" s="1614"/>
      <c r="E10" s="1614"/>
      <c r="F10" s="1615" t="s">
        <v>133</v>
      </c>
      <c r="G10" s="1616"/>
      <c r="H10" s="1616"/>
      <c r="I10" s="1616"/>
      <c r="J10" s="1616"/>
      <c r="K10" s="1616"/>
      <c r="L10" s="1617"/>
      <c r="M10" s="1614" t="s">
        <v>63</v>
      </c>
      <c r="N10" s="1614"/>
      <c r="O10" s="1614"/>
      <c r="P10" s="165"/>
    </row>
    <row r="11" spans="1:16" ht="110.25" customHeight="1" thickBot="1" x14ac:dyDescent="0.25">
      <c r="A11" s="973" t="s">
        <v>58</v>
      </c>
      <c r="B11" s="975" t="s">
        <v>3</v>
      </c>
      <c r="C11" s="36" t="s">
        <v>138</v>
      </c>
      <c r="D11" s="37" t="s">
        <v>137</v>
      </c>
      <c r="E11" s="61" t="s">
        <v>325</v>
      </c>
      <c r="F11" s="46" t="s">
        <v>139</v>
      </c>
      <c r="G11" s="35" t="s">
        <v>140</v>
      </c>
      <c r="H11" s="37" t="s">
        <v>326</v>
      </c>
      <c r="I11" s="35" t="s">
        <v>327</v>
      </c>
      <c r="J11" s="35" t="s">
        <v>328</v>
      </c>
      <c r="K11" s="35" t="s">
        <v>64</v>
      </c>
      <c r="L11" s="66" t="s">
        <v>141</v>
      </c>
      <c r="M11" s="36" t="s">
        <v>65</v>
      </c>
      <c r="N11" s="37" t="s">
        <v>329</v>
      </c>
      <c r="O11" s="35" t="s">
        <v>330</v>
      </c>
      <c r="P11" s="85" t="s">
        <v>203</v>
      </c>
    </row>
    <row r="12" spans="1:16" ht="14.25" x14ac:dyDescent="0.2">
      <c r="A12" s="378">
        <v>1</v>
      </c>
      <c r="B12" s="379" t="s">
        <v>14</v>
      </c>
      <c r="C12" s="431">
        <v>7238</v>
      </c>
      <c r="D12" s="504">
        <v>858</v>
      </c>
      <c r="E12" s="505">
        <v>245</v>
      </c>
      <c r="F12" s="431">
        <v>38740</v>
      </c>
      <c r="G12" s="504">
        <v>10653</v>
      </c>
      <c r="H12" s="504">
        <v>3277</v>
      </c>
      <c r="I12" s="504">
        <v>1429</v>
      </c>
      <c r="J12" s="504">
        <v>193</v>
      </c>
      <c r="K12" s="504">
        <v>49</v>
      </c>
      <c r="L12" s="505">
        <v>303</v>
      </c>
      <c r="M12" s="431">
        <v>0</v>
      </c>
      <c r="N12" s="504">
        <v>0</v>
      </c>
      <c r="O12" s="505">
        <v>0</v>
      </c>
      <c r="P12" s="984">
        <f t="shared" ref="P12:P26" si="0">SUM(C12:O12)</f>
        <v>62985</v>
      </c>
    </row>
    <row r="13" spans="1:16" ht="14.25" x14ac:dyDescent="0.2">
      <c r="A13" s="380">
        <v>2</v>
      </c>
      <c r="B13" s="166" t="s">
        <v>15</v>
      </c>
      <c r="C13" s="432">
        <v>3239</v>
      </c>
      <c r="D13" s="427">
        <v>411</v>
      </c>
      <c r="E13" s="428">
        <v>169</v>
      </c>
      <c r="F13" s="980">
        <v>43033</v>
      </c>
      <c r="G13" s="435">
        <v>15312</v>
      </c>
      <c r="H13" s="435">
        <v>3828</v>
      </c>
      <c r="I13" s="435">
        <v>1451</v>
      </c>
      <c r="J13" s="435">
        <v>447</v>
      </c>
      <c r="K13" s="435">
        <v>0</v>
      </c>
      <c r="L13" s="434">
        <v>482</v>
      </c>
      <c r="M13" s="432">
        <v>0</v>
      </c>
      <c r="N13" s="427">
        <v>624</v>
      </c>
      <c r="O13" s="428">
        <v>0</v>
      </c>
      <c r="P13" s="976">
        <f t="shared" si="0"/>
        <v>68996</v>
      </c>
    </row>
    <row r="14" spans="1:16" ht="14.25" x14ac:dyDescent="0.2">
      <c r="A14" s="380">
        <v>3</v>
      </c>
      <c r="B14" s="166" t="s">
        <v>16</v>
      </c>
      <c r="C14" s="432">
        <v>4583</v>
      </c>
      <c r="D14" s="427">
        <v>3050</v>
      </c>
      <c r="E14" s="428">
        <v>181</v>
      </c>
      <c r="F14" s="980">
        <v>38571</v>
      </c>
      <c r="G14" s="435">
        <v>11703</v>
      </c>
      <c r="H14" s="435">
        <v>2748</v>
      </c>
      <c r="I14" s="435">
        <v>74</v>
      </c>
      <c r="J14" s="435">
        <v>0</v>
      </c>
      <c r="K14" s="435">
        <v>0</v>
      </c>
      <c r="L14" s="434">
        <v>365</v>
      </c>
      <c r="M14" s="432">
        <v>0</v>
      </c>
      <c r="N14" s="427">
        <v>730</v>
      </c>
      <c r="O14" s="428">
        <v>0</v>
      </c>
      <c r="P14" s="976">
        <f t="shared" si="0"/>
        <v>62005</v>
      </c>
    </row>
    <row r="15" spans="1:16" ht="14.25" x14ac:dyDescent="0.2">
      <c r="A15" s="380">
        <v>4</v>
      </c>
      <c r="B15" s="166" t="s">
        <v>17</v>
      </c>
      <c r="C15" s="432">
        <v>1024</v>
      </c>
      <c r="D15" s="427">
        <v>1715</v>
      </c>
      <c r="E15" s="428">
        <v>103</v>
      </c>
      <c r="F15" s="980">
        <v>25583</v>
      </c>
      <c r="G15" s="435">
        <v>8817</v>
      </c>
      <c r="H15" s="435">
        <v>1119</v>
      </c>
      <c r="I15" s="435">
        <v>861</v>
      </c>
      <c r="J15" s="435">
        <v>425</v>
      </c>
      <c r="K15" s="435">
        <v>0</v>
      </c>
      <c r="L15" s="434">
        <v>0</v>
      </c>
      <c r="M15" s="432">
        <v>0</v>
      </c>
      <c r="N15" s="427">
        <v>4621</v>
      </c>
      <c r="O15" s="428">
        <v>0</v>
      </c>
      <c r="P15" s="976">
        <f t="shared" si="0"/>
        <v>44268</v>
      </c>
    </row>
    <row r="16" spans="1:16" ht="14.25" x14ac:dyDescent="0.2">
      <c r="A16" s="380">
        <v>5</v>
      </c>
      <c r="B16" s="166" t="s">
        <v>18</v>
      </c>
      <c r="C16" s="432">
        <v>0</v>
      </c>
      <c r="D16" s="427">
        <v>1218</v>
      </c>
      <c r="E16" s="428">
        <v>335</v>
      </c>
      <c r="F16" s="980">
        <v>96739</v>
      </c>
      <c r="G16" s="435">
        <v>28301</v>
      </c>
      <c r="H16" s="435">
        <v>5780</v>
      </c>
      <c r="I16" s="435">
        <v>1224</v>
      </c>
      <c r="J16" s="435">
        <v>387</v>
      </c>
      <c r="K16" s="435">
        <v>768</v>
      </c>
      <c r="L16" s="434">
        <v>0</v>
      </c>
      <c r="M16" s="432">
        <v>0</v>
      </c>
      <c r="N16" s="427">
        <v>1460</v>
      </c>
      <c r="O16" s="428">
        <v>0</v>
      </c>
      <c r="P16" s="976">
        <f t="shared" si="0"/>
        <v>136212</v>
      </c>
    </row>
    <row r="17" spans="1:16" ht="14.25" x14ac:dyDescent="0.2">
      <c r="A17" s="380">
        <v>6</v>
      </c>
      <c r="B17" s="166" t="s">
        <v>19</v>
      </c>
      <c r="C17" s="432">
        <v>8959</v>
      </c>
      <c r="D17" s="427">
        <v>1915</v>
      </c>
      <c r="E17" s="428">
        <v>320</v>
      </c>
      <c r="F17" s="980">
        <v>73167</v>
      </c>
      <c r="G17" s="435">
        <v>15745</v>
      </c>
      <c r="H17" s="435">
        <v>2128</v>
      </c>
      <c r="I17" s="435">
        <v>1895</v>
      </c>
      <c r="J17" s="435">
        <v>196</v>
      </c>
      <c r="K17" s="435">
        <v>0</v>
      </c>
      <c r="L17" s="434">
        <v>0</v>
      </c>
      <c r="M17" s="432">
        <v>0</v>
      </c>
      <c r="N17" s="427">
        <v>0</v>
      </c>
      <c r="O17" s="428">
        <v>0</v>
      </c>
      <c r="P17" s="976">
        <f t="shared" si="0"/>
        <v>104325</v>
      </c>
    </row>
    <row r="18" spans="1:16" ht="14.25" x14ac:dyDescent="0.2">
      <c r="A18" s="380">
        <v>7</v>
      </c>
      <c r="B18" s="166" t="s">
        <v>20</v>
      </c>
      <c r="C18" s="432">
        <v>6195</v>
      </c>
      <c r="D18" s="427">
        <v>2854</v>
      </c>
      <c r="E18" s="428">
        <v>444</v>
      </c>
      <c r="F18" s="980">
        <v>86057</v>
      </c>
      <c r="G18" s="435">
        <v>21179</v>
      </c>
      <c r="H18" s="435">
        <v>4081</v>
      </c>
      <c r="I18" s="435">
        <v>1906</v>
      </c>
      <c r="J18" s="435">
        <v>1172</v>
      </c>
      <c r="K18" s="435">
        <v>30</v>
      </c>
      <c r="L18" s="434">
        <v>730</v>
      </c>
      <c r="M18" s="432">
        <v>0</v>
      </c>
      <c r="N18" s="427">
        <v>730</v>
      </c>
      <c r="O18" s="428">
        <v>0</v>
      </c>
      <c r="P18" s="976">
        <f t="shared" si="0"/>
        <v>125378</v>
      </c>
    </row>
    <row r="19" spans="1:16" ht="14.25" x14ac:dyDescent="0.2">
      <c r="A19" s="380">
        <v>8</v>
      </c>
      <c r="B19" s="166" t="s">
        <v>21</v>
      </c>
      <c r="C19" s="432">
        <v>4317</v>
      </c>
      <c r="D19" s="427">
        <v>2547</v>
      </c>
      <c r="E19" s="428">
        <v>312</v>
      </c>
      <c r="F19" s="980">
        <v>89896</v>
      </c>
      <c r="G19" s="435">
        <v>23970</v>
      </c>
      <c r="H19" s="435">
        <v>1763</v>
      </c>
      <c r="I19" s="435">
        <v>915</v>
      </c>
      <c r="J19" s="435">
        <v>730</v>
      </c>
      <c r="K19" s="435">
        <v>0</v>
      </c>
      <c r="L19" s="434">
        <v>0</v>
      </c>
      <c r="M19" s="432">
        <v>0</v>
      </c>
      <c r="N19" s="427">
        <v>0</v>
      </c>
      <c r="O19" s="428">
        <v>0</v>
      </c>
      <c r="P19" s="976">
        <f t="shared" si="0"/>
        <v>124450</v>
      </c>
    </row>
    <row r="20" spans="1:16" ht="14.25" x14ac:dyDescent="0.2">
      <c r="A20" s="380">
        <v>9</v>
      </c>
      <c r="B20" s="166" t="s">
        <v>22</v>
      </c>
      <c r="C20" s="432">
        <v>13719</v>
      </c>
      <c r="D20" s="427">
        <v>446</v>
      </c>
      <c r="E20" s="428">
        <v>279</v>
      </c>
      <c r="F20" s="980">
        <v>47611</v>
      </c>
      <c r="G20" s="435">
        <v>15202</v>
      </c>
      <c r="H20" s="435">
        <v>1549</v>
      </c>
      <c r="I20" s="435">
        <v>1884</v>
      </c>
      <c r="J20" s="435">
        <v>0</v>
      </c>
      <c r="K20" s="435">
        <v>365</v>
      </c>
      <c r="L20" s="434">
        <v>365</v>
      </c>
      <c r="M20" s="432">
        <v>0</v>
      </c>
      <c r="N20" s="427">
        <v>1488</v>
      </c>
      <c r="O20" s="428">
        <v>0</v>
      </c>
      <c r="P20" s="976">
        <f t="shared" si="0"/>
        <v>82908</v>
      </c>
    </row>
    <row r="21" spans="1:16" ht="14.25" x14ac:dyDescent="0.2">
      <c r="A21" s="380">
        <v>10</v>
      </c>
      <c r="B21" s="166" t="s">
        <v>23</v>
      </c>
      <c r="C21" s="432">
        <v>7897</v>
      </c>
      <c r="D21" s="427">
        <v>2408</v>
      </c>
      <c r="E21" s="428">
        <v>290</v>
      </c>
      <c r="F21" s="980">
        <v>45495</v>
      </c>
      <c r="G21" s="435">
        <v>16373</v>
      </c>
      <c r="H21" s="435">
        <v>2523</v>
      </c>
      <c r="I21" s="435">
        <v>2115</v>
      </c>
      <c r="J21" s="435">
        <v>0</v>
      </c>
      <c r="K21" s="435">
        <v>0</v>
      </c>
      <c r="L21" s="434">
        <v>365</v>
      </c>
      <c r="M21" s="432">
        <v>0</v>
      </c>
      <c r="N21" s="427">
        <v>0</v>
      </c>
      <c r="O21" s="428">
        <v>0</v>
      </c>
      <c r="P21" s="976">
        <f t="shared" si="0"/>
        <v>77466</v>
      </c>
    </row>
    <row r="22" spans="1:16" ht="14.25" x14ac:dyDescent="0.2">
      <c r="A22" s="380">
        <v>11</v>
      </c>
      <c r="B22" s="166" t="s">
        <v>24</v>
      </c>
      <c r="C22" s="432">
        <v>1517</v>
      </c>
      <c r="D22" s="427">
        <v>2281</v>
      </c>
      <c r="E22" s="428">
        <v>252</v>
      </c>
      <c r="F22" s="980">
        <v>45339</v>
      </c>
      <c r="G22" s="435">
        <v>11718</v>
      </c>
      <c r="H22" s="435">
        <v>3056</v>
      </c>
      <c r="I22" s="435">
        <v>1505</v>
      </c>
      <c r="J22" s="435">
        <v>165</v>
      </c>
      <c r="K22" s="435">
        <v>0</v>
      </c>
      <c r="L22" s="434">
        <v>0</v>
      </c>
      <c r="M22" s="432">
        <v>0</v>
      </c>
      <c r="N22" s="427">
        <v>0</v>
      </c>
      <c r="O22" s="428">
        <v>0</v>
      </c>
      <c r="P22" s="976">
        <f t="shared" si="0"/>
        <v>65833</v>
      </c>
    </row>
    <row r="23" spans="1:16" ht="14.25" x14ac:dyDescent="0.2">
      <c r="A23" s="380">
        <v>12</v>
      </c>
      <c r="B23" s="166" t="s">
        <v>25</v>
      </c>
      <c r="C23" s="432">
        <v>7163</v>
      </c>
      <c r="D23" s="427">
        <v>5618</v>
      </c>
      <c r="E23" s="428">
        <v>499</v>
      </c>
      <c r="F23" s="980">
        <v>91764</v>
      </c>
      <c r="G23" s="435">
        <v>31326</v>
      </c>
      <c r="H23" s="435">
        <v>6117</v>
      </c>
      <c r="I23" s="435">
        <v>1562</v>
      </c>
      <c r="J23" s="435">
        <v>201</v>
      </c>
      <c r="K23" s="435">
        <v>165</v>
      </c>
      <c r="L23" s="434">
        <v>959</v>
      </c>
      <c r="M23" s="432">
        <v>0</v>
      </c>
      <c r="N23" s="427">
        <v>365</v>
      </c>
      <c r="O23" s="428">
        <v>0</v>
      </c>
      <c r="P23" s="976">
        <f t="shared" si="0"/>
        <v>145739</v>
      </c>
    </row>
    <row r="24" spans="1:16" ht="14.25" x14ac:dyDescent="0.2">
      <c r="A24" s="380">
        <v>13</v>
      </c>
      <c r="B24" s="166" t="s">
        <v>26</v>
      </c>
      <c r="C24" s="432">
        <v>14560</v>
      </c>
      <c r="D24" s="427">
        <v>5472</v>
      </c>
      <c r="E24" s="428">
        <v>558</v>
      </c>
      <c r="F24" s="980">
        <v>131116</v>
      </c>
      <c r="G24" s="435">
        <v>34490</v>
      </c>
      <c r="H24" s="435">
        <v>3189</v>
      </c>
      <c r="I24" s="435">
        <v>1661</v>
      </c>
      <c r="J24" s="435">
        <v>365</v>
      </c>
      <c r="K24" s="435">
        <v>633</v>
      </c>
      <c r="L24" s="434">
        <v>0</v>
      </c>
      <c r="M24" s="432">
        <v>931</v>
      </c>
      <c r="N24" s="427">
        <v>5934</v>
      </c>
      <c r="O24" s="428">
        <v>0</v>
      </c>
      <c r="P24" s="976">
        <f t="shared" si="0"/>
        <v>198909</v>
      </c>
    </row>
    <row r="25" spans="1:16" ht="14.25" x14ac:dyDescent="0.2">
      <c r="A25" s="380">
        <v>14</v>
      </c>
      <c r="B25" s="166" t="s">
        <v>27</v>
      </c>
      <c r="C25" s="432">
        <v>13966</v>
      </c>
      <c r="D25" s="427">
        <v>4038</v>
      </c>
      <c r="E25" s="428">
        <v>473</v>
      </c>
      <c r="F25" s="980">
        <v>127881</v>
      </c>
      <c r="G25" s="435">
        <v>30919</v>
      </c>
      <c r="H25" s="435">
        <v>4540</v>
      </c>
      <c r="I25" s="435">
        <v>2718</v>
      </c>
      <c r="J25" s="435">
        <v>0</v>
      </c>
      <c r="K25" s="435">
        <v>0</v>
      </c>
      <c r="L25" s="434">
        <v>0</v>
      </c>
      <c r="M25" s="432">
        <v>0</v>
      </c>
      <c r="N25" s="427">
        <v>3646</v>
      </c>
      <c r="O25" s="428">
        <v>0</v>
      </c>
      <c r="P25" s="976">
        <f t="shared" si="0"/>
        <v>188181</v>
      </c>
    </row>
    <row r="26" spans="1:16" ht="14.25" customHeight="1" thickBot="1" x14ac:dyDescent="0.25">
      <c r="A26" s="974">
        <v>15</v>
      </c>
      <c r="B26" s="381" t="s">
        <v>28</v>
      </c>
      <c r="C26" s="640">
        <v>3674</v>
      </c>
      <c r="D26" s="429">
        <v>904</v>
      </c>
      <c r="E26" s="430">
        <v>387</v>
      </c>
      <c r="F26" s="1342">
        <v>28066</v>
      </c>
      <c r="G26" s="1343">
        <v>8782</v>
      </c>
      <c r="H26" s="1343">
        <v>365</v>
      </c>
      <c r="I26" s="1343">
        <v>730</v>
      </c>
      <c r="J26" s="1343">
        <v>730</v>
      </c>
      <c r="K26" s="1343">
        <v>221</v>
      </c>
      <c r="L26" s="1344">
        <v>122</v>
      </c>
      <c r="M26" s="640">
        <v>0</v>
      </c>
      <c r="N26" s="429">
        <v>0</v>
      </c>
      <c r="O26" s="430">
        <v>0</v>
      </c>
      <c r="P26" s="978">
        <f t="shared" si="0"/>
        <v>43981</v>
      </c>
    </row>
    <row r="27" spans="1:16" s="512" customFormat="1" ht="15" x14ac:dyDescent="0.25">
      <c r="A27" s="378"/>
      <c r="B27" s="1345" t="s">
        <v>496</v>
      </c>
      <c r="C27" s="1058">
        <f t="shared" ref="C27:P27" si="1">SUM(C12:C26)</f>
        <v>98051</v>
      </c>
      <c r="D27" s="1056">
        <f t="shared" si="1"/>
        <v>35735</v>
      </c>
      <c r="E27" s="1057">
        <f t="shared" si="1"/>
        <v>4847</v>
      </c>
      <c r="F27" s="1058">
        <f t="shared" si="1"/>
        <v>1009058</v>
      </c>
      <c r="G27" s="1056">
        <f t="shared" si="1"/>
        <v>284490</v>
      </c>
      <c r="H27" s="1056">
        <f t="shared" si="1"/>
        <v>46063</v>
      </c>
      <c r="I27" s="1056">
        <f t="shared" si="1"/>
        <v>21930</v>
      </c>
      <c r="J27" s="1056">
        <f t="shared" si="1"/>
        <v>5011</v>
      </c>
      <c r="K27" s="1056">
        <f t="shared" si="1"/>
        <v>2231</v>
      </c>
      <c r="L27" s="1057">
        <f t="shared" si="1"/>
        <v>3691</v>
      </c>
      <c r="M27" s="1058">
        <f t="shared" si="1"/>
        <v>931</v>
      </c>
      <c r="N27" s="1056">
        <f t="shared" si="1"/>
        <v>19598</v>
      </c>
      <c r="O27" s="1057">
        <f t="shared" si="1"/>
        <v>0</v>
      </c>
      <c r="P27" s="1346">
        <f t="shared" si="1"/>
        <v>1531636</v>
      </c>
    </row>
    <row r="28" spans="1:16" s="517" customFormat="1" ht="14.25" x14ac:dyDescent="0.2">
      <c r="A28" s="433"/>
      <c r="B28" s="764" t="s">
        <v>429</v>
      </c>
      <c r="C28" s="980">
        <v>126305</v>
      </c>
      <c r="D28" s="435">
        <v>42088</v>
      </c>
      <c r="E28" s="434">
        <v>3893</v>
      </c>
      <c r="F28" s="760">
        <v>1040961</v>
      </c>
      <c r="G28" s="435">
        <v>288794</v>
      </c>
      <c r="H28" s="435">
        <v>45697</v>
      </c>
      <c r="I28" s="435">
        <v>22932</v>
      </c>
      <c r="J28" s="435">
        <v>3396</v>
      </c>
      <c r="K28" s="435">
        <v>2438</v>
      </c>
      <c r="L28" s="979">
        <v>5679</v>
      </c>
      <c r="M28" s="980">
        <v>0</v>
      </c>
      <c r="N28" s="435">
        <v>18993</v>
      </c>
      <c r="O28" s="434">
        <v>0</v>
      </c>
      <c r="P28" s="982">
        <v>1601176</v>
      </c>
    </row>
    <row r="29" spans="1:16" s="517" customFormat="1" ht="14.25" x14ac:dyDescent="0.2">
      <c r="A29" s="433"/>
      <c r="B29" s="763" t="s">
        <v>387</v>
      </c>
      <c r="C29" s="980">
        <v>137037</v>
      </c>
      <c r="D29" s="435">
        <v>37029</v>
      </c>
      <c r="E29" s="434">
        <v>3816</v>
      </c>
      <c r="F29" s="760">
        <v>1062327</v>
      </c>
      <c r="G29" s="435">
        <v>295881</v>
      </c>
      <c r="H29" s="435">
        <v>45024</v>
      </c>
      <c r="I29" s="435">
        <v>22882</v>
      </c>
      <c r="J29" s="435">
        <v>3353</v>
      </c>
      <c r="K29" s="435">
        <v>2992</v>
      </c>
      <c r="L29" s="979">
        <v>5159</v>
      </c>
      <c r="M29" s="980">
        <v>4380</v>
      </c>
      <c r="N29" s="435">
        <v>22383</v>
      </c>
      <c r="O29" s="434">
        <v>0</v>
      </c>
      <c r="P29" s="982">
        <v>1642263</v>
      </c>
    </row>
    <row r="30" spans="1:16" s="517" customFormat="1" ht="14.25" x14ac:dyDescent="0.2">
      <c r="A30" s="433"/>
      <c r="B30" s="763" t="s">
        <v>344</v>
      </c>
      <c r="C30" s="980">
        <v>147249</v>
      </c>
      <c r="D30" s="435">
        <v>33755</v>
      </c>
      <c r="E30" s="434">
        <v>3413</v>
      </c>
      <c r="F30" s="760">
        <v>1064938</v>
      </c>
      <c r="G30" s="435">
        <v>300742</v>
      </c>
      <c r="H30" s="435">
        <v>44184</v>
      </c>
      <c r="I30" s="435">
        <v>22437</v>
      </c>
      <c r="J30" s="435">
        <v>4108</v>
      </c>
      <c r="K30" s="435">
        <v>3083</v>
      </c>
      <c r="L30" s="979">
        <v>5760</v>
      </c>
      <c r="M30" s="980">
        <v>4195</v>
      </c>
      <c r="N30" s="435">
        <v>24544</v>
      </c>
      <c r="O30" s="434">
        <v>168</v>
      </c>
      <c r="P30" s="982">
        <v>1658576</v>
      </c>
    </row>
    <row r="31" spans="1:16" s="425" customFormat="1" ht="14.25" x14ac:dyDescent="0.2">
      <c r="A31" s="433"/>
      <c r="B31" s="764" t="s">
        <v>189</v>
      </c>
      <c r="C31" s="980">
        <v>158358</v>
      </c>
      <c r="D31" s="435">
        <v>36817</v>
      </c>
      <c r="E31" s="434">
        <v>4113</v>
      </c>
      <c r="F31" s="760">
        <v>1077539</v>
      </c>
      <c r="G31" s="435">
        <v>308578</v>
      </c>
      <c r="H31" s="435">
        <v>41207</v>
      </c>
      <c r="I31" s="435">
        <v>21714</v>
      </c>
      <c r="J31" s="435">
        <v>2966</v>
      </c>
      <c r="K31" s="435">
        <v>2806</v>
      </c>
      <c r="L31" s="979">
        <v>4456</v>
      </c>
      <c r="M31" s="980">
        <v>5317</v>
      </c>
      <c r="N31" s="435">
        <v>22828</v>
      </c>
      <c r="O31" s="434">
        <v>0</v>
      </c>
      <c r="P31" s="982">
        <v>1686699</v>
      </c>
    </row>
    <row r="32" spans="1:16" s="106" customFormat="1" ht="14.25" x14ac:dyDescent="0.2">
      <c r="A32" s="163"/>
      <c r="B32" s="765" t="s">
        <v>131</v>
      </c>
      <c r="C32" s="432">
        <v>164179</v>
      </c>
      <c r="D32" s="427">
        <v>38204</v>
      </c>
      <c r="E32" s="428">
        <v>4915</v>
      </c>
      <c r="F32" s="761">
        <v>1074440</v>
      </c>
      <c r="G32" s="427">
        <v>316448</v>
      </c>
      <c r="H32" s="427">
        <v>40201</v>
      </c>
      <c r="I32" s="427">
        <v>20878</v>
      </c>
      <c r="J32" s="427">
        <v>1648</v>
      </c>
      <c r="K32" s="427">
        <v>2720</v>
      </c>
      <c r="L32" s="852">
        <v>3286</v>
      </c>
      <c r="M32" s="432">
        <v>3975</v>
      </c>
      <c r="N32" s="427">
        <v>24235</v>
      </c>
      <c r="O32" s="428">
        <v>0</v>
      </c>
      <c r="P32" s="981">
        <v>1695129</v>
      </c>
    </row>
    <row r="33" spans="1:18" s="106" customFormat="1" ht="14.25" x14ac:dyDescent="0.2">
      <c r="A33" s="163"/>
      <c r="B33" s="765" t="s">
        <v>130</v>
      </c>
      <c r="C33" s="432">
        <v>145783</v>
      </c>
      <c r="D33" s="427">
        <v>34904</v>
      </c>
      <c r="E33" s="428">
        <v>3212</v>
      </c>
      <c r="F33" s="761">
        <v>1069871</v>
      </c>
      <c r="G33" s="427">
        <v>314800</v>
      </c>
      <c r="H33" s="427">
        <v>39766</v>
      </c>
      <c r="I33" s="427">
        <v>19381</v>
      </c>
      <c r="J33" s="427">
        <v>2960</v>
      </c>
      <c r="K33" s="427">
        <v>3619</v>
      </c>
      <c r="L33" s="852">
        <v>1973</v>
      </c>
      <c r="M33" s="432">
        <v>4776</v>
      </c>
      <c r="N33" s="427">
        <v>25781</v>
      </c>
      <c r="O33" s="428">
        <v>0</v>
      </c>
      <c r="P33" s="981">
        <v>1666826</v>
      </c>
    </row>
    <row r="34" spans="1:18" s="106" customFormat="1" ht="15" thickBot="1" x14ac:dyDescent="0.25">
      <c r="A34" s="164"/>
      <c r="B34" s="766" t="s">
        <v>57</v>
      </c>
      <c r="C34" s="640">
        <v>161844</v>
      </c>
      <c r="D34" s="429">
        <v>19964</v>
      </c>
      <c r="E34" s="430">
        <v>2470</v>
      </c>
      <c r="F34" s="762">
        <v>1084660</v>
      </c>
      <c r="G34" s="429">
        <v>323129</v>
      </c>
      <c r="H34" s="429">
        <v>39605</v>
      </c>
      <c r="I34" s="429">
        <v>20105</v>
      </c>
      <c r="J34" s="429">
        <v>1726</v>
      </c>
      <c r="K34" s="429">
        <v>1005</v>
      </c>
      <c r="L34" s="977"/>
      <c r="M34" s="640">
        <v>4683</v>
      </c>
      <c r="N34" s="429">
        <v>27064</v>
      </c>
      <c r="O34" s="430">
        <v>0</v>
      </c>
      <c r="P34" s="983">
        <v>1686255</v>
      </c>
    </row>
    <row r="35" spans="1:18" x14ac:dyDescent="0.2">
      <c r="A35" s="1" t="s">
        <v>60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8" x14ac:dyDescent="0.2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8" ht="13.5" customHeight="1" thickBot="1" x14ac:dyDescent="0.25">
      <c r="A37" s="7" t="s">
        <v>462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</row>
    <row r="38" spans="1:18" ht="43.5" customHeight="1" thickBot="1" x14ac:dyDescent="0.25">
      <c r="A38" s="121"/>
      <c r="B38" s="81"/>
      <c r="C38" s="1607" t="s">
        <v>61</v>
      </c>
      <c r="D38" s="1607"/>
      <c r="E38" s="1607"/>
      <c r="F38" s="1608" t="s">
        <v>133</v>
      </c>
      <c r="G38" s="1609"/>
      <c r="H38" s="1609"/>
      <c r="I38" s="1609"/>
      <c r="J38" s="1609"/>
      <c r="K38" s="1609"/>
      <c r="L38" s="1610"/>
      <c r="M38" s="1607" t="s">
        <v>63</v>
      </c>
      <c r="N38" s="1607"/>
      <c r="O38" s="1607"/>
      <c r="P38" s="165"/>
    </row>
    <row r="39" spans="1:18" ht="110.25" customHeight="1" thickBot="1" x14ac:dyDescent="0.25">
      <c r="A39" s="985" t="s">
        <v>58</v>
      </c>
      <c r="B39" s="986" t="s">
        <v>3</v>
      </c>
      <c r="C39" s="987" t="s">
        <v>138</v>
      </c>
      <c r="D39" s="988" t="s">
        <v>137</v>
      </c>
      <c r="E39" s="989" t="s">
        <v>325</v>
      </c>
      <c r="F39" s="986" t="s">
        <v>139</v>
      </c>
      <c r="G39" s="990" t="s">
        <v>140</v>
      </c>
      <c r="H39" s="988" t="s">
        <v>326</v>
      </c>
      <c r="I39" s="990" t="s">
        <v>327</v>
      </c>
      <c r="J39" s="990" t="s">
        <v>328</v>
      </c>
      <c r="K39" s="990" t="s">
        <v>64</v>
      </c>
      <c r="L39" s="991" t="s">
        <v>141</v>
      </c>
      <c r="M39" s="987" t="s">
        <v>65</v>
      </c>
      <c r="N39" s="988" t="s">
        <v>329</v>
      </c>
      <c r="O39" s="990" t="s">
        <v>330</v>
      </c>
      <c r="P39" s="992" t="s">
        <v>203</v>
      </c>
      <c r="R39" s="1029" t="s">
        <v>132</v>
      </c>
    </row>
    <row r="40" spans="1:18" ht="14.25" x14ac:dyDescent="0.2">
      <c r="A40" s="378">
        <v>1</v>
      </c>
      <c r="B40" s="379" t="s">
        <v>14</v>
      </c>
      <c r="C40" s="431">
        <v>321</v>
      </c>
      <c r="D40" s="504">
        <v>228</v>
      </c>
      <c r="E40" s="505">
        <v>0</v>
      </c>
      <c r="F40" s="431">
        <v>0</v>
      </c>
      <c r="G40" s="504">
        <v>0</v>
      </c>
      <c r="H40" s="504">
        <v>0</v>
      </c>
      <c r="I40" s="504">
        <v>0</v>
      </c>
      <c r="J40" s="504">
        <v>0</v>
      </c>
      <c r="K40" s="504">
        <v>0</v>
      </c>
      <c r="L40" s="505">
        <v>0</v>
      </c>
      <c r="M40" s="431">
        <v>11579</v>
      </c>
      <c r="N40" s="504">
        <v>0</v>
      </c>
      <c r="O40" s="505">
        <v>0</v>
      </c>
      <c r="P40" s="984">
        <f t="shared" ref="P40:P54" si="2">SUM(C40:O40)</f>
        <v>12128</v>
      </c>
    </row>
    <row r="41" spans="1:18" ht="14.25" x14ac:dyDescent="0.2">
      <c r="A41" s="380">
        <v>2</v>
      </c>
      <c r="B41" s="166" t="s">
        <v>15</v>
      </c>
      <c r="C41" s="432">
        <v>512</v>
      </c>
      <c r="D41" s="427">
        <v>59</v>
      </c>
      <c r="E41" s="428">
        <v>0</v>
      </c>
      <c r="F41" s="980">
        <v>365</v>
      </c>
      <c r="G41" s="435">
        <v>0</v>
      </c>
      <c r="H41" s="435">
        <v>0</v>
      </c>
      <c r="I41" s="435">
        <v>0</v>
      </c>
      <c r="J41" s="435">
        <v>0</v>
      </c>
      <c r="K41" s="435">
        <v>0</v>
      </c>
      <c r="L41" s="434">
        <v>0</v>
      </c>
      <c r="M41" s="432">
        <v>3849</v>
      </c>
      <c r="N41" s="427">
        <v>0</v>
      </c>
      <c r="O41" s="428">
        <v>1847</v>
      </c>
      <c r="P41" s="976">
        <f t="shared" si="2"/>
        <v>6632</v>
      </c>
    </row>
    <row r="42" spans="1:18" ht="14.25" x14ac:dyDescent="0.2">
      <c r="A42" s="380">
        <v>3</v>
      </c>
      <c r="B42" s="166" t="s">
        <v>16</v>
      </c>
      <c r="C42" s="432">
        <v>0</v>
      </c>
      <c r="D42" s="427">
        <v>92</v>
      </c>
      <c r="E42" s="428">
        <v>0</v>
      </c>
      <c r="F42" s="980">
        <v>528</v>
      </c>
      <c r="G42" s="435">
        <v>0</v>
      </c>
      <c r="H42" s="435">
        <v>0</v>
      </c>
      <c r="I42" s="435">
        <v>0</v>
      </c>
      <c r="J42" s="435">
        <v>0</v>
      </c>
      <c r="K42" s="435">
        <v>0</v>
      </c>
      <c r="L42" s="434">
        <v>0</v>
      </c>
      <c r="M42" s="432">
        <v>2323</v>
      </c>
      <c r="N42" s="427">
        <v>0</v>
      </c>
      <c r="O42" s="428">
        <v>2379</v>
      </c>
      <c r="P42" s="976">
        <f t="shared" si="2"/>
        <v>5322</v>
      </c>
    </row>
    <row r="43" spans="1:18" ht="14.25" x14ac:dyDescent="0.2">
      <c r="A43" s="380">
        <v>4</v>
      </c>
      <c r="B43" s="166" t="s">
        <v>17</v>
      </c>
      <c r="C43" s="432">
        <v>0</v>
      </c>
      <c r="D43" s="427">
        <v>209</v>
      </c>
      <c r="E43" s="428">
        <v>0</v>
      </c>
      <c r="F43" s="980">
        <v>0</v>
      </c>
      <c r="G43" s="435">
        <v>365</v>
      </c>
      <c r="H43" s="435">
        <v>0</v>
      </c>
      <c r="I43" s="435">
        <v>0</v>
      </c>
      <c r="J43" s="435">
        <v>0</v>
      </c>
      <c r="K43" s="435">
        <v>0</v>
      </c>
      <c r="L43" s="434">
        <v>0</v>
      </c>
      <c r="M43" s="432">
        <v>3285</v>
      </c>
      <c r="N43" s="427">
        <v>0</v>
      </c>
      <c r="O43" s="428">
        <v>189</v>
      </c>
      <c r="P43" s="976">
        <f t="shared" si="2"/>
        <v>4048</v>
      </c>
    </row>
    <row r="44" spans="1:18" ht="14.25" x14ac:dyDescent="0.2">
      <c r="A44" s="380">
        <v>5</v>
      </c>
      <c r="B44" s="166" t="s">
        <v>18</v>
      </c>
      <c r="C44" s="432">
        <v>94</v>
      </c>
      <c r="D44" s="427">
        <v>781</v>
      </c>
      <c r="E44" s="428">
        <v>0</v>
      </c>
      <c r="F44" s="980">
        <v>0</v>
      </c>
      <c r="G44" s="435">
        <v>0</v>
      </c>
      <c r="H44" s="435">
        <v>0</v>
      </c>
      <c r="I44" s="435">
        <v>0</v>
      </c>
      <c r="J44" s="435">
        <v>10249</v>
      </c>
      <c r="K44" s="435">
        <v>0</v>
      </c>
      <c r="L44" s="434">
        <v>0</v>
      </c>
      <c r="M44" s="432">
        <v>2517</v>
      </c>
      <c r="N44" s="427">
        <v>0</v>
      </c>
      <c r="O44" s="428">
        <v>502</v>
      </c>
      <c r="P44" s="976">
        <f t="shared" si="2"/>
        <v>14143</v>
      </c>
    </row>
    <row r="45" spans="1:18" ht="14.25" x14ac:dyDescent="0.2">
      <c r="A45" s="380">
        <v>6</v>
      </c>
      <c r="B45" s="166" t="s">
        <v>19</v>
      </c>
      <c r="C45" s="432">
        <v>756</v>
      </c>
      <c r="D45" s="427">
        <v>756</v>
      </c>
      <c r="E45" s="428">
        <v>0</v>
      </c>
      <c r="F45" s="980">
        <v>0</v>
      </c>
      <c r="G45" s="435">
        <v>0</v>
      </c>
      <c r="H45" s="435">
        <v>0</v>
      </c>
      <c r="I45" s="435">
        <v>365</v>
      </c>
      <c r="J45" s="435">
        <v>0</v>
      </c>
      <c r="K45" s="435">
        <v>0</v>
      </c>
      <c r="L45" s="434">
        <v>0</v>
      </c>
      <c r="M45" s="432">
        <v>3466</v>
      </c>
      <c r="N45" s="427">
        <v>0</v>
      </c>
      <c r="O45" s="428">
        <v>45</v>
      </c>
      <c r="P45" s="976">
        <f t="shared" si="2"/>
        <v>5388</v>
      </c>
    </row>
    <row r="46" spans="1:18" ht="14.25" x14ac:dyDescent="0.2">
      <c r="A46" s="380">
        <v>7</v>
      </c>
      <c r="B46" s="166" t="s">
        <v>20</v>
      </c>
      <c r="C46" s="432">
        <v>0</v>
      </c>
      <c r="D46" s="427">
        <v>0</v>
      </c>
      <c r="E46" s="428">
        <v>0</v>
      </c>
      <c r="F46" s="980">
        <v>0</v>
      </c>
      <c r="G46" s="435">
        <v>0</v>
      </c>
      <c r="H46" s="435">
        <v>0</v>
      </c>
      <c r="I46" s="435">
        <v>0</v>
      </c>
      <c r="J46" s="435">
        <v>0</v>
      </c>
      <c r="K46" s="435">
        <v>0</v>
      </c>
      <c r="L46" s="434">
        <v>0</v>
      </c>
      <c r="M46" s="432">
        <v>5295</v>
      </c>
      <c r="N46" s="427">
        <v>0</v>
      </c>
      <c r="O46" s="428">
        <v>0</v>
      </c>
      <c r="P46" s="976">
        <f t="shared" si="2"/>
        <v>5295</v>
      </c>
    </row>
    <row r="47" spans="1:18" ht="14.25" x14ac:dyDescent="0.2">
      <c r="A47" s="380">
        <v>8</v>
      </c>
      <c r="B47" s="166" t="s">
        <v>21</v>
      </c>
      <c r="C47" s="432">
        <v>0</v>
      </c>
      <c r="D47" s="427">
        <v>0</v>
      </c>
      <c r="E47" s="428">
        <v>0</v>
      </c>
      <c r="F47" s="980">
        <v>0</v>
      </c>
      <c r="G47" s="435">
        <v>0</v>
      </c>
      <c r="H47" s="435">
        <v>0</v>
      </c>
      <c r="I47" s="435">
        <v>0</v>
      </c>
      <c r="J47" s="435">
        <v>0</v>
      </c>
      <c r="K47" s="435">
        <v>0</v>
      </c>
      <c r="L47" s="434">
        <v>0</v>
      </c>
      <c r="M47" s="432">
        <v>1460</v>
      </c>
      <c r="N47" s="427">
        <v>0</v>
      </c>
      <c r="O47" s="428">
        <v>1022</v>
      </c>
      <c r="P47" s="976">
        <f t="shared" si="2"/>
        <v>2482</v>
      </c>
    </row>
    <row r="48" spans="1:18" ht="14.25" x14ac:dyDescent="0.2">
      <c r="A48" s="380">
        <v>9</v>
      </c>
      <c r="B48" s="166" t="s">
        <v>22</v>
      </c>
      <c r="C48" s="432">
        <v>17</v>
      </c>
      <c r="D48" s="427">
        <v>635</v>
      </c>
      <c r="E48" s="428">
        <v>0</v>
      </c>
      <c r="F48" s="980">
        <v>0</v>
      </c>
      <c r="G48" s="435">
        <v>0</v>
      </c>
      <c r="H48" s="435">
        <v>365</v>
      </c>
      <c r="I48" s="435">
        <v>0</v>
      </c>
      <c r="J48" s="435">
        <v>0</v>
      </c>
      <c r="K48" s="435">
        <v>0</v>
      </c>
      <c r="L48" s="434">
        <v>0</v>
      </c>
      <c r="M48" s="432">
        <v>1095</v>
      </c>
      <c r="N48" s="427">
        <v>0</v>
      </c>
      <c r="O48" s="428">
        <v>2022</v>
      </c>
      <c r="P48" s="976">
        <f t="shared" si="2"/>
        <v>4134</v>
      </c>
    </row>
    <row r="49" spans="1:16" ht="14.25" x14ac:dyDescent="0.2">
      <c r="A49" s="380">
        <v>10</v>
      </c>
      <c r="B49" s="166" t="s">
        <v>23</v>
      </c>
      <c r="C49" s="432">
        <v>0</v>
      </c>
      <c r="D49" s="427">
        <v>78</v>
      </c>
      <c r="E49" s="428">
        <v>0</v>
      </c>
      <c r="F49" s="980">
        <v>0</v>
      </c>
      <c r="G49" s="435">
        <v>0</v>
      </c>
      <c r="H49" s="435">
        <v>0</v>
      </c>
      <c r="I49" s="435">
        <v>0</v>
      </c>
      <c r="J49" s="435">
        <v>0</v>
      </c>
      <c r="K49" s="435">
        <v>0</v>
      </c>
      <c r="L49" s="434">
        <v>0</v>
      </c>
      <c r="M49" s="432">
        <v>2361</v>
      </c>
      <c r="N49" s="427">
        <v>0</v>
      </c>
      <c r="O49" s="428">
        <v>312</v>
      </c>
      <c r="P49" s="976">
        <f t="shared" si="2"/>
        <v>2751</v>
      </c>
    </row>
    <row r="50" spans="1:16" ht="14.25" x14ac:dyDescent="0.2">
      <c r="A50" s="380">
        <v>11</v>
      </c>
      <c r="B50" s="166" t="s">
        <v>24</v>
      </c>
      <c r="C50" s="432">
        <v>48</v>
      </c>
      <c r="D50" s="427">
        <v>600</v>
      </c>
      <c r="E50" s="428">
        <v>0</v>
      </c>
      <c r="F50" s="980">
        <v>0</v>
      </c>
      <c r="G50" s="435">
        <v>0</v>
      </c>
      <c r="H50" s="435">
        <v>0</v>
      </c>
      <c r="I50" s="435">
        <v>0</v>
      </c>
      <c r="J50" s="435">
        <v>0</v>
      </c>
      <c r="K50" s="435">
        <v>0</v>
      </c>
      <c r="L50" s="434">
        <v>0</v>
      </c>
      <c r="M50" s="432">
        <v>2979</v>
      </c>
      <c r="N50" s="427">
        <v>0</v>
      </c>
      <c r="O50" s="428">
        <v>1334</v>
      </c>
      <c r="P50" s="976">
        <f t="shared" si="2"/>
        <v>4961</v>
      </c>
    </row>
    <row r="51" spans="1:16" ht="14.25" x14ac:dyDescent="0.2">
      <c r="A51" s="380">
        <v>12</v>
      </c>
      <c r="B51" s="166" t="s">
        <v>25</v>
      </c>
      <c r="C51" s="432">
        <v>0</v>
      </c>
      <c r="D51" s="427">
        <v>0</v>
      </c>
      <c r="E51" s="428">
        <v>0</v>
      </c>
      <c r="F51" s="980">
        <v>0</v>
      </c>
      <c r="G51" s="435">
        <v>0</v>
      </c>
      <c r="H51" s="435">
        <v>649</v>
      </c>
      <c r="I51" s="435">
        <v>0</v>
      </c>
      <c r="J51" s="435">
        <v>0</v>
      </c>
      <c r="K51" s="435">
        <v>0</v>
      </c>
      <c r="L51" s="434">
        <v>0</v>
      </c>
      <c r="M51" s="432">
        <v>9389</v>
      </c>
      <c r="N51" s="427">
        <v>368</v>
      </c>
      <c r="O51" s="428">
        <v>2798</v>
      </c>
      <c r="P51" s="976">
        <f t="shared" si="2"/>
        <v>13204</v>
      </c>
    </row>
    <row r="52" spans="1:16" ht="14.25" x14ac:dyDescent="0.2">
      <c r="A52" s="380">
        <v>13</v>
      </c>
      <c r="B52" s="166" t="s">
        <v>26</v>
      </c>
      <c r="C52" s="432">
        <v>0</v>
      </c>
      <c r="D52" s="427">
        <v>510</v>
      </c>
      <c r="E52" s="428">
        <v>0</v>
      </c>
      <c r="F52" s="980">
        <v>933</v>
      </c>
      <c r="G52" s="435">
        <v>0</v>
      </c>
      <c r="H52" s="435">
        <v>0</v>
      </c>
      <c r="I52" s="435">
        <v>395</v>
      </c>
      <c r="J52" s="435">
        <v>365</v>
      </c>
      <c r="K52" s="435">
        <v>0</v>
      </c>
      <c r="L52" s="434">
        <v>0</v>
      </c>
      <c r="M52" s="432">
        <v>0</v>
      </c>
      <c r="N52" s="427">
        <v>730</v>
      </c>
      <c r="O52" s="428">
        <v>3386</v>
      </c>
      <c r="P52" s="976">
        <f t="shared" si="2"/>
        <v>6319</v>
      </c>
    </row>
    <row r="53" spans="1:16" ht="14.25" x14ac:dyDescent="0.2">
      <c r="A53" s="380">
        <v>14</v>
      </c>
      <c r="B53" s="166" t="s">
        <v>27</v>
      </c>
      <c r="C53" s="432">
        <v>686</v>
      </c>
      <c r="D53" s="427">
        <v>56</v>
      </c>
      <c r="E53" s="428">
        <v>0</v>
      </c>
      <c r="F53" s="980">
        <v>0</v>
      </c>
      <c r="G53" s="435">
        <v>0</v>
      </c>
      <c r="H53" s="435">
        <v>0</v>
      </c>
      <c r="I53" s="435">
        <v>700</v>
      </c>
      <c r="J53" s="435">
        <v>0</v>
      </c>
      <c r="K53" s="435">
        <v>0</v>
      </c>
      <c r="L53" s="434">
        <v>0</v>
      </c>
      <c r="M53" s="432">
        <v>4379</v>
      </c>
      <c r="N53" s="427">
        <v>0</v>
      </c>
      <c r="O53" s="428">
        <v>2704</v>
      </c>
      <c r="P53" s="976">
        <f t="shared" si="2"/>
        <v>8525</v>
      </c>
    </row>
    <row r="54" spans="1:16" ht="15" customHeight="1" thickBot="1" x14ac:dyDescent="0.25">
      <c r="A54" s="974">
        <v>15</v>
      </c>
      <c r="B54" s="381" t="s">
        <v>28</v>
      </c>
      <c r="C54" s="640">
        <v>244</v>
      </c>
      <c r="D54" s="429">
        <v>37</v>
      </c>
      <c r="E54" s="430">
        <v>0</v>
      </c>
      <c r="F54" s="1342">
        <v>365</v>
      </c>
      <c r="G54" s="1343">
        <v>0</v>
      </c>
      <c r="H54" s="1343">
        <v>0</v>
      </c>
      <c r="I54" s="1343">
        <v>0</v>
      </c>
      <c r="J54" s="1343">
        <v>0</v>
      </c>
      <c r="K54" s="1343">
        <v>0</v>
      </c>
      <c r="L54" s="1344">
        <v>0</v>
      </c>
      <c r="M54" s="640">
        <v>3529</v>
      </c>
      <c r="N54" s="429">
        <v>365</v>
      </c>
      <c r="O54" s="430">
        <v>2498</v>
      </c>
      <c r="P54" s="978">
        <f t="shared" si="2"/>
        <v>7038</v>
      </c>
    </row>
    <row r="55" spans="1:16" ht="15" x14ac:dyDescent="0.25">
      <c r="A55" s="378"/>
      <c r="B55" s="1345" t="s">
        <v>496</v>
      </c>
      <c r="C55" s="1058">
        <f t="shared" ref="C55:P55" si="3">SUM(C40:C54)</f>
        <v>2678</v>
      </c>
      <c r="D55" s="1056">
        <f t="shared" si="3"/>
        <v>4041</v>
      </c>
      <c r="E55" s="1057">
        <f t="shared" si="3"/>
        <v>0</v>
      </c>
      <c r="F55" s="1058">
        <f t="shared" si="3"/>
        <v>2191</v>
      </c>
      <c r="G55" s="1056">
        <f t="shared" si="3"/>
        <v>365</v>
      </c>
      <c r="H55" s="1056">
        <f t="shared" si="3"/>
        <v>1014</v>
      </c>
      <c r="I55" s="1056">
        <f t="shared" si="3"/>
        <v>1460</v>
      </c>
      <c r="J55" s="1056">
        <f t="shared" si="3"/>
        <v>10614</v>
      </c>
      <c r="K55" s="1056">
        <f t="shared" si="3"/>
        <v>0</v>
      </c>
      <c r="L55" s="1057">
        <f t="shared" si="3"/>
        <v>0</v>
      </c>
      <c r="M55" s="1058">
        <f t="shared" si="3"/>
        <v>57506</v>
      </c>
      <c r="N55" s="1056">
        <f t="shared" si="3"/>
        <v>1463</v>
      </c>
      <c r="O55" s="1057">
        <f t="shared" si="3"/>
        <v>21038</v>
      </c>
      <c r="P55" s="1346">
        <f t="shared" si="3"/>
        <v>102370</v>
      </c>
    </row>
    <row r="56" spans="1:16" s="517" customFormat="1" ht="14.25" x14ac:dyDescent="0.2">
      <c r="A56" s="433"/>
      <c r="B56" s="764" t="s">
        <v>429</v>
      </c>
      <c r="C56" s="980">
        <v>1172</v>
      </c>
      <c r="D56" s="435">
        <v>0</v>
      </c>
      <c r="E56" s="434">
        <v>0</v>
      </c>
      <c r="F56" s="760">
        <v>2877</v>
      </c>
      <c r="G56" s="435">
        <v>264</v>
      </c>
      <c r="H56" s="435">
        <v>732</v>
      </c>
      <c r="I56" s="435">
        <v>1464</v>
      </c>
      <c r="J56" s="435">
        <v>1098</v>
      </c>
      <c r="K56" s="435">
        <v>0</v>
      </c>
      <c r="L56" s="979">
        <v>0</v>
      </c>
      <c r="M56" s="980">
        <v>80670</v>
      </c>
      <c r="N56" s="435">
        <v>2593</v>
      </c>
      <c r="O56" s="434">
        <v>26813</v>
      </c>
      <c r="P56" s="982">
        <v>117683</v>
      </c>
    </row>
    <row r="57" spans="1:16" s="517" customFormat="1" ht="14.25" x14ac:dyDescent="0.2">
      <c r="A57" s="433"/>
      <c r="B57" s="763" t="s">
        <v>387</v>
      </c>
      <c r="C57" s="980">
        <v>526</v>
      </c>
      <c r="D57" s="435">
        <v>0</v>
      </c>
      <c r="E57" s="434">
        <v>0</v>
      </c>
      <c r="F57" s="760">
        <v>3447</v>
      </c>
      <c r="G57" s="435">
        <v>365</v>
      </c>
      <c r="H57" s="435">
        <v>365</v>
      </c>
      <c r="I57" s="435">
        <v>1499</v>
      </c>
      <c r="J57" s="435">
        <v>1039</v>
      </c>
      <c r="K57" s="435">
        <v>0</v>
      </c>
      <c r="L57" s="979">
        <v>0</v>
      </c>
      <c r="M57" s="980">
        <v>80145</v>
      </c>
      <c r="N57" s="435">
        <v>2536</v>
      </c>
      <c r="O57" s="434">
        <v>35009.5</v>
      </c>
      <c r="P57" s="982">
        <v>124931.5</v>
      </c>
    </row>
    <row r="58" spans="1:16" s="517" customFormat="1" ht="14.25" x14ac:dyDescent="0.2">
      <c r="A58" s="433"/>
      <c r="B58" s="763" t="s">
        <v>344</v>
      </c>
      <c r="C58" s="980">
        <v>922</v>
      </c>
      <c r="D58" s="435">
        <v>47</v>
      </c>
      <c r="E58" s="434">
        <v>0</v>
      </c>
      <c r="F58" s="760">
        <v>3154</v>
      </c>
      <c r="G58" s="435">
        <v>0</v>
      </c>
      <c r="H58" s="435">
        <v>912</v>
      </c>
      <c r="I58" s="435">
        <v>1095</v>
      </c>
      <c r="J58" s="435">
        <v>1042</v>
      </c>
      <c r="K58" s="435">
        <v>0</v>
      </c>
      <c r="L58" s="979">
        <v>0</v>
      </c>
      <c r="M58" s="980">
        <v>84777</v>
      </c>
      <c r="N58" s="435">
        <v>2554</v>
      </c>
      <c r="O58" s="434">
        <v>33602</v>
      </c>
      <c r="P58" s="982">
        <v>128105</v>
      </c>
    </row>
    <row r="59" spans="1:16" s="425" customFormat="1" ht="14.25" x14ac:dyDescent="0.2">
      <c r="A59" s="433"/>
      <c r="B59" s="764" t="s">
        <v>189</v>
      </c>
      <c r="C59" s="980">
        <v>357</v>
      </c>
      <c r="D59" s="435">
        <v>345</v>
      </c>
      <c r="E59" s="434">
        <v>0</v>
      </c>
      <c r="F59" s="760">
        <v>1825</v>
      </c>
      <c r="G59" s="435">
        <v>0</v>
      </c>
      <c r="H59" s="435">
        <v>1246</v>
      </c>
      <c r="I59" s="435">
        <v>1199</v>
      </c>
      <c r="J59" s="435">
        <v>730</v>
      </c>
      <c r="K59" s="435">
        <v>0</v>
      </c>
      <c r="L59" s="979">
        <v>0</v>
      </c>
      <c r="M59" s="980">
        <v>81799</v>
      </c>
      <c r="N59" s="435">
        <v>3682</v>
      </c>
      <c r="O59" s="434">
        <v>26011.25</v>
      </c>
      <c r="P59" s="982">
        <v>117194.25</v>
      </c>
    </row>
    <row r="60" spans="1:16" s="106" customFormat="1" ht="14.25" x14ac:dyDescent="0.2">
      <c r="A60" s="163"/>
      <c r="B60" s="765" t="s">
        <v>131</v>
      </c>
      <c r="C60" s="432">
        <v>711</v>
      </c>
      <c r="D60" s="427">
        <v>313</v>
      </c>
      <c r="E60" s="428">
        <v>0</v>
      </c>
      <c r="F60" s="761">
        <v>2119</v>
      </c>
      <c r="G60" s="427">
        <v>0</v>
      </c>
      <c r="H60" s="427">
        <v>1712</v>
      </c>
      <c r="I60" s="427">
        <v>1749</v>
      </c>
      <c r="J60" s="427">
        <v>732</v>
      </c>
      <c r="K60" s="427">
        <v>0</v>
      </c>
      <c r="L60" s="852">
        <v>0</v>
      </c>
      <c r="M60" s="432">
        <v>81522</v>
      </c>
      <c r="N60" s="427">
        <v>4478</v>
      </c>
      <c r="O60" s="428">
        <v>30425</v>
      </c>
      <c r="P60" s="981">
        <v>123761</v>
      </c>
    </row>
    <row r="61" spans="1:16" s="106" customFormat="1" ht="14.25" x14ac:dyDescent="0.2">
      <c r="A61" s="163"/>
      <c r="B61" s="765" t="s">
        <v>130</v>
      </c>
      <c r="C61" s="432">
        <v>2984</v>
      </c>
      <c r="D61" s="427">
        <v>416</v>
      </c>
      <c r="E61" s="428">
        <v>1</v>
      </c>
      <c r="F61" s="761">
        <v>2142</v>
      </c>
      <c r="G61" s="427">
        <v>537</v>
      </c>
      <c r="H61" s="427">
        <v>2821</v>
      </c>
      <c r="I61" s="427">
        <v>1825</v>
      </c>
      <c r="J61" s="427">
        <v>730</v>
      </c>
      <c r="K61" s="427">
        <v>0</v>
      </c>
      <c r="L61" s="852">
        <v>0</v>
      </c>
      <c r="M61" s="432">
        <v>86694</v>
      </c>
      <c r="N61" s="427">
        <v>4982</v>
      </c>
      <c r="O61" s="428">
        <v>33204</v>
      </c>
      <c r="P61" s="981">
        <v>136336</v>
      </c>
    </row>
    <row r="62" spans="1:16" s="106" customFormat="1" ht="15" thickBot="1" x14ac:dyDescent="0.25">
      <c r="A62" s="164"/>
      <c r="B62" s="766" t="s">
        <v>57</v>
      </c>
      <c r="C62" s="640">
        <v>1515</v>
      </c>
      <c r="D62" s="429">
        <v>1825</v>
      </c>
      <c r="E62" s="430">
        <v>0</v>
      </c>
      <c r="F62" s="762">
        <v>4087</v>
      </c>
      <c r="G62" s="429">
        <v>365</v>
      </c>
      <c r="H62" s="429">
        <v>1825</v>
      </c>
      <c r="I62" s="429">
        <v>730</v>
      </c>
      <c r="J62" s="429">
        <v>862</v>
      </c>
      <c r="K62" s="429">
        <v>0</v>
      </c>
      <c r="L62" s="977"/>
      <c r="M62" s="640">
        <v>77149</v>
      </c>
      <c r="N62" s="429">
        <v>5604</v>
      </c>
      <c r="O62" s="430">
        <v>26798</v>
      </c>
      <c r="P62" s="983">
        <v>120760</v>
      </c>
    </row>
    <row r="63" spans="1:16" x14ac:dyDescent="0.2">
      <c r="A63" s="1" t="s">
        <v>60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x14ac:dyDescent="0.2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s="512" customFormat="1" x14ac:dyDescent="0.2">
      <c r="A65" s="1"/>
      <c r="B65" s="515"/>
      <c r="C65" s="515"/>
      <c r="D65" s="515"/>
      <c r="E65" s="515"/>
      <c r="F65" s="515"/>
      <c r="G65" s="515"/>
      <c r="H65" s="515"/>
      <c r="I65" s="515"/>
      <c r="J65" s="515"/>
      <c r="K65" s="515"/>
      <c r="L65" s="515"/>
      <c r="M65" s="515"/>
      <c r="N65" s="515"/>
      <c r="O65" s="515"/>
      <c r="P65" s="515"/>
    </row>
    <row r="66" spans="1:16" s="512" customFormat="1" x14ac:dyDescent="0.2">
      <c r="A66" s="1"/>
      <c r="B66" s="515"/>
      <c r="C66" s="515"/>
      <c r="D66" s="515"/>
      <c r="E66" s="515"/>
      <c r="F66" s="515"/>
      <c r="G66" s="515"/>
      <c r="H66" s="515"/>
      <c r="I66" s="515"/>
      <c r="J66" s="515"/>
      <c r="K66" s="515"/>
      <c r="L66" s="515"/>
      <c r="M66" s="515"/>
      <c r="N66" s="515"/>
      <c r="O66" s="515"/>
      <c r="P66" s="515"/>
    </row>
    <row r="67" spans="1:16" s="512" customFormat="1" x14ac:dyDescent="0.2">
      <c r="A67" s="1"/>
      <c r="B67" s="515"/>
      <c r="C67" s="515"/>
      <c r="D67" s="515"/>
      <c r="E67" s="515"/>
      <c r="F67" s="515"/>
      <c r="G67" s="515"/>
      <c r="H67" s="515"/>
      <c r="I67" s="515"/>
      <c r="J67" s="515"/>
      <c r="K67" s="515"/>
      <c r="L67" s="515"/>
      <c r="M67" s="515"/>
      <c r="N67" s="515"/>
      <c r="O67" s="515"/>
      <c r="P67" s="515"/>
    </row>
    <row r="68" spans="1:16" s="512" customFormat="1" x14ac:dyDescent="0.2">
      <c r="A68" s="1"/>
      <c r="B68" s="515"/>
      <c r="C68" s="515"/>
      <c r="D68" s="515"/>
      <c r="E68" s="515"/>
      <c r="F68" s="515"/>
      <c r="G68" s="515"/>
      <c r="H68" s="515"/>
      <c r="I68" s="515"/>
      <c r="J68" s="515"/>
      <c r="K68" s="515"/>
      <c r="L68" s="515"/>
      <c r="M68" s="515"/>
      <c r="N68" s="515"/>
      <c r="O68" s="515"/>
      <c r="P68" s="515"/>
    </row>
    <row r="71" spans="1:16" ht="13.5" thickBot="1" x14ac:dyDescent="0.25">
      <c r="A71" s="7" t="s">
        <v>463</v>
      </c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</row>
    <row r="72" spans="1:16" ht="42.75" customHeight="1" thickBot="1" x14ac:dyDescent="0.25">
      <c r="A72" s="58"/>
      <c r="B72" s="80"/>
      <c r="C72" s="1607" t="s">
        <v>61</v>
      </c>
      <c r="D72" s="1607"/>
      <c r="E72" s="1607"/>
      <c r="F72" s="1608" t="s">
        <v>133</v>
      </c>
      <c r="G72" s="1609"/>
      <c r="H72" s="1609"/>
      <c r="I72" s="1609"/>
      <c r="J72" s="1609"/>
      <c r="K72" s="1609"/>
      <c r="L72" s="1610"/>
      <c r="M72" s="1607" t="s">
        <v>63</v>
      </c>
      <c r="N72" s="1607"/>
      <c r="O72" s="1607"/>
      <c r="P72" s="165"/>
    </row>
    <row r="73" spans="1:16" ht="110.25" customHeight="1" thickBot="1" x14ac:dyDescent="0.25">
      <c r="A73" s="36" t="s">
        <v>58</v>
      </c>
      <c r="B73" s="61" t="s">
        <v>3</v>
      </c>
      <c r="C73" s="36" t="s">
        <v>138</v>
      </c>
      <c r="D73" s="37" t="s">
        <v>137</v>
      </c>
      <c r="E73" s="61" t="s">
        <v>325</v>
      </c>
      <c r="F73" s="46" t="s">
        <v>139</v>
      </c>
      <c r="G73" s="35" t="s">
        <v>140</v>
      </c>
      <c r="H73" s="37" t="s">
        <v>326</v>
      </c>
      <c r="I73" s="35" t="s">
        <v>327</v>
      </c>
      <c r="J73" s="35" t="s">
        <v>328</v>
      </c>
      <c r="K73" s="35" t="s">
        <v>64</v>
      </c>
      <c r="L73" s="66" t="s">
        <v>141</v>
      </c>
      <c r="M73" s="36" t="s">
        <v>65</v>
      </c>
      <c r="N73" s="37" t="s">
        <v>329</v>
      </c>
      <c r="O73" s="35" t="s">
        <v>330</v>
      </c>
      <c r="P73" s="46" t="s">
        <v>203</v>
      </c>
    </row>
    <row r="74" spans="1:16" ht="14.25" x14ac:dyDescent="0.2">
      <c r="A74" s="378">
        <v>1</v>
      </c>
      <c r="B74" s="379" t="s">
        <v>14</v>
      </c>
      <c r="C74" s="431">
        <v>0</v>
      </c>
      <c r="D74" s="504">
        <v>0</v>
      </c>
      <c r="E74" s="505">
        <v>0</v>
      </c>
      <c r="F74" s="431">
        <v>0</v>
      </c>
      <c r="G74" s="504">
        <v>0</v>
      </c>
      <c r="H74" s="504">
        <v>0</v>
      </c>
      <c r="I74" s="504">
        <v>0</v>
      </c>
      <c r="J74" s="504">
        <v>0</v>
      </c>
      <c r="K74" s="504">
        <v>0</v>
      </c>
      <c r="L74" s="505">
        <v>0</v>
      </c>
      <c r="M74" s="431">
        <v>0</v>
      </c>
      <c r="N74" s="504">
        <v>0</v>
      </c>
      <c r="O74" s="505">
        <v>0</v>
      </c>
      <c r="P74" s="984">
        <f t="shared" ref="P74:P88" si="4">SUM(C74:O74)</f>
        <v>0</v>
      </c>
    </row>
    <row r="75" spans="1:16" ht="14.25" x14ac:dyDescent="0.2">
      <c r="A75" s="380">
        <v>2</v>
      </c>
      <c r="B75" s="166" t="s">
        <v>15</v>
      </c>
      <c r="C75" s="432">
        <v>0</v>
      </c>
      <c r="D75" s="427">
        <v>0</v>
      </c>
      <c r="E75" s="428">
        <v>0</v>
      </c>
      <c r="F75" s="980">
        <v>0</v>
      </c>
      <c r="G75" s="435">
        <v>0</v>
      </c>
      <c r="H75" s="435">
        <v>0</v>
      </c>
      <c r="I75" s="435">
        <v>0</v>
      </c>
      <c r="J75" s="435">
        <v>0</v>
      </c>
      <c r="K75" s="435">
        <v>0</v>
      </c>
      <c r="L75" s="434">
        <v>0</v>
      </c>
      <c r="M75" s="432">
        <v>0</v>
      </c>
      <c r="N75" s="427">
        <v>0</v>
      </c>
      <c r="O75" s="428">
        <v>0</v>
      </c>
      <c r="P75" s="976">
        <f t="shared" si="4"/>
        <v>0</v>
      </c>
    </row>
    <row r="76" spans="1:16" ht="14.25" x14ac:dyDescent="0.2">
      <c r="A76" s="380">
        <v>3</v>
      </c>
      <c r="B76" s="166" t="s">
        <v>16</v>
      </c>
      <c r="C76" s="432">
        <v>3111</v>
      </c>
      <c r="D76" s="427">
        <v>0</v>
      </c>
      <c r="E76" s="428">
        <v>0</v>
      </c>
      <c r="F76" s="980">
        <v>0</v>
      </c>
      <c r="G76" s="435">
        <v>0</v>
      </c>
      <c r="H76" s="435">
        <v>0</v>
      </c>
      <c r="I76" s="435">
        <v>0</v>
      </c>
      <c r="J76" s="435">
        <v>0</v>
      </c>
      <c r="K76" s="435">
        <v>0</v>
      </c>
      <c r="L76" s="434">
        <v>0</v>
      </c>
      <c r="M76" s="432">
        <v>0</v>
      </c>
      <c r="N76" s="427">
        <v>6312</v>
      </c>
      <c r="O76" s="428">
        <v>0</v>
      </c>
      <c r="P76" s="976">
        <f t="shared" si="4"/>
        <v>9423</v>
      </c>
    </row>
    <row r="77" spans="1:16" ht="14.25" x14ac:dyDescent="0.2">
      <c r="A77" s="380">
        <v>4</v>
      </c>
      <c r="B77" s="166" t="s">
        <v>17</v>
      </c>
      <c r="C77" s="432">
        <v>0</v>
      </c>
      <c r="D77" s="427">
        <v>0</v>
      </c>
      <c r="E77" s="428">
        <v>0</v>
      </c>
      <c r="F77" s="980">
        <v>0</v>
      </c>
      <c r="G77" s="435">
        <v>0</v>
      </c>
      <c r="H77" s="435">
        <v>0</v>
      </c>
      <c r="I77" s="435">
        <v>0</v>
      </c>
      <c r="J77" s="435">
        <v>0</v>
      </c>
      <c r="K77" s="435">
        <v>0</v>
      </c>
      <c r="L77" s="434">
        <v>0</v>
      </c>
      <c r="M77" s="432">
        <v>0</v>
      </c>
      <c r="N77" s="427">
        <v>0</v>
      </c>
      <c r="O77" s="428">
        <v>0</v>
      </c>
      <c r="P77" s="976">
        <f t="shared" si="4"/>
        <v>0</v>
      </c>
    </row>
    <row r="78" spans="1:16" ht="14.25" x14ac:dyDescent="0.2">
      <c r="A78" s="380">
        <v>5</v>
      </c>
      <c r="B78" s="166" t="s">
        <v>18</v>
      </c>
      <c r="C78" s="432">
        <v>0</v>
      </c>
      <c r="D78" s="427">
        <v>0</v>
      </c>
      <c r="E78" s="428">
        <v>0</v>
      </c>
      <c r="F78" s="980">
        <v>0</v>
      </c>
      <c r="G78" s="435">
        <v>0</v>
      </c>
      <c r="H78" s="435">
        <v>0</v>
      </c>
      <c r="I78" s="435">
        <v>0</v>
      </c>
      <c r="J78" s="435">
        <v>0</v>
      </c>
      <c r="K78" s="435">
        <v>0</v>
      </c>
      <c r="L78" s="434">
        <v>0</v>
      </c>
      <c r="M78" s="432">
        <v>0</v>
      </c>
      <c r="N78" s="427">
        <v>0</v>
      </c>
      <c r="O78" s="428">
        <v>0</v>
      </c>
      <c r="P78" s="976">
        <f t="shared" si="4"/>
        <v>0</v>
      </c>
    </row>
    <row r="79" spans="1:16" ht="14.25" x14ac:dyDescent="0.2">
      <c r="A79" s="380">
        <v>6</v>
      </c>
      <c r="B79" s="166" t="s">
        <v>19</v>
      </c>
      <c r="C79" s="432">
        <v>0</v>
      </c>
      <c r="D79" s="427">
        <v>0</v>
      </c>
      <c r="E79" s="428">
        <v>0</v>
      </c>
      <c r="F79" s="980">
        <v>0</v>
      </c>
      <c r="G79" s="435">
        <v>0</v>
      </c>
      <c r="H79" s="435">
        <v>0</v>
      </c>
      <c r="I79" s="435">
        <v>0</v>
      </c>
      <c r="J79" s="435">
        <v>0</v>
      </c>
      <c r="K79" s="435">
        <v>0</v>
      </c>
      <c r="L79" s="434">
        <v>0</v>
      </c>
      <c r="M79" s="432">
        <v>1459</v>
      </c>
      <c r="N79" s="427">
        <v>0</v>
      </c>
      <c r="O79" s="428">
        <v>361</v>
      </c>
      <c r="P79" s="976">
        <f t="shared" si="4"/>
        <v>1820</v>
      </c>
    </row>
    <row r="80" spans="1:16" ht="14.25" x14ac:dyDescent="0.2">
      <c r="A80" s="380">
        <v>7</v>
      </c>
      <c r="B80" s="166" t="s">
        <v>20</v>
      </c>
      <c r="C80" s="432">
        <v>0</v>
      </c>
      <c r="D80" s="427">
        <v>0</v>
      </c>
      <c r="E80" s="428">
        <v>0</v>
      </c>
      <c r="F80" s="980">
        <v>0</v>
      </c>
      <c r="G80" s="435">
        <v>0</v>
      </c>
      <c r="H80" s="435">
        <v>0</v>
      </c>
      <c r="I80" s="435">
        <v>0</v>
      </c>
      <c r="J80" s="435">
        <v>0</v>
      </c>
      <c r="K80" s="435">
        <v>0</v>
      </c>
      <c r="L80" s="434">
        <v>0</v>
      </c>
      <c r="M80" s="432">
        <v>0</v>
      </c>
      <c r="N80" s="427">
        <v>0</v>
      </c>
      <c r="O80" s="428">
        <v>0</v>
      </c>
      <c r="P80" s="976">
        <f t="shared" si="4"/>
        <v>0</v>
      </c>
    </row>
    <row r="81" spans="1:16" ht="14.25" x14ac:dyDescent="0.2">
      <c r="A81" s="380">
        <v>8</v>
      </c>
      <c r="B81" s="166" t="s">
        <v>21</v>
      </c>
      <c r="C81" s="432">
        <v>0</v>
      </c>
      <c r="D81" s="427">
        <v>0</v>
      </c>
      <c r="E81" s="428">
        <v>0</v>
      </c>
      <c r="F81" s="980">
        <v>0</v>
      </c>
      <c r="G81" s="435">
        <v>0</v>
      </c>
      <c r="H81" s="435">
        <v>0</v>
      </c>
      <c r="I81" s="435">
        <v>0</v>
      </c>
      <c r="J81" s="435">
        <v>0</v>
      </c>
      <c r="K81" s="435">
        <v>0</v>
      </c>
      <c r="L81" s="434">
        <v>0</v>
      </c>
      <c r="M81" s="432">
        <v>0</v>
      </c>
      <c r="N81" s="427">
        <v>0</v>
      </c>
      <c r="O81" s="428">
        <v>1940</v>
      </c>
      <c r="P81" s="976">
        <f t="shared" si="4"/>
        <v>1940</v>
      </c>
    </row>
    <row r="82" spans="1:16" ht="14.25" x14ac:dyDescent="0.2">
      <c r="A82" s="380">
        <v>9</v>
      </c>
      <c r="B82" s="166" t="s">
        <v>22</v>
      </c>
      <c r="C82" s="432">
        <v>262</v>
      </c>
      <c r="D82" s="427">
        <v>0</v>
      </c>
      <c r="E82" s="428">
        <v>0</v>
      </c>
      <c r="F82" s="980">
        <v>0</v>
      </c>
      <c r="G82" s="435">
        <v>0</v>
      </c>
      <c r="H82" s="435">
        <v>0</v>
      </c>
      <c r="I82" s="435">
        <v>0</v>
      </c>
      <c r="J82" s="435">
        <v>0</v>
      </c>
      <c r="K82" s="435">
        <v>0</v>
      </c>
      <c r="L82" s="434">
        <v>0</v>
      </c>
      <c r="M82" s="432">
        <v>0</v>
      </c>
      <c r="N82" s="427">
        <v>0</v>
      </c>
      <c r="O82" s="428">
        <v>681</v>
      </c>
      <c r="P82" s="976">
        <f t="shared" si="4"/>
        <v>943</v>
      </c>
    </row>
    <row r="83" spans="1:16" ht="14.25" x14ac:dyDescent="0.2">
      <c r="A83" s="380">
        <v>10</v>
      </c>
      <c r="B83" s="166" t="s">
        <v>23</v>
      </c>
      <c r="C83" s="432">
        <v>0</v>
      </c>
      <c r="D83" s="427">
        <v>0</v>
      </c>
      <c r="E83" s="428">
        <v>0</v>
      </c>
      <c r="F83" s="980">
        <v>0</v>
      </c>
      <c r="G83" s="435">
        <v>0</v>
      </c>
      <c r="H83" s="435">
        <v>0</v>
      </c>
      <c r="I83" s="435">
        <v>0</v>
      </c>
      <c r="J83" s="435">
        <v>0</v>
      </c>
      <c r="K83" s="435">
        <v>0</v>
      </c>
      <c r="L83" s="434">
        <v>0</v>
      </c>
      <c r="M83" s="432">
        <v>0</v>
      </c>
      <c r="N83" s="427">
        <v>0</v>
      </c>
      <c r="O83" s="428">
        <v>0</v>
      </c>
      <c r="P83" s="976">
        <f t="shared" si="4"/>
        <v>0</v>
      </c>
    </row>
    <row r="84" spans="1:16" ht="14.25" x14ac:dyDescent="0.2">
      <c r="A84" s="380">
        <v>11</v>
      </c>
      <c r="B84" s="166" t="s">
        <v>24</v>
      </c>
      <c r="C84" s="432">
        <v>0</v>
      </c>
      <c r="D84" s="427">
        <v>0</v>
      </c>
      <c r="E84" s="428">
        <v>0</v>
      </c>
      <c r="F84" s="980">
        <v>0</v>
      </c>
      <c r="G84" s="435">
        <v>0</v>
      </c>
      <c r="H84" s="435">
        <v>0</v>
      </c>
      <c r="I84" s="435">
        <v>0</v>
      </c>
      <c r="J84" s="435">
        <v>0</v>
      </c>
      <c r="K84" s="435">
        <v>0</v>
      </c>
      <c r="L84" s="434">
        <v>0</v>
      </c>
      <c r="M84" s="432">
        <v>0</v>
      </c>
      <c r="N84" s="427">
        <v>0</v>
      </c>
      <c r="O84" s="428">
        <v>2633</v>
      </c>
      <c r="P84" s="976">
        <f t="shared" si="4"/>
        <v>2633</v>
      </c>
    </row>
    <row r="85" spans="1:16" ht="14.25" x14ac:dyDescent="0.2">
      <c r="A85" s="380">
        <v>12</v>
      </c>
      <c r="B85" s="166" t="s">
        <v>25</v>
      </c>
      <c r="C85" s="432">
        <v>0</v>
      </c>
      <c r="D85" s="427">
        <v>0</v>
      </c>
      <c r="E85" s="428">
        <v>0</v>
      </c>
      <c r="F85" s="980">
        <v>0</v>
      </c>
      <c r="G85" s="435">
        <v>0</v>
      </c>
      <c r="H85" s="435">
        <v>0</v>
      </c>
      <c r="I85" s="435">
        <v>0</v>
      </c>
      <c r="J85" s="435">
        <v>0</v>
      </c>
      <c r="K85" s="435">
        <v>0</v>
      </c>
      <c r="L85" s="434">
        <v>0</v>
      </c>
      <c r="M85" s="432">
        <v>0</v>
      </c>
      <c r="N85" s="427">
        <v>0</v>
      </c>
      <c r="O85" s="428">
        <v>1652</v>
      </c>
      <c r="P85" s="976">
        <f t="shared" si="4"/>
        <v>1652</v>
      </c>
    </row>
    <row r="86" spans="1:16" ht="14.25" x14ac:dyDescent="0.2">
      <c r="A86" s="380">
        <v>13</v>
      </c>
      <c r="B86" s="166" t="s">
        <v>26</v>
      </c>
      <c r="C86" s="432">
        <v>0</v>
      </c>
      <c r="D86" s="427">
        <v>0</v>
      </c>
      <c r="E86" s="428">
        <v>0</v>
      </c>
      <c r="F86" s="980">
        <v>0</v>
      </c>
      <c r="G86" s="435">
        <v>0</v>
      </c>
      <c r="H86" s="435">
        <v>0</v>
      </c>
      <c r="I86" s="435">
        <v>0</v>
      </c>
      <c r="J86" s="435">
        <v>0</v>
      </c>
      <c r="K86" s="435">
        <v>0</v>
      </c>
      <c r="L86" s="434">
        <v>0</v>
      </c>
      <c r="M86" s="432">
        <v>0</v>
      </c>
      <c r="N86" s="427">
        <v>0</v>
      </c>
      <c r="O86" s="428">
        <v>0</v>
      </c>
      <c r="P86" s="976">
        <f t="shared" si="4"/>
        <v>0</v>
      </c>
    </row>
    <row r="87" spans="1:16" ht="14.25" x14ac:dyDescent="0.2">
      <c r="A87" s="380">
        <v>14</v>
      </c>
      <c r="B87" s="166" t="s">
        <v>27</v>
      </c>
      <c r="C87" s="432">
        <v>0</v>
      </c>
      <c r="D87" s="427">
        <v>0</v>
      </c>
      <c r="E87" s="428">
        <v>0</v>
      </c>
      <c r="F87" s="980">
        <v>0</v>
      </c>
      <c r="G87" s="435">
        <v>0</v>
      </c>
      <c r="H87" s="435">
        <v>0</v>
      </c>
      <c r="I87" s="435">
        <v>0</v>
      </c>
      <c r="J87" s="435">
        <v>0</v>
      </c>
      <c r="K87" s="435">
        <v>0</v>
      </c>
      <c r="L87" s="434">
        <v>0</v>
      </c>
      <c r="M87" s="432">
        <v>0</v>
      </c>
      <c r="N87" s="427">
        <v>0</v>
      </c>
      <c r="O87" s="428">
        <v>1095</v>
      </c>
      <c r="P87" s="976">
        <f t="shared" si="4"/>
        <v>1095</v>
      </c>
    </row>
    <row r="88" spans="1:16" ht="15.75" customHeight="1" thickBot="1" x14ac:dyDescent="0.25">
      <c r="A88" s="974">
        <v>15</v>
      </c>
      <c r="B88" s="381" t="s">
        <v>28</v>
      </c>
      <c r="C88" s="640">
        <v>0</v>
      </c>
      <c r="D88" s="429">
        <v>0</v>
      </c>
      <c r="E88" s="430">
        <v>0</v>
      </c>
      <c r="F88" s="1342">
        <v>0</v>
      </c>
      <c r="G88" s="1343">
        <v>0</v>
      </c>
      <c r="H88" s="1343">
        <v>0</v>
      </c>
      <c r="I88" s="1343">
        <v>0</v>
      </c>
      <c r="J88" s="1343">
        <v>0</v>
      </c>
      <c r="K88" s="1343">
        <v>0</v>
      </c>
      <c r="L88" s="1344">
        <v>0</v>
      </c>
      <c r="M88" s="640">
        <v>0</v>
      </c>
      <c r="N88" s="429">
        <v>0</v>
      </c>
      <c r="O88" s="430">
        <v>1758</v>
      </c>
      <c r="P88" s="978">
        <f t="shared" si="4"/>
        <v>1758</v>
      </c>
    </row>
    <row r="89" spans="1:16" ht="15" x14ac:dyDescent="0.25">
      <c r="A89" s="378"/>
      <c r="B89" s="1345" t="s">
        <v>429</v>
      </c>
      <c r="C89" s="1058">
        <f t="shared" ref="C89:P89" si="5">SUM(C74:C88)</f>
        <v>3373</v>
      </c>
      <c r="D89" s="1056">
        <f t="shared" si="5"/>
        <v>0</v>
      </c>
      <c r="E89" s="1057">
        <f t="shared" si="5"/>
        <v>0</v>
      </c>
      <c r="F89" s="1058">
        <f t="shared" si="5"/>
        <v>0</v>
      </c>
      <c r="G89" s="1056">
        <f t="shared" si="5"/>
        <v>0</v>
      </c>
      <c r="H89" s="1056">
        <f t="shared" si="5"/>
        <v>0</v>
      </c>
      <c r="I89" s="1056">
        <f t="shared" si="5"/>
        <v>0</v>
      </c>
      <c r="J89" s="1056">
        <f t="shared" si="5"/>
        <v>0</v>
      </c>
      <c r="K89" s="1056">
        <f t="shared" si="5"/>
        <v>0</v>
      </c>
      <c r="L89" s="1057">
        <f t="shared" si="5"/>
        <v>0</v>
      </c>
      <c r="M89" s="1058">
        <f t="shared" si="5"/>
        <v>1459</v>
      </c>
      <c r="N89" s="1056">
        <f t="shared" si="5"/>
        <v>6312</v>
      </c>
      <c r="O89" s="1057">
        <f t="shared" si="5"/>
        <v>10120</v>
      </c>
      <c r="P89" s="1346">
        <f t="shared" si="5"/>
        <v>21264</v>
      </c>
    </row>
    <row r="90" spans="1:16" s="517" customFormat="1" ht="14.25" x14ac:dyDescent="0.2">
      <c r="A90" s="433"/>
      <c r="B90" s="764" t="s">
        <v>429</v>
      </c>
      <c r="C90" s="980">
        <v>3177</v>
      </c>
      <c r="D90" s="435">
        <v>0</v>
      </c>
      <c r="E90" s="434">
        <v>0</v>
      </c>
      <c r="F90" s="760">
        <v>0</v>
      </c>
      <c r="G90" s="435">
        <v>0</v>
      </c>
      <c r="H90" s="435">
        <v>0</v>
      </c>
      <c r="I90" s="435">
        <v>0</v>
      </c>
      <c r="J90" s="435">
        <v>0</v>
      </c>
      <c r="K90" s="435">
        <v>0</v>
      </c>
      <c r="L90" s="979">
        <v>0</v>
      </c>
      <c r="M90" s="980">
        <v>1475</v>
      </c>
      <c r="N90" s="435">
        <v>6397</v>
      </c>
      <c r="O90" s="434">
        <v>16083</v>
      </c>
      <c r="P90" s="982">
        <v>27132</v>
      </c>
    </row>
    <row r="91" spans="1:16" s="517" customFormat="1" ht="14.25" x14ac:dyDescent="0.2">
      <c r="A91" s="433"/>
      <c r="B91" s="763" t="s">
        <v>387</v>
      </c>
      <c r="C91" s="980">
        <v>3685</v>
      </c>
      <c r="D91" s="435">
        <v>0</v>
      </c>
      <c r="E91" s="434">
        <v>0</v>
      </c>
      <c r="F91" s="760">
        <v>0</v>
      </c>
      <c r="G91" s="435">
        <v>0</v>
      </c>
      <c r="H91" s="435">
        <v>0</v>
      </c>
      <c r="I91" s="435">
        <v>0</v>
      </c>
      <c r="J91" s="435">
        <v>0</v>
      </c>
      <c r="K91" s="435">
        <v>0</v>
      </c>
      <c r="L91" s="979">
        <v>0</v>
      </c>
      <c r="M91" s="980">
        <v>1902</v>
      </c>
      <c r="N91" s="435">
        <v>6460</v>
      </c>
      <c r="O91" s="434">
        <v>25215</v>
      </c>
      <c r="P91" s="982">
        <v>37262</v>
      </c>
    </row>
    <row r="92" spans="1:16" s="517" customFormat="1" ht="14.25" x14ac:dyDescent="0.2">
      <c r="A92" s="433"/>
      <c r="B92" s="763" t="s">
        <v>344</v>
      </c>
      <c r="C92" s="980">
        <v>3123</v>
      </c>
      <c r="D92" s="435">
        <v>0</v>
      </c>
      <c r="E92" s="434">
        <v>0</v>
      </c>
      <c r="F92" s="760">
        <v>84</v>
      </c>
      <c r="G92" s="435">
        <v>0</v>
      </c>
      <c r="H92" s="435">
        <v>0</v>
      </c>
      <c r="I92" s="435">
        <v>0</v>
      </c>
      <c r="J92" s="435">
        <v>0</v>
      </c>
      <c r="K92" s="435">
        <v>0</v>
      </c>
      <c r="L92" s="979">
        <v>0</v>
      </c>
      <c r="M92" s="980">
        <v>6800</v>
      </c>
      <c r="N92" s="435">
        <v>0</v>
      </c>
      <c r="O92" s="434">
        <v>21780</v>
      </c>
      <c r="P92" s="982">
        <v>31787</v>
      </c>
    </row>
    <row r="93" spans="1:16" s="425" customFormat="1" ht="14.25" x14ac:dyDescent="0.2">
      <c r="A93" s="433"/>
      <c r="B93" s="764" t="s">
        <v>189</v>
      </c>
      <c r="C93" s="980">
        <v>5175</v>
      </c>
      <c r="D93" s="435">
        <v>0</v>
      </c>
      <c r="E93" s="434">
        <v>0</v>
      </c>
      <c r="F93" s="760">
        <v>9</v>
      </c>
      <c r="G93" s="435">
        <v>0</v>
      </c>
      <c r="H93" s="435">
        <v>0</v>
      </c>
      <c r="I93" s="435">
        <v>0</v>
      </c>
      <c r="J93" s="435">
        <v>0</v>
      </c>
      <c r="K93" s="435">
        <v>0</v>
      </c>
      <c r="L93" s="979">
        <v>0</v>
      </c>
      <c r="M93" s="980">
        <v>5354</v>
      </c>
      <c r="N93" s="435">
        <v>7776</v>
      </c>
      <c r="O93" s="434">
        <v>23777</v>
      </c>
      <c r="P93" s="982">
        <v>42091</v>
      </c>
    </row>
    <row r="94" spans="1:16" ht="14.25" x14ac:dyDescent="0.2">
      <c r="A94" s="163"/>
      <c r="B94" s="765" t="s">
        <v>131</v>
      </c>
      <c r="C94" s="432">
        <v>4226</v>
      </c>
      <c r="D94" s="427">
        <v>0</v>
      </c>
      <c r="E94" s="428">
        <v>0</v>
      </c>
      <c r="F94" s="761">
        <v>75</v>
      </c>
      <c r="G94" s="427">
        <v>0</v>
      </c>
      <c r="H94" s="427">
        <v>0</v>
      </c>
      <c r="I94" s="427">
        <v>0</v>
      </c>
      <c r="J94" s="427">
        <v>0</v>
      </c>
      <c r="K94" s="427">
        <v>0</v>
      </c>
      <c r="L94" s="852">
        <v>0</v>
      </c>
      <c r="M94" s="432">
        <v>5817</v>
      </c>
      <c r="N94" s="427">
        <v>8984</v>
      </c>
      <c r="O94" s="428">
        <v>17209</v>
      </c>
      <c r="P94" s="981">
        <v>36311</v>
      </c>
    </row>
    <row r="95" spans="1:16" ht="14.25" x14ac:dyDescent="0.2">
      <c r="A95" s="163"/>
      <c r="B95" s="765" t="s">
        <v>130</v>
      </c>
      <c r="C95" s="432">
        <v>10908</v>
      </c>
      <c r="D95" s="427">
        <v>0</v>
      </c>
      <c r="E95" s="428">
        <v>0</v>
      </c>
      <c r="F95" s="761">
        <v>0</v>
      </c>
      <c r="G95" s="427">
        <v>0</v>
      </c>
      <c r="H95" s="427">
        <v>0</v>
      </c>
      <c r="I95" s="427">
        <v>0</v>
      </c>
      <c r="J95" s="427">
        <v>0</v>
      </c>
      <c r="K95" s="427">
        <v>0</v>
      </c>
      <c r="L95" s="852">
        <v>0</v>
      </c>
      <c r="M95" s="432">
        <v>13356</v>
      </c>
      <c r="N95" s="427">
        <v>10145</v>
      </c>
      <c r="O95" s="428">
        <v>18365</v>
      </c>
      <c r="P95" s="981">
        <v>52774</v>
      </c>
    </row>
    <row r="96" spans="1:16" ht="15" thickBot="1" x14ac:dyDescent="0.25">
      <c r="A96" s="164"/>
      <c r="B96" s="766" t="s">
        <v>57</v>
      </c>
      <c r="C96" s="640">
        <v>9146</v>
      </c>
      <c r="D96" s="429">
        <v>1523</v>
      </c>
      <c r="E96" s="430">
        <v>0</v>
      </c>
      <c r="F96" s="762">
        <v>0</v>
      </c>
      <c r="G96" s="429">
        <v>0</v>
      </c>
      <c r="H96" s="429">
        <v>0</v>
      </c>
      <c r="I96" s="429">
        <v>0</v>
      </c>
      <c r="J96" s="429">
        <v>365</v>
      </c>
      <c r="K96" s="429">
        <v>0</v>
      </c>
      <c r="L96" s="977">
        <v>0</v>
      </c>
      <c r="M96" s="640">
        <v>15511</v>
      </c>
      <c r="N96" s="429">
        <v>10862</v>
      </c>
      <c r="O96" s="430">
        <v>16817</v>
      </c>
      <c r="P96" s="983">
        <v>54224</v>
      </c>
    </row>
    <row r="97" spans="1:16" x14ac:dyDescent="0.2">
      <c r="A97" s="1" t="s">
        <v>60</v>
      </c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s="512" customFormat="1" x14ac:dyDescent="0.2">
      <c r="A98" s="1"/>
      <c r="B98" s="515"/>
      <c r="C98" s="515"/>
      <c r="D98" s="515"/>
      <c r="E98" s="515"/>
      <c r="F98" s="515"/>
      <c r="G98" s="515"/>
      <c r="H98" s="515"/>
      <c r="I98" s="515"/>
      <c r="J98" s="515"/>
      <c r="K98" s="515"/>
      <c r="L98" s="515"/>
      <c r="M98" s="515"/>
      <c r="N98" s="515"/>
      <c r="O98" s="515"/>
      <c r="P98" s="515"/>
    </row>
    <row r="99" spans="1:16" s="512" customFormat="1" x14ac:dyDescent="0.2">
      <c r="A99" s="1"/>
      <c r="B99" s="515"/>
      <c r="C99" s="515"/>
      <c r="D99" s="515"/>
      <c r="E99" s="515"/>
      <c r="F99" s="515"/>
      <c r="G99" s="515"/>
      <c r="H99" s="515"/>
      <c r="I99" s="515"/>
      <c r="J99" s="515"/>
      <c r="K99" s="515"/>
      <c r="L99" s="515"/>
      <c r="M99" s="515"/>
      <c r="N99" s="515"/>
      <c r="O99" s="515"/>
      <c r="P99" s="515"/>
    </row>
    <row r="100" spans="1:16" s="512" customFormat="1" x14ac:dyDescent="0.2">
      <c r="A100" s="1"/>
      <c r="B100" s="515"/>
      <c r="C100" s="515"/>
      <c r="D100" s="515"/>
      <c r="E100" s="515"/>
      <c r="F100" s="515"/>
      <c r="G100" s="515"/>
      <c r="H100" s="515"/>
      <c r="I100" s="515"/>
      <c r="J100" s="515" t="s">
        <v>132</v>
      </c>
      <c r="K100" s="515"/>
      <c r="L100" s="515"/>
      <c r="M100" s="515"/>
      <c r="N100" s="515"/>
      <c r="O100" s="515"/>
      <c r="P100" s="515"/>
    </row>
    <row r="101" spans="1:16" s="512" customFormat="1" x14ac:dyDescent="0.2">
      <c r="A101" s="1"/>
      <c r="B101" s="515"/>
      <c r="C101" s="515"/>
      <c r="D101" s="515"/>
      <c r="E101" s="515"/>
      <c r="F101" s="515"/>
      <c r="G101" s="515"/>
      <c r="H101" s="515"/>
      <c r="I101" s="515"/>
      <c r="J101" s="515"/>
      <c r="K101" s="515"/>
      <c r="L101" s="515"/>
      <c r="M101" s="515"/>
      <c r="N101" s="515"/>
      <c r="O101" s="515"/>
      <c r="P101" s="515"/>
    </row>
    <row r="102" spans="1:16" s="512" customFormat="1" x14ac:dyDescent="0.2">
      <c r="A102" s="1"/>
      <c r="B102" s="515"/>
      <c r="C102" s="515"/>
      <c r="D102" s="515"/>
      <c r="E102" s="515"/>
      <c r="F102" s="515"/>
      <c r="G102" s="515"/>
      <c r="H102" s="515"/>
      <c r="I102" s="515"/>
      <c r="J102" s="515"/>
      <c r="K102" s="515"/>
      <c r="L102" s="515"/>
      <c r="M102" s="515"/>
      <c r="N102" s="515"/>
      <c r="O102" s="515"/>
      <c r="P102" s="515"/>
    </row>
    <row r="103" spans="1:16" s="512" customFormat="1" x14ac:dyDescent="0.2">
      <c r="A103" s="1"/>
      <c r="B103" s="515"/>
      <c r="C103" s="515"/>
      <c r="D103" s="515"/>
      <c r="E103" s="515"/>
      <c r="F103" s="515"/>
      <c r="G103" s="515"/>
      <c r="H103" s="515"/>
      <c r="I103" s="515"/>
      <c r="J103" s="515"/>
      <c r="K103" s="515"/>
      <c r="L103" s="515"/>
      <c r="M103" s="515"/>
      <c r="N103" s="515"/>
      <c r="O103" s="515"/>
      <c r="P103" s="515"/>
    </row>
    <row r="104" spans="1:16" x14ac:dyDescent="0.2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6" spans="1:16" s="512" customFormat="1" ht="24.75" customHeight="1" x14ac:dyDescent="0.2">
      <c r="L106" s="512" t="s">
        <v>425</v>
      </c>
    </row>
    <row r="107" spans="1:16" s="512" customFormat="1" ht="24.75" customHeight="1" x14ac:dyDescent="0.2">
      <c r="G107" s="512" t="s">
        <v>426</v>
      </c>
      <c r="I107" s="512" t="s">
        <v>132</v>
      </c>
    </row>
    <row r="108" spans="1:16" s="512" customFormat="1" x14ac:dyDescent="0.2"/>
    <row r="109" spans="1:16" ht="19.5" customHeight="1" thickBot="1" x14ac:dyDescent="0.25">
      <c r="A109" s="251" t="s">
        <v>460</v>
      </c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</row>
    <row r="110" spans="1:16" ht="43.5" customHeight="1" thickBot="1" x14ac:dyDescent="0.25">
      <c r="A110" s="58"/>
      <c r="B110" s="10"/>
      <c r="C110" s="1606" t="s">
        <v>61</v>
      </c>
      <c r="D110" s="1606"/>
      <c r="E110" s="1606"/>
      <c r="F110" s="1611" t="s">
        <v>62</v>
      </c>
      <c r="G110" s="1612"/>
      <c r="H110" s="1612"/>
      <c r="I110" s="1612"/>
      <c r="J110" s="1612"/>
      <c r="K110" s="1612"/>
      <c r="L110" s="1613"/>
      <c r="M110" s="1606" t="s">
        <v>63</v>
      </c>
      <c r="N110" s="1606"/>
      <c r="O110" s="1606"/>
      <c r="P110" s="46"/>
    </row>
    <row r="111" spans="1:16" ht="110.25" customHeight="1" thickBot="1" x14ac:dyDescent="0.25">
      <c r="A111" s="36" t="s">
        <v>58</v>
      </c>
      <c r="B111" s="61" t="s">
        <v>3</v>
      </c>
      <c r="C111" s="36" t="s">
        <v>138</v>
      </c>
      <c r="D111" s="37" t="s">
        <v>137</v>
      </c>
      <c r="E111" s="61" t="s">
        <v>325</v>
      </c>
      <c r="F111" s="46" t="s">
        <v>139</v>
      </c>
      <c r="G111" s="35" t="s">
        <v>140</v>
      </c>
      <c r="H111" s="37" t="s">
        <v>326</v>
      </c>
      <c r="I111" s="35" t="s">
        <v>327</v>
      </c>
      <c r="J111" s="35" t="s">
        <v>328</v>
      </c>
      <c r="K111" s="35" t="s">
        <v>64</v>
      </c>
      <c r="L111" s="66" t="s">
        <v>141</v>
      </c>
      <c r="M111" s="36" t="s">
        <v>65</v>
      </c>
      <c r="N111" s="37" t="s">
        <v>329</v>
      </c>
      <c r="O111" s="35" t="s">
        <v>330</v>
      </c>
      <c r="P111" s="46" t="s">
        <v>203</v>
      </c>
    </row>
    <row r="112" spans="1:16" ht="14.25" x14ac:dyDescent="0.2">
      <c r="A112" s="378">
        <v>1</v>
      </c>
      <c r="B112" s="379" t="s">
        <v>14</v>
      </c>
      <c r="C112" s="1476">
        <f t="shared" ref="C112:O112" si="6">C74+C40+C12</f>
        <v>7559</v>
      </c>
      <c r="D112" s="1477">
        <f t="shared" si="6"/>
        <v>1086</v>
      </c>
      <c r="E112" s="1478">
        <f t="shared" si="6"/>
        <v>245</v>
      </c>
      <c r="F112" s="1476">
        <f t="shared" si="6"/>
        <v>38740</v>
      </c>
      <c r="G112" s="1477">
        <f t="shared" si="6"/>
        <v>10653</v>
      </c>
      <c r="H112" s="1477">
        <f t="shared" si="6"/>
        <v>3277</v>
      </c>
      <c r="I112" s="1477">
        <f t="shared" si="6"/>
        <v>1429</v>
      </c>
      <c r="J112" s="1477">
        <f t="shared" si="6"/>
        <v>193</v>
      </c>
      <c r="K112" s="1477">
        <f t="shared" si="6"/>
        <v>49</v>
      </c>
      <c r="L112" s="1479">
        <f t="shared" si="6"/>
        <v>303</v>
      </c>
      <c r="M112" s="1480">
        <f t="shared" si="6"/>
        <v>11579</v>
      </c>
      <c r="N112" s="1477">
        <f t="shared" si="6"/>
        <v>0</v>
      </c>
      <c r="O112" s="1479">
        <f t="shared" si="6"/>
        <v>0</v>
      </c>
      <c r="P112" s="1481">
        <f t="shared" ref="P112:P126" si="7">SUM(C112:O112)</f>
        <v>75113</v>
      </c>
    </row>
    <row r="113" spans="1:16" ht="14.25" x14ac:dyDescent="0.2">
      <c r="A113" s="380">
        <v>2</v>
      </c>
      <c r="B113" s="166" t="s">
        <v>15</v>
      </c>
      <c r="C113" s="1348">
        <f t="shared" ref="C113:O113" si="8">C75+C41+C13</f>
        <v>3751</v>
      </c>
      <c r="D113" s="1349">
        <f t="shared" si="8"/>
        <v>470</v>
      </c>
      <c r="E113" s="1350">
        <f t="shared" si="8"/>
        <v>169</v>
      </c>
      <c r="F113" s="1348">
        <f t="shared" si="8"/>
        <v>43398</v>
      </c>
      <c r="G113" s="1349">
        <f t="shared" si="8"/>
        <v>15312</v>
      </c>
      <c r="H113" s="1349">
        <f t="shared" si="8"/>
        <v>3828</v>
      </c>
      <c r="I113" s="1349">
        <f t="shared" si="8"/>
        <v>1451</v>
      </c>
      <c r="J113" s="1349">
        <f t="shared" si="8"/>
        <v>447</v>
      </c>
      <c r="K113" s="1349">
        <f t="shared" si="8"/>
        <v>0</v>
      </c>
      <c r="L113" s="1351">
        <f t="shared" si="8"/>
        <v>482</v>
      </c>
      <c r="M113" s="1352">
        <f t="shared" si="8"/>
        <v>3849</v>
      </c>
      <c r="N113" s="1349">
        <f t="shared" si="8"/>
        <v>624</v>
      </c>
      <c r="O113" s="1351">
        <f t="shared" si="8"/>
        <v>1847</v>
      </c>
      <c r="P113" s="1353">
        <f t="shared" si="7"/>
        <v>75628</v>
      </c>
    </row>
    <row r="114" spans="1:16" ht="14.25" x14ac:dyDescent="0.2">
      <c r="A114" s="380">
        <v>3</v>
      </c>
      <c r="B114" s="166" t="s">
        <v>16</v>
      </c>
      <c r="C114" s="1348">
        <f t="shared" ref="C114:O114" si="9">C76+C42+C14</f>
        <v>7694</v>
      </c>
      <c r="D114" s="1349">
        <f t="shared" si="9"/>
        <v>3142</v>
      </c>
      <c r="E114" s="1350">
        <f t="shared" si="9"/>
        <v>181</v>
      </c>
      <c r="F114" s="1348">
        <f t="shared" si="9"/>
        <v>39099</v>
      </c>
      <c r="G114" s="1349">
        <f t="shared" si="9"/>
        <v>11703</v>
      </c>
      <c r="H114" s="1349">
        <f t="shared" si="9"/>
        <v>2748</v>
      </c>
      <c r="I114" s="1349">
        <f t="shared" si="9"/>
        <v>74</v>
      </c>
      <c r="J114" s="1349">
        <f t="shared" si="9"/>
        <v>0</v>
      </c>
      <c r="K114" s="1349">
        <f t="shared" si="9"/>
        <v>0</v>
      </c>
      <c r="L114" s="1351">
        <f t="shared" si="9"/>
        <v>365</v>
      </c>
      <c r="M114" s="1352">
        <f t="shared" si="9"/>
        <v>2323</v>
      </c>
      <c r="N114" s="1349">
        <f t="shared" si="9"/>
        <v>7042</v>
      </c>
      <c r="O114" s="1351">
        <f t="shared" si="9"/>
        <v>2379</v>
      </c>
      <c r="P114" s="1353">
        <f t="shared" si="7"/>
        <v>76750</v>
      </c>
    </row>
    <row r="115" spans="1:16" ht="14.25" x14ac:dyDescent="0.2">
      <c r="A115" s="380">
        <v>4</v>
      </c>
      <c r="B115" s="166" t="s">
        <v>17</v>
      </c>
      <c r="C115" s="1348">
        <f t="shared" ref="C115:O115" si="10">C77+C43+C15</f>
        <v>1024</v>
      </c>
      <c r="D115" s="1349">
        <f t="shared" si="10"/>
        <v>1924</v>
      </c>
      <c r="E115" s="1350">
        <f t="shared" si="10"/>
        <v>103</v>
      </c>
      <c r="F115" s="1348">
        <f t="shared" si="10"/>
        <v>25583</v>
      </c>
      <c r="G115" s="1349">
        <f t="shared" si="10"/>
        <v>9182</v>
      </c>
      <c r="H115" s="1349">
        <f t="shared" si="10"/>
        <v>1119</v>
      </c>
      <c r="I115" s="1349">
        <f t="shared" si="10"/>
        <v>861</v>
      </c>
      <c r="J115" s="1349">
        <f t="shared" si="10"/>
        <v>425</v>
      </c>
      <c r="K115" s="1349">
        <f t="shared" si="10"/>
        <v>0</v>
      </c>
      <c r="L115" s="1351">
        <f t="shared" si="10"/>
        <v>0</v>
      </c>
      <c r="M115" s="1352">
        <f t="shared" si="10"/>
        <v>3285</v>
      </c>
      <c r="N115" s="1349">
        <f t="shared" si="10"/>
        <v>4621</v>
      </c>
      <c r="O115" s="1351">
        <f t="shared" si="10"/>
        <v>189</v>
      </c>
      <c r="P115" s="1353">
        <f t="shared" si="7"/>
        <v>48316</v>
      </c>
    </row>
    <row r="116" spans="1:16" ht="14.25" x14ac:dyDescent="0.2">
      <c r="A116" s="380">
        <v>5</v>
      </c>
      <c r="B116" s="166" t="s">
        <v>18</v>
      </c>
      <c r="C116" s="1348">
        <f t="shared" ref="C116:O116" si="11">C78+C44+C16</f>
        <v>94</v>
      </c>
      <c r="D116" s="1349">
        <f t="shared" si="11"/>
        <v>1999</v>
      </c>
      <c r="E116" s="1350">
        <f t="shared" si="11"/>
        <v>335</v>
      </c>
      <c r="F116" s="1348">
        <f t="shared" si="11"/>
        <v>96739</v>
      </c>
      <c r="G116" s="1349">
        <f t="shared" si="11"/>
        <v>28301</v>
      </c>
      <c r="H116" s="1349">
        <f t="shared" si="11"/>
        <v>5780</v>
      </c>
      <c r="I116" s="1349">
        <f t="shared" si="11"/>
        <v>1224</v>
      </c>
      <c r="J116" s="1349">
        <f t="shared" si="11"/>
        <v>10636</v>
      </c>
      <c r="K116" s="1349">
        <f t="shared" si="11"/>
        <v>768</v>
      </c>
      <c r="L116" s="1351">
        <f t="shared" si="11"/>
        <v>0</v>
      </c>
      <c r="M116" s="1352">
        <f t="shared" si="11"/>
        <v>2517</v>
      </c>
      <c r="N116" s="1349">
        <f t="shared" si="11"/>
        <v>1460</v>
      </c>
      <c r="O116" s="1351">
        <f t="shared" si="11"/>
        <v>502</v>
      </c>
      <c r="P116" s="1353">
        <f t="shared" si="7"/>
        <v>150355</v>
      </c>
    </row>
    <row r="117" spans="1:16" ht="14.25" x14ac:dyDescent="0.2">
      <c r="A117" s="380">
        <v>6</v>
      </c>
      <c r="B117" s="166" t="s">
        <v>19</v>
      </c>
      <c r="C117" s="1348">
        <f t="shared" ref="C117:O117" si="12">C79+C45+C17</f>
        <v>9715</v>
      </c>
      <c r="D117" s="1349">
        <f t="shared" si="12"/>
        <v>2671</v>
      </c>
      <c r="E117" s="1350">
        <f t="shared" si="12"/>
        <v>320</v>
      </c>
      <c r="F117" s="1348">
        <f t="shared" si="12"/>
        <v>73167</v>
      </c>
      <c r="G117" s="1349">
        <f t="shared" si="12"/>
        <v>15745</v>
      </c>
      <c r="H117" s="1349">
        <f t="shared" si="12"/>
        <v>2128</v>
      </c>
      <c r="I117" s="1349">
        <f t="shared" si="12"/>
        <v>2260</v>
      </c>
      <c r="J117" s="1349">
        <f t="shared" si="12"/>
        <v>196</v>
      </c>
      <c r="K117" s="1349">
        <f t="shared" si="12"/>
        <v>0</v>
      </c>
      <c r="L117" s="1351">
        <f t="shared" si="12"/>
        <v>0</v>
      </c>
      <c r="M117" s="1352">
        <f t="shared" si="12"/>
        <v>4925</v>
      </c>
      <c r="N117" s="1349">
        <f t="shared" si="12"/>
        <v>0</v>
      </c>
      <c r="O117" s="1351">
        <f t="shared" si="12"/>
        <v>406</v>
      </c>
      <c r="P117" s="1353">
        <f t="shared" si="7"/>
        <v>111533</v>
      </c>
    </row>
    <row r="118" spans="1:16" ht="14.25" x14ac:dyDescent="0.2">
      <c r="A118" s="380">
        <v>7</v>
      </c>
      <c r="B118" s="166" t="s">
        <v>20</v>
      </c>
      <c r="C118" s="1348">
        <f t="shared" ref="C118:O118" si="13">C80+C46+C18</f>
        <v>6195</v>
      </c>
      <c r="D118" s="1349">
        <f t="shared" si="13"/>
        <v>2854</v>
      </c>
      <c r="E118" s="1350">
        <f t="shared" si="13"/>
        <v>444</v>
      </c>
      <c r="F118" s="1348">
        <f t="shared" si="13"/>
        <v>86057</v>
      </c>
      <c r="G118" s="1349">
        <f t="shared" si="13"/>
        <v>21179</v>
      </c>
      <c r="H118" s="1349">
        <f t="shared" si="13"/>
        <v>4081</v>
      </c>
      <c r="I118" s="1349">
        <f t="shared" si="13"/>
        <v>1906</v>
      </c>
      <c r="J118" s="1349">
        <f t="shared" si="13"/>
        <v>1172</v>
      </c>
      <c r="K118" s="1349">
        <f t="shared" si="13"/>
        <v>30</v>
      </c>
      <c r="L118" s="1351">
        <f t="shared" si="13"/>
        <v>730</v>
      </c>
      <c r="M118" s="1352">
        <f t="shared" si="13"/>
        <v>5295</v>
      </c>
      <c r="N118" s="1349">
        <f t="shared" si="13"/>
        <v>730</v>
      </c>
      <c r="O118" s="1351">
        <f t="shared" si="13"/>
        <v>0</v>
      </c>
      <c r="P118" s="1353">
        <f t="shared" si="7"/>
        <v>130673</v>
      </c>
    </row>
    <row r="119" spans="1:16" ht="14.25" x14ac:dyDescent="0.2">
      <c r="A119" s="380">
        <v>8</v>
      </c>
      <c r="B119" s="166" t="s">
        <v>21</v>
      </c>
      <c r="C119" s="1348">
        <f t="shared" ref="C119:O119" si="14">C81+C47+C19</f>
        <v>4317</v>
      </c>
      <c r="D119" s="1349">
        <f t="shared" si="14"/>
        <v>2547</v>
      </c>
      <c r="E119" s="1350">
        <f t="shared" si="14"/>
        <v>312</v>
      </c>
      <c r="F119" s="1348">
        <f t="shared" si="14"/>
        <v>89896</v>
      </c>
      <c r="G119" s="1349">
        <f t="shared" si="14"/>
        <v>23970</v>
      </c>
      <c r="H119" s="1349">
        <f t="shared" si="14"/>
        <v>1763</v>
      </c>
      <c r="I119" s="1349">
        <f t="shared" si="14"/>
        <v>915</v>
      </c>
      <c r="J119" s="1349">
        <f t="shared" si="14"/>
        <v>730</v>
      </c>
      <c r="K119" s="1349">
        <f t="shared" si="14"/>
        <v>0</v>
      </c>
      <c r="L119" s="1351">
        <f t="shared" si="14"/>
        <v>0</v>
      </c>
      <c r="M119" s="1352">
        <f t="shared" si="14"/>
        <v>1460</v>
      </c>
      <c r="N119" s="1349">
        <f t="shared" si="14"/>
        <v>0</v>
      </c>
      <c r="O119" s="1351">
        <f t="shared" si="14"/>
        <v>2962</v>
      </c>
      <c r="P119" s="1353">
        <f t="shared" si="7"/>
        <v>128872</v>
      </c>
    </row>
    <row r="120" spans="1:16" ht="14.25" x14ac:dyDescent="0.2">
      <c r="A120" s="380">
        <v>9</v>
      </c>
      <c r="B120" s="166" t="s">
        <v>22</v>
      </c>
      <c r="C120" s="1348">
        <f t="shared" ref="C120:O120" si="15">C82+C48+C20</f>
        <v>13998</v>
      </c>
      <c r="D120" s="1349">
        <f t="shared" si="15"/>
        <v>1081</v>
      </c>
      <c r="E120" s="1350">
        <f t="shared" si="15"/>
        <v>279</v>
      </c>
      <c r="F120" s="1348">
        <f t="shared" si="15"/>
        <v>47611</v>
      </c>
      <c r="G120" s="1349">
        <f t="shared" si="15"/>
        <v>15202</v>
      </c>
      <c r="H120" s="1349">
        <f t="shared" si="15"/>
        <v>1914</v>
      </c>
      <c r="I120" s="1349">
        <f t="shared" si="15"/>
        <v>1884</v>
      </c>
      <c r="J120" s="1349">
        <f t="shared" si="15"/>
        <v>0</v>
      </c>
      <c r="K120" s="1349">
        <f t="shared" si="15"/>
        <v>365</v>
      </c>
      <c r="L120" s="1351">
        <f t="shared" si="15"/>
        <v>365</v>
      </c>
      <c r="M120" s="1352">
        <f t="shared" si="15"/>
        <v>1095</v>
      </c>
      <c r="N120" s="1349">
        <f t="shared" si="15"/>
        <v>1488</v>
      </c>
      <c r="O120" s="1351">
        <f t="shared" si="15"/>
        <v>2703</v>
      </c>
      <c r="P120" s="1353">
        <f t="shared" si="7"/>
        <v>87985</v>
      </c>
    </row>
    <row r="121" spans="1:16" ht="14.25" x14ac:dyDescent="0.2">
      <c r="A121" s="380">
        <v>10</v>
      </c>
      <c r="B121" s="166" t="s">
        <v>23</v>
      </c>
      <c r="C121" s="1348">
        <f t="shared" ref="C121:O121" si="16">C83+C49+C21</f>
        <v>7897</v>
      </c>
      <c r="D121" s="1349">
        <f t="shared" si="16"/>
        <v>2486</v>
      </c>
      <c r="E121" s="1350">
        <f t="shared" si="16"/>
        <v>290</v>
      </c>
      <c r="F121" s="1348">
        <f t="shared" si="16"/>
        <v>45495</v>
      </c>
      <c r="G121" s="1349">
        <f t="shared" si="16"/>
        <v>16373</v>
      </c>
      <c r="H121" s="1349">
        <f t="shared" si="16"/>
        <v>2523</v>
      </c>
      <c r="I121" s="1349">
        <f t="shared" si="16"/>
        <v>2115</v>
      </c>
      <c r="J121" s="1349">
        <f t="shared" si="16"/>
        <v>0</v>
      </c>
      <c r="K121" s="1349">
        <f t="shared" si="16"/>
        <v>0</v>
      </c>
      <c r="L121" s="1351">
        <f t="shared" si="16"/>
        <v>365</v>
      </c>
      <c r="M121" s="1352">
        <f t="shared" si="16"/>
        <v>2361</v>
      </c>
      <c r="N121" s="1349">
        <f t="shared" si="16"/>
        <v>0</v>
      </c>
      <c r="O121" s="1351">
        <f t="shared" si="16"/>
        <v>312</v>
      </c>
      <c r="P121" s="1353">
        <f t="shared" si="7"/>
        <v>80217</v>
      </c>
    </row>
    <row r="122" spans="1:16" ht="14.25" x14ac:dyDescent="0.2">
      <c r="A122" s="380">
        <v>11</v>
      </c>
      <c r="B122" s="166" t="s">
        <v>24</v>
      </c>
      <c r="C122" s="1348">
        <f t="shared" ref="C122:O122" si="17">C84+C50+C22</f>
        <v>1565</v>
      </c>
      <c r="D122" s="1349">
        <f t="shared" si="17"/>
        <v>2881</v>
      </c>
      <c r="E122" s="1350">
        <f t="shared" si="17"/>
        <v>252</v>
      </c>
      <c r="F122" s="1348">
        <f t="shared" si="17"/>
        <v>45339</v>
      </c>
      <c r="G122" s="1349">
        <f t="shared" si="17"/>
        <v>11718</v>
      </c>
      <c r="H122" s="1349">
        <f t="shared" si="17"/>
        <v>3056</v>
      </c>
      <c r="I122" s="1349">
        <f t="shared" si="17"/>
        <v>1505</v>
      </c>
      <c r="J122" s="1349">
        <f t="shared" si="17"/>
        <v>165</v>
      </c>
      <c r="K122" s="1349">
        <f t="shared" si="17"/>
        <v>0</v>
      </c>
      <c r="L122" s="1351">
        <f t="shared" si="17"/>
        <v>0</v>
      </c>
      <c r="M122" s="1352">
        <f t="shared" si="17"/>
        <v>2979</v>
      </c>
      <c r="N122" s="1349">
        <f t="shared" si="17"/>
        <v>0</v>
      </c>
      <c r="O122" s="1351">
        <f t="shared" si="17"/>
        <v>3967</v>
      </c>
      <c r="P122" s="1353">
        <f t="shared" si="7"/>
        <v>73427</v>
      </c>
    </row>
    <row r="123" spans="1:16" ht="14.25" x14ac:dyDescent="0.2">
      <c r="A123" s="380">
        <v>12</v>
      </c>
      <c r="B123" s="166" t="s">
        <v>25</v>
      </c>
      <c r="C123" s="1348">
        <f t="shared" ref="C123:O123" si="18">C85+C51+C23</f>
        <v>7163</v>
      </c>
      <c r="D123" s="1349">
        <f t="shared" si="18"/>
        <v>5618</v>
      </c>
      <c r="E123" s="1350">
        <f t="shared" si="18"/>
        <v>499</v>
      </c>
      <c r="F123" s="1348">
        <f t="shared" si="18"/>
        <v>91764</v>
      </c>
      <c r="G123" s="1349">
        <f t="shared" si="18"/>
        <v>31326</v>
      </c>
      <c r="H123" s="1349">
        <f t="shared" si="18"/>
        <v>6766</v>
      </c>
      <c r="I123" s="1349">
        <f t="shared" si="18"/>
        <v>1562</v>
      </c>
      <c r="J123" s="1349">
        <f t="shared" si="18"/>
        <v>201</v>
      </c>
      <c r="K123" s="1349">
        <f t="shared" si="18"/>
        <v>165</v>
      </c>
      <c r="L123" s="1351">
        <f t="shared" si="18"/>
        <v>959</v>
      </c>
      <c r="M123" s="1352">
        <f t="shared" si="18"/>
        <v>9389</v>
      </c>
      <c r="N123" s="1349">
        <f t="shared" si="18"/>
        <v>733</v>
      </c>
      <c r="O123" s="1351">
        <f t="shared" si="18"/>
        <v>4450</v>
      </c>
      <c r="P123" s="1353">
        <f t="shared" si="7"/>
        <v>160595</v>
      </c>
    </row>
    <row r="124" spans="1:16" ht="14.25" x14ac:dyDescent="0.2">
      <c r="A124" s="380">
        <v>13</v>
      </c>
      <c r="B124" s="166" t="s">
        <v>26</v>
      </c>
      <c r="C124" s="1348">
        <f t="shared" ref="C124:O124" si="19">C86+C52+C24</f>
        <v>14560</v>
      </c>
      <c r="D124" s="1349">
        <f t="shared" si="19"/>
        <v>5982</v>
      </c>
      <c r="E124" s="1350">
        <f t="shared" si="19"/>
        <v>558</v>
      </c>
      <c r="F124" s="1348">
        <f t="shared" si="19"/>
        <v>132049</v>
      </c>
      <c r="G124" s="1349">
        <f t="shared" si="19"/>
        <v>34490</v>
      </c>
      <c r="H124" s="1349">
        <f t="shared" si="19"/>
        <v>3189</v>
      </c>
      <c r="I124" s="1349">
        <f t="shared" si="19"/>
        <v>2056</v>
      </c>
      <c r="J124" s="1349">
        <f t="shared" si="19"/>
        <v>730</v>
      </c>
      <c r="K124" s="1349">
        <f t="shared" si="19"/>
        <v>633</v>
      </c>
      <c r="L124" s="1351">
        <f t="shared" si="19"/>
        <v>0</v>
      </c>
      <c r="M124" s="1352">
        <f t="shared" si="19"/>
        <v>931</v>
      </c>
      <c r="N124" s="1349">
        <f t="shared" si="19"/>
        <v>6664</v>
      </c>
      <c r="O124" s="1351">
        <f t="shared" si="19"/>
        <v>3386</v>
      </c>
      <c r="P124" s="1353">
        <f t="shared" si="7"/>
        <v>205228</v>
      </c>
    </row>
    <row r="125" spans="1:16" ht="14.25" x14ac:dyDescent="0.2">
      <c r="A125" s="380">
        <v>14</v>
      </c>
      <c r="B125" s="166" t="s">
        <v>27</v>
      </c>
      <c r="C125" s="1348">
        <f t="shared" ref="C125:O125" si="20">C87+C53+C25</f>
        <v>14652</v>
      </c>
      <c r="D125" s="1349">
        <f t="shared" si="20"/>
        <v>4094</v>
      </c>
      <c r="E125" s="1350">
        <f t="shared" si="20"/>
        <v>473</v>
      </c>
      <c r="F125" s="1348">
        <f t="shared" si="20"/>
        <v>127881</v>
      </c>
      <c r="G125" s="1349">
        <f t="shared" si="20"/>
        <v>30919</v>
      </c>
      <c r="H125" s="1349">
        <f t="shared" si="20"/>
        <v>4540</v>
      </c>
      <c r="I125" s="1349">
        <f t="shared" si="20"/>
        <v>3418</v>
      </c>
      <c r="J125" s="1349">
        <f t="shared" si="20"/>
        <v>0</v>
      </c>
      <c r="K125" s="1349">
        <f t="shared" si="20"/>
        <v>0</v>
      </c>
      <c r="L125" s="1351">
        <f t="shared" si="20"/>
        <v>0</v>
      </c>
      <c r="M125" s="1352">
        <f t="shared" si="20"/>
        <v>4379</v>
      </c>
      <c r="N125" s="1349">
        <f t="shared" si="20"/>
        <v>3646</v>
      </c>
      <c r="O125" s="1351">
        <f t="shared" si="20"/>
        <v>3799</v>
      </c>
      <c r="P125" s="1353">
        <f t="shared" si="7"/>
        <v>197801</v>
      </c>
    </row>
    <row r="126" spans="1:16" ht="15.75" customHeight="1" thickBot="1" x14ac:dyDescent="0.25">
      <c r="A126" s="974">
        <v>15</v>
      </c>
      <c r="B126" s="381" t="s">
        <v>28</v>
      </c>
      <c r="C126" s="1482">
        <f t="shared" ref="C126:O126" si="21">C88+C54+C26</f>
        <v>3918</v>
      </c>
      <c r="D126" s="1483">
        <f t="shared" si="21"/>
        <v>941</v>
      </c>
      <c r="E126" s="1484">
        <f t="shared" si="21"/>
        <v>387</v>
      </c>
      <c r="F126" s="1482">
        <f t="shared" si="21"/>
        <v>28431</v>
      </c>
      <c r="G126" s="1483">
        <f t="shared" si="21"/>
        <v>8782</v>
      </c>
      <c r="H126" s="1483">
        <f t="shared" si="21"/>
        <v>365</v>
      </c>
      <c r="I126" s="1483">
        <f t="shared" si="21"/>
        <v>730</v>
      </c>
      <c r="J126" s="1483">
        <f t="shared" si="21"/>
        <v>730</v>
      </c>
      <c r="K126" s="1483">
        <f t="shared" si="21"/>
        <v>221</v>
      </c>
      <c r="L126" s="1485">
        <f t="shared" si="21"/>
        <v>122</v>
      </c>
      <c r="M126" s="1486">
        <f t="shared" si="21"/>
        <v>3529</v>
      </c>
      <c r="N126" s="1483">
        <f t="shared" si="21"/>
        <v>365</v>
      </c>
      <c r="O126" s="1485">
        <f t="shared" si="21"/>
        <v>4256</v>
      </c>
      <c r="P126" s="1487">
        <f t="shared" si="7"/>
        <v>52777</v>
      </c>
    </row>
    <row r="127" spans="1:16" s="1362" customFormat="1" ht="15" x14ac:dyDescent="0.25">
      <c r="A127" s="1355"/>
      <c r="B127" s="1345" t="s">
        <v>496</v>
      </c>
      <c r="C127" s="1356">
        <f t="shared" ref="C127:P127" si="22">SUM(C112:C126)</f>
        <v>104102</v>
      </c>
      <c r="D127" s="1357">
        <f t="shared" si="22"/>
        <v>39776</v>
      </c>
      <c r="E127" s="1358">
        <f t="shared" si="22"/>
        <v>4847</v>
      </c>
      <c r="F127" s="1356">
        <f t="shared" si="22"/>
        <v>1011249</v>
      </c>
      <c r="G127" s="1357">
        <f t="shared" si="22"/>
        <v>284855</v>
      </c>
      <c r="H127" s="1357">
        <f t="shared" si="22"/>
        <v>47077</v>
      </c>
      <c r="I127" s="1357">
        <f t="shared" si="22"/>
        <v>23390</v>
      </c>
      <c r="J127" s="1357">
        <f t="shared" si="22"/>
        <v>15625</v>
      </c>
      <c r="K127" s="1357">
        <f t="shared" si="22"/>
        <v>2231</v>
      </c>
      <c r="L127" s="1359">
        <f t="shared" si="22"/>
        <v>3691</v>
      </c>
      <c r="M127" s="1360">
        <f t="shared" si="22"/>
        <v>59896</v>
      </c>
      <c r="N127" s="1357">
        <f t="shared" si="22"/>
        <v>27373</v>
      </c>
      <c r="O127" s="1359">
        <f t="shared" si="22"/>
        <v>31158</v>
      </c>
      <c r="P127" s="1361">
        <f t="shared" si="22"/>
        <v>1655270</v>
      </c>
    </row>
    <row r="128" spans="1:16" s="1347" customFormat="1" ht="14.25" x14ac:dyDescent="0.2">
      <c r="A128" s="380"/>
      <c r="B128" s="1354" t="s">
        <v>429</v>
      </c>
      <c r="C128" s="1348">
        <v>130654</v>
      </c>
      <c r="D128" s="1349">
        <v>42088</v>
      </c>
      <c r="E128" s="1350">
        <v>3893</v>
      </c>
      <c r="F128" s="1348">
        <v>1043838</v>
      </c>
      <c r="G128" s="1349">
        <v>289058</v>
      </c>
      <c r="H128" s="1349">
        <v>46429</v>
      </c>
      <c r="I128" s="1349">
        <v>24396</v>
      </c>
      <c r="J128" s="1349">
        <v>4494</v>
      </c>
      <c r="K128" s="1349">
        <v>2438</v>
      </c>
      <c r="L128" s="1351">
        <v>5679</v>
      </c>
      <c r="M128" s="1352">
        <v>82145</v>
      </c>
      <c r="N128" s="1349">
        <v>27983</v>
      </c>
      <c r="O128" s="1351">
        <v>42896</v>
      </c>
      <c r="P128" s="1353">
        <v>1745991</v>
      </c>
    </row>
    <row r="129" spans="1:23" s="1347" customFormat="1" ht="14.25" x14ac:dyDescent="0.2">
      <c r="A129" s="380"/>
      <c r="B129" s="1354" t="s">
        <v>387</v>
      </c>
      <c r="C129" s="1348">
        <v>141248</v>
      </c>
      <c r="D129" s="1349">
        <v>37029</v>
      </c>
      <c r="E129" s="1350">
        <v>3816</v>
      </c>
      <c r="F129" s="1348">
        <v>1065774</v>
      </c>
      <c r="G129" s="1349">
        <v>296246</v>
      </c>
      <c r="H129" s="1349">
        <v>45389</v>
      </c>
      <c r="I129" s="1349">
        <v>24381</v>
      </c>
      <c r="J129" s="1349">
        <v>4392</v>
      </c>
      <c r="K129" s="1349">
        <v>2992</v>
      </c>
      <c r="L129" s="1351">
        <v>5159</v>
      </c>
      <c r="M129" s="1352">
        <v>86427</v>
      </c>
      <c r="N129" s="1349">
        <v>31379</v>
      </c>
      <c r="O129" s="1351">
        <v>60224.5</v>
      </c>
      <c r="P129" s="1353">
        <v>1804456.5</v>
      </c>
    </row>
    <row r="130" spans="1:23" s="1347" customFormat="1" ht="14.25" x14ac:dyDescent="0.2">
      <c r="A130" s="380"/>
      <c r="B130" s="1354" t="s">
        <v>344</v>
      </c>
      <c r="C130" s="1348">
        <v>151294</v>
      </c>
      <c r="D130" s="1349">
        <v>33802</v>
      </c>
      <c r="E130" s="1350">
        <v>3413</v>
      </c>
      <c r="F130" s="1348">
        <v>1068176</v>
      </c>
      <c r="G130" s="1349">
        <v>300742</v>
      </c>
      <c r="H130" s="1349">
        <v>45096</v>
      </c>
      <c r="I130" s="1349">
        <v>23532</v>
      </c>
      <c r="J130" s="1349">
        <v>5150</v>
      </c>
      <c r="K130" s="1349">
        <v>3083</v>
      </c>
      <c r="L130" s="1351">
        <v>5760</v>
      </c>
      <c r="M130" s="1352">
        <v>95772</v>
      </c>
      <c r="N130" s="1349">
        <v>27098</v>
      </c>
      <c r="O130" s="1351">
        <v>55550</v>
      </c>
      <c r="P130" s="1353">
        <v>1818468</v>
      </c>
    </row>
    <row r="131" spans="1:23" s="425" customFormat="1" ht="15" thickBot="1" x14ac:dyDescent="0.25">
      <c r="A131" s="994"/>
      <c r="B131" s="1488" t="s">
        <v>189</v>
      </c>
      <c r="C131" s="1342">
        <v>163890</v>
      </c>
      <c r="D131" s="1343">
        <v>37162</v>
      </c>
      <c r="E131" s="1344">
        <v>4113</v>
      </c>
      <c r="F131" s="1489">
        <v>1079373</v>
      </c>
      <c r="G131" s="1343">
        <v>308578</v>
      </c>
      <c r="H131" s="1343">
        <v>42453</v>
      </c>
      <c r="I131" s="1343">
        <v>22913</v>
      </c>
      <c r="J131" s="1343">
        <v>3696</v>
      </c>
      <c r="K131" s="1343">
        <v>2806</v>
      </c>
      <c r="L131" s="1490">
        <v>4456</v>
      </c>
      <c r="M131" s="1342">
        <v>92470</v>
      </c>
      <c r="N131" s="1343">
        <v>34286</v>
      </c>
      <c r="O131" s="1344">
        <v>49788.25</v>
      </c>
      <c r="P131" s="1491">
        <v>1845984.25</v>
      </c>
    </row>
    <row r="132" spans="1:23" ht="14.25" x14ac:dyDescent="0.2">
      <c r="A132" s="433"/>
      <c r="B132" s="764" t="s">
        <v>131</v>
      </c>
      <c r="C132" s="980">
        <v>169116</v>
      </c>
      <c r="D132" s="435">
        <v>38517</v>
      </c>
      <c r="E132" s="434">
        <v>4915</v>
      </c>
      <c r="F132" s="760">
        <v>1076634</v>
      </c>
      <c r="G132" s="435">
        <v>316448</v>
      </c>
      <c r="H132" s="435">
        <v>41913</v>
      </c>
      <c r="I132" s="435">
        <v>22627</v>
      </c>
      <c r="J132" s="435">
        <v>2380</v>
      </c>
      <c r="K132" s="435">
        <v>2720</v>
      </c>
      <c r="L132" s="979">
        <v>3286</v>
      </c>
      <c r="M132" s="980">
        <v>91314</v>
      </c>
      <c r="N132" s="435">
        <v>37697</v>
      </c>
      <c r="O132" s="434">
        <v>47634</v>
      </c>
      <c r="P132" s="982">
        <v>1855201</v>
      </c>
    </row>
    <row r="133" spans="1:23" ht="14.25" x14ac:dyDescent="0.2">
      <c r="A133" s="163"/>
      <c r="B133" s="765" t="s">
        <v>130</v>
      </c>
      <c r="C133" s="432">
        <v>159675</v>
      </c>
      <c r="D133" s="427">
        <v>35320</v>
      </c>
      <c r="E133" s="428">
        <v>3213</v>
      </c>
      <c r="F133" s="761">
        <v>1072013</v>
      </c>
      <c r="G133" s="427">
        <v>315337</v>
      </c>
      <c r="H133" s="427">
        <v>42587</v>
      </c>
      <c r="I133" s="427">
        <v>21206</v>
      </c>
      <c r="J133" s="427">
        <v>3690</v>
      </c>
      <c r="K133" s="427">
        <v>3619</v>
      </c>
      <c r="L133" s="852">
        <v>1973</v>
      </c>
      <c r="M133" s="432">
        <v>104826</v>
      </c>
      <c r="N133" s="427">
        <v>40908</v>
      </c>
      <c r="O133" s="428">
        <v>51569</v>
      </c>
      <c r="P133" s="981">
        <v>1855936</v>
      </c>
      <c r="W133" t="s">
        <v>132</v>
      </c>
    </row>
    <row r="134" spans="1:23" ht="15" thickBot="1" x14ac:dyDescent="0.25">
      <c r="A134" s="164"/>
      <c r="B134" s="766" t="s">
        <v>57</v>
      </c>
      <c r="C134" s="640">
        <v>172505</v>
      </c>
      <c r="D134" s="429">
        <v>23312</v>
      </c>
      <c r="E134" s="430">
        <v>2470</v>
      </c>
      <c r="F134" s="762">
        <v>1088747</v>
      </c>
      <c r="G134" s="429">
        <v>323494</v>
      </c>
      <c r="H134" s="429">
        <v>41430</v>
      </c>
      <c r="I134" s="429">
        <v>20835</v>
      </c>
      <c r="J134" s="429">
        <v>2953</v>
      </c>
      <c r="K134" s="429">
        <v>1005</v>
      </c>
      <c r="L134" s="977" t="s">
        <v>154</v>
      </c>
      <c r="M134" s="640">
        <v>97343</v>
      </c>
      <c r="N134" s="429">
        <v>43530</v>
      </c>
      <c r="O134" s="430">
        <v>43615</v>
      </c>
      <c r="P134" s="983">
        <v>1861239</v>
      </c>
    </row>
    <row r="135" spans="1:23" x14ac:dyDescent="0.2">
      <c r="A135" s="1" t="s">
        <v>60</v>
      </c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</row>
    <row r="136" spans="1:23" x14ac:dyDescent="0.2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</row>
  </sheetData>
  <mergeCells count="12">
    <mergeCell ref="C10:E10"/>
    <mergeCell ref="M10:O10"/>
    <mergeCell ref="C38:E38"/>
    <mergeCell ref="M38:O38"/>
    <mergeCell ref="F10:L10"/>
    <mergeCell ref="F38:L38"/>
    <mergeCell ref="C72:E72"/>
    <mergeCell ref="M72:O72"/>
    <mergeCell ref="C110:E110"/>
    <mergeCell ref="M110:O110"/>
    <mergeCell ref="F72:L72"/>
    <mergeCell ref="F110:L110"/>
  </mergeCells>
  <pageMargins left="0.7" right="0.7" top="0.75" bottom="0.75" header="0.3" footer="0.3"/>
  <pageSetup paperSize="9" fitToHeight="0" orientation="landscape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Z33"/>
  <sheetViews>
    <sheetView showGridLines="0" tabSelected="1" zoomScaleNormal="100" workbookViewId="0">
      <selection activeCell="V21" sqref="V21"/>
    </sheetView>
  </sheetViews>
  <sheetFormatPr baseColWidth="10" defaultColWidth="11.42578125" defaultRowHeight="12" x14ac:dyDescent="0.2"/>
  <cols>
    <col min="1" max="1" width="4.85546875" style="5" customWidth="1"/>
    <col min="2" max="2" width="22" style="2" bestFit="1" customWidth="1"/>
    <col min="3" max="3" width="12.7109375" style="2" customWidth="1"/>
    <col min="4" max="4" width="16.5703125" style="2" customWidth="1"/>
    <col min="5" max="9" width="14.7109375" style="2" customWidth="1"/>
    <col min="10" max="10" width="11.42578125" style="2" customWidth="1"/>
    <col min="11" max="11" width="4.85546875" style="5" customWidth="1"/>
    <col min="12" max="12" width="22" style="2" bestFit="1" customWidth="1"/>
    <col min="13" max="13" width="18.5703125" style="2" hidden="1" customWidth="1"/>
    <col min="14" max="14" width="13.140625" style="2" hidden="1" customWidth="1"/>
    <col min="15" max="15" width="18.5703125" style="2" hidden="1" customWidth="1"/>
    <col min="16" max="16" width="13.140625" style="2" hidden="1" customWidth="1"/>
    <col min="17" max="17" width="16.7109375" style="2" hidden="1" customWidth="1"/>
    <col min="18" max="18" width="13.28515625" style="2" hidden="1" customWidth="1"/>
    <col min="19" max="19" width="16.7109375" style="2" customWidth="1"/>
    <col min="20" max="20" width="13.28515625" style="2" customWidth="1"/>
    <col min="21" max="21" width="11.42578125" style="2" customWidth="1"/>
    <col min="22" max="16384" width="11.42578125" style="2"/>
  </cols>
  <sheetData>
    <row r="1" spans="1:26" x14ac:dyDescent="0.2">
      <c r="A1" s="143" t="s">
        <v>169</v>
      </c>
      <c r="B1" s="144"/>
    </row>
    <row r="2" spans="1:26" x14ac:dyDescent="0.2">
      <c r="A2" s="1" t="s">
        <v>0</v>
      </c>
      <c r="K2" s="1"/>
    </row>
    <row r="4" spans="1:26" x14ac:dyDescent="0.2">
      <c r="A4" s="1" t="str">
        <f>A7</f>
        <v>Tabell 3-4 - A - Egenbetaling for heldøgnsplasser i eldreomsorgsinstitusjoner som bydelen disponerer</v>
      </c>
      <c r="K4" s="1"/>
    </row>
    <row r="5" spans="1:26" x14ac:dyDescent="0.2">
      <c r="A5" s="1" t="str">
        <f>K7</f>
        <v>Tabell 3-4 - B1 - HMS i pleie- og omsorgssektoren - internkontroll i helse- og sosialtjenesten</v>
      </c>
    </row>
    <row r="7" spans="1:26" s="103" customFormat="1" ht="12.75" thickBot="1" x14ac:dyDescent="0.25">
      <c r="A7" s="57" t="s">
        <v>204</v>
      </c>
      <c r="K7" s="57" t="s">
        <v>205</v>
      </c>
    </row>
    <row r="8" spans="1:26" s="103" customFormat="1" ht="12.75" thickBot="1" x14ac:dyDescent="0.25">
      <c r="A8" s="58"/>
      <c r="B8" s="10"/>
      <c r="C8" s="1595" t="s">
        <v>206</v>
      </c>
      <c r="D8" s="1595"/>
      <c r="E8" s="1595"/>
      <c r="F8" s="1595" t="s">
        <v>207</v>
      </c>
      <c r="G8" s="1595"/>
      <c r="H8" s="1595"/>
      <c r="I8" s="1595"/>
      <c r="K8" s="58"/>
      <c r="L8" s="10"/>
      <c r="M8" s="1595" t="s">
        <v>208</v>
      </c>
      <c r="N8" s="1595"/>
      <c r="O8" s="1595" t="s">
        <v>209</v>
      </c>
      <c r="P8" s="1595"/>
      <c r="Q8" s="1595" t="s">
        <v>210</v>
      </c>
      <c r="R8" s="1595"/>
      <c r="S8" s="1595" t="s">
        <v>211</v>
      </c>
      <c r="T8" s="1595"/>
    </row>
    <row r="9" spans="1:26" s="103" customFormat="1" ht="60.75" thickBot="1" x14ac:dyDescent="0.25">
      <c r="A9" s="17" t="s">
        <v>58</v>
      </c>
      <c r="B9" s="59" t="s">
        <v>3</v>
      </c>
      <c r="C9" s="36" t="s">
        <v>212</v>
      </c>
      <c r="D9" s="37" t="s">
        <v>213</v>
      </c>
      <c r="E9" s="35" t="s">
        <v>214</v>
      </c>
      <c r="F9" s="12" t="s">
        <v>215</v>
      </c>
      <c r="G9" s="35" t="s">
        <v>216</v>
      </c>
      <c r="H9" s="35" t="s">
        <v>217</v>
      </c>
      <c r="I9" s="35" t="s">
        <v>218</v>
      </c>
      <c r="K9" s="17" t="s">
        <v>58</v>
      </c>
      <c r="L9" s="59" t="s">
        <v>3</v>
      </c>
      <c r="M9" s="17" t="s">
        <v>219</v>
      </c>
      <c r="N9" s="16" t="s">
        <v>220</v>
      </c>
      <c r="O9" s="17" t="s">
        <v>219</v>
      </c>
      <c r="P9" s="16" t="s">
        <v>220</v>
      </c>
      <c r="Q9" s="17" t="s">
        <v>219</v>
      </c>
      <c r="R9" s="16" t="s">
        <v>220</v>
      </c>
      <c r="S9" s="36" t="s">
        <v>219</v>
      </c>
      <c r="T9" s="35" t="s">
        <v>220</v>
      </c>
    </row>
    <row r="10" spans="1:26" ht="12.75" x14ac:dyDescent="0.2">
      <c r="A10" s="27">
        <v>1</v>
      </c>
      <c r="B10" s="28" t="s">
        <v>14</v>
      </c>
      <c r="C10" s="1080">
        <v>25736.572</v>
      </c>
      <c r="D10" s="1081">
        <v>5129.2906899999998</v>
      </c>
      <c r="E10" s="1082">
        <v>182</v>
      </c>
      <c r="F10" s="167">
        <f t="shared" ref="F10:F25" si="0">IF(C10=0,0,C10*1000/E10)</f>
        <v>141409.73626373627</v>
      </c>
      <c r="G10" s="168">
        <f t="shared" ref="G10:G25" si="1">IF(D10=0,0,D10*1000/E10)</f>
        <v>28182.915879120876</v>
      </c>
      <c r="H10" s="1086">
        <f t="shared" ref="H10:H25" si="2">IF((C10+D10)=0,0,(C10+D10)*1000/E10)</f>
        <v>169592.65214285714</v>
      </c>
      <c r="I10" s="1089">
        <f t="shared" ref="I10:I25" si="3">(H10-$H$25)*100/$H$25</f>
        <v>-6.1877004911828619</v>
      </c>
      <c r="K10" s="27">
        <v>1</v>
      </c>
      <c r="L10" s="28" t="s">
        <v>14</v>
      </c>
      <c r="M10" s="169" t="s">
        <v>221</v>
      </c>
      <c r="N10" s="170" t="s">
        <v>222</v>
      </c>
      <c r="O10" s="171" t="s">
        <v>221</v>
      </c>
      <c r="P10" s="172" t="s">
        <v>223</v>
      </c>
      <c r="Q10" s="171" t="s">
        <v>194</v>
      </c>
      <c r="R10" s="173" t="s">
        <v>195</v>
      </c>
      <c r="S10" s="159" t="s">
        <v>221</v>
      </c>
      <c r="T10" s="839" t="s">
        <v>437</v>
      </c>
      <c r="Z10" s="2" t="s">
        <v>132</v>
      </c>
    </row>
    <row r="11" spans="1:26" ht="12.75" x14ac:dyDescent="0.2">
      <c r="A11" s="25">
        <v>2</v>
      </c>
      <c r="B11" s="26" t="s">
        <v>15</v>
      </c>
      <c r="C11" s="1083">
        <v>29159</v>
      </c>
      <c r="D11" s="52">
        <v>4001</v>
      </c>
      <c r="E11" s="1084">
        <v>223</v>
      </c>
      <c r="F11" s="174">
        <f t="shared" si="0"/>
        <v>130757.84753363229</v>
      </c>
      <c r="G11" s="52">
        <f t="shared" si="1"/>
        <v>17941.704035874438</v>
      </c>
      <c r="H11" s="1087">
        <f t="shared" si="2"/>
        <v>148699.55156950673</v>
      </c>
      <c r="I11" s="1090">
        <f t="shared" si="3"/>
        <v>-17.744980738230051</v>
      </c>
      <c r="K11" s="25">
        <v>2</v>
      </c>
      <c r="L11" s="26" t="s">
        <v>15</v>
      </c>
      <c r="M11" s="175" t="s">
        <v>224</v>
      </c>
      <c r="N11" s="176" t="s">
        <v>225</v>
      </c>
      <c r="O11" s="175" t="s">
        <v>224</v>
      </c>
      <c r="P11" s="177" t="s">
        <v>226</v>
      </c>
      <c r="Q11" s="175">
        <v>0</v>
      </c>
      <c r="R11" s="178">
        <v>31</v>
      </c>
      <c r="S11" s="160" t="s">
        <v>224</v>
      </c>
      <c r="T11" s="840" t="s">
        <v>438</v>
      </c>
    </row>
    <row r="12" spans="1:26" ht="12.75" x14ac:dyDescent="0.2">
      <c r="A12" s="25">
        <v>3</v>
      </c>
      <c r="B12" s="26" t="s">
        <v>16</v>
      </c>
      <c r="C12" s="1083">
        <v>26114</v>
      </c>
      <c r="D12" s="52">
        <v>6463</v>
      </c>
      <c r="E12" s="1084">
        <v>200</v>
      </c>
      <c r="F12" s="174">
        <f t="shared" si="0"/>
        <v>130570</v>
      </c>
      <c r="G12" s="52">
        <f t="shared" si="1"/>
        <v>32315</v>
      </c>
      <c r="H12" s="1087">
        <f t="shared" si="2"/>
        <v>162885</v>
      </c>
      <c r="I12" s="1090">
        <f t="shared" si="3"/>
        <v>-9.8981222805456053</v>
      </c>
      <c r="K12" s="25">
        <v>3</v>
      </c>
      <c r="L12" s="26" t="s">
        <v>16</v>
      </c>
      <c r="M12" s="175" t="s">
        <v>221</v>
      </c>
      <c r="N12" s="176" t="s">
        <v>227</v>
      </c>
      <c r="O12" s="175" t="s">
        <v>221</v>
      </c>
      <c r="P12" s="177" t="s">
        <v>227</v>
      </c>
      <c r="Q12" s="175">
        <v>8</v>
      </c>
      <c r="R12" s="178">
        <v>12</v>
      </c>
      <c r="S12" s="160" t="s">
        <v>221</v>
      </c>
      <c r="T12" s="840" t="s">
        <v>438</v>
      </c>
      <c r="W12" s="2" t="s">
        <v>132</v>
      </c>
    </row>
    <row r="13" spans="1:26" ht="12.75" x14ac:dyDescent="0.2">
      <c r="A13" s="25">
        <v>4</v>
      </c>
      <c r="B13" s="26" t="s">
        <v>17</v>
      </c>
      <c r="C13" s="1083">
        <v>17390</v>
      </c>
      <c r="D13" s="52">
        <v>4972</v>
      </c>
      <c r="E13" s="1084">
        <v>150</v>
      </c>
      <c r="F13" s="174">
        <f t="shared" si="0"/>
        <v>115933.33333333333</v>
      </c>
      <c r="G13" s="52">
        <f t="shared" si="1"/>
        <v>33146.666666666664</v>
      </c>
      <c r="H13" s="1087">
        <f t="shared" si="2"/>
        <v>149080</v>
      </c>
      <c r="I13" s="1090">
        <f t="shared" si="3"/>
        <v>-17.534530924171893</v>
      </c>
      <c r="K13" s="25">
        <v>4</v>
      </c>
      <c r="L13" s="26" t="s">
        <v>17</v>
      </c>
      <c r="M13" s="175" t="s">
        <v>228</v>
      </c>
      <c r="N13" s="176" t="s">
        <v>229</v>
      </c>
      <c r="O13" s="175" t="s">
        <v>221</v>
      </c>
      <c r="P13" s="177" t="s">
        <v>229</v>
      </c>
      <c r="Q13" s="175">
        <v>2</v>
      </c>
      <c r="R13" s="178">
        <v>15</v>
      </c>
      <c r="S13" s="160" t="s">
        <v>221</v>
      </c>
      <c r="T13" s="840" t="s">
        <v>439</v>
      </c>
    </row>
    <row r="14" spans="1:26" ht="12.75" x14ac:dyDescent="0.2">
      <c r="A14" s="25">
        <v>5</v>
      </c>
      <c r="B14" s="26" t="s">
        <v>18</v>
      </c>
      <c r="C14" s="1083">
        <f>60561062/1000</f>
        <v>60561.061999999998</v>
      </c>
      <c r="D14" s="52">
        <v>20485</v>
      </c>
      <c r="E14" s="1084">
        <v>418</v>
      </c>
      <c r="F14" s="174">
        <f t="shared" si="0"/>
        <v>144882.92344497607</v>
      </c>
      <c r="G14" s="52">
        <f t="shared" si="1"/>
        <v>49007.177033492822</v>
      </c>
      <c r="H14" s="1087">
        <f t="shared" si="2"/>
        <v>193890.1004784689</v>
      </c>
      <c r="I14" s="1090">
        <f t="shared" si="3"/>
        <v>7.2527373565627942</v>
      </c>
      <c r="K14" s="25">
        <v>5</v>
      </c>
      <c r="L14" s="26" t="s">
        <v>18</v>
      </c>
      <c r="M14" s="175" t="s">
        <v>221</v>
      </c>
      <c r="N14" s="176" t="s">
        <v>230</v>
      </c>
      <c r="O14" s="175" t="s">
        <v>221</v>
      </c>
      <c r="P14" s="177" t="s">
        <v>231</v>
      </c>
      <c r="Q14" s="175">
        <v>0</v>
      </c>
      <c r="R14" s="178">
        <v>2</v>
      </c>
      <c r="S14" s="160" t="s">
        <v>221</v>
      </c>
      <c r="T14" s="840" t="s">
        <v>440</v>
      </c>
    </row>
    <row r="15" spans="1:26" ht="12.75" x14ac:dyDescent="0.2">
      <c r="A15" s="25">
        <v>6</v>
      </c>
      <c r="B15" s="26" t="s">
        <v>19</v>
      </c>
      <c r="C15" s="1083">
        <v>46362.803999999996</v>
      </c>
      <c r="D15" s="52">
        <v>15984.800000000001</v>
      </c>
      <c r="E15" s="1084">
        <v>288</v>
      </c>
      <c r="F15" s="174">
        <f t="shared" si="0"/>
        <v>160981.95833333334</v>
      </c>
      <c r="G15" s="52">
        <f t="shared" si="1"/>
        <v>55502.777777777781</v>
      </c>
      <c r="H15" s="1087">
        <f t="shared" si="2"/>
        <v>216484.73611111112</v>
      </c>
      <c r="I15" s="1090">
        <f t="shared" si="3"/>
        <v>19.751243031658458</v>
      </c>
      <c r="K15" s="25">
        <v>6</v>
      </c>
      <c r="L15" s="26" t="s">
        <v>19</v>
      </c>
      <c r="M15" s="175" t="s">
        <v>232</v>
      </c>
      <c r="N15" s="176" t="s">
        <v>233</v>
      </c>
      <c r="O15" s="175" t="s">
        <v>232</v>
      </c>
      <c r="P15" s="177" t="s">
        <v>234</v>
      </c>
      <c r="Q15" s="175">
        <v>0</v>
      </c>
      <c r="R15" s="178">
        <v>18</v>
      </c>
      <c r="S15" s="160" t="s">
        <v>221</v>
      </c>
      <c r="T15" s="840" t="s">
        <v>441</v>
      </c>
    </row>
    <row r="16" spans="1:26" ht="12.75" x14ac:dyDescent="0.2">
      <c r="A16" s="25">
        <v>7</v>
      </c>
      <c r="B16" s="26" t="s">
        <v>20</v>
      </c>
      <c r="C16" s="1083">
        <v>54340</v>
      </c>
      <c r="D16" s="52">
        <v>17299</v>
      </c>
      <c r="E16" s="1084">
        <v>357</v>
      </c>
      <c r="F16" s="174">
        <f t="shared" si="0"/>
        <v>152212.88515406163</v>
      </c>
      <c r="G16" s="52">
        <f t="shared" si="1"/>
        <v>48456.582633053222</v>
      </c>
      <c r="H16" s="1087">
        <f t="shared" si="2"/>
        <v>200669.46778711485</v>
      </c>
      <c r="I16" s="1090">
        <f t="shared" si="3"/>
        <v>11.002829288041344</v>
      </c>
      <c r="K16" s="25">
        <v>7</v>
      </c>
      <c r="L16" s="26" t="s">
        <v>20</v>
      </c>
      <c r="M16" s="175" t="s">
        <v>224</v>
      </c>
      <c r="N16" s="176" t="s">
        <v>235</v>
      </c>
      <c r="O16" s="175" t="s">
        <v>224</v>
      </c>
      <c r="P16" s="177" t="s">
        <v>235</v>
      </c>
      <c r="Q16" s="175">
        <v>0</v>
      </c>
      <c r="R16" s="178">
        <v>5</v>
      </c>
      <c r="S16" s="160" t="s">
        <v>221</v>
      </c>
      <c r="T16" s="840" t="s">
        <v>439</v>
      </c>
      <c r="V16" s="2" t="s">
        <v>132</v>
      </c>
    </row>
    <row r="17" spans="1:20" ht="12.75" x14ac:dyDescent="0.2">
      <c r="A17" s="25">
        <v>8</v>
      </c>
      <c r="B17" s="26" t="s">
        <v>21</v>
      </c>
      <c r="C17" s="1083">
        <v>54090</v>
      </c>
      <c r="D17" s="52">
        <v>15835</v>
      </c>
      <c r="E17" s="1084">
        <v>346</v>
      </c>
      <c r="F17" s="174">
        <f t="shared" si="0"/>
        <v>156329.47976878611</v>
      </c>
      <c r="G17" s="52">
        <f t="shared" si="1"/>
        <v>45765.895953757223</v>
      </c>
      <c r="H17" s="1087">
        <f t="shared" si="2"/>
        <v>202095.37572254337</v>
      </c>
      <c r="I17" s="1090">
        <f t="shared" si="3"/>
        <v>11.791588120574605</v>
      </c>
      <c r="K17" s="25">
        <v>8</v>
      </c>
      <c r="L17" s="26" t="s">
        <v>21</v>
      </c>
      <c r="M17" s="175" t="s">
        <v>221</v>
      </c>
      <c r="N17" s="176" t="s">
        <v>233</v>
      </c>
      <c r="O17" s="175" t="s">
        <v>224</v>
      </c>
      <c r="P17" s="177" t="s">
        <v>236</v>
      </c>
      <c r="Q17" s="175">
        <v>13</v>
      </c>
      <c r="R17" s="178">
        <v>41</v>
      </c>
      <c r="S17" s="160" t="s">
        <v>221</v>
      </c>
      <c r="T17" s="840" t="s">
        <v>442</v>
      </c>
    </row>
    <row r="18" spans="1:20" ht="12.75" x14ac:dyDescent="0.2">
      <c r="A18" s="25">
        <v>9</v>
      </c>
      <c r="B18" s="26" t="s">
        <v>22</v>
      </c>
      <c r="C18" s="1083">
        <v>31867</v>
      </c>
      <c r="D18" s="52">
        <v>7539</v>
      </c>
      <c r="E18" s="1084">
        <v>224.5</v>
      </c>
      <c r="F18" s="174">
        <f t="shared" si="0"/>
        <v>141946.54788418708</v>
      </c>
      <c r="G18" s="52">
        <f t="shared" si="1"/>
        <v>33581.291759465479</v>
      </c>
      <c r="H18" s="1087">
        <f t="shared" si="2"/>
        <v>175527.83964365255</v>
      </c>
      <c r="I18" s="1090">
        <f t="shared" si="3"/>
        <v>-2.9045771929129045</v>
      </c>
      <c r="K18" s="25">
        <v>9</v>
      </c>
      <c r="L18" s="26" t="s">
        <v>22</v>
      </c>
      <c r="M18" s="175" t="s">
        <v>221</v>
      </c>
      <c r="N18" s="176" t="s">
        <v>227</v>
      </c>
      <c r="O18" s="175" t="s">
        <v>228</v>
      </c>
      <c r="P18" s="177" t="s">
        <v>237</v>
      </c>
      <c r="Q18" s="175">
        <v>2</v>
      </c>
      <c r="R18" s="178">
        <v>21</v>
      </c>
      <c r="S18" s="160" t="s">
        <v>221</v>
      </c>
      <c r="T18" s="840" t="s">
        <v>438</v>
      </c>
    </row>
    <row r="19" spans="1:20" ht="12.75" x14ac:dyDescent="0.2">
      <c r="A19" s="25">
        <v>10</v>
      </c>
      <c r="B19" s="26" t="s">
        <v>23</v>
      </c>
      <c r="C19" s="1083">
        <v>28877</v>
      </c>
      <c r="D19" s="52">
        <v>6015</v>
      </c>
      <c r="E19" s="1084">
        <v>213</v>
      </c>
      <c r="F19" s="174">
        <f t="shared" si="0"/>
        <v>135572.76995305164</v>
      </c>
      <c r="G19" s="52">
        <f t="shared" si="1"/>
        <v>28239.436619718308</v>
      </c>
      <c r="H19" s="1087">
        <f t="shared" si="2"/>
        <v>163812.20657276997</v>
      </c>
      <c r="I19" s="1090">
        <f t="shared" si="3"/>
        <v>-9.385226352495792</v>
      </c>
      <c r="K19" s="25">
        <v>10</v>
      </c>
      <c r="L19" s="26" t="s">
        <v>23</v>
      </c>
      <c r="M19" s="175" t="s">
        <v>221</v>
      </c>
      <c r="N19" s="176" t="s">
        <v>238</v>
      </c>
      <c r="O19" s="175" t="s">
        <v>221</v>
      </c>
      <c r="P19" s="177" t="s">
        <v>227</v>
      </c>
      <c r="Q19" s="175">
        <v>2</v>
      </c>
      <c r="R19" s="178">
        <v>8</v>
      </c>
      <c r="S19" s="160" t="s">
        <v>224</v>
      </c>
      <c r="T19" s="840" t="s">
        <v>443</v>
      </c>
    </row>
    <row r="20" spans="1:20" ht="12.75" x14ac:dyDescent="0.2">
      <c r="A20" s="25">
        <v>11</v>
      </c>
      <c r="B20" s="26" t="s">
        <v>24</v>
      </c>
      <c r="C20" s="1083">
        <v>28517</v>
      </c>
      <c r="D20" s="52">
        <v>5608</v>
      </c>
      <c r="E20" s="1084">
        <v>186.5</v>
      </c>
      <c r="F20" s="174">
        <f t="shared" si="0"/>
        <v>152906.16621983913</v>
      </c>
      <c r="G20" s="52">
        <f t="shared" si="1"/>
        <v>30069.705093833782</v>
      </c>
      <c r="H20" s="1087">
        <f t="shared" si="2"/>
        <v>182975.87131367292</v>
      </c>
      <c r="I20" s="1090">
        <f t="shared" si="3"/>
        <v>1.2153948044029872</v>
      </c>
      <c r="K20" s="25">
        <v>11</v>
      </c>
      <c r="L20" s="26" t="s">
        <v>24</v>
      </c>
      <c r="M20" s="175" t="s">
        <v>221</v>
      </c>
      <c r="N20" s="176" t="s">
        <v>239</v>
      </c>
      <c r="O20" s="175" t="s">
        <v>221</v>
      </c>
      <c r="P20" s="177" t="s">
        <v>240</v>
      </c>
      <c r="Q20" s="175">
        <v>0</v>
      </c>
      <c r="R20" s="178">
        <v>7</v>
      </c>
      <c r="S20" s="160" t="s">
        <v>224</v>
      </c>
      <c r="T20" s="840" t="s">
        <v>438</v>
      </c>
    </row>
    <row r="21" spans="1:20" ht="12.75" x14ac:dyDescent="0.2">
      <c r="A21" s="25">
        <v>12</v>
      </c>
      <c r="B21" s="26" t="s">
        <v>25</v>
      </c>
      <c r="C21" s="1083">
        <v>59783</v>
      </c>
      <c r="D21" s="52">
        <v>15988</v>
      </c>
      <c r="E21" s="1084">
        <v>458</v>
      </c>
      <c r="F21" s="174">
        <f t="shared" si="0"/>
        <v>130530.56768558951</v>
      </c>
      <c r="G21" s="52">
        <f t="shared" si="1"/>
        <v>34908.296943231442</v>
      </c>
      <c r="H21" s="1087">
        <f t="shared" si="2"/>
        <v>165438.86462882097</v>
      </c>
      <c r="I21" s="1090">
        <f t="shared" si="3"/>
        <v>-8.485420076548511</v>
      </c>
      <c r="K21" s="25">
        <v>12</v>
      </c>
      <c r="L21" s="26" t="s">
        <v>25</v>
      </c>
      <c r="M21" s="175" t="s">
        <v>224</v>
      </c>
      <c r="N21" s="176" t="s">
        <v>233</v>
      </c>
      <c r="O21" s="175" t="s">
        <v>224</v>
      </c>
      <c r="P21" s="177" t="s">
        <v>233</v>
      </c>
      <c r="Q21" s="175">
        <v>0</v>
      </c>
      <c r="R21" s="178">
        <v>0</v>
      </c>
      <c r="S21" s="160" t="s">
        <v>221</v>
      </c>
      <c r="T21" s="840" t="s">
        <v>388</v>
      </c>
    </row>
    <row r="22" spans="1:20" ht="12.75" x14ac:dyDescent="0.2">
      <c r="A22" s="25">
        <v>13</v>
      </c>
      <c r="B22" s="26" t="s">
        <v>26</v>
      </c>
      <c r="C22" s="1083">
        <v>79208</v>
      </c>
      <c r="D22" s="52">
        <v>20034</v>
      </c>
      <c r="E22" s="1084">
        <v>552</v>
      </c>
      <c r="F22" s="174">
        <f t="shared" si="0"/>
        <v>143492.75362318842</v>
      </c>
      <c r="G22" s="52">
        <f t="shared" si="1"/>
        <v>36293.478260869568</v>
      </c>
      <c r="H22" s="1087">
        <f t="shared" si="2"/>
        <v>179786.23188405798</v>
      </c>
      <c r="I22" s="1090">
        <f t="shared" si="3"/>
        <v>-0.5489941930879747</v>
      </c>
      <c r="K22" s="25">
        <v>13</v>
      </c>
      <c r="L22" s="26" t="s">
        <v>26</v>
      </c>
      <c r="M22" s="175" t="s">
        <v>221</v>
      </c>
      <c r="N22" s="176" t="s">
        <v>241</v>
      </c>
      <c r="O22" s="175" t="s">
        <v>228</v>
      </c>
      <c r="P22" s="177" t="s">
        <v>242</v>
      </c>
      <c r="Q22" s="175">
        <v>0</v>
      </c>
      <c r="R22" s="178">
        <v>20</v>
      </c>
      <c r="S22" s="160" t="s">
        <v>221</v>
      </c>
      <c r="T22" s="840" t="s">
        <v>440</v>
      </c>
    </row>
    <row r="23" spans="1:20" ht="12.75" x14ac:dyDescent="0.2">
      <c r="A23" s="25">
        <v>14</v>
      </c>
      <c r="B23" s="26" t="s">
        <v>27</v>
      </c>
      <c r="C23" s="1083">
        <v>77923.175000000003</v>
      </c>
      <c r="D23" s="52">
        <v>21132.695</v>
      </c>
      <c r="E23" s="1084">
        <v>532.66666666666663</v>
      </c>
      <c r="F23" s="174">
        <f t="shared" si="0"/>
        <v>146288.81414267837</v>
      </c>
      <c r="G23" s="52">
        <f t="shared" si="1"/>
        <v>39673.394868585732</v>
      </c>
      <c r="H23" s="1087">
        <f t="shared" si="2"/>
        <v>185962.20901126409</v>
      </c>
      <c r="I23" s="1090">
        <f t="shared" si="3"/>
        <v>2.8673249026769616</v>
      </c>
      <c r="K23" s="25">
        <v>14</v>
      </c>
      <c r="L23" s="26" t="s">
        <v>27</v>
      </c>
      <c r="M23" s="175" t="s">
        <v>221</v>
      </c>
      <c r="N23" s="176" t="s">
        <v>243</v>
      </c>
      <c r="O23" s="175" t="s">
        <v>221</v>
      </c>
      <c r="P23" s="177" t="s">
        <v>244</v>
      </c>
      <c r="Q23" s="175">
        <v>3</v>
      </c>
      <c r="R23" s="178">
        <v>5</v>
      </c>
      <c r="S23" s="160" t="s">
        <v>221</v>
      </c>
      <c r="T23" s="840" t="s">
        <v>354</v>
      </c>
    </row>
    <row r="24" spans="1:20" ht="13.5" thickBot="1" x14ac:dyDescent="0.25">
      <c r="A24" s="29">
        <v>15</v>
      </c>
      <c r="B24" s="30" t="s">
        <v>28</v>
      </c>
      <c r="C24" s="1085">
        <v>17002</v>
      </c>
      <c r="D24" s="933">
        <v>3881</v>
      </c>
      <c r="E24" s="934">
        <v>135</v>
      </c>
      <c r="F24" s="179">
        <f t="shared" si="0"/>
        <v>125940.74074074074</v>
      </c>
      <c r="G24" s="31">
        <f t="shared" si="1"/>
        <v>28748.14814814815</v>
      </c>
      <c r="H24" s="1088">
        <f t="shared" si="2"/>
        <v>154688.88888888888</v>
      </c>
      <c r="I24" s="1091">
        <f t="shared" si="3"/>
        <v>-14.431903789637271</v>
      </c>
      <c r="K24" s="29">
        <v>15</v>
      </c>
      <c r="L24" s="30" t="s">
        <v>28</v>
      </c>
      <c r="M24" s="180" t="s">
        <v>245</v>
      </c>
      <c r="N24" s="181" t="s">
        <v>233</v>
      </c>
      <c r="O24" s="180" t="s">
        <v>221</v>
      </c>
      <c r="P24" s="182" t="s">
        <v>233</v>
      </c>
      <c r="Q24" s="180">
        <v>2</v>
      </c>
      <c r="R24" s="183">
        <v>101</v>
      </c>
      <c r="S24" s="161" t="s">
        <v>221</v>
      </c>
      <c r="T24" s="841" t="s">
        <v>388</v>
      </c>
    </row>
    <row r="25" spans="1:20" s="32" customFormat="1" ht="12.75" thickBot="1" x14ac:dyDescent="0.25">
      <c r="A25" s="836"/>
      <c r="B25" s="838" t="s">
        <v>496</v>
      </c>
      <c r="C25" s="837">
        <f>SUM(C10:C24)</f>
        <v>636930.61300000001</v>
      </c>
      <c r="D25" s="244">
        <f>SUM(D10:D24)</f>
        <v>170366.78569000002</v>
      </c>
      <c r="E25" s="245">
        <f>SUM(E10:E24)</f>
        <v>4465.666666666667</v>
      </c>
      <c r="F25" s="246">
        <f t="shared" si="0"/>
        <v>142628.33761289841</v>
      </c>
      <c r="G25" s="244">
        <f t="shared" si="1"/>
        <v>38150.358816899308</v>
      </c>
      <c r="H25" s="245">
        <f t="shared" si="2"/>
        <v>180778.69642979771</v>
      </c>
      <c r="I25" s="247">
        <f t="shared" si="3"/>
        <v>0</v>
      </c>
      <c r="K25" s="157"/>
      <c r="L25" s="184" t="s">
        <v>246</v>
      </c>
      <c r="M25" s="185">
        <f>COUNTIF(M10:M24,"ja")</f>
        <v>13</v>
      </c>
      <c r="N25" s="186" t="s">
        <v>247</v>
      </c>
      <c r="O25" s="185">
        <f>COUNTIF(O10:O24,"ja")</f>
        <v>14</v>
      </c>
      <c r="P25" s="186" t="s">
        <v>247</v>
      </c>
      <c r="Q25" s="185">
        <f>COUNTIF(Q10:Q24,"ja")</f>
        <v>0</v>
      </c>
      <c r="R25" s="186" t="s">
        <v>247</v>
      </c>
      <c r="S25" s="647">
        <f>COUNTIF(S10:S24,"ja")</f>
        <v>15</v>
      </c>
      <c r="T25" s="647" t="s">
        <v>247</v>
      </c>
    </row>
    <row r="26" spans="1:20" s="421" customFormat="1" ht="12.75" thickBot="1" x14ac:dyDescent="0.25">
      <c r="A26" s="1077"/>
      <c r="B26" s="1078" t="s">
        <v>429</v>
      </c>
      <c r="C26" s="1079">
        <v>643748</v>
      </c>
      <c r="D26" s="996">
        <v>187600</v>
      </c>
      <c r="E26" s="997">
        <v>4585.6666666666661</v>
      </c>
      <c r="F26" s="998">
        <v>140382.64156429455</v>
      </c>
      <c r="G26" s="996">
        <v>40910.082140001461</v>
      </c>
      <c r="H26" s="997">
        <v>181292.72370429602</v>
      </c>
      <c r="I26" s="999">
        <v>0</v>
      </c>
      <c r="K26" s="69"/>
      <c r="L26" s="70"/>
      <c r="M26" s="187"/>
      <c r="N26" s="187"/>
      <c r="O26" s="187"/>
      <c r="P26" s="187"/>
      <c r="Q26" s="187"/>
      <c r="R26" s="187"/>
      <c r="S26" s="70"/>
      <c r="T26" s="70"/>
    </row>
    <row r="27" spans="1:20" s="421" customFormat="1" ht="12.75" thickBot="1" x14ac:dyDescent="0.25">
      <c r="A27" s="1077"/>
      <c r="B27" s="1078" t="s">
        <v>387</v>
      </c>
      <c r="C27" s="1079">
        <v>633251</v>
      </c>
      <c r="D27" s="996">
        <v>193599</v>
      </c>
      <c r="E27" s="997">
        <v>4777</v>
      </c>
      <c r="F27" s="998">
        <v>132562.48691647477</v>
      </c>
      <c r="G27" s="996">
        <v>40527.318400669879</v>
      </c>
      <c r="H27" s="997">
        <v>173089.80531714464</v>
      </c>
      <c r="I27" s="999">
        <v>0</v>
      </c>
      <c r="K27" s="69"/>
      <c r="L27" s="70"/>
      <c r="M27" s="187"/>
      <c r="N27" s="187"/>
      <c r="O27" s="187"/>
      <c r="P27" s="187"/>
      <c r="Q27" s="187"/>
      <c r="R27" s="187"/>
      <c r="S27" s="70"/>
      <c r="T27" s="70"/>
    </row>
    <row r="28" spans="1:20" s="421" customFormat="1" ht="12.75" thickBot="1" x14ac:dyDescent="0.25">
      <c r="A28" s="77"/>
      <c r="B28" s="67" t="s">
        <v>344</v>
      </c>
      <c r="C28" s="20">
        <v>600150</v>
      </c>
      <c r="D28" s="21">
        <v>216014</v>
      </c>
      <c r="E28" s="22">
        <v>4766.3366666666661</v>
      </c>
      <c r="F28" s="188">
        <v>125914.31155024021</v>
      </c>
      <c r="G28" s="21">
        <v>45320.759968697137</v>
      </c>
      <c r="H28" s="22">
        <v>171235.07151893736</v>
      </c>
      <c r="I28" s="689">
        <v>0</v>
      </c>
      <c r="K28" s="69"/>
      <c r="L28" s="70"/>
      <c r="M28" s="187"/>
      <c r="N28" s="187"/>
      <c r="O28" s="187"/>
      <c r="P28" s="187"/>
      <c r="Q28" s="187"/>
      <c r="R28" s="187"/>
      <c r="S28" s="187"/>
      <c r="T28" s="187"/>
    </row>
    <row r="29" spans="1:20" s="421" customFormat="1" ht="12.75" thickBot="1" x14ac:dyDescent="0.25">
      <c r="A29" s="994"/>
      <c r="B29" s="690" t="s">
        <v>189</v>
      </c>
      <c r="C29" s="995">
        <v>601011</v>
      </c>
      <c r="D29" s="996">
        <v>190520</v>
      </c>
      <c r="E29" s="997">
        <v>4934.2</v>
      </c>
      <c r="F29" s="998">
        <v>121805.15585099916</v>
      </c>
      <c r="G29" s="996">
        <v>38612.135705889508</v>
      </c>
      <c r="H29" s="997">
        <v>160417.29155688867</v>
      </c>
      <c r="I29" s="999">
        <v>0</v>
      </c>
      <c r="K29" s="69"/>
      <c r="L29" s="70"/>
      <c r="M29" s="187"/>
      <c r="N29" s="187"/>
      <c r="O29" s="187"/>
      <c r="P29" s="187"/>
      <c r="Q29" s="187"/>
      <c r="R29" s="187"/>
      <c r="S29" s="187"/>
      <c r="T29" s="187"/>
    </row>
    <row r="31" spans="1:20" x14ac:dyDescent="0.2">
      <c r="D31" s="1569"/>
    </row>
    <row r="32" spans="1:20" ht="12.75" thickBot="1" x14ac:dyDescent="0.25">
      <c r="D32" s="1570"/>
    </row>
    <row r="33" spans="4:4" ht="12.75" thickBot="1" x14ac:dyDescent="0.25">
      <c r="D33" s="1571"/>
    </row>
  </sheetData>
  <mergeCells count="6">
    <mergeCell ref="S8:T8"/>
    <mergeCell ref="C8:E8"/>
    <mergeCell ref="F8:I8"/>
    <mergeCell ref="M8:N8"/>
    <mergeCell ref="O8:P8"/>
    <mergeCell ref="Q8:R8"/>
  </mergeCells>
  <pageMargins left="0.7" right="0.7" top="0.75" bottom="0.75" header="0.3" footer="0.3"/>
  <pageSetup paperSize="9" orientation="landscape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3"/>
  <dimension ref="A1:BJ39"/>
  <sheetViews>
    <sheetView showGridLines="0" topLeftCell="N1" zoomScaleNormal="100" workbookViewId="0">
      <selection activeCell="Z34" sqref="Z34"/>
    </sheetView>
  </sheetViews>
  <sheetFormatPr baseColWidth="10" defaultColWidth="11.42578125" defaultRowHeight="12" x14ac:dyDescent="0.2"/>
  <cols>
    <col min="1" max="1" width="5.5703125" style="5" customWidth="1"/>
    <col min="2" max="2" width="21" style="2" customWidth="1"/>
    <col min="3" max="3" width="6.140625" style="2" customWidth="1"/>
    <col min="4" max="4" width="7" style="2" customWidth="1"/>
    <col min="5" max="5" width="6.28515625" style="2" customWidth="1"/>
    <col min="6" max="6" width="5.5703125" style="2" customWidth="1"/>
    <col min="7" max="7" width="5.28515625" style="2" customWidth="1"/>
    <col min="8" max="8" width="5.28515625" style="515" customWidth="1"/>
    <col min="9" max="9" width="5.42578125" style="2" customWidth="1"/>
    <col min="10" max="10" width="7" style="2" customWidth="1"/>
    <col min="11" max="11" width="6.28515625" style="2" customWidth="1"/>
    <col min="12" max="13" width="6" style="2" customWidth="1"/>
    <col min="14" max="14" width="6.28515625" style="2" customWidth="1"/>
    <col min="15" max="15" width="6.140625" style="2" customWidth="1"/>
    <col min="16" max="16" width="6.140625" style="515" customWidth="1"/>
    <col min="17" max="17" width="5.5703125" style="2" customWidth="1"/>
    <col min="18" max="18" width="7.5703125" style="2" customWidth="1"/>
    <col min="19" max="19" width="5.28515625" style="2" customWidth="1"/>
    <col min="20" max="20" width="6.28515625" style="2" customWidth="1"/>
    <col min="21" max="21" width="6" style="2" customWidth="1"/>
    <col min="22" max="22" width="6.85546875" style="2" customWidth="1"/>
    <col min="23" max="23" width="6.5703125" style="2" customWidth="1"/>
    <col min="24" max="24" width="6.42578125" style="2" customWidth="1"/>
    <col min="25" max="25" width="6.42578125" style="515" customWidth="1"/>
    <col min="26" max="26" width="6.5703125" style="2" customWidth="1"/>
    <col min="27" max="27" width="6.5703125" style="515" customWidth="1"/>
    <col min="28" max="28" width="6" style="2" customWidth="1"/>
    <col min="29" max="29" width="5.85546875" style="5" customWidth="1"/>
    <col min="30" max="30" width="20.5703125" style="2" customWidth="1"/>
    <col min="31" max="31" width="6.85546875" style="2" customWidth="1"/>
    <col min="32" max="32" width="7.28515625" style="2" customWidth="1"/>
    <col min="33" max="33" width="6.140625" style="2" customWidth="1"/>
    <col min="34" max="34" width="7.28515625" style="2" customWidth="1"/>
    <col min="35" max="35" width="7" style="2" customWidth="1"/>
    <col min="36" max="36" width="7" style="515" customWidth="1"/>
    <col min="37" max="37" width="8.140625" style="2" customWidth="1"/>
    <col min="38" max="38" width="8" style="2" customWidth="1"/>
    <col min="39" max="39" width="6.140625" style="2" customWidth="1"/>
    <col min="40" max="40" width="6.28515625" style="2" customWidth="1"/>
    <col min="41" max="41" width="6.42578125" style="2" customWidth="1"/>
    <col min="42" max="42" width="5.42578125" style="2" customWidth="1"/>
    <col min="43" max="43" width="6.140625" style="2" customWidth="1"/>
    <col min="44" max="44" width="6.140625" style="515" customWidth="1"/>
    <col min="45" max="45" width="6.140625" style="2" customWidth="1"/>
    <col min="46" max="46" width="7.28515625" style="2" customWidth="1"/>
    <col min="47" max="16384" width="11.42578125" style="2"/>
  </cols>
  <sheetData>
    <row r="1" spans="1:62" x14ac:dyDescent="0.2">
      <c r="A1" s="1" t="s">
        <v>0</v>
      </c>
      <c r="AC1" s="1"/>
    </row>
    <row r="2" spans="1:62" x14ac:dyDescent="0.2">
      <c r="A2" s="1"/>
      <c r="AC2" s="1"/>
    </row>
    <row r="3" spans="1:62" x14ac:dyDescent="0.2">
      <c r="A3" s="1" t="str">
        <f>A7</f>
        <v>Tabell 3 - 5 - A -  Brukere av hjemmetjenester pr. 31.12.   *)</v>
      </c>
      <c r="Q3" s="2" t="s">
        <v>132</v>
      </c>
      <c r="AC3" s="1"/>
    </row>
    <row r="4" spans="1:62" x14ac:dyDescent="0.2">
      <c r="A4" s="1" t="str">
        <f>AC7</f>
        <v>Tabell 3 - 5 - B -  Sum brukere av hjemmetjenester pr. 31.12. - antall med private tjenesteyter   *)</v>
      </c>
      <c r="K4" s="4" t="s">
        <v>66</v>
      </c>
      <c r="L4" s="4"/>
      <c r="R4" s="2" t="s">
        <v>132</v>
      </c>
      <c r="U4" s="2" t="s">
        <v>132</v>
      </c>
      <c r="Y4" s="515" t="s">
        <v>132</v>
      </c>
      <c r="AC4" s="1"/>
    </row>
    <row r="5" spans="1:62" x14ac:dyDescent="0.2">
      <c r="A5" s="1"/>
      <c r="U5" s="2" t="s">
        <v>132</v>
      </c>
      <c r="AC5" s="1"/>
      <c r="AK5" s="2" t="s">
        <v>132</v>
      </c>
    </row>
    <row r="7" spans="1:62" s="8" customFormat="1" ht="15.75" customHeight="1" thickBot="1" x14ac:dyDescent="0.25">
      <c r="A7" s="577" t="s">
        <v>494</v>
      </c>
      <c r="AB7" s="2"/>
      <c r="AC7" s="7" t="s">
        <v>547</v>
      </c>
    </row>
    <row r="8" spans="1:62" s="11" customFormat="1" ht="18" customHeight="1" thickBot="1" x14ac:dyDescent="0.25">
      <c r="A8" s="80"/>
      <c r="B8" s="81"/>
      <c r="C8" s="1620" t="s">
        <v>67</v>
      </c>
      <c r="D8" s="1620"/>
      <c r="E8" s="1620"/>
      <c r="F8" s="1620"/>
      <c r="G8" s="1620"/>
      <c r="H8" s="1620"/>
      <c r="I8" s="1620"/>
      <c r="J8" s="1620"/>
      <c r="K8" s="1575" t="s">
        <v>68</v>
      </c>
      <c r="L8" s="1575"/>
      <c r="M8" s="1575"/>
      <c r="N8" s="1575"/>
      <c r="O8" s="1575"/>
      <c r="P8" s="1575"/>
      <c r="Q8" s="1575"/>
      <c r="R8" s="1575"/>
      <c r="S8" s="1575" t="s">
        <v>69</v>
      </c>
      <c r="T8" s="1575"/>
      <c r="U8" s="1575"/>
      <c r="V8" s="1575"/>
      <c r="W8" s="1575"/>
      <c r="X8" s="1575"/>
      <c r="Y8" s="1621"/>
      <c r="Z8" s="1576"/>
      <c r="AA8" s="771"/>
      <c r="AB8" s="2"/>
      <c r="AC8" s="9"/>
      <c r="AD8" s="10"/>
      <c r="AE8" s="1622" t="s">
        <v>70</v>
      </c>
      <c r="AF8" s="1622"/>
      <c r="AG8" s="1622"/>
      <c r="AH8" s="1622"/>
      <c r="AI8" s="1622"/>
      <c r="AJ8" s="1622"/>
      <c r="AK8" s="1622"/>
      <c r="AL8" s="1622"/>
      <c r="AM8" s="1622" t="s">
        <v>71</v>
      </c>
      <c r="AN8" s="1622"/>
      <c r="AO8" s="1622"/>
      <c r="AP8" s="1622"/>
      <c r="AQ8" s="1622"/>
      <c r="AR8" s="1622"/>
      <c r="AS8" s="1622"/>
      <c r="AT8" s="1622"/>
      <c r="AU8" s="1618" t="s">
        <v>342</v>
      </c>
    </row>
    <row r="9" spans="1:62" s="11" customFormat="1" ht="43.5" customHeight="1" thickBot="1" x14ac:dyDescent="0.25">
      <c r="A9" s="92" t="s">
        <v>2</v>
      </c>
      <c r="B9" s="9" t="s">
        <v>3</v>
      </c>
      <c r="C9" s="220" t="s">
        <v>72</v>
      </c>
      <c r="D9" s="856" t="s">
        <v>6</v>
      </c>
      <c r="E9" s="221" t="s">
        <v>12</v>
      </c>
      <c r="F9" s="221" t="s">
        <v>9</v>
      </c>
      <c r="G9" s="221" t="s">
        <v>73</v>
      </c>
      <c r="H9" s="221" t="s">
        <v>371</v>
      </c>
      <c r="I9" s="221" t="s">
        <v>373</v>
      </c>
      <c r="J9" s="770" t="s">
        <v>13</v>
      </c>
      <c r="K9" s="767" t="s">
        <v>72</v>
      </c>
      <c r="L9" s="768" t="s">
        <v>6</v>
      </c>
      <c r="M9" s="769" t="s">
        <v>12</v>
      </c>
      <c r="N9" s="769" t="s">
        <v>9</v>
      </c>
      <c r="O9" s="769" t="s">
        <v>73</v>
      </c>
      <c r="P9" s="769" t="s">
        <v>371</v>
      </c>
      <c r="Q9" s="769" t="s">
        <v>373</v>
      </c>
      <c r="R9" s="770" t="s">
        <v>13</v>
      </c>
      <c r="S9" s="767" t="s">
        <v>72</v>
      </c>
      <c r="T9" s="768" t="s">
        <v>6</v>
      </c>
      <c r="U9" s="769" t="s">
        <v>12</v>
      </c>
      <c r="V9" s="769" t="s">
        <v>9</v>
      </c>
      <c r="W9" s="769" t="s">
        <v>73</v>
      </c>
      <c r="X9" s="769" t="s">
        <v>371</v>
      </c>
      <c r="Y9" s="769" t="s">
        <v>373</v>
      </c>
      <c r="Z9" s="770" t="s">
        <v>13</v>
      </c>
      <c r="AA9" s="8"/>
      <c r="AB9" s="515"/>
      <c r="AC9" s="13" t="s">
        <v>2</v>
      </c>
      <c r="AD9" s="14" t="s">
        <v>3</v>
      </c>
      <c r="AE9" s="767" t="s">
        <v>72</v>
      </c>
      <c r="AF9" s="768" t="s">
        <v>6</v>
      </c>
      <c r="AG9" s="769" t="s">
        <v>12</v>
      </c>
      <c r="AH9" s="769" t="s">
        <v>9</v>
      </c>
      <c r="AI9" s="769" t="s">
        <v>73</v>
      </c>
      <c r="AJ9" s="769" t="s">
        <v>371</v>
      </c>
      <c r="AK9" s="769" t="s">
        <v>373</v>
      </c>
      <c r="AL9" s="770" t="s">
        <v>13</v>
      </c>
      <c r="AM9" s="767" t="s">
        <v>72</v>
      </c>
      <c r="AN9" s="768" t="s">
        <v>6</v>
      </c>
      <c r="AO9" s="769" t="s">
        <v>12</v>
      </c>
      <c r="AP9" s="769" t="s">
        <v>9</v>
      </c>
      <c r="AQ9" s="769" t="s">
        <v>73</v>
      </c>
      <c r="AR9" s="769" t="s">
        <v>371</v>
      </c>
      <c r="AS9" s="769" t="s">
        <v>373</v>
      </c>
      <c r="AT9" s="770" t="s">
        <v>13</v>
      </c>
      <c r="AU9" s="1619"/>
    </row>
    <row r="10" spans="1:62" ht="12.95" customHeight="1" x14ac:dyDescent="0.2">
      <c r="A10" s="86">
        <v>1</v>
      </c>
      <c r="B10" s="28" t="s">
        <v>14</v>
      </c>
      <c r="C10" s="641">
        <v>213</v>
      </c>
      <c r="D10" s="423">
        <v>135</v>
      </c>
      <c r="E10" s="423">
        <v>72</v>
      </c>
      <c r="F10" s="423">
        <v>20</v>
      </c>
      <c r="G10" s="423">
        <v>16</v>
      </c>
      <c r="H10" s="423">
        <v>10</v>
      </c>
      <c r="I10" s="424">
        <v>1</v>
      </c>
      <c r="J10" s="496">
        <f t="shared" ref="J10:J24" si="0">SUM(C10:I10)</f>
        <v>467</v>
      </c>
      <c r="K10" s="641">
        <v>54</v>
      </c>
      <c r="L10" s="423">
        <v>43</v>
      </c>
      <c r="M10" s="423">
        <v>75</v>
      </c>
      <c r="N10" s="423">
        <v>28</v>
      </c>
      <c r="O10" s="423">
        <v>22</v>
      </c>
      <c r="P10" s="423">
        <v>18</v>
      </c>
      <c r="Q10" s="424">
        <v>5</v>
      </c>
      <c r="R10" s="496">
        <f t="shared" ref="R10:R24" si="1">SUM(K10:Q10)</f>
        <v>245</v>
      </c>
      <c r="S10" s="641">
        <v>34</v>
      </c>
      <c r="T10" s="423">
        <v>67</v>
      </c>
      <c r="U10" s="423">
        <v>78</v>
      </c>
      <c r="V10" s="423">
        <v>31</v>
      </c>
      <c r="W10" s="423">
        <v>35</v>
      </c>
      <c r="X10" s="423">
        <v>36</v>
      </c>
      <c r="Y10" s="424">
        <v>8</v>
      </c>
      <c r="Z10" s="496">
        <f t="shared" ref="Z10:Z24" si="2">SUM(S10:Y10)</f>
        <v>289</v>
      </c>
      <c r="AA10" s="773"/>
      <c r="AC10" s="18">
        <v>1</v>
      </c>
      <c r="AD10" s="19" t="s">
        <v>14</v>
      </c>
      <c r="AE10" s="62">
        <f t="shared" ref="AE10:AE24" si="3">C10+K10+S10</f>
        <v>301</v>
      </c>
      <c r="AF10" s="40">
        <f t="shared" ref="AF10:AF24" si="4">D10+L10+T10</f>
        <v>245</v>
      </c>
      <c r="AG10" s="40">
        <f t="shared" ref="AG10:AG24" si="5">E10+M10+U10</f>
        <v>225</v>
      </c>
      <c r="AH10" s="40">
        <f t="shared" ref="AH10:AH24" si="6">F10+N10+V10</f>
        <v>79</v>
      </c>
      <c r="AI10" s="40">
        <f t="shared" ref="AI10:AI24" si="7">G10+O10+W10</f>
        <v>73</v>
      </c>
      <c r="AJ10" s="493">
        <f t="shared" ref="AJ10:AJ24" si="8">H10+P10+X10</f>
        <v>64</v>
      </c>
      <c r="AK10" s="493">
        <f t="shared" ref="AK10:AK24" si="9">I10+Q10+Y10</f>
        <v>14</v>
      </c>
      <c r="AL10" s="859">
        <f t="shared" ref="AL10:AL24" si="10">SUM(AE10:AK10)</f>
        <v>1001</v>
      </c>
      <c r="AM10" s="62">
        <v>23</v>
      </c>
      <c r="AN10" s="493">
        <v>26</v>
      </c>
      <c r="AO10" s="493">
        <v>23</v>
      </c>
      <c r="AP10" s="493">
        <v>15</v>
      </c>
      <c r="AQ10" s="493">
        <v>13</v>
      </c>
      <c r="AR10" s="493">
        <v>16</v>
      </c>
      <c r="AS10" s="493">
        <v>1</v>
      </c>
      <c r="AT10" s="862">
        <f t="shared" ref="AT10:AT24" si="11">SUM(AM10:AS10)</f>
        <v>117</v>
      </c>
      <c r="AU10" s="550">
        <f t="shared" ref="AU10:AU25" si="12">AT10/AL10</f>
        <v>0.11688311688311688</v>
      </c>
      <c r="AW10" s="513"/>
      <c r="AX10" s="514"/>
      <c r="AY10" s="514"/>
      <c r="AZ10" s="514"/>
      <c r="BA10" s="513"/>
      <c r="BB10" s="514"/>
      <c r="BC10" s="513"/>
      <c r="BD10" s="513"/>
      <c r="BE10" s="514"/>
      <c r="BF10" s="514"/>
      <c r="BG10" s="514"/>
      <c r="BH10" s="514"/>
      <c r="BI10" s="514"/>
      <c r="BJ10" s="514"/>
    </row>
    <row r="11" spans="1:62" ht="12.95" customHeight="1" x14ac:dyDescent="0.2">
      <c r="A11" s="87">
        <v>2</v>
      </c>
      <c r="B11" s="26" t="s">
        <v>15</v>
      </c>
      <c r="C11" s="857">
        <v>167</v>
      </c>
      <c r="D11" s="94">
        <v>139</v>
      </c>
      <c r="E11" s="94">
        <v>74</v>
      </c>
      <c r="F11" s="94">
        <v>23</v>
      </c>
      <c r="G11" s="94">
        <v>20</v>
      </c>
      <c r="H11" s="94">
        <v>12</v>
      </c>
      <c r="I11" s="95">
        <v>1</v>
      </c>
      <c r="J11" s="497">
        <f t="shared" si="0"/>
        <v>436</v>
      </c>
      <c r="K11" s="857">
        <v>69</v>
      </c>
      <c r="L11" s="94">
        <v>48</v>
      </c>
      <c r="M11" s="94">
        <v>68</v>
      </c>
      <c r="N11" s="94">
        <v>16</v>
      </c>
      <c r="O11" s="94">
        <v>27</v>
      </c>
      <c r="P11" s="94">
        <v>13</v>
      </c>
      <c r="Q11" s="95">
        <v>3</v>
      </c>
      <c r="R11" s="497">
        <f t="shared" si="1"/>
        <v>244</v>
      </c>
      <c r="S11" s="857">
        <v>51</v>
      </c>
      <c r="T11" s="94">
        <v>78</v>
      </c>
      <c r="U11" s="94">
        <v>88</v>
      </c>
      <c r="V11" s="94">
        <v>23</v>
      </c>
      <c r="W11" s="94">
        <v>37</v>
      </c>
      <c r="X11" s="94">
        <v>35</v>
      </c>
      <c r="Y11" s="95">
        <v>16</v>
      </c>
      <c r="Z11" s="497">
        <f t="shared" si="2"/>
        <v>328</v>
      </c>
      <c r="AA11" s="773"/>
      <c r="AC11" s="25">
        <v>2</v>
      </c>
      <c r="AD11" s="26" t="s">
        <v>15</v>
      </c>
      <c r="AE11" s="63">
        <f t="shared" si="3"/>
        <v>287</v>
      </c>
      <c r="AF11" s="42">
        <f t="shared" si="4"/>
        <v>265</v>
      </c>
      <c r="AG11" s="42">
        <f t="shared" si="5"/>
        <v>230</v>
      </c>
      <c r="AH11" s="42">
        <f t="shared" si="6"/>
        <v>62</v>
      </c>
      <c r="AI11" s="42">
        <f t="shared" si="7"/>
        <v>84</v>
      </c>
      <c r="AJ11" s="494">
        <f t="shared" si="8"/>
        <v>60</v>
      </c>
      <c r="AK11" s="494">
        <f t="shared" si="9"/>
        <v>20</v>
      </c>
      <c r="AL11" s="860">
        <f t="shared" si="10"/>
        <v>1008</v>
      </c>
      <c r="AM11" s="63">
        <v>18</v>
      </c>
      <c r="AN11" s="494">
        <v>11</v>
      </c>
      <c r="AO11" s="494">
        <v>14</v>
      </c>
      <c r="AP11" s="494">
        <v>3</v>
      </c>
      <c r="AQ11" s="494">
        <v>9</v>
      </c>
      <c r="AR11" s="494">
        <v>3</v>
      </c>
      <c r="AS11" s="494">
        <v>0</v>
      </c>
      <c r="AT11" s="854">
        <f t="shared" si="11"/>
        <v>58</v>
      </c>
      <c r="AU11" s="551">
        <f t="shared" si="12"/>
        <v>5.7539682539682536E-2</v>
      </c>
      <c r="AW11" s="513"/>
      <c r="AX11" s="514"/>
      <c r="AY11" s="514"/>
      <c r="AZ11" s="514"/>
      <c r="BA11" s="513"/>
      <c r="BB11" s="514"/>
      <c r="BC11" s="513"/>
      <c r="BD11" s="513"/>
      <c r="BE11" s="514"/>
      <c r="BF11" s="514"/>
      <c r="BG11" s="514"/>
      <c r="BH11" s="514"/>
      <c r="BI11" s="514"/>
      <c r="BJ11" s="514"/>
    </row>
    <row r="12" spans="1:62" ht="12.95" customHeight="1" x14ac:dyDescent="0.2">
      <c r="A12" s="87">
        <v>3</v>
      </c>
      <c r="B12" s="26" t="s">
        <v>16</v>
      </c>
      <c r="C12" s="857">
        <v>134</v>
      </c>
      <c r="D12" s="94">
        <v>110</v>
      </c>
      <c r="E12" s="94">
        <v>76</v>
      </c>
      <c r="F12" s="94">
        <v>22</v>
      </c>
      <c r="G12" s="94">
        <v>15</v>
      </c>
      <c r="H12" s="94">
        <v>19</v>
      </c>
      <c r="I12" s="95">
        <v>13</v>
      </c>
      <c r="J12" s="497">
        <f t="shared" si="0"/>
        <v>389</v>
      </c>
      <c r="K12" s="857">
        <v>62</v>
      </c>
      <c r="L12" s="94">
        <v>58</v>
      </c>
      <c r="M12" s="94">
        <v>64</v>
      </c>
      <c r="N12" s="94">
        <v>14</v>
      </c>
      <c r="O12" s="94">
        <v>18</v>
      </c>
      <c r="P12" s="94">
        <v>17</v>
      </c>
      <c r="Q12" s="95">
        <v>2</v>
      </c>
      <c r="R12" s="497">
        <f t="shared" si="1"/>
        <v>235</v>
      </c>
      <c r="S12" s="857">
        <v>69</v>
      </c>
      <c r="T12" s="94">
        <v>102</v>
      </c>
      <c r="U12" s="94">
        <v>91</v>
      </c>
      <c r="V12" s="94">
        <v>40</v>
      </c>
      <c r="W12" s="94">
        <v>35</v>
      </c>
      <c r="X12" s="94">
        <v>29</v>
      </c>
      <c r="Y12" s="95">
        <v>6</v>
      </c>
      <c r="Z12" s="497">
        <f t="shared" si="2"/>
        <v>372</v>
      </c>
      <c r="AA12" s="773"/>
      <c r="AC12" s="25">
        <v>3</v>
      </c>
      <c r="AD12" s="26" t="s">
        <v>16</v>
      </c>
      <c r="AE12" s="63">
        <f t="shared" si="3"/>
        <v>265</v>
      </c>
      <c r="AF12" s="42">
        <f t="shared" si="4"/>
        <v>270</v>
      </c>
      <c r="AG12" s="42">
        <f t="shared" si="5"/>
        <v>231</v>
      </c>
      <c r="AH12" s="42">
        <f t="shared" si="6"/>
        <v>76</v>
      </c>
      <c r="AI12" s="42">
        <f t="shared" si="7"/>
        <v>68</v>
      </c>
      <c r="AJ12" s="494">
        <f t="shared" si="8"/>
        <v>65</v>
      </c>
      <c r="AK12" s="494">
        <f t="shared" si="9"/>
        <v>21</v>
      </c>
      <c r="AL12" s="860">
        <f t="shared" si="10"/>
        <v>996</v>
      </c>
      <c r="AM12" s="63">
        <v>33</v>
      </c>
      <c r="AN12" s="494">
        <v>21</v>
      </c>
      <c r="AO12" s="494">
        <v>28</v>
      </c>
      <c r="AP12" s="494">
        <v>12</v>
      </c>
      <c r="AQ12" s="494">
        <v>16</v>
      </c>
      <c r="AR12" s="494">
        <v>14</v>
      </c>
      <c r="AS12" s="494">
        <v>5</v>
      </c>
      <c r="AT12" s="854">
        <f t="shared" si="11"/>
        <v>129</v>
      </c>
      <c r="AU12" s="551">
        <f t="shared" si="12"/>
        <v>0.12951807228915663</v>
      </c>
      <c r="AW12" s="513"/>
      <c r="AX12" s="514"/>
      <c r="AY12" s="514"/>
      <c r="AZ12" s="514"/>
      <c r="BA12" s="513"/>
      <c r="BB12" s="514"/>
      <c r="BC12" s="513"/>
      <c r="BD12" s="513"/>
      <c r="BE12" s="514"/>
      <c r="BF12" s="514"/>
      <c r="BG12" s="514"/>
      <c r="BH12" s="514"/>
      <c r="BI12" s="514"/>
      <c r="BJ12" s="514"/>
    </row>
    <row r="13" spans="1:62" ht="12.95" customHeight="1" x14ac:dyDescent="0.2">
      <c r="A13" s="87">
        <v>4</v>
      </c>
      <c r="B13" s="26" t="s">
        <v>17</v>
      </c>
      <c r="C13" s="857">
        <v>112</v>
      </c>
      <c r="D13" s="94">
        <v>54</v>
      </c>
      <c r="E13" s="94">
        <v>42</v>
      </c>
      <c r="F13" s="94">
        <v>22</v>
      </c>
      <c r="G13" s="94">
        <v>15</v>
      </c>
      <c r="H13" s="94">
        <v>7</v>
      </c>
      <c r="I13" s="95">
        <v>4</v>
      </c>
      <c r="J13" s="497">
        <f t="shared" si="0"/>
        <v>256</v>
      </c>
      <c r="K13" s="857">
        <v>52</v>
      </c>
      <c r="L13" s="94">
        <v>38</v>
      </c>
      <c r="M13" s="94">
        <v>34</v>
      </c>
      <c r="N13" s="94">
        <v>9</v>
      </c>
      <c r="O13" s="94">
        <v>19</v>
      </c>
      <c r="P13" s="94">
        <v>18</v>
      </c>
      <c r="Q13" s="95">
        <v>7</v>
      </c>
      <c r="R13" s="497">
        <f t="shared" si="1"/>
        <v>177</v>
      </c>
      <c r="S13" s="857">
        <v>31</v>
      </c>
      <c r="T13" s="94">
        <v>38</v>
      </c>
      <c r="U13" s="94">
        <v>57</v>
      </c>
      <c r="V13" s="94">
        <v>19</v>
      </c>
      <c r="W13" s="94">
        <v>27</v>
      </c>
      <c r="X13" s="94">
        <v>30</v>
      </c>
      <c r="Y13" s="95">
        <v>26</v>
      </c>
      <c r="Z13" s="497">
        <f t="shared" si="2"/>
        <v>228</v>
      </c>
      <c r="AA13" s="773"/>
      <c r="AB13" s="2" t="s">
        <v>132</v>
      </c>
      <c r="AC13" s="25">
        <v>4</v>
      </c>
      <c r="AD13" s="26" t="s">
        <v>17</v>
      </c>
      <c r="AE13" s="63">
        <f t="shared" si="3"/>
        <v>195</v>
      </c>
      <c r="AF13" s="42">
        <f t="shared" si="4"/>
        <v>130</v>
      </c>
      <c r="AG13" s="42">
        <f t="shared" si="5"/>
        <v>133</v>
      </c>
      <c r="AH13" s="42">
        <f t="shared" si="6"/>
        <v>50</v>
      </c>
      <c r="AI13" s="42">
        <f t="shared" si="7"/>
        <v>61</v>
      </c>
      <c r="AJ13" s="494">
        <f t="shared" si="8"/>
        <v>55</v>
      </c>
      <c r="AK13" s="494">
        <f t="shared" si="9"/>
        <v>37</v>
      </c>
      <c r="AL13" s="860">
        <f t="shared" si="10"/>
        <v>661</v>
      </c>
      <c r="AM13" s="63">
        <v>26</v>
      </c>
      <c r="AN13" s="494">
        <v>17</v>
      </c>
      <c r="AO13" s="494">
        <v>27</v>
      </c>
      <c r="AP13" s="494">
        <v>6</v>
      </c>
      <c r="AQ13" s="494">
        <v>13</v>
      </c>
      <c r="AR13" s="494">
        <v>10</v>
      </c>
      <c r="AS13" s="494">
        <v>14</v>
      </c>
      <c r="AT13" s="854">
        <f t="shared" si="11"/>
        <v>113</v>
      </c>
      <c r="AU13" s="551">
        <f t="shared" si="12"/>
        <v>0.17095310136157338</v>
      </c>
      <c r="AW13" s="513"/>
      <c r="AX13" s="514"/>
      <c r="AY13" s="514"/>
      <c r="AZ13" s="514"/>
      <c r="BA13" s="513"/>
      <c r="BB13" s="514"/>
      <c r="BC13" s="513"/>
      <c r="BD13" s="513"/>
      <c r="BE13" s="514"/>
      <c r="BF13" s="514"/>
      <c r="BG13" s="514"/>
      <c r="BH13" s="514"/>
      <c r="BI13" s="514"/>
      <c r="BJ13" s="514"/>
    </row>
    <row r="14" spans="1:62" ht="12.95" customHeight="1" x14ac:dyDescent="0.2">
      <c r="A14" s="87">
        <v>5</v>
      </c>
      <c r="B14" s="26" t="s">
        <v>18</v>
      </c>
      <c r="C14" s="857">
        <v>107</v>
      </c>
      <c r="D14" s="94">
        <v>67</v>
      </c>
      <c r="E14" s="94">
        <v>144</v>
      </c>
      <c r="F14" s="94">
        <v>58</v>
      </c>
      <c r="G14" s="94">
        <v>72</v>
      </c>
      <c r="H14" s="94">
        <v>47</v>
      </c>
      <c r="I14" s="95">
        <v>12</v>
      </c>
      <c r="J14" s="497">
        <f t="shared" si="0"/>
        <v>507</v>
      </c>
      <c r="K14" s="857">
        <v>69</v>
      </c>
      <c r="L14" s="94">
        <v>53</v>
      </c>
      <c r="M14" s="94">
        <v>91</v>
      </c>
      <c r="N14" s="94">
        <v>46</v>
      </c>
      <c r="O14" s="94">
        <v>46</v>
      </c>
      <c r="P14" s="94">
        <v>37</v>
      </c>
      <c r="Q14" s="95">
        <v>12</v>
      </c>
      <c r="R14" s="497">
        <f t="shared" si="1"/>
        <v>354</v>
      </c>
      <c r="S14" s="857">
        <v>34</v>
      </c>
      <c r="T14" s="94">
        <v>53</v>
      </c>
      <c r="U14" s="94">
        <v>101</v>
      </c>
      <c r="V14" s="94">
        <v>61</v>
      </c>
      <c r="W14" s="94">
        <v>70</v>
      </c>
      <c r="X14" s="94">
        <v>49</v>
      </c>
      <c r="Y14" s="95">
        <v>33</v>
      </c>
      <c r="Z14" s="497">
        <f t="shared" si="2"/>
        <v>401</v>
      </c>
      <c r="AA14" s="773"/>
      <c r="AC14" s="25">
        <v>5</v>
      </c>
      <c r="AD14" s="26" t="s">
        <v>18</v>
      </c>
      <c r="AE14" s="63">
        <f t="shared" si="3"/>
        <v>210</v>
      </c>
      <c r="AF14" s="42">
        <f t="shared" si="4"/>
        <v>173</v>
      </c>
      <c r="AG14" s="42">
        <f t="shared" si="5"/>
        <v>336</v>
      </c>
      <c r="AH14" s="42">
        <f t="shared" si="6"/>
        <v>165</v>
      </c>
      <c r="AI14" s="42">
        <f t="shared" si="7"/>
        <v>188</v>
      </c>
      <c r="AJ14" s="494">
        <f t="shared" si="8"/>
        <v>133</v>
      </c>
      <c r="AK14" s="494">
        <f t="shared" si="9"/>
        <v>57</v>
      </c>
      <c r="AL14" s="860">
        <f t="shared" si="10"/>
        <v>1262</v>
      </c>
      <c r="AM14" s="63">
        <v>39</v>
      </c>
      <c r="AN14" s="494">
        <v>32</v>
      </c>
      <c r="AO14" s="494">
        <v>77</v>
      </c>
      <c r="AP14" s="494">
        <v>36</v>
      </c>
      <c r="AQ14" s="494">
        <v>51</v>
      </c>
      <c r="AR14" s="494">
        <v>41</v>
      </c>
      <c r="AS14" s="494">
        <v>23</v>
      </c>
      <c r="AT14" s="854">
        <f t="shared" si="11"/>
        <v>299</v>
      </c>
      <c r="AU14" s="551">
        <f t="shared" si="12"/>
        <v>0.23692551505546752</v>
      </c>
      <c r="AW14" s="513"/>
      <c r="AX14" s="514"/>
      <c r="AY14" s="514"/>
      <c r="AZ14" s="514"/>
      <c r="BA14" s="513"/>
      <c r="BB14" s="514"/>
      <c r="BC14" s="513"/>
      <c r="BD14" s="513"/>
      <c r="BE14" s="514"/>
      <c r="BF14" s="514"/>
      <c r="BG14" s="514"/>
      <c r="BH14" s="514"/>
      <c r="BI14" s="514"/>
      <c r="BJ14" s="514"/>
    </row>
    <row r="15" spans="1:62" ht="12.95" customHeight="1" x14ac:dyDescent="0.2">
      <c r="A15" s="87">
        <v>6</v>
      </c>
      <c r="B15" s="26" t="s">
        <v>19</v>
      </c>
      <c r="C15" s="857">
        <v>49</v>
      </c>
      <c r="D15" s="94">
        <v>54</v>
      </c>
      <c r="E15" s="94">
        <v>62</v>
      </c>
      <c r="F15" s="94">
        <v>42</v>
      </c>
      <c r="G15" s="94">
        <v>56</v>
      </c>
      <c r="H15" s="94">
        <v>32</v>
      </c>
      <c r="I15" s="95">
        <v>11</v>
      </c>
      <c r="J15" s="497">
        <f t="shared" si="0"/>
        <v>306</v>
      </c>
      <c r="K15" s="857">
        <v>29</v>
      </c>
      <c r="L15" s="94">
        <v>23</v>
      </c>
      <c r="M15" s="94">
        <v>27</v>
      </c>
      <c r="N15" s="94">
        <v>22</v>
      </c>
      <c r="O15" s="94">
        <v>46</v>
      </c>
      <c r="P15" s="94">
        <v>21</v>
      </c>
      <c r="Q15" s="95">
        <v>7</v>
      </c>
      <c r="R15" s="497">
        <f t="shared" si="1"/>
        <v>175</v>
      </c>
      <c r="S15" s="857">
        <v>46</v>
      </c>
      <c r="T15" s="94">
        <v>35</v>
      </c>
      <c r="U15" s="94">
        <v>54</v>
      </c>
      <c r="V15" s="94">
        <v>24</v>
      </c>
      <c r="W15" s="94">
        <v>45</v>
      </c>
      <c r="X15" s="94">
        <v>43</v>
      </c>
      <c r="Y15" s="95">
        <v>11</v>
      </c>
      <c r="Z15" s="497">
        <f t="shared" si="2"/>
        <v>258</v>
      </c>
      <c r="AA15" s="773"/>
      <c r="AC15" s="25">
        <v>6</v>
      </c>
      <c r="AD15" s="26" t="s">
        <v>19</v>
      </c>
      <c r="AE15" s="63">
        <f t="shared" si="3"/>
        <v>124</v>
      </c>
      <c r="AF15" s="42">
        <f t="shared" si="4"/>
        <v>112</v>
      </c>
      <c r="AG15" s="42">
        <f t="shared" si="5"/>
        <v>143</v>
      </c>
      <c r="AH15" s="42">
        <f t="shared" si="6"/>
        <v>88</v>
      </c>
      <c r="AI15" s="42">
        <f t="shared" si="7"/>
        <v>147</v>
      </c>
      <c r="AJ15" s="494">
        <f t="shared" si="8"/>
        <v>96</v>
      </c>
      <c r="AK15" s="494">
        <f t="shared" si="9"/>
        <v>29</v>
      </c>
      <c r="AL15" s="860">
        <f t="shared" si="10"/>
        <v>739</v>
      </c>
      <c r="AM15" s="63">
        <v>22</v>
      </c>
      <c r="AN15" s="494">
        <v>24</v>
      </c>
      <c r="AO15" s="494">
        <v>40</v>
      </c>
      <c r="AP15" s="494">
        <v>34</v>
      </c>
      <c r="AQ15" s="494">
        <v>49</v>
      </c>
      <c r="AR15" s="494">
        <v>37</v>
      </c>
      <c r="AS15" s="494">
        <v>9</v>
      </c>
      <c r="AT15" s="854">
        <f t="shared" si="11"/>
        <v>215</v>
      </c>
      <c r="AU15" s="551">
        <f t="shared" si="12"/>
        <v>0.29093369418132614</v>
      </c>
      <c r="AW15" s="513"/>
      <c r="AX15" s="514"/>
      <c r="AY15" s="514"/>
      <c r="AZ15" s="514"/>
      <c r="BA15" s="513"/>
      <c r="BB15" s="514"/>
      <c r="BC15" s="513"/>
      <c r="BD15" s="513"/>
      <c r="BE15" s="514"/>
      <c r="BF15" s="514"/>
      <c r="BG15" s="514"/>
      <c r="BH15" s="514"/>
      <c r="BI15" s="514"/>
      <c r="BJ15" s="514"/>
    </row>
    <row r="16" spans="1:62" ht="12.95" customHeight="1" x14ac:dyDescent="0.2">
      <c r="A16" s="88">
        <v>7</v>
      </c>
      <c r="B16" s="28" t="s">
        <v>20</v>
      </c>
      <c r="C16" s="857">
        <v>58</v>
      </c>
      <c r="D16" s="94">
        <v>56</v>
      </c>
      <c r="E16" s="94">
        <v>87</v>
      </c>
      <c r="F16" s="94">
        <v>43</v>
      </c>
      <c r="G16" s="94">
        <v>72</v>
      </c>
      <c r="H16" s="94">
        <v>46</v>
      </c>
      <c r="I16" s="95">
        <v>16</v>
      </c>
      <c r="J16" s="497">
        <f t="shared" si="0"/>
        <v>378</v>
      </c>
      <c r="K16" s="857">
        <v>82</v>
      </c>
      <c r="L16" s="94">
        <v>57</v>
      </c>
      <c r="M16" s="94">
        <v>61</v>
      </c>
      <c r="N16" s="94">
        <v>39</v>
      </c>
      <c r="O16" s="94">
        <v>66</v>
      </c>
      <c r="P16" s="94">
        <v>43</v>
      </c>
      <c r="Q16" s="95">
        <v>10</v>
      </c>
      <c r="R16" s="497">
        <f t="shared" si="1"/>
        <v>358</v>
      </c>
      <c r="S16" s="857">
        <v>30</v>
      </c>
      <c r="T16" s="94">
        <v>54</v>
      </c>
      <c r="U16" s="94">
        <v>61</v>
      </c>
      <c r="V16" s="94">
        <v>33</v>
      </c>
      <c r="W16" s="94">
        <v>57</v>
      </c>
      <c r="X16" s="94">
        <v>64</v>
      </c>
      <c r="Y16" s="95">
        <v>22</v>
      </c>
      <c r="Z16" s="497">
        <f t="shared" si="2"/>
        <v>321</v>
      </c>
      <c r="AA16" s="773"/>
      <c r="AC16" s="27">
        <v>7</v>
      </c>
      <c r="AD16" s="28" t="s">
        <v>20</v>
      </c>
      <c r="AE16" s="63">
        <f t="shared" si="3"/>
        <v>170</v>
      </c>
      <c r="AF16" s="42">
        <f t="shared" si="4"/>
        <v>167</v>
      </c>
      <c r="AG16" s="42">
        <f t="shared" si="5"/>
        <v>209</v>
      </c>
      <c r="AH16" s="42">
        <f t="shared" si="6"/>
        <v>115</v>
      </c>
      <c r="AI16" s="42">
        <f t="shared" si="7"/>
        <v>195</v>
      </c>
      <c r="AJ16" s="494">
        <f t="shared" si="8"/>
        <v>153</v>
      </c>
      <c r="AK16" s="494">
        <f t="shared" si="9"/>
        <v>48</v>
      </c>
      <c r="AL16" s="860">
        <f t="shared" si="10"/>
        <v>1057</v>
      </c>
      <c r="AM16" s="63">
        <v>33</v>
      </c>
      <c r="AN16" s="494">
        <v>47</v>
      </c>
      <c r="AO16" s="494">
        <v>57</v>
      </c>
      <c r="AP16" s="494">
        <v>37</v>
      </c>
      <c r="AQ16" s="494">
        <v>59</v>
      </c>
      <c r="AR16" s="494">
        <v>61</v>
      </c>
      <c r="AS16" s="494">
        <v>16</v>
      </c>
      <c r="AT16" s="854">
        <f t="shared" si="11"/>
        <v>310</v>
      </c>
      <c r="AU16" s="551">
        <f t="shared" si="12"/>
        <v>0.29328287606433301</v>
      </c>
    </row>
    <row r="17" spans="1:47" ht="12.95" customHeight="1" x14ac:dyDescent="0.2">
      <c r="A17" s="87">
        <v>8</v>
      </c>
      <c r="B17" s="26" t="s">
        <v>21</v>
      </c>
      <c r="C17" s="857">
        <v>138</v>
      </c>
      <c r="D17" s="94">
        <v>58</v>
      </c>
      <c r="E17" s="94">
        <v>160</v>
      </c>
      <c r="F17" s="94">
        <v>58</v>
      </c>
      <c r="G17" s="94">
        <v>62</v>
      </c>
      <c r="H17" s="94">
        <v>39</v>
      </c>
      <c r="I17" s="95">
        <v>6</v>
      </c>
      <c r="J17" s="497">
        <f t="shared" si="0"/>
        <v>521</v>
      </c>
      <c r="K17" s="857">
        <v>73</v>
      </c>
      <c r="L17" s="94">
        <v>31</v>
      </c>
      <c r="M17" s="94">
        <v>32</v>
      </c>
      <c r="N17" s="94">
        <v>34</v>
      </c>
      <c r="O17" s="94">
        <v>42</v>
      </c>
      <c r="P17" s="94">
        <v>40</v>
      </c>
      <c r="Q17" s="95">
        <v>1</v>
      </c>
      <c r="R17" s="497">
        <f t="shared" si="1"/>
        <v>253</v>
      </c>
      <c r="S17" s="857">
        <v>91</v>
      </c>
      <c r="T17" s="94">
        <v>47</v>
      </c>
      <c r="U17" s="94">
        <v>63</v>
      </c>
      <c r="V17" s="94">
        <v>43</v>
      </c>
      <c r="W17" s="94">
        <v>71</v>
      </c>
      <c r="X17" s="94">
        <v>79</v>
      </c>
      <c r="Y17" s="95">
        <v>26</v>
      </c>
      <c r="Z17" s="497">
        <f t="shared" si="2"/>
        <v>420</v>
      </c>
      <c r="AA17" s="773"/>
      <c r="AC17" s="25">
        <v>8</v>
      </c>
      <c r="AD17" s="26" t="s">
        <v>21</v>
      </c>
      <c r="AE17" s="63">
        <f t="shared" si="3"/>
        <v>302</v>
      </c>
      <c r="AF17" s="42">
        <f t="shared" si="4"/>
        <v>136</v>
      </c>
      <c r="AG17" s="42">
        <f t="shared" si="5"/>
        <v>255</v>
      </c>
      <c r="AH17" s="42">
        <f t="shared" si="6"/>
        <v>135</v>
      </c>
      <c r="AI17" s="42">
        <f t="shared" si="7"/>
        <v>175</v>
      </c>
      <c r="AJ17" s="494">
        <f t="shared" si="8"/>
        <v>158</v>
      </c>
      <c r="AK17" s="494">
        <f t="shared" si="9"/>
        <v>33</v>
      </c>
      <c r="AL17" s="860">
        <f t="shared" si="10"/>
        <v>1194</v>
      </c>
      <c r="AM17" s="63">
        <v>31</v>
      </c>
      <c r="AN17" s="494">
        <v>17</v>
      </c>
      <c r="AO17" s="494">
        <v>12</v>
      </c>
      <c r="AP17" s="494">
        <v>17</v>
      </c>
      <c r="AQ17" s="494">
        <v>26</v>
      </c>
      <c r="AR17" s="494">
        <v>30</v>
      </c>
      <c r="AS17" s="494">
        <v>7</v>
      </c>
      <c r="AT17" s="854">
        <f t="shared" si="11"/>
        <v>140</v>
      </c>
      <c r="AU17" s="551">
        <f t="shared" si="12"/>
        <v>0.11725293132328309</v>
      </c>
    </row>
    <row r="18" spans="1:47" ht="12.95" customHeight="1" x14ac:dyDescent="0.2">
      <c r="A18" s="87">
        <v>9</v>
      </c>
      <c r="B18" s="26" t="s">
        <v>22</v>
      </c>
      <c r="C18" s="857">
        <v>35</v>
      </c>
      <c r="D18" s="94">
        <v>50</v>
      </c>
      <c r="E18" s="94">
        <v>77</v>
      </c>
      <c r="F18" s="94">
        <v>32</v>
      </c>
      <c r="G18" s="94">
        <v>30</v>
      </c>
      <c r="H18" s="94">
        <v>20</v>
      </c>
      <c r="I18" s="95">
        <v>8</v>
      </c>
      <c r="J18" s="497">
        <f t="shared" si="0"/>
        <v>252</v>
      </c>
      <c r="K18" s="857">
        <v>92</v>
      </c>
      <c r="L18" s="94">
        <v>40</v>
      </c>
      <c r="M18" s="94">
        <v>47</v>
      </c>
      <c r="N18" s="94">
        <v>35</v>
      </c>
      <c r="O18" s="94">
        <v>45</v>
      </c>
      <c r="P18" s="94">
        <v>28</v>
      </c>
      <c r="Q18" s="95">
        <v>5</v>
      </c>
      <c r="R18" s="497">
        <f t="shared" si="1"/>
        <v>292</v>
      </c>
      <c r="S18" s="857">
        <v>55</v>
      </c>
      <c r="T18" s="94">
        <v>47</v>
      </c>
      <c r="U18" s="94">
        <v>67</v>
      </c>
      <c r="V18" s="94">
        <v>39</v>
      </c>
      <c r="W18" s="94">
        <v>67</v>
      </c>
      <c r="X18" s="94">
        <v>59</v>
      </c>
      <c r="Y18" s="95">
        <v>15</v>
      </c>
      <c r="Z18" s="497">
        <f t="shared" si="2"/>
        <v>349</v>
      </c>
      <c r="AA18" s="773"/>
      <c r="AC18" s="25">
        <v>9</v>
      </c>
      <c r="AD18" s="26" t="s">
        <v>22</v>
      </c>
      <c r="AE18" s="63">
        <f t="shared" si="3"/>
        <v>182</v>
      </c>
      <c r="AF18" s="42">
        <f t="shared" si="4"/>
        <v>137</v>
      </c>
      <c r="AG18" s="42">
        <f t="shared" si="5"/>
        <v>191</v>
      </c>
      <c r="AH18" s="42">
        <f t="shared" si="6"/>
        <v>106</v>
      </c>
      <c r="AI18" s="42">
        <f t="shared" si="7"/>
        <v>142</v>
      </c>
      <c r="AJ18" s="494">
        <f t="shared" si="8"/>
        <v>107</v>
      </c>
      <c r="AK18" s="494">
        <f t="shared" si="9"/>
        <v>28</v>
      </c>
      <c r="AL18" s="860">
        <f t="shared" si="10"/>
        <v>893</v>
      </c>
      <c r="AM18" s="63">
        <v>32</v>
      </c>
      <c r="AN18" s="494">
        <v>14</v>
      </c>
      <c r="AO18" s="494">
        <v>26</v>
      </c>
      <c r="AP18" s="494">
        <v>16</v>
      </c>
      <c r="AQ18" s="494">
        <v>25</v>
      </c>
      <c r="AR18" s="494">
        <v>24</v>
      </c>
      <c r="AS18" s="494">
        <v>4</v>
      </c>
      <c r="AT18" s="854">
        <f t="shared" si="11"/>
        <v>141</v>
      </c>
      <c r="AU18" s="551">
        <f t="shared" si="12"/>
        <v>0.15789473684210525</v>
      </c>
    </row>
    <row r="19" spans="1:47" ht="12.95" customHeight="1" x14ac:dyDescent="0.2">
      <c r="A19" s="87">
        <v>10</v>
      </c>
      <c r="B19" s="26" t="s">
        <v>23</v>
      </c>
      <c r="C19" s="857">
        <v>118</v>
      </c>
      <c r="D19" s="94">
        <v>86</v>
      </c>
      <c r="E19" s="94">
        <v>61</v>
      </c>
      <c r="F19" s="94">
        <v>35</v>
      </c>
      <c r="G19" s="94">
        <v>28</v>
      </c>
      <c r="H19" s="94">
        <v>10</v>
      </c>
      <c r="I19" s="95">
        <v>1</v>
      </c>
      <c r="J19" s="497">
        <f t="shared" si="0"/>
        <v>339</v>
      </c>
      <c r="K19" s="857">
        <v>41</v>
      </c>
      <c r="L19" s="94">
        <v>42</v>
      </c>
      <c r="M19" s="94">
        <v>97</v>
      </c>
      <c r="N19" s="94">
        <v>35</v>
      </c>
      <c r="O19" s="94">
        <v>43</v>
      </c>
      <c r="P19" s="94">
        <v>19</v>
      </c>
      <c r="Q19" s="95">
        <v>3</v>
      </c>
      <c r="R19" s="497">
        <f t="shared" si="1"/>
        <v>280</v>
      </c>
      <c r="S19" s="857">
        <v>50</v>
      </c>
      <c r="T19" s="94">
        <v>64</v>
      </c>
      <c r="U19" s="94">
        <v>79</v>
      </c>
      <c r="V19" s="94">
        <v>52</v>
      </c>
      <c r="W19" s="94">
        <v>50</v>
      </c>
      <c r="X19" s="94">
        <v>36</v>
      </c>
      <c r="Y19" s="95">
        <v>11</v>
      </c>
      <c r="Z19" s="497">
        <f t="shared" si="2"/>
        <v>342</v>
      </c>
      <c r="AA19" s="773"/>
      <c r="AC19" s="25">
        <v>10</v>
      </c>
      <c r="AD19" s="26" t="s">
        <v>23</v>
      </c>
      <c r="AE19" s="63">
        <f t="shared" si="3"/>
        <v>209</v>
      </c>
      <c r="AF19" s="42">
        <f t="shared" si="4"/>
        <v>192</v>
      </c>
      <c r="AG19" s="42">
        <f t="shared" si="5"/>
        <v>237</v>
      </c>
      <c r="AH19" s="42">
        <f t="shared" si="6"/>
        <v>122</v>
      </c>
      <c r="AI19" s="42">
        <f t="shared" si="7"/>
        <v>121</v>
      </c>
      <c r="AJ19" s="494">
        <f t="shared" si="8"/>
        <v>65</v>
      </c>
      <c r="AK19" s="494">
        <f t="shared" si="9"/>
        <v>15</v>
      </c>
      <c r="AL19" s="860">
        <f t="shared" si="10"/>
        <v>961</v>
      </c>
      <c r="AM19" s="63">
        <v>28</v>
      </c>
      <c r="AN19" s="494">
        <v>29</v>
      </c>
      <c r="AO19" s="494">
        <v>52</v>
      </c>
      <c r="AP19" s="494">
        <v>18</v>
      </c>
      <c r="AQ19" s="494">
        <v>36</v>
      </c>
      <c r="AR19" s="494">
        <v>18</v>
      </c>
      <c r="AS19" s="494">
        <v>2</v>
      </c>
      <c r="AT19" s="854">
        <f t="shared" si="11"/>
        <v>183</v>
      </c>
      <c r="AU19" s="551">
        <f t="shared" si="12"/>
        <v>0.19042663891779396</v>
      </c>
    </row>
    <row r="20" spans="1:47" ht="12.95" customHeight="1" x14ac:dyDescent="0.2">
      <c r="A20" s="87">
        <v>11</v>
      </c>
      <c r="B20" s="26" t="s">
        <v>24</v>
      </c>
      <c r="C20" s="857">
        <v>89</v>
      </c>
      <c r="D20" s="94">
        <v>93</v>
      </c>
      <c r="E20" s="94">
        <v>104</v>
      </c>
      <c r="F20" s="94">
        <v>34</v>
      </c>
      <c r="G20" s="94">
        <v>37</v>
      </c>
      <c r="H20" s="94">
        <v>12</v>
      </c>
      <c r="I20" s="95">
        <v>3</v>
      </c>
      <c r="J20" s="497">
        <f t="shared" si="0"/>
        <v>372</v>
      </c>
      <c r="K20" s="857">
        <v>41</v>
      </c>
      <c r="L20" s="94">
        <v>27</v>
      </c>
      <c r="M20" s="94">
        <v>54</v>
      </c>
      <c r="N20" s="94">
        <v>40</v>
      </c>
      <c r="O20" s="94">
        <v>47</v>
      </c>
      <c r="P20" s="94">
        <v>20</v>
      </c>
      <c r="Q20" s="95">
        <v>2</v>
      </c>
      <c r="R20" s="497">
        <f t="shared" si="1"/>
        <v>231</v>
      </c>
      <c r="S20" s="857">
        <v>62</v>
      </c>
      <c r="T20" s="94">
        <v>51</v>
      </c>
      <c r="U20" s="94">
        <v>65</v>
      </c>
      <c r="V20" s="94">
        <v>29</v>
      </c>
      <c r="W20" s="94">
        <v>38</v>
      </c>
      <c r="X20" s="94">
        <v>19</v>
      </c>
      <c r="Y20" s="95">
        <v>5</v>
      </c>
      <c r="Z20" s="497">
        <f t="shared" si="2"/>
        <v>269</v>
      </c>
      <c r="AA20" s="773"/>
      <c r="AC20" s="25">
        <v>11</v>
      </c>
      <c r="AD20" s="26" t="s">
        <v>24</v>
      </c>
      <c r="AE20" s="63">
        <f t="shared" si="3"/>
        <v>192</v>
      </c>
      <c r="AF20" s="42">
        <f t="shared" si="4"/>
        <v>171</v>
      </c>
      <c r="AG20" s="42">
        <f t="shared" si="5"/>
        <v>223</v>
      </c>
      <c r="AH20" s="42">
        <f t="shared" si="6"/>
        <v>103</v>
      </c>
      <c r="AI20" s="42">
        <f t="shared" si="7"/>
        <v>122</v>
      </c>
      <c r="AJ20" s="494">
        <f t="shared" si="8"/>
        <v>51</v>
      </c>
      <c r="AK20" s="494">
        <f t="shared" si="9"/>
        <v>10</v>
      </c>
      <c r="AL20" s="860">
        <f t="shared" si="10"/>
        <v>872</v>
      </c>
      <c r="AM20" s="63">
        <v>33</v>
      </c>
      <c r="AN20" s="494">
        <v>27</v>
      </c>
      <c r="AO20" s="494">
        <v>43</v>
      </c>
      <c r="AP20" s="494">
        <v>26</v>
      </c>
      <c r="AQ20" s="494">
        <v>33</v>
      </c>
      <c r="AR20" s="494">
        <v>21</v>
      </c>
      <c r="AS20" s="494">
        <v>1</v>
      </c>
      <c r="AT20" s="854">
        <f t="shared" si="11"/>
        <v>184</v>
      </c>
      <c r="AU20" s="551">
        <f t="shared" si="12"/>
        <v>0.21100917431192662</v>
      </c>
    </row>
    <row r="21" spans="1:47" ht="12.95" customHeight="1" x14ac:dyDescent="0.2">
      <c r="A21" s="87">
        <v>12</v>
      </c>
      <c r="B21" s="26" t="s">
        <v>25</v>
      </c>
      <c r="C21" s="857">
        <v>142</v>
      </c>
      <c r="D21" s="94">
        <v>120</v>
      </c>
      <c r="E21" s="94">
        <v>121</v>
      </c>
      <c r="F21" s="94">
        <v>40</v>
      </c>
      <c r="G21" s="94">
        <v>49</v>
      </c>
      <c r="H21" s="94">
        <v>16</v>
      </c>
      <c r="I21" s="95">
        <v>3</v>
      </c>
      <c r="J21" s="497">
        <f t="shared" si="0"/>
        <v>491</v>
      </c>
      <c r="K21" s="857">
        <v>60</v>
      </c>
      <c r="L21" s="94">
        <v>53</v>
      </c>
      <c r="M21" s="94">
        <v>84</v>
      </c>
      <c r="N21" s="94">
        <v>39</v>
      </c>
      <c r="O21" s="94">
        <v>59</v>
      </c>
      <c r="P21" s="94">
        <v>43</v>
      </c>
      <c r="Q21" s="95">
        <v>3</v>
      </c>
      <c r="R21" s="497">
        <f t="shared" si="1"/>
        <v>341</v>
      </c>
      <c r="S21" s="857">
        <v>59</v>
      </c>
      <c r="T21" s="94">
        <v>71</v>
      </c>
      <c r="U21" s="94">
        <v>92</v>
      </c>
      <c r="V21" s="94">
        <v>46</v>
      </c>
      <c r="W21" s="94">
        <v>61</v>
      </c>
      <c r="X21" s="94">
        <v>47</v>
      </c>
      <c r="Y21" s="95">
        <v>18</v>
      </c>
      <c r="Z21" s="497">
        <f t="shared" si="2"/>
        <v>394</v>
      </c>
      <c r="AA21" s="773"/>
      <c r="AC21" s="25">
        <v>12</v>
      </c>
      <c r="AD21" s="26" t="s">
        <v>25</v>
      </c>
      <c r="AE21" s="63">
        <f t="shared" si="3"/>
        <v>261</v>
      </c>
      <c r="AF21" s="42">
        <f t="shared" si="4"/>
        <v>244</v>
      </c>
      <c r="AG21" s="42">
        <f t="shared" si="5"/>
        <v>297</v>
      </c>
      <c r="AH21" s="42">
        <f t="shared" si="6"/>
        <v>125</v>
      </c>
      <c r="AI21" s="42">
        <f t="shared" si="7"/>
        <v>169</v>
      </c>
      <c r="AJ21" s="494">
        <f t="shared" si="8"/>
        <v>106</v>
      </c>
      <c r="AK21" s="494">
        <f t="shared" si="9"/>
        <v>24</v>
      </c>
      <c r="AL21" s="860">
        <f t="shared" si="10"/>
        <v>1226</v>
      </c>
      <c r="AM21" s="63">
        <v>41</v>
      </c>
      <c r="AN21" s="494">
        <v>51</v>
      </c>
      <c r="AO21" s="494">
        <v>75</v>
      </c>
      <c r="AP21" s="494">
        <v>45</v>
      </c>
      <c r="AQ21" s="494">
        <v>49</v>
      </c>
      <c r="AR21" s="494">
        <v>33</v>
      </c>
      <c r="AS21" s="494">
        <v>10</v>
      </c>
      <c r="AT21" s="854">
        <f t="shared" si="11"/>
        <v>304</v>
      </c>
      <c r="AU21" s="551">
        <f t="shared" si="12"/>
        <v>0.24796084828711257</v>
      </c>
    </row>
    <row r="22" spans="1:47" ht="12.95" customHeight="1" x14ac:dyDescent="0.2">
      <c r="A22" s="87">
        <v>13</v>
      </c>
      <c r="B22" s="26" t="s">
        <v>26</v>
      </c>
      <c r="C22" s="857">
        <v>88</v>
      </c>
      <c r="D22" s="94">
        <v>72</v>
      </c>
      <c r="E22" s="94">
        <v>63</v>
      </c>
      <c r="F22" s="94">
        <v>74</v>
      </c>
      <c r="G22" s="94">
        <v>87</v>
      </c>
      <c r="H22" s="94">
        <v>32</v>
      </c>
      <c r="I22" s="95">
        <v>6</v>
      </c>
      <c r="J22" s="497">
        <f t="shared" si="0"/>
        <v>422</v>
      </c>
      <c r="K22" s="857">
        <v>66</v>
      </c>
      <c r="L22" s="94">
        <v>47</v>
      </c>
      <c r="M22" s="94">
        <v>81</v>
      </c>
      <c r="N22" s="94">
        <v>74</v>
      </c>
      <c r="O22" s="94">
        <v>127</v>
      </c>
      <c r="P22" s="94">
        <v>72</v>
      </c>
      <c r="Q22" s="95">
        <v>11</v>
      </c>
      <c r="R22" s="497">
        <f t="shared" si="1"/>
        <v>478</v>
      </c>
      <c r="S22" s="857">
        <v>51</v>
      </c>
      <c r="T22" s="94">
        <v>85</v>
      </c>
      <c r="U22" s="94">
        <v>78</v>
      </c>
      <c r="V22" s="94">
        <v>67</v>
      </c>
      <c r="W22" s="94">
        <v>142</v>
      </c>
      <c r="X22" s="94">
        <v>109</v>
      </c>
      <c r="Y22" s="95">
        <v>29</v>
      </c>
      <c r="Z22" s="497">
        <f t="shared" si="2"/>
        <v>561</v>
      </c>
      <c r="AA22" s="773"/>
      <c r="AC22" s="25">
        <v>13</v>
      </c>
      <c r="AD22" s="26" t="s">
        <v>26</v>
      </c>
      <c r="AE22" s="63">
        <f t="shared" si="3"/>
        <v>205</v>
      </c>
      <c r="AF22" s="42">
        <f t="shared" si="4"/>
        <v>204</v>
      </c>
      <c r="AG22" s="42">
        <f t="shared" si="5"/>
        <v>222</v>
      </c>
      <c r="AH22" s="42">
        <f t="shared" si="6"/>
        <v>215</v>
      </c>
      <c r="AI22" s="42">
        <f t="shared" si="7"/>
        <v>356</v>
      </c>
      <c r="AJ22" s="494">
        <f t="shared" si="8"/>
        <v>213</v>
      </c>
      <c r="AK22" s="494">
        <f t="shared" si="9"/>
        <v>46</v>
      </c>
      <c r="AL22" s="860">
        <f t="shared" si="10"/>
        <v>1461</v>
      </c>
      <c r="AM22" s="63">
        <v>38</v>
      </c>
      <c r="AN22" s="494">
        <v>29</v>
      </c>
      <c r="AO22" s="494">
        <v>38</v>
      </c>
      <c r="AP22" s="494">
        <v>48</v>
      </c>
      <c r="AQ22" s="494">
        <v>88</v>
      </c>
      <c r="AR22" s="494">
        <v>52</v>
      </c>
      <c r="AS22" s="494">
        <v>9</v>
      </c>
      <c r="AT22" s="854">
        <f t="shared" si="11"/>
        <v>302</v>
      </c>
      <c r="AU22" s="551">
        <f t="shared" si="12"/>
        <v>0.20670773442847365</v>
      </c>
    </row>
    <row r="23" spans="1:47" ht="12.95" customHeight="1" x14ac:dyDescent="0.2">
      <c r="A23" s="87">
        <v>14</v>
      </c>
      <c r="B23" s="26" t="s">
        <v>27</v>
      </c>
      <c r="C23" s="857">
        <v>133</v>
      </c>
      <c r="D23" s="94">
        <v>79</v>
      </c>
      <c r="E23" s="94">
        <v>102</v>
      </c>
      <c r="F23" s="94">
        <v>62</v>
      </c>
      <c r="G23" s="94">
        <v>75</v>
      </c>
      <c r="H23" s="94">
        <v>74</v>
      </c>
      <c r="I23" s="95">
        <v>12</v>
      </c>
      <c r="J23" s="497">
        <f t="shared" si="0"/>
        <v>537</v>
      </c>
      <c r="K23" s="857">
        <v>50</v>
      </c>
      <c r="L23" s="94">
        <v>34</v>
      </c>
      <c r="M23" s="94">
        <v>73</v>
      </c>
      <c r="N23" s="94">
        <v>53</v>
      </c>
      <c r="O23" s="94">
        <v>90</v>
      </c>
      <c r="P23" s="94">
        <v>83</v>
      </c>
      <c r="Q23" s="95">
        <v>10</v>
      </c>
      <c r="R23" s="497">
        <f t="shared" si="1"/>
        <v>393</v>
      </c>
      <c r="S23" s="857">
        <v>39</v>
      </c>
      <c r="T23" s="94">
        <v>70</v>
      </c>
      <c r="U23" s="94">
        <v>83</v>
      </c>
      <c r="V23" s="94">
        <v>63</v>
      </c>
      <c r="W23" s="94">
        <v>119</v>
      </c>
      <c r="X23" s="94">
        <v>131</v>
      </c>
      <c r="Y23" s="95">
        <v>36</v>
      </c>
      <c r="Z23" s="497">
        <f t="shared" si="2"/>
        <v>541</v>
      </c>
      <c r="AA23" s="773"/>
      <c r="AC23" s="25">
        <v>14</v>
      </c>
      <c r="AD23" s="26" t="s">
        <v>27</v>
      </c>
      <c r="AE23" s="63">
        <f t="shared" si="3"/>
        <v>222</v>
      </c>
      <c r="AF23" s="42">
        <f t="shared" si="4"/>
        <v>183</v>
      </c>
      <c r="AG23" s="42">
        <f t="shared" si="5"/>
        <v>258</v>
      </c>
      <c r="AH23" s="42">
        <f t="shared" si="6"/>
        <v>178</v>
      </c>
      <c r="AI23" s="42">
        <f t="shared" si="7"/>
        <v>284</v>
      </c>
      <c r="AJ23" s="494">
        <f t="shared" si="8"/>
        <v>288</v>
      </c>
      <c r="AK23" s="494">
        <f t="shared" si="9"/>
        <v>58</v>
      </c>
      <c r="AL23" s="860">
        <f t="shared" si="10"/>
        <v>1471</v>
      </c>
      <c r="AM23" s="63">
        <v>27</v>
      </c>
      <c r="AN23" s="494">
        <v>33</v>
      </c>
      <c r="AO23" s="494">
        <v>56</v>
      </c>
      <c r="AP23" s="494">
        <v>59</v>
      </c>
      <c r="AQ23" s="494">
        <v>97</v>
      </c>
      <c r="AR23" s="494">
        <v>82</v>
      </c>
      <c r="AS23" s="494">
        <v>16</v>
      </c>
      <c r="AT23" s="854">
        <f t="shared" si="11"/>
        <v>370</v>
      </c>
      <c r="AU23" s="551">
        <f t="shared" si="12"/>
        <v>0.25152957171991841</v>
      </c>
    </row>
    <row r="24" spans="1:47" ht="14.25" customHeight="1" thickBot="1" x14ac:dyDescent="0.25">
      <c r="A24" s="93">
        <v>15</v>
      </c>
      <c r="B24" s="30" t="s">
        <v>28</v>
      </c>
      <c r="C24" s="1501">
        <v>152</v>
      </c>
      <c r="D24" s="1502">
        <v>124</v>
      </c>
      <c r="E24" s="1502">
        <v>77</v>
      </c>
      <c r="F24" s="1502">
        <v>23</v>
      </c>
      <c r="G24" s="1502">
        <v>12</v>
      </c>
      <c r="H24" s="1502">
        <v>12</v>
      </c>
      <c r="I24" s="1503">
        <v>3</v>
      </c>
      <c r="J24" s="498">
        <f t="shared" si="0"/>
        <v>403</v>
      </c>
      <c r="K24" s="1501">
        <v>54</v>
      </c>
      <c r="L24" s="1502">
        <v>37</v>
      </c>
      <c r="M24" s="1502">
        <v>45</v>
      </c>
      <c r="N24" s="1502">
        <v>20</v>
      </c>
      <c r="O24" s="1502">
        <v>29</v>
      </c>
      <c r="P24" s="1502">
        <v>13</v>
      </c>
      <c r="Q24" s="1503">
        <v>3</v>
      </c>
      <c r="R24" s="498">
        <f t="shared" si="1"/>
        <v>201</v>
      </c>
      <c r="S24" s="1501">
        <v>2</v>
      </c>
      <c r="T24" s="1502">
        <v>144</v>
      </c>
      <c r="U24" s="1502">
        <v>49</v>
      </c>
      <c r="V24" s="1502">
        <v>19</v>
      </c>
      <c r="W24" s="1502">
        <v>27</v>
      </c>
      <c r="X24" s="1502">
        <v>27</v>
      </c>
      <c r="Y24" s="1503">
        <v>4</v>
      </c>
      <c r="Z24" s="498">
        <f t="shared" si="2"/>
        <v>272</v>
      </c>
      <c r="AA24" s="773"/>
      <c r="AC24" s="29">
        <v>15</v>
      </c>
      <c r="AD24" s="30" t="s">
        <v>28</v>
      </c>
      <c r="AE24" s="64">
        <f t="shared" si="3"/>
        <v>208</v>
      </c>
      <c r="AF24" s="45">
        <f t="shared" si="4"/>
        <v>305</v>
      </c>
      <c r="AG24" s="45">
        <f t="shared" si="5"/>
        <v>171</v>
      </c>
      <c r="AH24" s="45">
        <f t="shared" si="6"/>
        <v>62</v>
      </c>
      <c r="AI24" s="45">
        <f t="shared" si="7"/>
        <v>68</v>
      </c>
      <c r="AJ24" s="495">
        <f t="shared" si="8"/>
        <v>52</v>
      </c>
      <c r="AK24" s="495">
        <f t="shared" si="9"/>
        <v>10</v>
      </c>
      <c r="AL24" s="861">
        <f t="shared" si="10"/>
        <v>876</v>
      </c>
      <c r="AM24" s="64">
        <v>41</v>
      </c>
      <c r="AN24" s="495">
        <v>25</v>
      </c>
      <c r="AO24" s="495">
        <v>24</v>
      </c>
      <c r="AP24" s="495">
        <v>7</v>
      </c>
      <c r="AQ24" s="495">
        <v>11</v>
      </c>
      <c r="AR24" s="495">
        <v>7</v>
      </c>
      <c r="AS24" s="495">
        <v>0</v>
      </c>
      <c r="AT24" s="855">
        <f t="shared" si="11"/>
        <v>115</v>
      </c>
      <c r="AU24" s="1492">
        <f t="shared" si="12"/>
        <v>0.13127853881278539</v>
      </c>
    </row>
    <row r="25" spans="1:47" s="32" customFormat="1" ht="14.25" customHeight="1" x14ac:dyDescent="0.2">
      <c r="A25" s="502"/>
      <c r="B25" s="1494" t="s">
        <v>493</v>
      </c>
      <c r="C25" s="1497">
        <f t="shared" ref="C25:Z25" si="13">SUM(C10:C24)</f>
        <v>1735</v>
      </c>
      <c r="D25" s="126">
        <f t="shared" si="13"/>
        <v>1297</v>
      </c>
      <c r="E25" s="126">
        <f t="shared" si="13"/>
        <v>1322</v>
      </c>
      <c r="F25" s="126">
        <f t="shared" si="13"/>
        <v>588</v>
      </c>
      <c r="G25" s="126">
        <f t="shared" si="13"/>
        <v>646</v>
      </c>
      <c r="H25" s="126">
        <f t="shared" si="13"/>
        <v>388</v>
      </c>
      <c r="I25" s="127">
        <f t="shared" si="13"/>
        <v>100</v>
      </c>
      <c r="J25" s="1456">
        <f>SUM(J10:J24)</f>
        <v>6076</v>
      </c>
      <c r="K25" s="1497">
        <f t="shared" si="13"/>
        <v>894</v>
      </c>
      <c r="L25" s="126">
        <f t="shared" si="13"/>
        <v>631</v>
      </c>
      <c r="M25" s="126">
        <f t="shared" si="13"/>
        <v>933</v>
      </c>
      <c r="N25" s="126">
        <f t="shared" si="13"/>
        <v>504</v>
      </c>
      <c r="O25" s="126">
        <f t="shared" si="13"/>
        <v>726</v>
      </c>
      <c r="P25" s="126">
        <f t="shared" si="13"/>
        <v>485</v>
      </c>
      <c r="Q25" s="127">
        <f t="shared" si="13"/>
        <v>84</v>
      </c>
      <c r="R25" s="1456">
        <f t="shared" si="13"/>
        <v>4257</v>
      </c>
      <c r="S25" s="1497">
        <f t="shared" si="13"/>
        <v>704</v>
      </c>
      <c r="T25" s="126">
        <f t="shared" si="13"/>
        <v>1006</v>
      </c>
      <c r="U25" s="126">
        <f t="shared" si="13"/>
        <v>1106</v>
      </c>
      <c r="V25" s="126">
        <f t="shared" si="13"/>
        <v>589</v>
      </c>
      <c r="W25" s="126">
        <f t="shared" si="13"/>
        <v>881</v>
      </c>
      <c r="X25" s="126">
        <f t="shared" si="13"/>
        <v>793</v>
      </c>
      <c r="Y25" s="127">
        <f t="shared" si="13"/>
        <v>266</v>
      </c>
      <c r="Z25" s="1456">
        <f t="shared" si="13"/>
        <v>5345</v>
      </c>
      <c r="AA25" s="773"/>
      <c r="AB25" s="2"/>
      <c r="AC25" s="502"/>
      <c r="AD25" s="1494" t="s">
        <v>493</v>
      </c>
      <c r="AE25" s="1497">
        <f t="shared" ref="AE25:AT25" si="14">SUM(AE10:AE24)</f>
        <v>3333</v>
      </c>
      <c r="AF25" s="126">
        <f t="shared" si="14"/>
        <v>2934</v>
      </c>
      <c r="AG25" s="126">
        <f t="shared" si="14"/>
        <v>3361</v>
      </c>
      <c r="AH25" s="126">
        <f t="shared" si="14"/>
        <v>1681</v>
      </c>
      <c r="AI25" s="126">
        <f t="shared" si="14"/>
        <v>2253</v>
      </c>
      <c r="AJ25" s="126">
        <f t="shared" si="14"/>
        <v>1666</v>
      </c>
      <c r="AK25" s="126">
        <f t="shared" si="14"/>
        <v>450</v>
      </c>
      <c r="AL25" s="127">
        <f t="shared" si="14"/>
        <v>15678</v>
      </c>
      <c r="AM25" s="1497">
        <f t="shared" si="14"/>
        <v>465</v>
      </c>
      <c r="AN25" s="126">
        <f t="shared" si="14"/>
        <v>403</v>
      </c>
      <c r="AO25" s="126">
        <f t="shared" si="14"/>
        <v>592</v>
      </c>
      <c r="AP25" s="126">
        <f t="shared" si="14"/>
        <v>379</v>
      </c>
      <c r="AQ25" s="126">
        <f t="shared" si="14"/>
        <v>575</v>
      </c>
      <c r="AR25" s="126">
        <f t="shared" si="14"/>
        <v>449</v>
      </c>
      <c r="AS25" s="126">
        <f t="shared" si="14"/>
        <v>117</v>
      </c>
      <c r="AT25" s="127">
        <f t="shared" si="14"/>
        <v>2980</v>
      </c>
      <c r="AU25" s="1498">
        <f t="shared" si="12"/>
        <v>0.19007526470213038</v>
      </c>
    </row>
    <row r="26" spans="1:47" s="515" customFormat="1" ht="14.25" customHeight="1" x14ac:dyDescent="0.2">
      <c r="A26" s="444"/>
      <c r="B26" s="1495" t="s">
        <v>428</v>
      </c>
      <c r="C26" s="857">
        <v>1605</v>
      </c>
      <c r="D26" s="94">
        <v>1279</v>
      </c>
      <c r="E26" s="94">
        <v>1248</v>
      </c>
      <c r="F26" s="94">
        <v>588</v>
      </c>
      <c r="G26" s="94">
        <v>616</v>
      </c>
      <c r="H26" s="94">
        <v>378</v>
      </c>
      <c r="I26" s="95">
        <v>83</v>
      </c>
      <c r="J26" s="884">
        <v>5797</v>
      </c>
      <c r="K26" s="857">
        <v>877</v>
      </c>
      <c r="L26" s="94">
        <v>709</v>
      </c>
      <c r="M26" s="94">
        <v>968</v>
      </c>
      <c r="N26" s="94">
        <v>572</v>
      </c>
      <c r="O26" s="94">
        <v>770</v>
      </c>
      <c r="P26" s="94">
        <v>505</v>
      </c>
      <c r="Q26" s="95">
        <v>114</v>
      </c>
      <c r="R26" s="884">
        <v>4515</v>
      </c>
      <c r="S26" s="857">
        <v>737</v>
      </c>
      <c r="T26" s="94">
        <v>895</v>
      </c>
      <c r="U26" s="94">
        <v>1029</v>
      </c>
      <c r="V26" s="94">
        <v>598</v>
      </c>
      <c r="W26" s="94">
        <v>946</v>
      </c>
      <c r="X26" s="94">
        <v>797</v>
      </c>
      <c r="Y26" s="95">
        <v>293</v>
      </c>
      <c r="Z26" s="884">
        <v>5295</v>
      </c>
      <c r="AA26" s="853"/>
      <c r="AC26" s="444"/>
      <c r="AD26" s="1495" t="s">
        <v>428</v>
      </c>
      <c r="AE26" s="857">
        <v>3219</v>
      </c>
      <c r="AF26" s="94">
        <v>2883</v>
      </c>
      <c r="AG26" s="94">
        <v>3245</v>
      </c>
      <c r="AH26" s="94">
        <v>1758</v>
      </c>
      <c r="AI26" s="94">
        <v>2332</v>
      </c>
      <c r="AJ26" s="94">
        <v>1680</v>
      </c>
      <c r="AK26" s="94">
        <v>490</v>
      </c>
      <c r="AL26" s="95">
        <v>15607</v>
      </c>
      <c r="AM26" s="857">
        <v>496</v>
      </c>
      <c r="AN26" s="94">
        <v>446</v>
      </c>
      <c r="AO26" s="94">
        <v>633</v>
      </c>
      <c r="AP26" s="94">
        <v>418</v>
      </c>
      <c r="AQ26" s="94">
        <v>634</v>
      </c>
      <c r="AR26" s="94">
        <v>513</v>
      </c>
      <c r="AS26" s="94">
        <v>137</v>
      </c>
      <c r="AT26" s="95">
        <v>3277</v>
      </c>
      <c r="AU26" s="1499">
        <f>AT26/AL25</f>
        <v>0.20901900752647021</v>
      </c>
    </row>
    <row r="27" spans="1:47" s="515" customFormat="1" ht="14.25" customHeight="1" thickBot="1" x14ac:dyDescent="0.25">
      <c r="A27" s="499"/>
      <c r="B27" s="1496" t="s">
        <v>386</v>
      </c>
      <c r="C27" s="858">
        <v>1529</v>
      </c>
      <c r="D27" s="96">
        <v>1213</v>
      </c>
      <c r="E27" s="96">
        <v>1172</v>
      </c>
      <c r="F27" s="96">
        <v>585</v>
      </c>
      <c r="G27" s="96">
        <v>583</v>
      </c>
      <c r="H27" s="96">
        <v>406</v>
      </c>
      <c r="I27" s="97">
        <v>73</v>
      </c>
      <c r="J27" s="885">
        <v>5561</v>
      </c>
      <c r="K27" s="858">
        <v>901</v>
      </c>
      <c r="L27" s="96">
        <v>741</v>
      </c>
      <c r="M27" s="96">
        <v>1000</v>
      </c>
      <c r="N27" s="96">
        <v>667</v>
      </c>
      <c r="O27" s="96">
        <v>857</v>
      </c>
      <c r="P27" s="96">
        <v>536</v>
      </c>
      <c r="Q27" s="97">
        <v>113</v>
      </c>
      <c r="R27" s="885">
        <v>4815</v>
      </c>
      <c r="S27" s="858">
        <v>680</v>
      </c>
      <c r="T27" s="96">
        <v>856</v>
      </c>
      <c r="U27" s="96">
        <v>1066</v>
      </c>
      <c r="V27" s="96">
        <v>695</v>
      </c>
      <c r="W27" s="96">
        <v>999</v>
      </c>
      <c r="X27" s="96">
        <v>861</v>
      </c>
      <c r="Y27" s="97">
        <v>268</v>
      </c>
      <c r="Z27" s="885">
        <v>5425</v>
      </c>
      <c r="AA27" s="853"/>
      <c r="AC27" s="499"/>
      <c r="AD27" s="1496" t="s">
        <v>386</v>
      </c>
      <c r="AE27" s="858">
        <v>3110</v>
      </c>
      <c r="AF27" s="96">
        <v>2810</v>
      </c>
      <c r="AG27" s="96">
        <v>3238</v>
      </c>
      <c r="AH27" s="96">
        <v>1947</v>
      </c>
      <c r="AI27" s="96">
        <v>2439</v>
      </c>
      <c r="AJ27" s="96">
        <v>1803</v>
      </c>
      <c r="AK27" s="96">
        <v>454</v>
      </c>
      <c r="AL27" s="97">
        <v>15801</v>
      </c>
      <c r="AM27" s="858">
        <v>446</v>
      </c>
      <c r="AN27" s="96">
        <v>457</v>
      </c>
      <c r="AO27" s="96">
        <v>669</v>
      </c>
      <c r="AP27" s="96">
        <v>467</v>
      </c>
      <c r="AQ27" s="96">
        <v>687</v>
      </c>
      <c r="AR27" s="96">
        <v>509</v>
      </c>
      <c r="AS27" s="96">
        <v>138</v>
      </c>
      <c r="AT27" s="97">
        <v>3373</v>
      </c>
      <c r="AU27" s="1500">
        <f>AT27/AL27</f>
        <v>0.21346750205683185</v>
      </c>
    </row>
    <row r="28" spans="1:47" x14ac:dyDescent="0.2">
      <c r="A28" s="1" t="s">
        <v>157</v>
      </c>
      <c r="AC28" s="1" t="s">
        <v>157</v>
      </c>
    </row>
    <row r="29" spans="1:47" x14ac:dyDescent="0.2">
      <c r="A29" s="1"/>
      <c r="AC29" s="1"/>
    </row>
    <row r="30" spans="1:47" x14ac:dyDescent="0.2">
      <c r="A30" s="8"/>
      <c r="I30" s="2" t="s">
        <v>426</v>
      </c>
      <c r="AC30" s="8"/>
      <c r="AI30" s="2" t="s">
        <v>132</v>
      </c>
    </row>
    <row r="31" spans="1:47" ht="12.75" x14ac:dyDescent="0.2">
      <c r="B31" s="511"/>
      <c r="C31" s="510"/>
      <c r="D31" s="511"/>
      <c r="E31" s="511"/>
      <c r="F31" s="511"/>
      <c r="G31" s="510"/>
      <c r="H31" s="527"/>
      <c r="I31" s="511"/>
      <c r="J31" s="510"/>
      <c r="K31" s="510"/>
      <c r="L31" s="511"/>
      <c r="M31" s="511"/>
      <c r="N31" s="511"/>
      <c r="O31" s="511"/>
      <c r="P31" s="524"/>
      <c r="Q31" s="511"/>
      <c r="R31" s="511"/>
      <c r="AQ31" s="2" t="s">
        <v>132</v>
      </c>
    </row>
    <row r="32" spans="1:47" ht="12.75" x14ac:dyDescent="0.2">
      <c r="B32" s="511" t="s">
        <v>132</v>
      </c>
      <c r="C32" s="510"/>
      <c r="D32" s="511"/>
      <c r="E32" s="511"/>
      <c r="F32" s="511"/>
      <c r="G32" s="510"/>
      <c r="H32" s="527"/>
      <c r="I32" s="511"/>
      <c r="J32" s="510"/>
      <c r="K32" s="510"/>
      <c r="L32" s="511"/>
      <c r="M32" s="511"/>
      <c r="N32" s="511"/>
      <c r="O32" s="511"/>
      <c r="P32" s="524"/>
      <c r="Q32" s="511"/>
      <c r="R32" s="511"/>
    </row>
    <row r="33" spans="1:44" ht="12.75" x14ac:dyDescent="0.2">
      <c r="B33" s="511"/>
      <c r="C33" s="510"/>
      <c r="D33" s="511"/>
      <c r="E33" s="511"/>
      <c r="F33" s="511"/>
      <c r="G33" s="510"/>
      <c r="H33" s="527"/>
      <c r="I33" s="511"/>
      <c r="J33" s="510"/>
      <c r="K33" s="510"/>
      <c r="L33" s="511"/>
      <c r="M33" s="511"/>
      <c r="N33" s="511"/>
      <c r="O33" s="511"/>
      <c r="P33" s="524"/>
      <c r="Q33" s="511"/>
      <c r="R33" s="511"/>
    </row>
    <row r="34" spans="1:44" ht="12.75" x14ac:dyDescent="0.2">
      <c r="B34" s="511"/>
      <c r="C34" s="510"/>
      <c r="D34" s="511"/>
      <c r="E34" s="511"/>
      <c r="F34" s="511"/>
      <c r="G34" s="510"/>
      <c r="H34" s="527"/>
      <c r="I34" s="511"/>
      <c r="J34" s="510"/>
      <c r="K34" s="510"/>
      <c r="L34" s="511"/>
      <c r="M34" s="511"/>
      <c r="N34" s="511"/>
      <c r="O34" s="511"/>
      <c r="P34" s="524"/>
      <c r="Q34" s="511"/>
      <c r="R34" s="511"/>
    </row>
    <row r="35" spans="1:44" ht="12.75" x14ac:dyDescent="0.2">
      <c r="A35" s="2"/>
      <c r="B35" s="511"/>
      <c r="C35" s="510"/>
      <c r="D35" s="511"/>
      <c r="E35" s="511"/>
      <c r="F35" s="511" t="s">
        <v>132</v>
      </c>
      <c r="G35" s="510"/>
      <c r="H35" s="527"/>
      <c r="I35" s="511"/>
      <c r="J35" s="510"/>
      <c r="K35" s="510"/>
      <c r="L35" s="511"/>
      <c r="M35" s="511"/>
      <c r="N35" s="511"/>
      <c r="O35" s="511"/>
      <c r="P35" s="524"/>
      <c r="Q35" s="511"/>
      <c r="R35" s="511"/>
      <c r="V35" s="2" t="s">
        <v>132</v>
      </c>
      <c r="Y35" s="2"/>
      <c r="AA35" s="2"/>
      <c r="AC35" s="2"/>
      <c r="AJ35" s="2"/>
      <c r="AR35" s="2"/>
    </row>
    <row r="36" spans="1:44" ht="12.75" x14ac:dyDescent="0.2">
      <c r="A36" s="2"/>
      <c r="B36" s="511"/>
      <c r="C36" s="510"/>
      <c r="D36" s="511"/>
      <c r="E36" s="511"/>
      <c r="F36" s="511"/>
      <c r="G36" s="510"/>
      <c r="H36" s="527"/>
      <c r="I36" s="511"/>
      <c r="J36" s="510"/>
      <c r="K36" s="510"/>
      <c r="L36" s="511"/>
      <c r="M36" s="511"/>
      <c r="N36" s="511"/>
      <c r="O36" s="511"/>
      <c r="P36" s="524"/>
      <c r="Q36" s="511"/>
      <c r="R36" s="511"/>
      <c r="Y36" s="2"/>
      <c r="AA36" s="2"/>
      <c r="AC36" s="2"/>
      <c r="AJ36" s="2"/>
      <c r="AR36" s="2"/>
    </row>
    <row r="37" spans="1:44" ht="12.75" x14ac:dyDescent="0.2">
      <c r="A37" s="2"/>
      <c r="B37" s="509"/>
      <c r="C37" s="508"/>
      <c r="D37" s="509"/>
      <c r="E37" s="509"/>
      <c r="F37" s="509"/>
      <c r="G37" s="508"/>
      <c r="H37" s="527"/>
      <c r="I37" s="509"/>
      <c r="J37" s="508"/>
      <c r="K37" s="508"/>
      <c r="L37" s="509"/>
      <c r="M37" s="509"/>
      <c r="N37" s="509"/>
      <c r="O37" s="509"/>
      <c r="P37" s="524"/>
      <c r="Q37" s="509"/>
      <c r="R37" s="509"/>
      <c r="Y37" s="2"/>
      <c r="AA37" s="2"/>
      <c r="AC37" s="2"/>
      <c r="AJ37" s="2"/>
      <c r="AR37" s="2"/>
    </row>
    <row r="39" spans="1:44" x14ac:dyDescent="0.2">
      <c r="P39" s="515" t="s">
        <v>132</v>
      </c>
    </row>
  </sheetData>
  <mergeCells count="6">
    <mergeCell ref="AU8:AU9"/>
    <mergeCell ref="C8:J8"/>
    <mergeCell ref="K8:R8"/>
    <mergeCell ref="S8:Z8"/>
    <mergeCell ref="AE8:AL8"/>
    <mergeCell ref="AM8:AT8"/>
  </mergeCells>
  <printOptions horizontalCentered="1" verticalCentered="1"/>
  <pageMargins left="0.7" right="0.7" top="0.75" bottom="0.75" header="0.3" footer="0.3"/>
  <pageSetup paperSize="9" fitToWidth="0" fitToHeight="0" orientation="landscape" useFirstPageNumber="1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W54"/>
  <sheetViews>
    <sheetView showGridLines="0" showWhiteSpace="0" topLeftCell="A29" zoomScaleNormal="100" workbookViewId="0">
      <selection activeCell="J60" sqref="J60"/>
    </sheetView>
  </sheetViews>
  <sheetFormatPr baseColWidth="10" defaultColWidth="11.42578125" defaultRowHeight="12" x14ac:dyDescent="0.2"/>
  <cols>
    <col min="1" max="1" width="5.5703125" style="5" customWidth="1"/>
    <col min="2" max="2" width="21" style="515" customWidth="1"/>
    <col min="3" max="3" width="6.140625" style="515" customWidth="1"/>
    <col min="4" max="4" width="7" style="515" customWidth="1"/>
    <col min="5" max="5" width="6.28515625" style="515" customWidth="1"/>
    <col min="6" max="6" width="5.5703125" style="515" customWidth="1"/>
    <col min="7" max="8" width="5.28515625" style="515" customWidth="1"/>
    <col min="9" max="9" width="5.42578125" style="515" customWidth="1"/>
    <col min="10" max="10" width="7" style="515" customWidth="1"/>
    <col min="11" max="11" width="6.28515625" style="515" customWidth="1"/>
    <col min="12" max="13" width="6" style="515" customWidth="1"/>
    <col min="14" max="14" width="6.28515625" style="515" customWidth="1"/>
    <col min="15" max="16" width="6.140625" style="515" customWidth="1"/>
    <col min="17" max="17" width="5.5703125" style="515" customWidth="1"/>
    <col min="18" max="18" width="7.5703125" style="515" customWidth="1"/>
    <col min="19" max="19" width="5.28515625" style="515" customWidth="1"/>
    <col min="20" max="20" width="5.7109375" style="515" customWidth="1"/>
    <col min="21" max="21" width="6" style="515" customWidth="1"/>
    <col min="22" max="22" width="8.85546875" style="515" customWidth="1"/>
    <col min="23" max="23" width="6.5703125" style="515" customWidth="1"/>
    <col min="24" max="24" width="9.85546875" style="515" customWidth="1"/>
    <col min="25" max="25" width="6.42578125" style="515" customWidth="1"/>
    <col min="26" max="26" width="6.5703125" style="515" customWidth="1"/>
    <col min="27" max="27" width="6.85546875" style="515" customWidth="1"/>
    <col min="28" max="28" width="7.28515625" style="515" customWidth="1"/>
    <col min="29" max="29" width="6.140625" style="515" customWidth="1"/>
    <col min="30" max="30" width="7.28515625" style="515" customWidth="1"/>
    <col min="31" max="32" width="7" style="515" customWidth="1"/>
    <col min="33" max="33" width="8.140625" style="515" customWidth="1"/>
    <col min="34" max="34" width="8" style="515" customWidth="1"/>
    <col min="35" max="16384" width="11.42578125" style="515"/>
  </cols>
  <sheetData>
    <row r="1" spans="1:49" x14ac:dyDescent="0.2">
      <c r="A1" s="1" t="s">
        <v>0</v>
      </c>
    </row>
    <row r="2" spans="1:49" x14ac:dyDescent="0.2">
      <c r="A2" s="1"/>
    </row>
    <row r="3" spans="1:49" x14ac:dyDescent="0.2">
      <c r="A3" s="1" t="str">
        <f>A7</f>
        <v>Tabell 3 - 5 - A -2  Antall personer som mottar tjenestene avlastning utenfor institusjon og omsorgslønn pr 31.12.   *)</v>
      </c>
      <c r="Q3" s="515" t="s">
        <v>132</v>
      </c>
    </row>
    <row r="4" spans="1:49" x14ac:dyDescent="0.2">
      <c r="A4" s="1" t="str">
        <f>A34</f>
        <v>Tabell 3 - 5 - A -3  Totalt antall personer som mottar hjemmetjenester inkl. avlastning utenfor institusjon og omsorgslønn pr 31.12.   *)</v>
      </c>
      <c r="L4" s="6"/>
      <c r="P4" s="4" t="s">
        <v>66</v>
      </c>
      <c r="Q4" s="783"/>
      <c r="R4" s="515" t="s">
        <v>132</v>
      </c>
      <c r="U4" s="515" t="s">
        <v>132</v>
      </c>
      <c r="Y4" s="515" t="s">
        <v>132</v>
      </c>
    </row>
    <row r="5" spans="1:49" x14ac:dyDescent="0.2">
      <c r="A5" s="1"/>
      <c r="U5" s="515" t="s">
        <v>132</v>
      </c>
      <c r="AG5" s="515" t="s">
        <v>132</v>
      </c>
    </row>
    <row r="7" spans="1:49" s="8" customFormat="1" ht="15.75" customHeight="1" thickBot="1" x14ac:dyDescent="0.25">
      <c r="A7" s="577" t="s">
        <v>447</v>
      </c>
    </row>
    <row r="8" spans="1:49" s="103" customFormat="1" ht="18" customHeight="1" thickBot="1" x14ac:dyDescent="0.25">
      <c r="A8" s="80"/>
      <c r="B8" s="81"/>
      <c r="C8" s="1620" t="s">
        <v>444</v>
      </c>
      <c r="D8" s="1620"/>
      <c r="E8" s="1620"/>
      <c r="F8" s="1620"/>
      <c r="G8" s="1620"/>
      <c r="H8" s="1620"/>
      <c r="I8" s="1620"/>
      <c r="J8" s="1620"/>
      <c r="K8" s="1575" t="s">
        <v>445</v>
      </c>
      <c r="L8" s="1575"/>
      <c r="M8" s="1575"/>
      <c r="N8" s="1575"/>
      <c r="O8" s="1575"/>
      <c r="P8" s="1575"/>
      <c r="Q8" s="1575"/>
      <c r="R8" s="1575"/>
      <c r="S8" s="1575" t="s">
        <v>374</v>
      </c>
      <c r="T8" s="1575"/>
      <c r="U8" s="1575"/>
      <c r="V8" s="1575"/>
      <c r="W8" s="1575"/>
      <c r="X8" s="1575"/>
      <c r="Y8" s="1621"/>
      <c r="Z8" s="1576"/>
    </row>
    <row r="9" spans="1:49" s="103" customFormat="1" ht="43.5" customHeight="1" thickBot="1" x14ac:dyDescent="0.25">
      <c r="A9" s="92" t="s">
        <v>2</v>
      </c>
      <c r="B9" s="9" t="s">
        <v>3</v>
      </c>
      <c r="C9" s="767" t="s">
        <v>72</v>
      </c>
      <c r="D9" s="768" t="s">
        <v>6</v>
      </c>
      <c r="E9" s="769" t="s">
        <v>12</v>
      </c>
      <c r="F9" s="769" t="s">
        <v>9</v>
      </c>
      <c r="G9" s="769" t="s">
        <v>73</v>
      </c>
      <c r="H9" s="769" t="s">
        <v>371</v>
      </c>
      <c r="I9" s="772" t="s">
        <v>373</v>
      </c>
      <c r="J9" s="145" t="s">
        <v>13</v>
      </c>
      <c r="K9" s="767" t="s">
        <v>72</v>
      </c>
      <c r="L9" s="768" t="s">
        <v>6</v>
      </c>
      <c r="M9" s="769" t="s">
        <v>12</v>
      </c>
      <c r="N9" s="769" t="s">
        <v>9</v>
      </c>
      <c r="O9" s="769" t="s">
        <v>73</v>
      </c>
      <c r="P9" s="769" t="s">
        <v>371</v>
      </c>
      <c r="Q9" s="769" t="s">
        <v>373</v>
      </c>
      <c r="R9" s="145" t="s">
        <v>13</v>
      </c>
      <c r="S9" s="767" t="s">
        <v>72</v>
      </c>
      <c r="T9" s="768" t="s">
        <v>6</v>
      </c>
      <c r="U9" s="769" t="s">
        <v>12</v>
      </c>
      <c r="V9" s="769" t="s">
        <v>9</v>
      </c>
      <c r="W9" s="769" t="s">
        <v>73</v>
      </c>
      <c r="X9" s="769" t="s">
        <v>371</v>
      </c>
      <c r="Y9" s="769" t="s">
        <v>373</v>
      </c>
      <c r="Z9" s="145" t="s">
        <v>13</v>
      </c>
    </row>
    <row r="10" spans="1:49" ht="12.95" customHeight="1" x14ac:dyDescent="0.2">
      <c r="A10" s="86">
        <v>1</v>
      </c>
      <c r="B10" s="28" t="s">
        <v>14</v>
      </c>
      <c r="C10" s="774">
        <v>27</v>
      </c>
      <c r="D10" s="775">
        <v>0</v>
      </c>
      <c r="E10" s="775">
        <v>0</v>
      </c>
      <c r="F10" s="775">
        <v>0</v>
      </c>
      <c r="G10" s="775">
        <v>0</v>
      </c>
      <c r="H10" s="775">
        <v>0</v>
      </c>
      <c r="I10" s="775">
        <v>0</v>
      </c>
      <c r="J10" s="780">
        <f t="shared" ref="J10:J24" si="0">SUM(C10:I10)</f>
        <v>27</v>
      </c>
      <c r="K10" s="774">
        <v>69</v>
      </c>
      <c r="L10" s="775">
        <v>0</v>
      </c>
      <c r="M10" s="775">
        <v>0</v>
      </c>
      <c r="N10" s="775">
        <v>0</v>
      </c>
      <c r="O10" s="775">
        <v>0</v>
      </c>
      <c r="P10" s="775">
        <v>0</v>
      </c>
      <c r="Q10" s="775">
        <v>0</v>
      </c>
      <c r="R10" s="780">
        <f t="shared" ref="R10:R24" si="1">SUM(K10:Q10)</f>
        <v>69</v>
      </c>
      <c r="S10" s="774">
        <v>41</v>
      </c>
      <c r="T10" s="775">
        <v>0</v>
      </c>
      <c r="U10" s="775">
        <v>0</v>
      </c>
      <c r="V10" s="775">
        <v>0</v>
      </c>
      <c r="W10" s="775">
        <v>0</v>
      </c>
      <c r="X10" s="775">
        <v>0</v>
      </c>
      <c r="Y10" s="775">
        <v>0</v>
      </c>
      <c r="Z10" s="780">
        <f>SUM(S10:Y10)</f>
        <v>41</v>
      </c>
      <c r="AJ10" s="527"/>
      <c r="AK10" s="528"/>
      <c r="AL10" s="528"/>
      <c r="AM10" s="528"/>
      <c r="AN10" s="527"/>
      <c r="AO10" s="528"/>
      <c r="AP10" s="527"/>
      <c r="AQ10" s="527"/>
      <c r="AR10" s="528"/>
      <c r="AS10" s="528"/>
      <c r="AT10" s="528"/>
      <c r="AU10" s="528"/>
      <c r="AV10" s="528"/>
      <c r="AW10" s="528"/>
    </row>
    <row r="11" spans="1:49" ht="12.95" customHeight="1" x14ac:dyDescent="0.2">
      <c r="A11" s="87">
        <v>2</v>
      </c>
      <c r="B11" s="26" t="s">
        <v>15</v>
      </c>
      <c r="C11" s="776">
        <v>18</v>
      </c>
      <c r="D11" s="777">
        <v>0</v>
      </c>
      <c r="E11" s="777">
        <v>0</v>
      </c>
      <c r="F11" s="777">
        <v>0</v>
      </c>
      <c r="G11" s="777">
        <v>0</v>
      </c>
      <c r="H11" s="777">
        <v>0</v>
      </c>
      <c r="I11" s="777">
        <v>0</v>
      </c>
      <c r="J11" s="781">
        <f t="shared" si="0"/>
        <v>18</v>
      </c>
      <c r="K11" s="776">
        <v>20</v>
      </c>
      <c r="L11" s="777">
        <v>12</v>
      </c>
      <c r="M11" s="777">
        <v>1</v>
      </c>
      <c r="N11" s="777">
        <v>2</v>
      </c>
      <c r="O11" s="777">
        <v>2</v>
      </c>
      <c r="P11" s="777">
        <v>1</v>
      </c>
      <c r="Q11" s="777">
        <v>0</v>
      </c>
      <c r="R11" s="781">
        <f t="shared" si="1"/>
        <v>38</v>
      </c>
      <c r="S11" s="776">
        <v>9</v>
      </c>
      <c r="T11" s="777">
        <v>0</v>
      </c>
      <c r="U11" s="777">
        <v>0</v>
      </c>
      <c r="V11" s="777">
        <v>0</v>
      </c>
      <c r="W11" s="777">
        <v>0</v>
      </c>
      <c r="X11" s="777">
        <v>0</v>
      </c>
      <c r="Y11" s="777">
        <v>0</v>
      </c>
      <c r="Z11" s="781">
        <f t="shared" ref="Z11:Z24" si="2">SUM(S11:Y11)</f>
        <v>9</v>
      </c>
      <c r="AJ11" s="527"/>
      <c r="AK11" s="528"/>
      <c r="AL11" s="528"/>
      <c r="AM11" s="528"/>
      <c r="AN11" s="527"/>
      <c r="AO11" s="528"/>
      <c r="AP11" s="527"/>
      <c r="AQ11" s="527"/>
      <c r="AR11" s="528"/>
      <c r="AS11" s="528"/>
      <c r="AT11" s="528"/>
      <c r="AU11" s="528"/>
      <c r="AV11" s="528"/>
      <c r="AW11" s="528"/>
    </row>
    <row r="12" spans="1:49" ht="12.95" customHeight="1" x14ac:dyDescent="0.2">
      <c r="A12" s="87">
        <v>3</v>
      </c>
      <c r="B12" s="26" t="s">
        <v>16</v>
      </c>
      <c r="C12" s="776">
        <v>36</v>
      </c>
      <c r="D12" s="777">
        <v>0</v>
      </c>
      <c r="E12" s="777">
        <v>0</v>
      </c>
      <c r="F12" s="777">
        <v>0</v>
      </c>
      <c r="G12" s="777">
        <v>0</v>
      </c>
      <c r="H12" s="777">
        <v>0</v>
      </c>
      <c r="I12" s="777">
        <v>0</v>
      </c>
      <c r="J12" s="781">
        <f t="shared" si="0"/>
        <v>36</v>
      </c>
      <c r="K12" s="776">
        <v>11</v>
      </c>
      <c r="L12" s="777">
        <v>1</v>
      </c>
      <c r="M12" s="777">
        <v>2</v>
      </c>
      <c r="N12" s="777">
        <v>0</v>
      </c>
      <c r="O12" s="777">
        <v>0</v>
      </c>
      <c r="P12" s="777">
        <v>0</v>
      </c>
      <c r="Q12" s="777">
        <v>0</v>
      </c>
      <c r="R12" s="781">
        <f t="shared" si="1"/>
        <v>14</v>
      </c>
      <c r="S12" s="776">
        <v>5</v>
      </c>
      <c r="T12" s="777">
        <v>2</v>
      </c>
      <c r="U12" s="777">
        <v>1</v>
      </c>
      <c r="V12" s="777">
        <v>0</v>
      </c>
      <c r="W12" s="777">
        <v>0</v>
      </c>
      <c r="X12" s="777">
        <v>0</v>
      </c>
      <c r="Y12" s="777">
        <v>0</v>
      </c>
      <c r="Z12" s="781">
        <f t="shared" si="2"/>
        <v>8</v>
      </c>
      <c r="AJ12" s="527"/>
      <c r="AK12" s="528"/>
      <c r="AL12" s="528"/>
      <c r="AM12" s="528"/>
      <c r="AN12" s="527"/>
      <c r="AO12" s="528"/>
      <c r="AP12" s="527"/>
      <c r="AQ12" s="527"/>
      <c r="AR12" s="528"/>
      <c r="AS12" s="528"/>
      <c r="AT12" s="528"/>
      <c r="AU12" s="528"/>
      <c r="AV12" s="528"/>
      <c r="AW12" s="528"/>
    </row>
    <row r="13" spans="1:49" ht="12.95" customHeight="1" x14ac:dyDescent="0.2">
      <c r="A13" s="87">
        <v>4</v>
      </c>
      <c r="B13" s="26" t="s">
        <v>17</v>
      </c>
      <c r="C13" s="776">
        <v>16</v>
      </c>
      <c r="D13" s="777">
        <v>0</v>
      </c>
      <c r="E13" s="777">
        <v>0</v>
      </c>
      <c r="F13" s="777">
        <v>0</v>
      </c>
      <c r="G13" s="777">
        <v>0</v>
      </c>
      <c r="H13" s="777">
        <v>0</v>
      </c>
      <c r="I13" s="777">
        <v>0</v>
      </c>
      <c r="J13" s="781">
        <f t="shared" si="0"/>
        <v>16</v>
      </c>
      <c r="K13" s="776">
        <v>5</v>
      </c>
      <c r="L13" s="777">
        <v>3</v>
      </c>
      <c r="M13" s="777">
        <v>4</v>
      </c>
      <c r="N13" s="777">
        <v>0</v>
      </c>
      <c r="O13" s="777">
        <v>0</v>
      </c>
      <c r="P13" s="777">
        <v>0</v>
      </c>
      <c r="Q13" s="777">
        <v>0</v>
      </c>
      <c r="R13" s="781">
        <f t="shared" si="1"/>
        <v>12</v>
      </c>
      <c r="S13" s="776">
        <v>3</v>
      </c>
      <c r="T13" s="777">
        <v>0</v>
      </c>
      <c r="U13" s="777">
        <v>0</v>
      </c>
      <c r="V13" s="777">
        <v>0</v>
      </c>
      <c r="W13" s="777">
        <v>0</v>
      </c>
      <c r="X13" s="777">
        <v>0</v>
      </c>
      <c r="Y13" s="777">
        <v>0</v>
      </c>
      <c r="Z13" s="781">
        <f t="shared" si="2"/>
        <v>3</v>
      </c>
      <c r="AJ13" s="527"/>
      <c r="AK13" s="528"/>
      <c r="AL13" s="528"/>
      <c r="AM13" s="528"/>
      <c r="AN13" s="527"/>
      <c r="AO13" s="528"/>
      <c r="AP13" s="527"/>
      <c r="AQ13" s="527"/>
      <c r="AR13" s="528"/>
      <c r="AS13" s="528"/>
      <c r="AT13" s="528"/>
      <c r="AU13" s="528"/>
      <c r="AV13" s="528"/>
      <c r="AW13" s="528"/>
    </row>
    <row r="14" spans="1:49" ht="12.95" customHeight="1" x14ac:dyDescent="0.2">
      <c r="A14" s="87">
        <v>5</v>
      </c>
      <c r="B14" s="26" t="s">
        <v>18</v>
      </c>
      <c r="C14" s="776">
        <v>35</v>
      </c>
      <c r="D14" s="777">
        <v>0</v>
      </c>
      <c r="E14" s="777">
        <v>0</v>
      </c>
      <c r="F14" s="777">
        <v>0</v>
      </c>
      <c r="G14" s="777">
        <v>0</v>
      </c>
      <c r="H14" s="777">
        <v>0</v>
      </c>
      <c r="I14" s="777">
        <v>0</v>
      </c>
      <c r="J14" s="781">
        <f t="shared" si="0"/>
        <v>35</v>
      </c>
      <c r="K14" s="776">
        <v>19</v>
      </c>
      <c r="L14" s="777">
        <v>4</v>
      </c>
      <c r="M14" s="777">
        <v>10</v>
      </c>
      <c r="N14" s="777">
        <v>1</v>
      </c>
      <c r="O14" s="777">
        <v>2</v>
      </c>
      <c r="P14" s="777">
        <v>2</v>
      </c>
      <c r="Q14" s="777">
        <v>0</v>
      </c>
      <c r="R14" s="781">
        <f t="shared" si="1"/>
        <v>38</v>
      </c>
      <c r="S14" s="776">
        <v>8</v>
      </c>
      <c r="T14" s="777">
        <v>0</v>
      </c>
      <c r="U14" s="777">
        <v>0</v>
      </c>
      <c r="V14" s="777">
        <v>0</v>
      </c>
      <c r="W14" s="777">
        <v>0</v>
      </c>
      <c r="X14" s="777">
        <v>0</v>
      </c>
      <c r="Y14" s="777">
        <v>0</v>
      </c>
      <c r="Z14" s="781">
        <f t="shared" si="2"/>
        <v>8</v>
      </c>
      <c r="AJ14" s="527"/>
      <c r="AK14" s="528"/>
      <c r="AL14" s="528"/>
      <c r="AM14" s="528"/>
      <c r="AN14" s="527"/>
      <c r="AO14" s="528"/>
      <c r="AP14" s="527"/>
      <c r="AQ14" s="527"/>
      <c r="AR14" s="528"/>
      <c r="AS14" s="528"/>
      <c r="AT14" s="528"/>
      <c r="AU14" s="528"/>
      <c r="AV14" s="528"/>
      <c r="AW14" s="528"/>
    </row>
    <row r="15" spans="1:49" ht="12.95" customHeight="1" x14ac:dyDescent="0.2">
      <c r="A15" s="87">
        <v>6</v>
      </c>
      <c r="B15" s="26" t="s">
        <v>19</v>
      </c>
      <c r="C15" s="776">
        <v>41</v>
      </c>
      <c r="D15" s="777">
        <v>0</v>
      </c>
      <c r="E15" s="777">
        <v>0</v>
      </c>
      <c r="F15" s="777">
        <v>0</v>
      </c>
      <c r="G15" s="777">
        <v>0</v>
      </c>
      <c r="H15" s="777">
        <v>0</v>
      </c>
      <c r="I15" s="777">
        <v>0</v>
      </c>
      <c r="J15" s="781">
        <f t="shared" si="0"/>
        <v>41</v>
      </c>
      <c r="K15" s="776">
        <v>14</v>
      </c>
      <c r="L15" s="777">
        <v>9</v>
      </c>
      <c r="M15" s="777">
        <v>3</v>
      </c>
      <c r="N15" s="777">
        <v>0</v>
      </c>
      <c r="O15" s="777">
        <v>0</v>
      </c>
      <c r="P15" s="777">
        <v>0</v>
      </c>
      <c r="Q15" s="777">
        <v>0</v>
      </c>
      <c r="R15" s="781">
        <f t="shared" si="1"/>
        <v>26</v>
      </c>
      <c r="S15" s="776">
        <v>21</v>
      </c>
      <c r="T15" s="777">
        <v>1</v>
      </c>
      <c r="U15" s="777">
        <v>0</v>
      </c>
      <c r="V15" s="777">
        <v>0</v>
      </c>
      <c r="W15" s="777">
        <v>0</v>
      </c>
      <c r="X15" s="777">
        <v>0</v>
      </c>
      <c r="Y15" s="777">
        <v>0</v>
      </c>
      <c r="Z15" s="781">
        <f t="shared" si="2"/>
        <v>22</v>
      </c>
      <c r="AJ15" s="527"/>
      <c r="AK15" s="528"/>
      <c r="AL15" s="528"/>
      <c r="AM15" s="528"/>
      <c r="AN15" s="527"/>
      <c r="AO15" s="528"/>
      <c r="AP15" s="527"/>
      <c r="AQ15" s="527"/>
      <c r="AR15" s="528"/>
      <c r="AS15" s="528"/>
      <c r="AT15" s="528"/>
      <c r="AU15" s="528"/>
      <c r="AV15" s="528"/>
      <c r="AW15" s="528"/>
    </row>
    <row r="16" spans="1:49" ht="12.95" customHeight="1" x14ac:dyDescent="0.2">
      <c r="A16" s="88">
        <v>7</v>
      </c>
      <c r="B16" s="28" t="s">
        <v>20</v>
      </c>
      <c r="C16" s="776">
        <v>57</v>
      </c>
      <c r="D16" s="777">
        <v>0</v>
      </c>
      <c r="E16" s="777">
        <v>0</v>
      </c>
      <c r="F16" s="777">
        <v>0</v>
      </c>
      <c r="G16" s="777">
        <v>0</v>
      </c>
      <c r="H16" s="777">
        <v>0</v>
      </c>
      <c r="I16" s="777">
        <v>0</v>
      </c>
      <c r="J16" s="781">
        <f t="shared" si="0"/>
        <v>57</v>
      </c>
      <c r="K16" s="776">
        <v>13</v>
      </c>
      <c r="L16" s="777">
        <v>5</v>
      </c>
      <c r="M16" s="777">
        <v>8</v>
      </c>
      <c r="N16" s="777">
        <v>1</v>
      </c>
      <c r="O16" s="777">
        <v>0</v>
      </c>
      <c r="P16" s="777">
        <v>0</v>
      </c>
      <c r="Q16" s="777">
        <v>0</v>
      </c>
      <c r="R16" s="781">
        <f t="shared" si="1"/>
        <v>27</v>
      </c>
      <c r="S16" s="776">
        <v>9</v>
      </c>
      <c r="T16" s="777">
        <v>1</v>
      </c>
      <c r="U16" s="777">
        <v>2</v>
      </c>
      <c r="V16" s="777">
        <v>0</v>
      </c>
      <c r="W16" s="777">
        <v>0</v>
      </c>
      <c r="X16" s="777">
        <v>0</v>
      </c>
      <c r="Y16" s="777">
        <v>1</v>
      </c>
      <c r="Z16" s="781">
        <f t="shared" si="2"/>
        <v>13</v>
      </c>
    </row>
    <row r="17" spans="1:31" ht="12.95" customHeight="1" x14ac:dyDescent="0.2">
      <c r="A17" s="87">
        <v>8</v>
      </c>
      <c r="B17" s="26" t="s">
        <v>21</v>
      </c>
      <c r="C17" s="776">
        <v>54</v>
      </c>
      <c r="D17" s="777">
        <v>0</v>
      </c>
      <c r="E17" s="777">
        <v>0</v>
      </c>
      <c r="F17" s="777">
        <v>0</v>
      </c>
      <c r="G17" s="777">
        <v>0</v>
      </c>
      <c r="H17" s="777">
        <v>0</v>
      </c>
      <c r="I17" s="777">
        <v>0</v>
      </c>
      <c r="J17" s="781">
        <f t="shared" si="0"/>
        <v>54</v>
      </c>
      <c r="K17" s="776">
        <v>2</v>
      </c>
      <c r="L17" s="777">
        <v>5</v>
      </c>
      <c r="M17" s="777">
        <v>5</v>
      </c>
      <c r="N17" s="777">
        <v>1</v>
      </c>
      <c r="O17" s="777">
        <v>1</v>
      </c>
      <c r="P17" s="777">
        <v>1</v>
      </c>
      <c r="Q17" s="777">
        <v>0</v>
      </c>
      <c r="R17" s="781">
        <f t="shared" si="1"/>
        <v>15</v>
      </c>
      <c r="S17" s="776">
        <v>15</v>
      </c>
      <c r="T17" s="777">
        <v>0</v>
      </c>
      <c r="U17" s="777">
        <v>0</v>
      </c>
      <c r="V17" s="777">
        <v>0</v>
      </c>
      <c r="W17" s="777">
        <v>0</v>
      </c>
      <c r="X17" s="777">
        <v>0</v>
      </c>
      <c r="Y17" s="777">
        <v>0</v>
      </c>
      <c r="Z17" s="781">
        <f t="shared" si="2"/>
        <v>15</v>
      </c>
    </row>
    <row r="18" spans="1:31" ht="12.95" customHeight="1" x14ac:dyDescent="0.2">
      <c r="A18" s="87">
        <v>9</v>
      </c>
      <c r="B18" s="26" t="s">
        <v>22</v>
      </c>
      <c r="C18" s="776">
        <v>27</v>
      </c>
      <c r="D18" s="777">
        <v>0</v>
      </c>
      <c r="E18" s="777">
        <v>0</v>
      </c>
      <c r="F18" s="777">
        <v>0</v>
      </c>
      <c r="G18" s="777">
        <v>0</v>
      </c>
      <c r="H18" s="777">
        <v>0</v>
      </c>
      <c r="I18" s="777">
        <v>0</v>
      </c>
      <c r="J18" s="781">
        <f t="shared" si="0"/>
        <v>27</v>
      </c>
      <c r="K18" s="776">
        <v>20</v>
      </c>
      <c r="L18" s="777">
        <v>7</v>
      </c>
      <c r="M18" s="777">
        <v>2</v>
      </c>
      <c r="N18" s="777">
        <v>0</v>
      </c>
      <c r="O18" s="777">
        <v>2</v>
      </c>
      <c r="P18" s="777">
        <v>0</v>
      </c>
      <c r="Q18" s="777">
        <v>0</v>
      </c>
      <c r="R18" s="781">
        <f t="shared" si="1"/>
        <v>31</v>
      </c>
      <c r="S18" s="776">
        <v>10</v>
      </c>
      <c r="T18" s="777">
        <v>0</v>
      </c>
      <c r="U18" s="777">
        <v>0</v>
      </c>
      <c r="V18" s="777">
        <v>0</v>
      </c>
      <c r="W18" s="777">
        <v>0</v>
      </c>
      <c r="X18" s="777">
        <v>0</v>
      </c>
      <c r="Y18" s="777">
        <v>0</v>
      </c>
      <c r="Z18" s="781">
        <f t="shared" si="2"/>
        <v>10</v>
      </c>
    </row>
    <row r="19" spans="1:31" ht="12.95" customHeight="1" x14ac:dyDescent="0.2">
      <c r="A19" s="87">
        <v>10</v>
      </c>
      <c r="B19" s="26" t="s">
        <v>23</v>
      </c>
      <c r="C19" s="776">
        <v>26</v>
      </c>
      <c r="D19" s="777">
        <v>0</v>
      </c>
      <c r="E19" s="777">
        <v>1</v>
      </c>
      <c r="F19" s="777">
        <v>0</v>
      </c>
      <c r="G19" s="777">
        <v>0</v>
      </c>
      <c r="H19" s="777">
        <v>0</v>
      </c>
      <c r="I19" s="777">
        <v>0</v>
      </c>
      <c r="J19" s="781">
        <f t="shared" si="0"/>
        <v>27</v>
      </c>
      <c r="K19" s="776">
        <v>39</v>
      </c>
      <c r="L19" s="777">
        <v>5</v>
      </c>
      <c r="M19" s="777">
        <v>5</v>
      </c>
      <c r="N19" s="777">
        <v>2</v>
      </c>
      <c r="O19" s="777">
        <v>2</v>
      </c>
      <c r="P19" s="777">
        <v>1</v>
      </c>
      <c r="Q19" s="777">
        <v>0</v>
      </c>
      <c r="R19" s="781">
        <f t="shared" si="1"/>
        <v>54</v>
      </c>
      <c r="S19" s="776">
        <v>24</v>
      </c>
      <c r="T19" s="777">
        <v>0</v>
      </c>
      <c r="U19" s="777">
        <v>0</v>
      </c>
      <c r="V19" s="777">
        <v>0</v>
      </c>
      <c r="W19" s="777">
        <v>0</v>
      </c>
      <c r="X19" s="777">
        <v>0</v>
      </c>
      <c r="Y19" s="777">
        <v>0</v>
      </c>
      <c r="Z19" s="781">
        <f t="shared" si="2"/>
        <v>24</v>
      </c>
    </row>
    <row r="20" spans="1:31" ht="12.95" customHeight="1" x14ac:dyDescent="0.2">
      <c r="A20" s="87">
        <v>11</v>
      </c>
      <c r="B20" s="26" t="s">
        <v>24</v>
      </c>
      <c r="C20" s="776">
        <v>42</v>
      </c>
      <c r="D20" s="777">
        <v>0</v>
      </c>
      <c r="E20" s="777">
        <v>0</v>
      </c>
      <c r="F20" s="777">
        <v>0</v>
      </c>
      <c r="G20" s="777">
        <v>0</v>
      </c>
      <c r="H20" s="777">
        <v>0</v>
      </c>
      <c r="I20" s="777">
        <v>0</v>
      </c>
      <c r="J20" s="781">
        <f t="shared" si="0"/>
        <v>42</v>
      </c>
      <c r="K20" s="776">
        <v>27</v>
      </c>
      <c r="L20" s="777">
        <v>3</v>
      </c>
      <c r="M20" s="777">
        <v>10</v>
      </c>
      <c r="N20" s="777">
        <v>0</v>
      </c>
      <c r="O20" s="777">
        <v>0</v>
      </c>
      <c r="P20" s="777">
        <v>0</v>
      </c>
      <c r="Q20" s="777">
        <v>0</v>
      </c>
      <c r="R20" s="781">
        <f t="shared" si="1"/>
        <v>40</v>
      </c>
      <c r="S20" s="776">
        <v>23</v>
      </c>
      <c r="T20" s="777">
        <v>0</v>
      </c>
      <c r="U20" s="777">
        <v>0</v>
      </c>
      <c r="V20" s="777">
        <v>0</v>
      </c>
      <c r="W20" s="777">
        <v>0</v>
      </c>
      <c r="X20" s="777">
        <v>0</v>
      </c>
      <c r="Y20" s="777">
        <v>0</v>
      </c>
      <c r="Z20" s="781">
        <f t="shared" si="2"/>
        <v>23</v>
      </c>
    </row>
    <row r="21" spans="1:31" ht="12.95" customHeight="1" x14ac:dyDescent="0.2">
      <c r="A21" s="87">
        <v>12</v>
      </c>
      <c r="B21" s="26" t="s">
        <v>25</v>
      </c>
      <c r="C21" s="776">
        <v>86</v>
      </c>
      <c r="D21" s="777">
        <v>2</v>
      </c>
      <c r="E21" s="777">
        <v>1</v>
      </c>
      <c r="F21" s="777">
        <v>0</v>
      </c>
      <c r="G21" s="777">
        <v>0</v>
      </c>
      <c r="H21" s="777">
        <v>0</v>
      </c>
      <c r="I21" s="777">
        <v>1</v>
      </c>
      <c r="J21" s="781">
        <f t="shared" si="0"/>
        <v>90</v>
      </c>
      <c r="K21" s="776">
        <v>61</v>
      </c>
      <c r="L21" s="777">
        <v>15</v>
      </c>
      <c r="M21" s="777">
        <v>14</v>
      </c>
      <c r="N21" s="777">
        <v>4</v>
      </c>
      <c r="O21" s="777">
        <v>1</v>
      </c>
      <c r="P21" s="777">
        <v>0</v>
      </c>
      <c r="Q21" s="777">
        <v>0</v>
      </c>
      <c r="R21" s="781">
        <f t="shared" si="1"/>
        <v>95</v>
      </c>
      <c r="S21" s="776">
        <v>48</v>
      </c>
      <c r="T21" s="777">
        <v>1</v>
      </c>
      <c r="U21" s="777">
        <v>0</v>
      </c>
      <c r="V21" s="777">
        <v>0</v>
      </c>
      <c r="W21" s="777">
        <v>0</v>
      </c>
      <c r="X21" s="777">
        <v>0</v>
      </c>
      <c r="Y21" s="777">
        <v>0</v>
      </c>
      <c r="Z21" s="781">
        <f t="shared" si="2"/>
        <v>49</v>
      </c>
    </row>
    <row r="22" spans="1:31" ht="12.95" customHeight="1" x14ac:dyDescent="0.2">
      <c r="A22" s="87">
        <v>13</v>
      </c>
      <c r="B22" s="26" t="s">
        <v>26</v>
      </c>
      <c r="C22" s="776">
        <v>54</v>
      </c>
      <c r="D22" s="777">
        <v>0</v>
      </c>
      <c r="E22" s="777">
        <v>0</v>
      </c>
      <c r="F22" s="777">
        <v>0</v>
      </c>
      <c r="G22" s="777">
        <v>0</v>
      </c>
      <c r="H22" s="777">
        <v>0</v>
      </c>
      <c r="I22" s="777">
        <v>0</v>
      </c>
      <c r="J22" s="781">
        <f t="shared" si="0"/>
        <v>54</v>
      </c>
      <c r="K22" s="776">
        <v>31</v>
      </c>
      <c r="L22" s="777">
        <v>10</v>
      </c>
      <c r="M22" s="777">
        <v>9</v>
      </c>
      <c r="N22" s="777">
        <v>1</v>
      </c>
      <c r="O22" s="777">
        <v>0</v>
      </c>
      <c r="P22" s="777">
        <v>1</v>
      </c>
      <c r="Q22" s="777">
        <v>0</v>
      </c>
      <c r="R22" s="781">
        <f t="shared" si="1"/>
        <v>52</v>
      </c>
      <c r="S22" s="776">
        <v>13</v>
      </c>
      <c r="T22" s="777">
        <v>1</v>
      </c>
      <c r="U22" s="777">
        <v>0</v>
      </c>
      <c r="V22" s="777">
        <v>0</v>
      </c>
      <c r="W22" s="777">
        <v>0</v>
      </c>
      <c r="X22" s="777">
        <v>0</v>
      </c>
      <c r="Y22" s="777">
        <v>0</v>
      </c>
      <c r="Z22" s="781">
        <f t="shared" si="2"/>
        <v>14</v>
      </c>
    </row>
    <row r="23" spans="1:31" ht="12.95" customHeight="1" x14ac:dyDescent="0.2">
      <c r="A23" s="87">
        <v>14</v>
      </c>
      <c r="B23" s="26" t="s">
        <v>27</v>
      </c>
      <c r="C23" s="776">
        <v>52</v>
      </c>
      <c r="D23" s="777">
        <v>0</v>
      </c>
      <c r="E23" s="777">
        <v>0</v>
      </c>
      <c r="F23" s="777">
        <v>0</v>
      </c>
      <c r="G23" s="777">
        <v>0</v>
      </c>
      <c r="H23" s="777">
        <v>0</v>
      </c>
      <c r="I23" s="777">
        <v>0</v>
      </c>
      <c r="J23" s="781">
        <f t="shared" si="0"/>
        <v>52</v>
      </c>
      <c r="K23" s="776">
        <v>14</v>
      </c>
      <c r="L23" s="777">
        <v>2</v>
      </c>
      <c r="M23" s="777">
        <v>5</v>
      </c>
      <c r="N23" s="777">
        <v>0</v>
      </c>
      <c r="O23" s="777">
        <v>0</v>
      </c>
      <c r="P23" s="777">
        <v>0</v>
      </c>
      <c r="Q23" s="777">
        <v>0</v>
      </c>
      <c r="R23" s="781">
        <f t="shared" si="1"/>
        <v>21</v>
      </c>
      <c r="S23" s="776">
        <v>22</v>
      </c>
      <c r="T23" s="777">
        <v>0</v>
      </c>
      <c r="U23" s="777">
        <v>0</v>
      </c>
      <c r="V23" s="777">
        <v>0</v>
      </c>
      <c r="W23" s="777">
        <v>0</v>
      </c>
      <c r="X23" s="777">
        <v>0</v>
      </c>
      <c r="Y23" s="777">
        <v>0</v>
      </c>
      <c r="Z23" s="781">
        <f t="shared" si="2"/>
        <v>22</v>
      </c>
    </row>
    <row r="24" spans="1:31" ht="14.25" customHeight="1" thickBot="1" x14ac:dyDescent="0.25">
      <c r="A24" s="93">
        <v>15</v>
      </c>
      <c r="B24" s="30" t="s">
        <v>28</v>
      </c>
      <c r="C24" s="778">
        <v>64</v>
      </c>
      <c r="D24" s="779">
        <v>1</v>
      </c>
      <c r="E24" s="779">
        <v>0</v>
      </c>
      <c r="F24" s="779">
        <v>0</v>
      </c>
      <c r="G24" s="779">
        <v>0</v>
      </c>
      <c r="H24" s="779">
        <v>0</v>
      </c>
      <c r="I24" s="779">
        <v>0</v>
      </c>
      <c r="J24" s="782">
        <f t="shared" si="0"/>
        <v>65</v>
      </c>
      <c r="K24" s="778">
        <v>50</v>
      </c>
      <c r="L24" s="779">
        <v>11</v>
      </c>
      <c r="M24" s="779">
        <v>9</v>
      </c>
      <c r="N24" s="779">
        <v>4</v>
      </c>
      <c r="O24" s="779">
        <v>0</v>
      </c>
      <c r="P24" s="779">
        <v>0</v>
      </c>
      <c r="Q24" s="779">
        <v>0</v>
      </c>
      <c r="R24" s="782">
        <f t="shared" si="1"/>
        <v>74</v>
      </c>
      <c r="S24" s="778">
        <v>43</v>
      </c>
      <c r="T24" s="779">
        <v>0</v>
      </c>
      <c r="U24" s="779">
        <v>0</v>
      </c>
      <c r="V24" s="779">
        <v>0</v>
      </c>
      <c r="W24" s="779">
        <v>0</v>
      </c>
      <c r="X24" s="779">
        <v>0</v>
      </c>
      <c r="Y24" s="779">
        <v>0</v>
      </c>
      <c r="Z24" s="782">
        <f t="shared" si="2"/>
        <v>43</v>
      </c>
    </row>
    <row r="25" spans="1:31" s="421" customFormat="1" ht="14.25" customHeight="1" x14ac:dyDescent="0.2">
      <c r="A25" s="502"/>
      <c r="B25" s="1494" t="s">
        <v>548</v>
      </c>
      <c r="C25" s="1507">
        <f t="shared" ref="C25:Z25" si="3">SUM(C10:C24)</f>
        <v>635</v>
      </c>
      <c r="D25" s="1505">
        <f t="shared" si="3"/>
        <v>3</v>
      </c>
      <c r="E25" s="1505">
        <f t="shared" si="3"/>
        <v>2</v>
      </c>
      <c r="F25" s="1505">
        <f t="shared" si="3"/>
        <v>0</v>
      </c>
      <c r="G25" s="1505">
        <f t="shared" si="3"/>
        <v>0</v>
      </c>
      <c r="H25" s="1505">
        <f t="shared" si="3"/>
        <v>0</v>
      </c>
      <c r="I25" s="1510">
        <f t="shared" si="3"/>
        <v>1</v>
      </c>
      <c r="J25" s="1456">
        <f>SUM(J10:J24)</f>
        <v>641</v>
      </c>
      <c r="K25" s="1493">
        <f t="shared" si="3"/>
        <v>395</v>
      </c>
      <c r="L25" s="126">
        <f t="shared" si="3"/>
        <v>92</v>
      </c>
      <c r="M25" s="126">
        <f t="shared" si="3"/>
        <v>87</v>
      </c>
      <c r="N25" s="126">
        <f t="shared" si="3"/>
        <v>16</v>
      </c>
      <c r="O25" s="126">
        <f t="shared" si="3"/>
        <v>10</v>
      </c>
      <c r="P25" s="126">
        <f t="shared" si="3"/>
        <v>6</v>
      </c>
      <c r="Q25" s="1510">
        <f t="shared" si="3"/>
        <v>0</v>
      </c>
      <c r="R25" s="1456">
        <f t="shared" si="3"/>
        <v>606</v>
      </c>
      <c r="S25" s="1507">
        <f t="shared" si="3"/>
        <v>294</v>
      </c>
      <c r="T25" s="1505">
        <f t="shared" si="3"/>
        <v>6</v>
      </c>
      <c r="U25" s="1505">
        <f t="shared" si="3"/>
        <v>3</v>
      </c>
      <c r="V25" s="1505">
        <f t="shared" si="3"/>
        <v>0</v>
      </c>
      <c r="W25" s="1505">
        <f t="shared" si="3"/>
        <v>0</v>
      </c>
      <c r="X25" s="1505">
        <f t="shared" si="3"/>
        <v>0</v>
      </c>
      <c r="Y25" s="1510">
        <f t="shared" si="3"/>
        <v>1</v>
      </c>
      <c r="Z25" s="1456">
        <f t="shared" si="3"/>
        <v>304</v>
      </c>
    </row>
    <row r="26" spans="1:31" ht="14.25" customHeight="1" x14ac:dyDescent="0.2">
      <c r="A26" s="444"/>
      <c r="B26" s="1495" t="s">
        <v>446</v>
      </c>
      <c r="C26" s="1508">
        <v>626</v>
      </c>
      <c r="D26" s="1504">
        <v>22</v>
      </c>
      <c r="E26" s="1504">
        <v>2</v>
      </c>
      <c r="F26" s="1504">
        <v>0</v>
      </c>
      <c r="G26" s="1504">
        <v>0</v>
      </c>
      <c r="H26" s="1504">
        <v>0</v>
      </c>
      <c r="I26" s="1511">
        <v>0</v>
      </c>
      <c r="J26" s="884">
        <v>650</v>
      </c>
      <c r="K26" s="1261">
        <v>296</v>
      </c>
      <c r="L26" s="94">
        <v>108</v>
      </c>
      <c r="M26" s="94">
        <v>75</v>
      </c>
      <c r="N26" s="94">
        <v>25</v>
      </c>
      <c r="O26" s="94">
        <v>14</v>
      </c>
      <c r="P26" s="94">
        <v>6</v>
      </c>
      <c r="Q26" s="1511">
        <v>0</v>
      </c>
      <c r="R26" s="884">
        <v>524</v>
      </c>
      <c r="S26" s="1508">
        <v>244</v>
      </c>
      <c r="T26" s="1504">
        <v>21</v>
      </c>
      <c r="U26" s="1504">
        <v>1</v>
      </c>
      <c r="V26" s="1504">
        <v>0</v>
      </c>
      <c r="W26" s="1504">
        <v>0</v>
      </c>
      <c r="X26" s="1504">
        <v>0</v>
      </c>
      <c r="Y26" s="1511">
        <v>0</v>
      </c>
      <c r="Z26" s="884">
        <v>266</v>
      </c>
    </row>
    <row r="27" spans="1:31" ht="14.25" customHeight="1" thickBot="1" x14ac:dyDescent="0.25">
      <c r="A27" s="499"/>
      <c r="B27" s="1496" t="s">
        <v>393</v>
      </c>
      <c r="C27" s="1509">
        <v>597</v>
      </c>
      <c r="D27" s="1506">
        <v>7</v>
      </c>
      <c r="E27" s="1506">
        <v>11</v>
      </c>
      <c r="F27" s="1506">
        <v>2</v>
      </c>
      <c r="G27" s="1506">
        <v>1</v>
      </c>
      <c r="H27" s="1506">
        <v>2</v>
      </c>
      <c r="I27" s="1512">
        <v>1</v>
      </c>
      <c r="J27" s="885">
        <v>621</v>
      </c>
      <c r="K27" s="1265">
        <v>372</v>
      </c>
      <c r="L27" s="96">
        <v>89</v>
      </c>
      <c r="M27" s="96">
        <v>71</v>
      </c>
      <c r="N27" s="96">
        <v>15</v>
      </c>
      <c r="O27" s="96">
        <v>12</v>
      </c>
      <c r="P27" s="96">
        <v>8</v>
      </c>
      <c r="Q27" s="1513">
        <v>1</v>
      </c>
      <c r="R27" s="885">
        <v>568</v>
      </c>
      <c r="S27" s="1509">
        <v>272</v>
      </c>
      <c r="T27" s="1506">
        <v>9</v>
      </c>
      <c r="U27" s="1506">
        <v>4</v>
      </c>
      <c r="V27" s="1506">
        <v>2</v>
      </c>
      <c r="W27" s="1506">
        <v>0</v>
      </c>
      <c r="X27" s="1506">
        <v>2</v>
      </c>
      <c r="Y27" s="1512">
        <v>1</v>
      </c>
      <c r="Z27" s="885">
        <v>290</v>
      </c>
    </row>
    <row r="28" spans="1:31" x14ac:dyDescent="0.2">
      <c r="A28" s="1" t="s">
        <v>157</v>
      </c>
    </row>
    <row r="29" spans="1:31" x14ac:dyDescent="0.2">
      <c r="A29" s="1"/>
    </row>
    <row r="30" spans="1:31" x14ac:dyDescent="0.2">
      <c r="A30" s="1"/>
    </row>
    <row r="31" spans="1:31" x14ac:dyDescent="0.2">
      <c r="A31" s="1"/>
      <c r="H31" s="515" t="s">
        <v>423</v>
      </c>
    </row>
    <row r="32" spans="1:31" x14ac:dyDescent="0.2">
      <c r="A32" s="8"/>
      <c r="B32" s="783" t="s">
        <v>377</v>
      </c>
      <c r="AE32" s="515" t="s">
        <v>132</v>
      </c>
    </row>
    <row r="33" spans="1:26" ht="12.75" x14ac:dyDescent="0.2">
      <c r="B33" s="4" t="s">
        <v>66</v>
      </c>
      <c r="C33" s="527"/>
      <c r="D33" s="524"/>
      <c r="E33" s="524"/>
      <c r="F33" s="524"/>
      <c r="G33" s="527"/>
      <c r="H33" s="527"/>
      <c r="I33" s="524"/>
      <c r="J33" s="527"/>
      <c r="K33" s="527"/>
      <c r="L33" s="524"/>
      <c r="M33" s="524"/>
      <c r="N33" s="524"/>
      <c r="O33" s="524"/>
      <c r="P33" s="524"/>
      <c r="Q33" s="524"/>
      <c r="R33" s="524"/>
    </row>
    <row r="34" spans="1:26" s="8" customFormat="1" ht="15.75" customHeight="1" thickBot="1" x14ac:dyDescent="0.25">
      <c r="A34" s="577" t="s">
        <v>549</v>
      </c>
    </row>
    <row r="35" spans="1:26" ht="27.75" customHeight="1" thickBot="1" x14ac:dyDescent="0.25">
      <c r="A35" s="80"/>
      <c r="B35" s="81"/>
      <c r="C35" s="1626" t="s">
        <v>375</v>
      </c>
      <c r="D35" s="1627"/>
      <c r="E35" s="1627"/>
      <c r="F35" s="1627"/>
      <c r="G35" s="1627"/>
      <c r="H35" s="1627"/>
      <c r="I35" s="1627"/>
      <c r="J35" s="1628"/>
      <c r="K35" s="1623" t="s">
        <v>376</v>
      </c>
      <c r="L35" s="1624"/>
      <c r="M35" s="1624"/>
      <c r="N35" s="1624"/>
      <c r="O35" s="1624"/>
      <c r="P35" s="1624"/>
      <c r="Q35" s="1624"/>
      <c r="R35" s="1625"/>
      <c r="Y35" s="515" t="s">
        <v>132</v>
      </c>
    </row>
    <row r="36" spans="1:26" ht="24.75" thickBot="1" x14ac:dyDescent="0.25">
      <c r="A36" s="92" t="s">
        <v>2</v>
      </c>
      <c r="B36" s="9" t="s">
        <v>3</v>
      </c>
      <c r="C36" s="767" t="s">
        <v>72</v>
      </c>
      <c r="D36" s="768" t="s">
        <v>6</v>
      </c>
      <c r="E36" s="769" t="s">
        <v>12</v>
      </c>
      <c r="F36" s="769" t="s">
        <v>9</v>
      </c>
      <c r="G36" s="769" t="s">
        <v>73</v>
      </c>
      <c r="H36" s="769" t="s">
        <v>371</v>
      </c>
      <c r="I36" s="769" t="s">
        <v>373</v>
      </c>
      <c r="J36" s="145" t="s">
        <v>13</v>
      </c>
      <c r="K36" s="767" t="s">
        <v>72</v>
      </c>
      <c r="L36" s="768" t="s">
        <v>6</v>
      </c>
      <c r="M36" s="769" t="s">
        <v>12</v>
      </c>
      <c r="N36" s="769" t="s">
        <v>9</v>
      </c>
      <c r="O36" s="769" t="s">
        <v>73</v>
      </c>
      <c r="P36" s="769" t="s">
        <v>371</v>
      </c>
      <c r="Q36" s="772" t="s">
        <v>373</v>
      </c>
      <c r="R36" s="145" t="s">
        <v>13</v>
      </c>
    </row>
    <row r="37" spans="1:26" x14ac:dyDescent="0.2">
      <c r="A37" s="86">
        <v>1</v>
      </c>
      <c r="B37" s="28" t="s">
        <v>14</v>
      </c>
      <c r="C37" s="1514">
        <v>0</v>
      </c>
      <c r="D37" s="1515">
        <v>0</v>
      </c>
      <c r="E37" s="1515">
        <v>0</v>
      </c>
      <c r="F37" s="1515">
        <v>0</v>
      </c>
      <c r="G37" s="1515">
        <v>0</v>
      </c>
      <c r="H37" s="1515">
        <v>0</v>
      </c>
      <c r="I37" s="1516">
        <v>0</v>
      </c>
      <c r="J37" s="780">
        <f t="shared" ref="J37:J51" si="4">SUM(C37:I37)</f>
        <v>0</v>
      </c>
      <c r="K37" s="1514">
        <f>'Tab_3_5_-_hjemmetjenester'!AE10+'3-5A-2 avl. og oms.l'!C10+'3-5A-2 avl. og oms.l'!K10+'3-5A-2 avl. og oms.l'!S10-'3-5A-2 avl. og oms.l'!C37</f>
        <v>438</v>
      </c>
      <c r="L37" s="1515">
        <f>'Tab_3_5_-_hjemmetjenester'!AF10+'3-5A-2 avl. og oms.l'!D10+'3-5A-2 avl. og oms.l'!L10+'3-5A-2 avl. og oms.l'!T10-'3-5A-2 avl. og oms.l'!D37</f>
        <v>245</v>
      </c>
      <c r="M37" s="1515">
        <f>'Tab_3_5_-_hjemmetjenester'!AG10+'3-5A-2 avl. og oms.l'!E10+'3-5A-2 avl. og oms.l'!M10+'3-5A-2 avl. og oms.l'!U10-'3-5A-2 avl. og oms.l'!E37</f>
        <v>225</v>
      </c>
      <c r="N37" s="1515">
        <f>'Tab_3_5_-_hjemmetjenester'!AH10+'3-5A-2 avl. og oms.l'!F10+'3-5A-2 avl. og oms.l'!N10+'3-5A-2 avl. og oms.l'!V10-'3-5A-2 avl. og oms.l'!F37</f>
        <v>79</v>
      </c>
      <c r="O37" s="1515">
        <f>'Tab_3_5_-_hjemmetjenester'!AI10+'3-5A-2 avl. og oms.l'!G10+'3-5A-2 avl. og oms.l'!O10+'3-5A-2 avl. og oms.l'!W10-'3-5A-2 avl. og oms.l'!G37</f>
        <v>73</v>
      </c>
      <c r="P37" s="1515">
        <f>'Tab_3_5_-_hjemmetjenester'!AJ10+'3-5A-2 avl. og oms.l'!H10+'3-5A-2 avl. og oms.l'!P10+'3-5A-2 avl. og oms.l'!X10-'3-5A-2 avl. og oms.l'!H37</f>
        <v>64</v>
      </c>
      <c r="Q37" s="1516">
        <f>'Tab_3_5_-_hjemmetjenester'!AK10+'3-5A-2 avl. og oms.l'!I10+'3-5A-2 avl. og oms.l'!Q10+'3-5A-2 avl. og oms.l'!Y10-'3-5A-2 avl. og oms.l'!I37</f>
        <v>14</v>
      </c>
      <c r="R37" s="780">
        <f t="shared" ref="R37:R51" si="5">SUM(K37:Q37)</f>
        <v>1138</v>
      </c>
    </row>
    <row r="38" spans="1:26" x14ac:dyDescent="0.2">
      <c r="A38" s="87">
        <v>2</v>
      </c>
      <c r="B38" s="26" t="s">
        <v>15</v>
      </c>
      <c r="C38" s="1517">
        <v>8</v>
      </c>
      <c r="D38" s="1518">
        <v>4</v>
      </c>
      <c r="E38" s="1518">
        <v>0</v>
      </c>
      <c r="F38" s="1518">
        <v>0</v>
      </c>
      <c r="G38" s="1518">
        <v>0</v>
      </c>
      <c r="H38" s="1518">
        <v>0</v>
      </c>
      <c r="I38" s="1519">
        <v>0</v>
      </c>
      <c r="J38" s="781">
        <f t="shared" si="4"/>
        <v>12</v>
      </c>
      <c r="K38" s="1517">
        <f>'Tab_3_5_-_hjemmetjenester'!AE11+'3-5A-2 avl. og oms.l'!C11+'3-5A-2 avl. og oms.l'!K11+'3-5A-2 avl. og oms.l'!S11-'3-5A-2 avl. og oms.l'!C38</f>
        <v>326</v>
      </c>
      <c r="L38" s="1518">
        <f>'Tab_3_5_-_hjemmetjenester'!AF11+'3-5A-2 avl. og oms.l'!D11+'3-5A-2 avl. og oms.l'!L11+'3-5A-2 avl. og oms.l'!T11-'3-5A-2 avl. og oms.l'!D38</f>
        <v>273</v>
      </c>
      <c r="M38" s="1518">
        <f>'Tab_3_5_-_hjemmetjenester'!AG11+'3-5A-2 avl. og oms.l'!E11+'3-5A-2 avl. og oms.l'!M11+'3-5A-2 avl. og oms.l'!U11-'3-5A-2 avl. og oms.l'!E38</f>
        <v>231</v>
      </c>
      <c r="N38" s="1518">
        <f>'Tab_3_5_-_hjemmetjenester'!AH11+'3-5A-2 avl. og oms.l'!F11+'3-5A-2 avl. og oms.l'!N11+'3-5A-2 avl. og oms.l'!V11-'3-5A-2 avl. og oms.l'!F38</f>
        <v>64</v>
      </c>
      <c r="O38" s="1518">
        <f>'Tab_3_5_-_hjemmetjenester'!AI11+'3-5A-2 avl. og oms.l'!G11+'3-5A-2 avl. og oms.l'!O11+'3-5A-2 avl. og oms.l'!W11-'3-5A-2 avl. og oms.l'!G38</f>
        <v>86</v>
      </c>
      <c r="P38" s="1518">
        <f>'Tab_3_5_-_hjemmetjenester'!AJ11+'3-5A-2 avl. og oms.l'!H11+'3-5A-2 avl. og oms.l'!P11+'3-5A-2 avl. og oms.l'!X11-'3-5A-2 avl. og oms.l'!H38</f>
        <v>61</v>
      </c>
      <c r="Q38" s="1519">
        <f>'Tab_3_5_-_hjemmetjenester'!AK11+'3-5A-2 avl. og oms.l'!I11+'3-5A-2 avl. og oms.l'!Q11+'3-5A-2 avl. og oms.l'!Y11-'3-5A-2 avl. og oms.l'!I38</f>
        <v>20</v>
      </c>
      <c r="R38" s="781">
        <f t="shared" si="5"/>
        <v>1061</v>
      </c>
      <c r="V38" s="515" t="s">
        <v>132</v>
      </c>
    </row>
    <row r="39" spans="1:26" x14ac:dyDescent="0.2">
      <c r="A39" s="87">
        <v>3</v>
      </c>
      <c r="B39" s="26" t="s">
        <v>16</v>
      </c>
      <c r="C39" s="1517">
        <v>6</v>
      </c>
      <c r="D39" s="1518">
        <v>1</v>
      </c>
      <c r="E39" s="1518">
        <v>2</v>
      </c>
      <c r="F39" s="1518">
        <v>0</v>
      </c>
      <c r="G39" s="1518">
        <v>0</v>
      </c>
      <c r="H39" s="1518">
        <v>0</v>
      </c>
      <c r="I39" s="1519">
        <v>0</v>
      </c>
      <c r="J39" s="781">
        <f t="shared" si="4"/>
        <v>9</v>
      </c>
      <c r="K39" s="1517">
        <f>'Tab_3_5_-_hjemmetjenester'!AE12+'3-5A-2 avl. og oms.l'!C12+'3-5A-2 avl. og oms.l'!K12+'3-5A-2 avl. og oms.l'!S12-'3-5A-2 avl. og oms.l'!C39</f>
        <v>311</v>
      </c>
      <c r="L39" s="1518">
        <f>'Tab_3_5_-_hjemmetjenester'!AF12+'3-5A-2 avl. og oms.l'!D12+'3-5A-2 avl. og oms.l'!L12+'3-5A-2 avl. og oms.l'!T12-'3-5A-2 avl. og oms.l'!D39</f>
        <v>272</v>
      </c>
      <c r="M39" s="1518">
        <f>'Tab_3_5_-_hjemmetjenester'!AG12+'3-5A-2 avl. og oms.l'!E12+'3-5A-2 avl. og oms.l'!M12+'3-5A-2 avl. og oms.l'!U12-'3-5A-2 avl. og oms.l'!E39</f>
        <v>232</v>
      </c>
      <c r="N39" s="1518">
        <f>'Tab_3_5_-_hjemmetjenester'!AH12+'3-5A-2 avl. og oms.l'!F12+'3-5A-2 avl. og oms.l'!N12+'3-5A-2 avl. og oms.l'!V12-'3-5A-2 avl. og oms.l'!F39</f>
        <v>76</v>
      </c>
      <c r="O39" s="1518">
        <f>'Tab_3_5_-_hjemmetjenester'!AI12+'3-5A-2 avl. og oms.l'!G12+'3-5A-2 avl. og oms.l'!O12+'3-5A-2 avl. og oms.l'!W12-'3-5A-2 avl. og oms.l'!G39</f>
        <v>68</v>
      </c>
      <c r="P39" s="1518">
        <f>'Tab_3_5_-_hjemmetjenester'!AJ12+'3-5A-2 avl. og oms.l'!H12+'3-5A-2 avl. og oms.l'!P12+'3-5A-2 avl. og oms.l'!X12-'3-5A-2 avl. og oms.l'!H39</f>
        <v>65</v>
      </c>
      <c r="Q39" s="1519">
        <f>'Tab_3_5_-_hjemmetjenester'!AK12+'3-5A-2 avl. og oms.l'!I12+'3-5A-2 avl. og oms.l'!Q12+'3-5A-2 avl. og oms.l'!Y12-'3-5A-2 avl. og oms.l'!I39</f>
        <v>21</v>
      </c>
      <c r="R39" s="781">
        <f t="shared" si="5"/>
        <v>1045</v>
      </c>
    </row>
    <row r="40" spans="1:26" x14ac:dyDescent="0.2">
      <c r="A40" s="87">
        <v>4</v>
      </c>
      <c r="B40" s="26" t="s">
        <v>17</v>
      </c>
      <c r="C40" s="1517">
        <v>1</v>
      </c>
      <c r="D40" s="1518">
        <v>0</v>
      </c>
      <c r="E40" s="1518">
        <v>3</v>
      </c>
      <c r="F40" s="1518">
        <v>0</v>
      </c>
      <c r="G40" s="1518">
        <v>0</v>
      </c>
      <c r="H40" s="1518">
        <v>0</v>
      </c>
      <c r="I40" s="1519">
        <v>0</v>
      </c>
      <c r="J40" s="781">
        <f t="shared" si="4"/>
        <v>4</v>
      </c>
      <c r="K40" s="1517">
        <f>'Tab_3_5_-_hjemmetjenester'!AE13+'3-5A-2 avl. og oms.l'!C13+'3-5A-2 avl. og oms.l'!K13+'3-5A-2 avl. og oms.l'!S13-'3-5A-2 avl. og oms.l'!C40</f>
        <v>218</v>
      </c>
      <c r="L40" s="1518">
        <f>'Tab_3_5_-_hjemmetjenester'!AF13+'3-5A-2 avl. og oms.l'!D13+'3-5A-2 avl. og oms.l'!L13+'3-5A-2 avl. og oms.l'!T13-'3-5A-2 avl. og oms.l'!D40</f>
        <v>133</v>
      </c>
      <c r="M40" s="1518">
        <f>'Tab_3_5_-_hjemmetjenester'!AG13+'3-5A-2 avl. og oms.l'!E13+'3-5A-2 avl. og oms.l'!M13+'3-5A-2 avl. og oms.l'!U13-'3-5A-2 avl. og oms.l'!E40</f>
        <v>134</v>
      </c>
      <c r="N40" s="1518">
        <f>'Tab_3_5_-_hjemmetjenester'!AH13+'3-5A-2 avl. og oms.l'!F13+'3-5A-2 avl. og oms.l'!N13+'3-5A-2 avl. og oms.l'!V13-'3-5A-2 avl. og oms.l'!F40</f>
        <v>50</v>
      </c>
      <c r="O40" s="1518">
        <f>'Tab_3_5_-_hjemmetjenester'!AI13+'3-5A-2 avl. og oms.l'!G13+'3-5A-2 avl. og oms.l'!O13+'3-5A-2 avl. og oms.l'!W13-'3-5A-2 avl. og oms.l'!G40</f>
        <v>61</v>
      </c>
      <c r="P40" s="1518">
        <f>'Tab_3_5_-_hjemmetjenester'!AJ13+'3-5A-2 avl. og oms.l'!H13+'3-5A-2 avl. og oms.l'!P13+'3-5A-2 avl. og oms.l'!X13-'3-5A-2 avl. og oms.l'!H40</f>
        <v>55</v>
      </c>
      <c r="Q40" s="1519">
        <f>'Tab_3_5_-_hjemmetjenester'!AK13+'3-5A-2 avl. og oms.l'!I13+'3-5A-2 avl. og oms.l'!Q13+'3-5A-2 avl. og oms.l'!Y13-'3-5A-2 avl. og oms.l'!I40</f>
        <v>37</v>
      </c>
      <c r="R40" s="781">
        <f t="shared" si="5"/>
        <v>688</v>
      </c>
    </row>
    <row r="41" spans="1:26" x14ac:dyDescent="0.2">
      <c r="A41" s="87">
        <v>5</v>
      </c>
      <c r="B41" s="26" t="s">
        <v>18</v>
      </c>
      <c r="C41" s="1517">
        <v>7</v>
      </c>
      <c r="D41" s="1518">
        <v>1</v>
      </c>
      <c r="E41" s="1518">
        <v>6</v>
      </c>
      <c r="F41" s="1518">
        <v>0</v>
      </c>
      <c r="G41" s="1518">
        <v>1</v>
      </c>
      <c r="H41" s="1518">
        <v>1</v>
      </c>
      <c r="I41" s="1519">
        <v>0</v>
      </c>
      <c r="J41" s="781">
        <f t="shared" si="4"/>
        <v>16</v>
      </c>
      <c r="K41" s="1517">
        <f>'Tab_3_5_-_hjemmetjenester'!AE14+'3-5A-2 avl. og oms.l'!C14+'3-5A-2 avl. og oms.l'!K14+'3-5A-2 avl. og oms.l'!S14-'3-5A-2 avl. og oms.l'!C41</f>
        <v>265</v>
      </c>
      <c r="L41" s="1518">
        <f>'Tab_3_5_-_hjemmetjenester'!AF14+'3-5A-2 avl. og oms.l'!D14+'3-5A-2 avl. og oms.l'!L14+'3-5A-2 avl. og oms.l'!T14-'3-5A-2 avl. og oms.l'!D41</f>
        <v>176</v>
      </c>
      <c r="M41" s="1518">
        <f>'Tab_3_5_-_hjemmetjenester'!AG14+'3-5A-2 avl. og oms.l'!E14+'3-5A-2 avl. og oms.l'!M14+'3-5A-2 avl. og oms.l'!U14-'3-5A-2 avl. og oms.l'!E41</f>
        <v>340</v>
      </c>
      <c r="N41" s="1518">
        <f>'Tab_3_5_-_hjemmetjenester'!AH14+'3-5A-2 avl. og oms.l'!F14+'3-5A-2 avl. og oms.l'!N14+'3-5A-2 avl. og oms.l'!V14-'3-5A-2 avl. og oms.l'!F41</f>
        <v>166</v>
      </c>
      <c r="O41" s="1518">
        <f>'Tab_3_5_-_hjemmetjenester'!AI14+'3-5A-2 avl. og oms.l'!G14+'3-5A-2 avl. og oms.l'!O14+'3-5A-2 avl. og oms.l'!W14-'3-5A-2 avl. og oms.l'!G41</f>
        <v>189</v>
      </c>
      <c r="P41" s="1518">
        <f>'Tab_3_5_-_hjemmetjenester'!AJ14+'3-5A-2 avl. og oms.l'!H14+'3-5A-2 avl. og oms.l'!P14+'3-5A-2 avl. og oms.l'!X14-'3-5A-2 avl. og oms.l'!H41</f>
        <v>134</v>
      </c>
      <c r="Q41" s="1519">
        <f>'Tab_3_5_-_hjemmetjenester'!AK14+'3-5A-2 avl. og oms.l'!I14+'3-5A-2 avl. og oms.l'!Q14+'3-5A-2 avl. og oms.l'!Y14-'3-5A-2 avl. og oms.l'!I41</f>
        <v>57</v>
      </c>
      <c r="R41" s="781">
        <f t="shared" si="5"/>
        <v>1327</v>
      </c>
      <c r="Z41" s="515" t="s">
        <v>132</v>
      </c>
    </row>
    <row r="42" spans="1:26" x14ac:dyDescent="0.2">
      <c r="A42" s="87">
        <v>6</v>
      </c>
      <c r="B42" s="26" t="s">
        <v>19</v>
      </c>
      <c r="C42" s="1517">
        <v>13</v>
      </c>
      <c r="D42" s="1518">
        <v>5</v>
      </c>
      <c r="E42" s="1518">
        <v>0</v>
      </c>
      <c r="F42" s="1518">
        <v>0</v>
      </c>
      <c r="G42" s="1518">
        <v>0</v>
      </c>
      <c r="H42" s="1518">
        <v>0</v>
      </c>
      <c r="I42" s="1519">
        <v>0</v>
      </c>
      <c r="J42" s="781">
        <f t="shared" si="4"/>
        <v>18</v>
      </c>
      <c r="K42" s="1517">
        <f>'Tab_3_5_-_hjemmetjenester'!AE15+'3-5A-2 avl. og oms.l'!C15+'3-5A-2 avl. og oms.l'!K15+'3-5A-2 avl. og oms.l'!S15-'3-5A-2 avl. og oms.l'!C42</f>
        <v>187</v>
      </c>
      <c r="L42" s="1518">
        <f>'Tab_3_5_-_hjemmetjenester'!AF15+'3-5A-2 avl. og oms.l'!D15+'3-5A-2 avl. og oms.l'!L15+'3-5A-2 avl. og oms.l'!T15-'3-5A-2 avl. og oms.l'!D42</f>
        <v>117</v>
      </c>
      <c r="M42" s="1518">
        <f>'Tab_3_5_-_hjemmetjenester'!AG15+'3-5A-2 avl. og oms.l'!E15+'3-5A-2 avl. og oms.l'!M15+'3-5A-2 avl. og oms.l'!U15-'3-5A-2 avl. og oms.l'!E42</f>
        <v>146</v>
      </c>
      <c r="N42" s="1518">
        <f>'Tab_3_5_-_hjemmetjenester'!AH15+'3-5A-2 avl. og oms.l'!F15+'3-5A-2 avl. og oms.l'!N15+'3-5A-2 avl. og oms.l'!V15-'3-5A-2 avl. og oms.l'!F42</f>
        <v>88</v>
      </c>
      <c r="O42" s="1518">
        <f>'Tab_3_5_-_hjemmetjenester'!AI15+'3-5A-2 avl. og oms.l'!G15+'3-5A-2 avl. og oms.l'!O15+'3-5A-2 avl. og oms.l'!W15-'3-5A-2 avl. og oms.l'!G42</f>
        <v>147</v>
      </c>
      <c r="P42" s="1518">
        <f>'Tab_3_5_-_hjemmetjenester'!AJ15+'3-5A-2 avl. og oms.l'!H15+'3-5A-2 avl. og oms.l'!P15+'3-5A-2 avl. og oms.l'!X15-'3-5A-2 avl. og oms.l'!H42</f>
        <v>96</v>
      </c>
      <c r="Q42" s="1519">
        <f>'Tab_3_5_-_hjemmetjenester'!AK15+'3-5A-2 avl. og oms.l'!I15+'3-5A-2 avl. og oms.l'!Q15+'3-5A-2 avl. og oms.l'!Y15-'3-5A-2 avl. og oms.l'!I42</f>
        <v>29</v>
      </c>
      <c r="R42" s="781">
        <f t="shared" si="5"/>
        <v>810</v>
      </c>
    </row>
    <row r="43" spans="1:26" x14ac:dyDescent="0.2">
      <c r="A43" s="88">
        <v>7</v>
      </c>
      <c r="B43" s="28" t="s">
        <v>20</v>
      </c>
      <c r="C43" s="1517">
        <v>9</v>
      </c>
      <c r="D43" s="1518">
        <v>1</v>
      </c>
      <c r="E43" s="1518">
        <v>2</v>
      </c>
      <c r="F43" s="1518">
        <v>0</v>
      </c>
      <c r="G43" s="1518">
        <v>0</v>
      </c>
      <c r="H43" s="1518">
        <v>0</v>
      </c>
      <c r="I43" s="1519">
        <v>1</v>
      </c>
      <c r="J43" s="781">
        <f t="shared" si="4"/>
        <v>13</v>
      </c>
      <c r="K43" s="1517">
        <f>'Tab_3_5_-_hjemmetjenester'!AE16+'3-5A-2 avl. og oms.l'!C16+'3-5A-2 avl. og oms.l'!K16+'3-5A-2 avl. og oms.l'!S16-'3-5A-2 avl. og oms.l'!C43</f>
        <v>240</v>
      </c>
      <c r="L43" s="1518">
        <f>'Tab_3_5_-_hjemmetjenester'!AF16+'3-5A-2 avl. og oms.l'!D16+'3-5A-2 avl. og oms.l'!L16+'3-5A-2 avl. og oms.l'!T16-'3-5A-2 avl. og oms.l'!D43</f>
        <v>172</v>
      </c>
      <c r="M43" s="1518">
        <f>'Tab_3_5_-_hjemmetjenester'!AG16+'3-5A-2 avl. og oms.l'!E16+'3-5A-2 avl. og oms.l'!M16+'3-5A-2 avl. og oms.l'!U16-'3-5A-2 avl. og oms.l'!E43</f>
        <v>217</v>
      </c>
      <c r="N43" s="1518">
        <f>'Tab_3_5_-_hjemmetjenester'!AH16+'3-5A-2 avl. og oms.l'!F16+'3-5A-2 avl. og oms.l'!N16+'3-5A-2 avl. og oms.l'!V16-'3-5A-2 avl. og oms.l'!F43</f>
        <v>116</v>
      </c>
      <c r="O43" s="1518">
        <f>'Tab_3_5_-_hjemmetjenester'!AI16+'3-5A-2 avl. og oms.l'!G16+'3-5A-2 avl. og oms.l'!O16+'3-5A-2 avl. og oms.l'!W16-'3-5A-2 avl. og oms.l'!G43</f>
        <v>195</v>
      </c>
      <c r="P43" s="1518">
        <f>'Tab_3_5_-_hjemmetjenester'!AJ16+'3-5A-2 avl. og oms.l'!H16+'3-5A-2 avl. og oms.l'!P16+'3-5A-2 avl. og oms.l'!X16-'3-5A-2 avl. og oms.l'!H43</f>
        <v>153</v>
      </c>
      <c r="Q43" s="1519">
        <f>'Tab_3_5_-_hjemmetjenester'!AK16+'3-5A-2 avl. og oms.l'!I16+'3-5A-2 avl. og oms.l'!Q16+'3-5A-2 avl. og oms.l'!Y16-'3-5A-2 avl. og oms.l'!I43</f>
        <v>48</v>
      </c>
      <c r="R43" s="781">
        <f t="shared" si="5"/>
        <v>1141</v>
      </c>
    </row>
    <row r="44" spans="1:26" x14ac:dyDescent="0.2">
      <c r="A44" s="87">
        <v>8</v>
      </c>
      <c r="B44" s="26" t="s">
        <v>21</v>
      </c>
      <c r="C44" s="1517">
        <v>7</v>
      </c>
      <c r="D44" s="1518">
        <v>3</v>
      </c>
      <c r="E44" s="1518">
        <v>0</v>
      </c>
      <c r="F44" s="1518">
        <v>1</v>
      </c>
      <c r="G44" s="1518">
        <v>0</v>
      </c>
      <c r="H44" s="1518">
        <v>1</v>
      </c>
      <c r="I44" s="1519">
        <v>0</v>
      </c>
      <c r="J44" s="781">
        <f t="shared" si="4"/>
        <v>12</v>
      </c>
      <c r="K44" s="1517">
        <f>'Tab_3_5_-_hjemmetjenester'!AE17+'3-5A-2 avl. og oms.l'!C17+'3-5A-2 avl. og oms.l'!K17+'3-5A-2 avl. og oms.l'!S17-'3-5A-2 avl. og oms.l'!C44</f>
        <v>366</v>
      </c>
      <c r="L44" s="1518">
        <f>'Tab_3_5_-_hjemmetjenester'!AF17+'3-5A-2 avl. og oms.l'!D17+'3-5A-2 avl. og oms.l'!L17+'3-5A-2 avl. og oms.l'!T17-'3-5A-2 avl. og oms.l'!D44</f>
        <v>138</v>
      </c>
      <c r="M44" s="1518">
        <f>'Tab_3_5_-_hjemmetjenester'!AG17+'3-5A-2 avl. og oms.l'!E17+'3-5A-2 avl. og oms.l'!M17+'3-5A-2 avl. og oms.l'!U17-'3-5A-2 avl. og oms.l'!E44</f>
        <v>260</v>
      </c>
      <c r="N44" s="1518">
        <f>'Tab_3_5_-_hjemmetjenester'!AH17+'3-5A-2 avl. og oms.l'!F17+'3-5A-2 avl. og oms.l'!N17+'3-5A-2 avl. og oms.l'!V17-'3-5A-2 avl. og oms.l'!F44</f>
        <v>135</v>
      </c>
      <c r="O44" s="1518">
        <f>'Tab_3_5_-_hjemmetjenester'!AI17+'3-5A-2 avl. og oms.l'!G17+'3-5A-2 avl. og oms.l'!O17+'3-5A-2 avl. og oms.l'!W17-'3-5A-2 avl. og oms.l'!G44</f>
        <v>176</v>
      </c>
      <c r="P44" s="1518">
        <f>'Tab_3_5_-_hjemmetjenester'!AJ17+'3-5A-2 avl. og oms.l'!H17+'3-5A-2 avl. og oms.l'!P17+'3-5A-2 avl. og oms.l'!X17-'3-5A-2 avl. og oms.l'!H44</f>
        <v>158</v>
      </c>
      <c r="Q44" s="1519">
        <f>'Tab_3_5_-_hjemmetjenester'!AK17+'3-5A-2 avl. og oms.l'!I17+'3-5A-2 avl. og oms.l'!Q17+'3-5A-2 avl. og oms.l'!Y17-'3-5A-2 avl. og oms.l'!I44</f>
        <v>33</v>
      </c>
      <c r="R44" s="781">
        <f t="shared" si="5"/>
        <v>1266</v>
      </c>
    </row>
    <row r="45" spans="1:26" x14ac:dyDescent="0.2">
      <c r="A45" s="87">
        <v>9</v>
      </c>
      <c r="B45" s="26" t="s">
        <v>22</v>
      </c>
      <c r="C45" s="1517">
        <v>6</v>
      </c>
      <c r="D45" s="1518">
        <v>0</v>
      </c>
      <c r="E45" s="1518">
        <v>0</v>
      </c>
      <c r="F45" s="1518">
        <v>0</v>
      </c>
      <c r="G45" s="1518">
        <v>1</v>
      </c>
      <c r="H45" s="1518">
        <v>0</v>
      </c>
      <c r="I45" s="1519">
        <v>0</v>
      </c>
      <c r="J45" s="781">
        <f t="shared" si="4"/>
        <v>7</v>
      </c>
      <c r="K45" s="1517">
        <f>'Tab_3_5_-_hjemmetjenester'!AE18+'3-5A-2 avl. og oms.l'!C18+'3-5A-2 avl. og oms.l'!K18+'3-5A-2 avl. og oms.l'!S18-'3-5A-2 avl. og oms.l'!C45</f>
        <v>233</v>
      </c>
      <c r="L45" s="1518">
        <f>'Tab_3_5_-_hjemmetjenester'!AF18+'3-5A-2 avl. og oms.l'!D18+'3-5A-2 avl. og oms.l'!L18+'3-5A-2 avl. og oms.l'!T18-'3-5A-2 avl. og oms.l'!D45</f>
        <v>144</v>
      </c>
      <c r="M45" s="1518">
        <f>'Tab_3_5_-_hjemmetjenester'!AG18+'3-5A-2 avl. og oms.l'!E18+'3-5A-2 avl. og oms.l'!M18+'3-5A-2 avl. og oms.l'!U18-'3-5A-2 avl. og oms.l'!E45</f>
        <v>193</v>
      </c>
      <c r="N45" s="1518">
        <f>'Tab_3_5_-_hjemmetjenester'!AH18+'3-5A-2 avl. og oms.l'!F18+'3-5A-2 avl. og oms.l'!N18+'3-5A-2 avl. og oms.l'!V18-'3-5A-2 avl. og oms.l'!F45</f>
        <v>106</v>
      </c>
      <c r="O45" s="1518">
        <f>'Tab_3_5_-_hjemmetjenester'!AI18+'3-5A-2 avl. og oms.l'!G18+'3-5A-2 avl. og oms.l'!O18+'3-5A-2 avl. og oms.l'!W18-'3-5A-2 avl. og oms.l'!G45</f>
        <v>143</v>
      </c>
      <c r="P45" s="1518">
        <f>'Tab_3_5_-_hjemmetjenester'!AJ18+'3-5A-2 avl. og oms.l'!H18+'3-5A-2 avl. og oms.l'!P18+'3-5A-2 avl. og oms.l'!X18-'3-5A-2 avl. og oms.l'!H45</f>
        <v>107</v>
      </c>
      <c r="Q45" s="1519">
        <f>'Tab_3_5_-_hjemmetjenester'!AK18+'3-5A-2 avl. og oms.l'!I18+'3-5A-2 avl. og oms.l'!Q18+'3-5A-2 avl. og oms.l'!Y18-'3-5A-2 avl. og oms.l'!I45</f>
        <v>28</v>
      </c>
      <c r="R45" s="781">
        <f t="shared" si="5"/>
        <v>954</v>
      </c>
    </row>
    <row r="46" spans="1:26" x14ac:dyDescent="0.2">
      <c r="A46" s="87">
        <v>10</v>
      </c>
      <c r="B46" s="26" t="s">
        <v>23</v>
      </c>
      <c r="C46" s="1517">
        <v>5</v>
      </c>
      <c r="D46" s="1518">
        <v>4</v>
      </c>
      <c r="E46" s="1518">
        <v>4</v>
      </c>
      <c r="F46" s="1518">
        <v>2</v>
      </c>
      <c r="G46" s="1518">
        <v>2</v>
      </c>
      <c r="H46" s="1518">
        <v>0</v>
      </c>
      <c r="I46" s="1519">
        <v>0</v>
      </c>
      <c r="J46" s="781">
        <f t="shared" si="4"/>
        <v>17</v>
      </c>
      <c r="K46" s="1517">
        <f>'Tab_3_5_-_hjemmetjenester'!AE19+'3-5A-2 avl. og oms.l'!C19+'3-5A-2 avl. og oms.l'!K19+'3-5A-2 avl. og oms.l'!S19-'3-5A-2 avl. og oms.l'!C46</f>
        <v>293</v>
      </c>
      <c r="L46" s="1518">
        <f>'Tab_3_5_-_hjemmetjenester'!AF19+'3-5A-2 avl. og oms.l'!D19+'3-5A-2 avl. og oms.l'!L19+'3-5A-2 avl. og oms.l'!T19-'3-5A-2 avl. og oms.l'!D46</f>
        <v>193</v>
      </c>
      <c r="M46" s="1518">
        <f>'Tab_3_5_-_hjemmetjenester'!AG19+'3-5A-2 avl. og oms.l'!E19+'3-5A-2 avl. og oms.l'!M19+'3-5A-2 avl. og oms.l'!U19-'3-5A-2 avl. og oms.l'!E46</f>
        <v>239</v>
      </c>
      <c r="N46" s="1518">
        <f>'Tab_3_5_-_hjemmetjenester'!AH19+'3-5A-2 avl. og oms.l'!F19+'3-5A-2 avl. og oms.l'!N19+'3-5A-2 avl. og oms.l'!V19-'3-5A-2 avl. og oms.l'!F46</f>
        <v>122</v>
      </c>
      <c r="O46" s="1518">
        <f>'Tab_3_5_-_hjemmetjenester'!AI19+'3-5A-2 avl. og oms.l'!G19+'3-5A-2 avl. og oms.l'!O19+'3-5A-2 avl. og oms.l'!W19-'3-5A-2 avl. og oms.l'!G46</f>
        <v>121</v>
      </c>
      <c r="P46" s="1518">
        <f>'Tab_3_5_-_hjemmetjenester'!AJ19+'3-5A-2 avl. og oms.l'!H19+'3-5A-2 avl. og oms.l'!P19+'3-5A-2 avl. og oms.l'!X19-'3-5A-2 avl. og oms.l'!H46</f>
        <v>66</v>
      </c>
      <c r="Q46" s="1519">
        <f>'Tab_3_5_-_hjemmetjenester'!AK19+'3-5A-2 avl. og oms.l'!I19+'3-5A-2 avl. og oms.l'!Q19+'3-5A-2 avl. og oms.l'!Y19-'3-5A-2 avl. og oms.l'!I46</f>
        <v>15</v>
      </c>
      <c r="R46" s="781">
        <f t="shared" si="5"/>
        <v>1049</v>
      </c>
    </row>
    <row r="47" spans="1:26" x14ac:dyDescent="0.2">
      <c r="A47" s="87">
        <v>11</v>
      </c>
      <c r="B47" s="26" t="s">
        <v>24</v>
      </c>
      <c r="C47" s="1517">
        <v>10</v>
      </c>
      <c r="D47" s="1518">
        <v>1</v>
      </c>
      <c r="E47" s="1518">
        <v>8</v>
      </c>
      <c r="F47" s="1518">
        <v>0</v>
      </c>
      <c r="G47" s="1518">
        <v>0</v>
      </c>
      <c r="H47" s="1518">
        <v>0</v>
      </c>
      <c r="I47" s="1519">
        <v>0</v>
      </c>
      <c r="J47" s="818">
        <f t="shared" si="4"/>
        <v>19</v>
      </c>
      <c r="K47" s="1517">
        <f>'Tab_3_5_-_hjemmetjenester'!AE20+'3-5A-2 avl. og oms.l'!C20+'3-5A-2 avl. og oms.l'!K20+'3-5A-2 avl. og oms.l'!S20-'3-5A-2 avl. og oms.l'!C47</f>
        <v>274</v>
      </c>
      <c r="L47" s="1518">
        <f>'Tab_3_5_-_hjemmetjenester'!AF20+'3-5A-2 avl. og oms.l'!D20+'3-5A-2 avl. og oms.l'!L20+'3-5A-2 avl. og oms.l'!T20-'3-5A-2 avl. og oms.l'!D47</f>
        <v>173</v>
      </c>
      <c r="M47" s="1518">
        <f>'Tab_3_5_-_hjemmetjenester'!AG20+'3-5A-2 avl. og oms.l'!E20+'3-5A-2 avl. og oms.l'!M20+'3-5A-2 avl. og oms.l'!U20-'3-5A-2 avl. og oms.l'!E47</f>
        <v>225</v>
      </c>
      <c r="N47" s="1518">
        <f>'Tab_3_5_-_hjemmetjenester'!AH20+'3-5A-2 avl. og oms.l'!F20+'3-5A-2 avl. og oms.l'!N20+'3-5A-2 avl. og oms.l'!V20-'3-5A-2 avl. og oms.l'!F47</f>
        <v>103</v>
      </c>
      <c r="O47" s="1518">
        <f>'Tab_3_5_-_hjemmetjenester'!AI20+'3-5A-2 avl. og oms.l'!G20+'3-5A-2 avl. og oms.l'!O20+'3-5A-2 avl. og oms.l'!W20-'3-5A-2 avl. og oms.l'!G47</f>
        <v>122</v>
      </c>
      <c r="P47" s="1518">
        <f>'Tab_3_5_-_hjemmetjenester'!AJ20+'3-5A-2 avl. og oms.l'!H20+'3-5A-2 avl. og oms.l'!P20+'3-5A-2 avl. og oms.l'!X20-'3-5A-2 avl. og oms.l'!H47</f>
        <v>51</v>
      </c>
      <c r="Q47" s="1519">
        <f>'Tab_3_5_-_hjemmetjenester'!AK20+'3-5A-2 avl. og oms.l'!I20+'3-5A-2 avl. og oms.l'!Q20+'3-5A-2 avl. og oms.l'!Y20-'3-5A-2 avl. og oms.l'!I47</f>
        <v>10</v>
      </c>
      <c r="R47" s="818">
        <f t="shared" si="5"/>
        <v>958</v>
      </c>
    </row>
    <row r="48" spans="1:26" x14ac:dyDescent="0.2">
      <c r="A48" s="87">
        <v>12</v>
      </c>
      <c r="B48" s="26" t="s">
        <v>25</v>
      </c>
      <c r="C48" s="1517">
        <v>18</v>
      </c>
      <c r="D48" s="1518">
        <v>7</v>
      </c>
      <c r="E48" s="1518">
        <v>6</v>
      </c>
      <c r="F48" s="1518">
        <v>2</v>
      </c>
      <c r="G48" s="1518">
        <v>1</v>
      </c>
      <c r="H48" s="1518">
        <v>0</v>
      </c>
      <c r="I48" s="1519">
        <v>0</v>
      </c>
      <c r="J48" s="781">
        <f t="shared" si="4"/>
        <v>34</v>
      </c>
      <c r="K48" s="1517">
        <f>'Tab_3_5_-_hjemmetjenester'!AE21+'3-5A-2 avl. og oms.l'!C21+'3-5A-2 avl. og oms.l'!K21+'3-5A-2 avl. og oms.l'!S21-'3-5A-2 avl. og oms.l'!C48</f>
        <v>438</v>
      </c>
      <c r="L48" s="1518">
        <f>'Tab_3_5_-_hjemmetjenester'!AF21+'3-5A-2 avl. og oms.l'!D21+'3-5A-2 avl. og oms.l'!L21+'3-5A-2 avl. og oms.l'!T21-'3-5A-2 avl. og oms.l'!D48</f>
        <v>255</v>
      </c>
      <c r="M48" s="1518">
        <f>'Tab_3_5_-_hjemmetjenester'!AG21+'3-5A-2 avl. og oms.l'!E21+'3-5A-2 avl. og oms.l'!M21+'3-5A-2 avl. og oms.l'!U21-'3-5A-2 avl. og oms.l'!E48</f>
        <v>306</v>
      </c>
      <c r="N48" s="1518">
        <f>'Tab_3_5_-_hjemmetjenester'!AH21+'3-5A-2 avl. og oms.l'!F21+'3-5A-2 avl. og oms.l'!N21+'3-5A-2 avl. og oms.l'!V21-'3-5A-2 avl. og oms.l'!F48</f>
        <v>127</v>
      </c>
      <c r="O48" s="1518">
        <f>'Tab_3_5_-_hjemmetjenester'!AI21+'3-5A-2 avl. og oms.l'!G21+'3-5A-2 avl. og oms.l'!O21+'3-5A-2 avl. og oms.l'!W21-'3-5A-2 avl. og oms.l'!G48</f>
        <v>169</v>
      </c>
      <c r="P48" s="1518">
        <f>'Tab_3_5_-_hjemmetjenester'!AJ21+'3-5A-2 avl. og oms.l'!H21+'3-5A-2 avl. og oms.l'!P21+'3-5A-2 avl. og oms.l'!X21-'3-5A-2 avl. og oms.l'!H48</f>
        <v>106</v>
      </c>
      <c r="Q48" s="1519">
        <f>'Tab_3_5_-_hjemmetjenester'!AK21+'3-5A-2 avl. og oms.l'!I21+'3-5A-2 avl. og oms.l'!Q21+'3-5A-2 avl. og oms.l'!Y21-'3-5A-2 avl. og oms.l'!I48</f>
        <v>25</v>
      </c>
      <c r="R48" s="781">
        <f t="shared" si="5"/>
        <v>1426</v>
      </c>
    </row>
    <row r="49" spans="1:24" x14ac:dyDescent="0.2">
      <c r="A49" s="87">
        <v>13</v>
      </c>
      <c r="B49" s="26" t="s">
        <v>26</v>
      </c>
      <c r="C49" s="1517">
        <v>14</v>
      </c>
      <c r="D49" s="1518">
        <v>5</v>
      </c>
      <c r="E49" s="1518">
        <v>5</v>
      </c>
      <c r="F49" s="1518">
        <v>0</v>
      </c>
      <c r="G49" s="1518">
        <v>0</v>
      </c>
      <c r="H49" s="1518">
        <v>0</v>
      </c>
      <c r="I49" s="1519">
        <v>0</v>
      </c>
      <c r="J49" s="781">
        <f t="shared" si="4"/>
        <v>24</v>
      </c>
      <c r="K49" s="1517">
        <f>'Tab_3_5_-_hjemmetjenester'!AE22+'3-5A-2 avl. og oms.l'!C22+'3-5A-2 avl. og oms.l'!K22+'3-5A-2 avl. og oms.l'!S22-'3-5A-2 avl. og oms.l'!C49</f>
        <v>289</v>
      </c>
      <c r="L49" s="1518">
        <f>'Tab_3_5_-_hjemmetjenester'!AF22+'3-5A-2 avl. og oms.l'!D22+'3-5A-2 avl. og oms.l'!L22+'3-5A-2 avl. og oms.l'!T22-'3-5A-2 avl. og oms.l'!D49</f>
        <v>210</v>
      </c>
      <c r="M49" s="1518">
        <f>'Tab_3_5_-_hjemmetjenester'!AG22+'3-5A-2 avl. og oms.l'!E22+'3-5A-2 avl. og oms.l'!M22+'3-5A-2 avl. og oms.l'!U22-'3-5A-2 avl. og oms.l'!E49</f>
        <v>226</v>
      </c>
      <c r="N49" s="1518">
        <f>'Tab_3_5_-_hjemmetjenester'!AH22+'3-5A-2 avl. og oms.l'!F22+'3-5A-2 avl. og oms.l'!N22+'3-5A-2 avl. og oms.l'!V22-'3-5A-2 avl. og oms.l'!F49</f>
        <v>216</v>
      </c>
      <c r="O49" s="1518">
        <f>'Tab_3_5_-_hjemmetjenester'!AI22+'3-5A-2 avl. og oms.l'!G22+'3-5A-2 avl. og oms.l'!O22+'3-5A-2 avl. og oms.l'!W22-'3-5A-2 avl. og oms.l'!G49</f>
        <v>356</v>
      </c>
      <c r="P49" s="1518">
        <f>'Tab_3_5_-_hjemmetjenester'!AJ22+'3-5A-2 avl. og oms.l'!H22+'3-5A-2 avl. og oms.l'!P22+'3-5A-2 avl. og oms.l'!X22-'3-5A-2 avl. og oms.l'!H49</f>
        <v>214</v>
      </c>
      <c r="Q49" s="1519">
        <f>'Tab_3_5_-_hjemmetjenester'!AK22+'3-5A-2 avl. og oms.l'!I22+'3-5A-2 avl. og oms.l'!Q22+'3-5A-2 avl. og oms.l'!Y22-'3-5A-2 avl. og oms.l'!I49</f>
        <v>46</v>
      </c>
      <c r="R49" s="781">
        <f t="shared" si="5"/>
        <v>1557</v>
      </c>
    </row>
    <row r="50" spans="1:24" x14ac:dyDescent="0.2">
      <c r="A50" s="87">
        <v>14</v>
      </c>
      <c r="B50" s="26" t="s">
        <v>27</v>
      </c>
      <c r="C50" s="1517">
        <v>11</v>
      </c>
      <c r="D50" s="1518">
        <v>1</v>
      </c>
      <c r="E50" s="1518">
        <v>3</v>
      </c>
      <c r="F50" s="1518">
        <v>0</v>
      </c>
      <c r="G50" s="1518">
        <v>0</v>
      </c>
      <c r="H50" s="1518">
        <v>0</v>
      </c>
      <c r="I50" s="1519">
        <v>0</v>
      </c>
      <c r="J50" s="781">
        <f t="shared" si="4"/>
        <v>15</v>
      </c>
      <c r="K50" s="1517">
        <f>'Tab_3_5_-_hjemmetjenester'!AE23+'3-5A-2 avl. og oms.l'!C23+'3-5A-2 avl. og oms.l'!K23+'3-5A-2 avl. og oms.l'!S23-'3-5A-2 avl. og oms.l'!C50</f>
        <v>299</v>
      </c>
      <c r="L50" s="1518">
        <f>'Tab_3_5_-_hjemmetjenester'!AF23+'3-5A-2 avl. og oms.l'!D23+'3-5A-2 avl. og oms.l'!L23+'3-5A-2 avl. og oms.l'!T23-'3-5A-2 avl. og oms.l'!D50</f>
        <v>184</v>
      </c>
      <c r="M50" s="1518">
        <f>'Tab_3_5_-_hjemmetjenester'!AG23+'3-5A-2 avl. og oms.l'!E23+'3-5A-2 avl. og oms.l'!M23+'3-5A-2 avl. og oms.l'!U23-'3-5A-2 avl. og oms.l'!E50</f>
        <v>260</v>
      </c>
      <c r="N50" s="1518">
        <f>'Tab_3_5_-_hjemmetjenester'!AH23+'3-5A-2 avl. og oms.l'!F23+'3-5A-2 avl. og oms.l'!N23+'3-5A-2 avl. og oms.l'!V23-'3-5A-2 avl. og oms.l'!F50</f>
        <v>178</v>
      </c>
      <c r="O50" s="1518">
        <f>'Tab_3_5_-_hjemmetjenester'!AI23+'3-5A-2 avl. og oms.l'!G23+'3-5A-2 avl. og oms.l'!O23+'3-5A-2 avl. og oms.l'!W23-'3-5A-2 avl. og oms.l'!G50</f>
        <v>284</v>
      </c>
      <c r="P50" s="1518">
        <f>'Tab_3_5_-_hjemmetjenester'!AJ23+'3-5A-2 avl. og oms.l'!H23+'3-5A-2 avl. og oms.l'!P23+'3-5A-2 avl. og oms.l'!X23-'3-5A-2 avl. og oms.l'!H50</f>
        <v>288</v>
      </c>
      <c r="Q50" s="1519">
        <f>'Tab_3_5_-_hjemmetjenester'!AK23+'3-5A-2 avl. og oms.l'!I23+'3-5A-2 avl. og oms.l'!Q23+'3-5A-2 avl. og oms.l'!Y23-'3-5A-2 avl. og oms.l'!I50</f>
        <v>58</v>
      </c>
      <c r="R50" s="781">
        <f t="shared" si="5"/>
        <v>1551</v>
      </c>
    </row>
    <row r="51" spans="1:24" ht="12.75" thickBot="1" x14ac:dyDescent="0.25">
      <c r="A51" s="93">
        <v>15</v>
      </c>
      <c r="B51" s="30" t="s">
        <v>28</v>
      </c>
      <c r="C51" s="1523">
        <v>20</v>
      </c>
      <c r="D51" s="1524">
        <v>4</v>
      </c>
      <c r="E51" s="1524">
        <v>4</v>
      </c>
      <c r="F51" s="1524">
        <v>2</v>
      </c>
      <c r="G51" s="1524">
        <v>0</v>
      </c>
      <c r="H51" s="1524">
        <v>0</v>
      </c>
      <c r="I51" s="1525">
        <v>0</v>
      </c>
      <c r="J51" s="782">
        <f t="shared" si="4"/>
        <v>30</v>
      </c>
      <c r="K51" s="1523">
        <f>'Tab_3_5_-_hjemmetjenester'!AE24+'3-5A-2 avl. og oms.l'!C24+'3-5A-2 avl. og oms.l'!K24+'3-5A-2 avl. og oms.l'!S24-'3-5A-2 avl. og oms.l'!C51</f>
        <v>345</v>
      </c>
      <c r="L51" s="1524">
        <f>'Tab_3_5_-_hjemmetjenester'!AF24+'3-5A-2 avl. og oms.l'!D24+'3-5A-2 avl. og oms.l'!L24+'3-5A-2 avl. og oms.l'!T24-'3-5A-2 avl. og oms.l'!D51</f>
        <v>313</v>
      </c>
      <c r="M51" s="1524">
        <f>'Tab_3_5_-_hjemmetjenester'!AG24+'3-5A-2 avl. og oms.l'!E24+'3-5A-2 avl. og oms.l'!M24+'3-5A-2 avl. og oms.l'!U24-'3-5A-2 avl. og oms.l'!E51</f>
        <v>176</v>
      </c>
      <c r="N51" s="1524">
        <f>'Tab_3_5_-_hjemmetjenester'!AH24+'3-5A-2 avl. og oms.l'!F24+'3-5A-2 avl. og oms.l'!N24+'3-5A-2 avl. og oms.l'!V24-'3-5A-2 avl. og oms.l'!F51</f>
        <v>64</v>
      </c>
      <c r="O51" s="1524">
        <f>'Tab_3_5_-_hjemmetjenester'!AI24+'3-5A-2 avl. og oms.l'!G24+'3-5A-2 avl. og oms.l'!O24+'3-5A-2 avl. og oms.l'!W24-'3-5A-2 avl. og oms.l'!G51</f>
        <v>68</v>
      </c>
      <c r="P51" s="1524">
        <f>'Tab_3_5_-_hjemmetjenester'!AJ24+'3-5A-2 avl. og oms.l'!H24+'3-5A-2 avl. og oms.l'!P24+'3-5A-2 avl. og oms.l'!X24-'3-5A-2 avl. og oms.l'!H51</f>
        <v>52</v>
      </c>
      <c r="Q51" s="1525">
        <f>'Tab_3_5_-_hjemmetjenester'!AK24+'3-5A-2 avl. og oms.l'!I24+'3-5A-2 avl. og oms.l'!Q24+'3-5A-2 avl. og oms.l'!Y24-'3-5A-2 avl. og oms.l'!I51</f>
        <v>10</v>
      </c>
      <c r="R51" s="782">
        <f t="shared" si="5"/>
        <v>1028</v>
      </c>
      <c r="X51" s="1240"/>
    </row>
    <row r="52" spans="1:24" s="421" customFormat="1" x14ac:dyDescent="0.2">
      <c r="A52" s="1303"/>
      <c r="B52" s="1304" t="s">
        <v>493</v>
      </c>
      <c r="C52" s="1526">
        <f t="shared" ref="C52:J52" si="6">SUM(C37:C51)</f>
        <v>135</v>
      </c>
      <c r="D52" s="1527">
        <f t="shared" si="6"/>
        <v>37</v>
      </c>
      <c r="E52" s="1527">
        <f t="shared" si="6"/>
        <v>43</v>
      </c>
      <c r="F52" s="1527">
        <f t="shared" si="6"/>
        <v>7</v>
      </c>
      <c r="G52" s="1527">
        <f t="shared" si="6"/>
        <v>5</v>
      </c>
      <c r="H52" s="1527">
        <f t="shared" si="6"/>
        <v>2</v>
      </c>
      <c r="I52" s="1528">
        <f t="shared" si="6"/>
        <v>1</v>
      </c>
      <c r="J52" s="780">
        <f t="shared" si="6"/>
        <v>230</v>
      </c>
      <c r="K52" s="1526">
        <f t="shared" ref="K52:R52" si="7">SUM(K37:K51)</f>
        <v>4522</v>
      </c>
      <c r="L52" s="1527">
        <f t="shared" si="7"/>
        <v>2998</v>
      </c>
      <c r="M52" s="1527">
        <f t="shared" si="7"/>
        <v>3410</v>
      </c>
      <c r="N52" s="1527">
        <f t="shared" si="7"/>
        <v>1690</v>
      </c>
      <c r="O52" s="1527">
        <f t="shared" si="7"/>
        <v>2258</v>
      </c>
      <c r="P52" s="1527">
        <f t="shared" si="7"/>
        <v>1670</v>
      </c>
      <c r="Q52" s="1528">
        <f t="shared" si="7"/>
        <v>451</v>
      </c>
      <c r="R52" s="780">
        <f t="shared" si="7"/>
        <v>16999</v>
      </c>
      <c r="U52" s="421" t="s">
        <v>132</v>
      </c>
    </row>
    <row r="53" spans="1:24" x14ac:dyDescent="0.2">
      <c r="A53" s="87"/>
      <c r="B53" s="26" t="s">
        <v>428</v>
      </c>
      <c r="C53" s="1517">
        <v>111</v>
      </c>
      <c r="D53" s="1518">
        <v>40</v>
      </c>
      <c r="E53" s="1518">
        <v>36</v>
      </c>
      <c r="F53" s="1518">
        <v>15</v>
      </c>
      <c r="G53" s="1518">
        <v>7</v>
      </c>
      <c r="H53" s="1518">
        <v>4</v>
      </c>
      <c r="I53" s="1519">
        <v>0</v>
      </c>
      <c r="J53" s="1529">
        <v>213</v>
      </c>
      <c r="K53" s="1517">
        <v>4274</v>
      </c>
      <c r="L53" s="1518">
        <v>2994</v>
      </c>
      <c r="M53" s="1518">
        <v>3287</v>
      </c>
      <c r="N53" s="1518">
        <v>1768</v>
      </c>
      <c r="O53" s="1518">
        <v>2339</v>
      </c>
      <c r="P53" s="1518">
        <v>1682</v>
      </c>
      <c r="Q53" s="1519">
        <v>490</v>
      </c>
      <c r="R53" s="1529">
        <v>16834</v>
      </c>
      <c r="U53" s="515" t="s">
        <v>132</v>
      </c>
    </row>
    <row r="54" spans="1:24" ht="12.75" thickBot="1" x14ac:dyDescent="0.25">
      <c r="A54" s="89"/>
      <c r="B54" s="90" t="s">
        <v>386</v>
      </c>
      <c r="C54" s="1520">
        <v>104</v>
      </c>
      <c r="D54" s="1521">
        <v>39</v>
      </c>
      <c r="E54" s="1521">
        <v>37</v>
      </c>
      <c r="F54" s="1521">
        <v>6</v>
      </c>
      <c r="G54" s="1521">
        <v>3</v>
      </c>
      <c r="H54" s="1521">
        <v>9</v>
      </c>
      <c r="I54" s="1522">
        <v>2</v>
      </c>
      <c r="J54" s="1530">
        <v>200</v>
      </c>
      <c r="K54" s="1520">
        <v>4269</v>
      </c>
      <c r="L54" s="1521">
        <v>2915</v>
      </c>
      <c r="M54" s="1521">
        <v>3300</v>
      </c>
      <c r="N54" s="1521">
        <v>1798</v>
      </c>
      <c r="O54" s="1521">
        <v>2353</v>
      </c>
      <c r="P54" s="1521">
        <v>1668</v>
      </c>
      <c r="Q54" s="1522">
        <v>524</v>
      </c>
      <c r="R54" s="1530">
        <v>16827</v>
      </c>
    </row>
  </sheetData>
  <mergeCells count="5">
    <mergeCell ref="K35:R35"/>
    <mergeCell ref="C8:J8"/>
    <mergeCell ref="K8:R8"/>
    <mergeCell ref="S8:Z8"/>
    <mergeCell ref="C35:J35"/>
  </mergeCells>
  <pageMargins left="0.7" right="0.7" top="0.75" bottom="0.75" header="0.3" footer="0.3"/>
  <pageSetup paperSize="9" orientation="landscape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P111"/>
  <sheetViews>
    <sheetView showGridLines="0" view="pageLayout" zoomScale="110" zoomScaleNormal="100" zoomScalePageLayoutView="110" workbookViewId="0">
      <selection activeCell="L21" sqref="L21"/>
    </sheetView>
  </sheetViews>
  <sheetFormatPr baseColWidth="10" defaultColWidth="11.42578125" defaultRowHeight="12" x14ac:dyDescent="0.2"/>
  <cols>
    <col min="1" max="1" width="6.28515625" style="5" bestFit="1" customWidth="1"/>
    <col min="2" max="2" width="20.5703125" style="2" customWidth="1"/>
    <col min="3" max="3" width="15" style="2" customWidth="1"/>
    <col min="4" max="5" width="13.42578125" style="2" customWidth="1"/>
    <col min="6" max="6" width="13.42578125" style="2" bestFit="1" customWidth="1"/>
    <col min="7" max="7" width="12.7109375" style="2" customWidth="1"/>
    <col min="8" max="8" width="12.140625" style="2" customWidth="1"/>
    <col min="9" max="16384" width="11.42578125" style="2"/>
  </cols>
  <sheetData>
    <row r="1" spans="1:8" x14ac:dyDescent="0.2">
      <c r="A1" s="1" t="s">
        <v>0</v>
      </c>
    </row>
    <row r="2" spans="1:8" x14ac:dyDescent="0.2">
      <c r="A2" s="1" t="str">
        <f>A8</f>
        <v>Tabell 3 - 5 - B - A1 - Andel utførte timer av vedtatte timer i hjemmetjenesten</v>
      </c>
    </row>
    <row r="3" spans="1:8" x14ac:dyDescent="0.2">
      <c r="A3" s="1" t="str">
        <f>A33</f>
        <v>Tabell 3 - 5 - B - A2 - Antall vedtakstimer i hjemmtjenesten - hittil i år</v>
      </c>
    </row>
    <row r="4" spans="1:8" x14ac:dyDescent="0.2">
      <c r="A4" s="1" t="str">
        <f>A60</f>
        <v>Tabell 3 - 5 - B - A3 - Antall utførte timer i hjemmtjenesten - hittil i år</v>
      </c>
      <c r="G4" s="6"/>
      <c r="H4" s="6"/>
    </row>
    <row r="5" spans="1:8" x14ac:dyDescent="0.2">
      <c r="A5" s="1" t="str">
        <f>A90</f>
        <v>Tabell 3 - 5 - B - A4- Antall utførte timer i hjemmtjenesten - herav utført av private leverandører - hittil i år</v>
      </c>
    </row>
    <row r="7" spans="1:8" s="8" customFormat="1" ht="12.75" x14ac:dyDescent="0.2">
      <c r="A7" s="665" t="s">
        <v>167</v>
      </c>
      <c r="B7" s="666"/>
      <c r="C7" s="666"/>
    </row>
    <row r="8" spans="1:8" s="8" customFormat="1" ht="13.5" thickBot="1" x14ac:dyDescent="0.25">
      <c r="A8" s="108" t="s">
        <v>74</v>
      </c>
      <c r="B8" s="108"/>
      <c r="C8" s="108"/>
      <c r="D8" s="108"/>
      <c r="E8" s="108"/>
      <c r="F8" s="108"/>
      <c r="G8" s="108"/>
      <c r="H8" s="108"/>
    </row>
    <row r="9" spans="1:8" ht="72.75" thickBot="1" x14ac:dyDescent="0.25">
      <c r="A9" s="80" t="s">
        <v>2</v>
      </c>
      <c r="B9" s="109" t="s">
        <v>3</v>
      </c>
      <c r="C9" s="110" t="s">
        <v>151</v>
      </c>
      <c r="D9" s="111" t="s">
        <v>142</v>
      </c>
      <c r="E9" s="112" t="s">
        <v>143</v>
      </c>
      <c r="F9" s="113" t="s">
        <v>144</v>
      </c>
      <c r="G9" s="111" t="s">
        <v>152</v>
      </c>
      <c r="H9" s="114" t="s">
        <v>75</v>
      </c>
    </row>
    <row r="10" spans="1:8" x14ac:dyDescent="0.2">
      <c r="A10" s="86">
        <v>1</v>
      </c>
      <c r="B10" s="28" t="s">
        <v>14</v>
      </c>
      <c r="C10" s="1531">
        <f t="shared" ref="C10:H19" si="0">C63/C36</f>
        <v>0.85880982279261431</v>
      </c>
      <c r="D10" s="1532">
        <f t="shared" si="0"/>
        <v>0.77792183737729204</v>
      </c>
      <c r="E10" s="1532">
        <f t="shared" si="0"/>
        <v>0.81813846039198157</v>
      </c>
      <c r="F10" s="1533">
        <f t="shared" si="0"/>
        <v>0.89764345963209191</v>
      </c>
      <c r="G10" s="1532">
        <f t="shared" si="0"/>
        <v>0.79936553402169808</v>
      </c>
      <c r="H10" s="1534">
        <f t="shared" si="0"/>
        <v>0.61463519313304726</v>
      </c>
    </row>
    <row r="11" spans="1:8" x14ac:dyDescent="0.2">
      <c r="A11" s="87">
        <v>2</v>
      </c>
      <c r="B11" s="26" t="s">
        <v>15</v>
      </c>
      <c r="C11" s="1535">
        <f t="shared" si="0"/>
        <v>0.91856940364779016</v>
      </c>
      <c r="D11" s="1536">
        <f t="shared" si="0"/>
        <v>0.73099570549431092</v>
      </c>
      <c r="E11" s="1536">
        <f t="shared" si="0"/>
        <v>0.88300351964523049</v>
      </c>
      <c r="F11" s="1536">
        <f t="shared" si="0"/>
        <v>1.0730300778599813</v>
      </c>
      <c r="G11" s="1536">
        <f t="shared" si="0"/>
        <v>0.78805500982318266</v>
      </c>
      <c r="H11" s="1537">
        <f t="shared" si="0"/>
        <v>0.60880025507985736</v>
      </c>
    </row>
    <row r="12" spans="1:8" x14ac:dyDescent="0.2">
      <c r="A12" s="87">
        <v>3</v>
      </c>
      <c r="B12" s="26" t="s">
        <v>16</v>
      </c>
      <c r="C12" s="1535">
        <f t="shared" si="0"/>
        <v>0.87089363026425393</v>
      </c>
      <c r="D12" s="1536">
        <f t="shared" si="0"/>
        <v>0.72740888666999504</v>
      </c>
      <c r="E12" s="1536">
        <f t="shared" si="0"/>
        <v>0.86390980896399705</v>
      </c>
      <c r="F12" s="1536">
        <f t="shared" si="0"/>
        <v>0.92672820573316028</v>
      </c>
      <c r="G12" s="1536">
        <f t="shared" si="0"/>
        <v>0.82549223660658533</v>
      </c>
      <c r="H12" s="1537">
        <f t="shared" si="0"/>
        <v>0.66754876016857789</v>
      </c>
    </row>
    <row r="13" spans="1:8" x14ac:dyDescent="0.2">
      <c r="A13" s="87">
        <v>4</v>
      </c>
      <c r="B13" s="26" t="s">
        <v>17</v>
      </c>
      <c r="C13" s="1535">
        <f t="shared" si="0"/>
        <v>0.85368112363018989</v>
      </c>
      <c r="D13" s="1536">
        <f t="shared" si="0"/>
        <v>0.80757773226587226</v>
      </c>
      <c r="E13" s="1536">
        <f t="shared" si="0"/>
        <v>0.54013411908148745</v>
      </c>
      <c r="F13" s="1536">
        <f t="shared" si="0"/>
        <v>0.8865104292502215</v>
      </c>
      <c r="G13" s="1536">
        <f t="shared" si="0"/>
        <v>0.81761107533805533</v>
      </c>
      <c r="H13" s="1537">
        <f t="shared" si="0"/>
        <v>0.23617153511497824</v>
      </c>
    </row>
    <row r="14" spans="1:8" x14ac:dyDescent="0.2">
      <c r="A14" s="87">
        <v>5</v>
      </c>
      <c r="B14" s="26" t="s">
        <v>18</v>
      </c>
      <c r="C14" s="1535">
        <f t="shared" si="0"/>
        <v>0.90414749673191519</v>
      </c>
      <c r="D14" s="1536">
        <f t="shared" si="0"/>
        <v>0.82239294628675164</v>
      </c>
      <c r="E14" s="1536">
        <f t="shared" si="0"/>
        <v>0.89999673951141579</v>
      </c>
      <c r="F14" s="1536">
        <f t="shared" si="0"/>
        <v>0.95000453326770884</v>
      </c>
      <c r="G14" s="1536">
        <f t="shared" si="0"/>
        <v>0.80273838284795862</v>
      </c>
      <c r="H14" s="1537">
        <f t="shared" si="0"/>
        <v>0.58458619179681803</v>
      </c>
    </row>
    <row r="15" spans="1:8" x14ac:dyDescent="0.2">
      <c r="A15" s="88">
        <v>6</v>
      </c>
      <c r="B15" s="28" t="s">
        <v>19</v>
      </c>
      <c r="C15" s="1535">
        <f t="shared" si="0"/>
        <v>0.98663573931233262</v>
      </c>
      <c r="D15" s="1536">
        <f t="shared" si="0"/>
        <v>0.82462431693989069</v>
      </c>
      <c r="E15" s="1536">
        <f t="shared" si="0"/>
        <v>1</v>
      </c>
      <c r="F15" s="1536">
        <f t="shared" si="0"/>
        <v>1</v>
      </c>
      <c r="G15" s="1536">
        <f t="shared" si="0"/>
        <v>0.75928742124701287</v>
      </c>
      <c r="H15" s="1537">
        <f t="shared" si="0"/>
        <v>0.4202839756592292</v>
      </c>
    </row>
    <row r="16" spans="1:8" x14ac:dyDescent="0.2">
      <c r="A16" s="88">
        <v>7</v>
      </c>
      <c r="B16" s="28" t="s">
        <v>20</v>
      </c>
      <c r="C16" s="1535">
        <f t="shared" si="0"/>
        <v>0.96749886983000533</v>
      </c>
      <c r="D16" s="1536">
        <f t="shared" si="0"/>
        <v>0.51375631667602473</v>
      </c>
      <c r="E16" s="1536">
        <f t="shared" si="0"/>
        <v>1</v>
      </c>
      <c r="F16" s="1536">
        <f t="shared" si="0"/>
        <v>1</v>
      </c>
      <c r="G16" s="1536">
        <f t="shared" si="0"/>
        <v>0.88637258288679832</v>
      </c>
      <c r="H16" s="1537">
        <f t="shared" si="0"/>
        <v>0.39532710280373834</v>
      </c>
    </row>
    <row r="17" spans="1:8" x14ac:dyDescent="0.2">
      <c r="A17" s="87">
        <v>8</v>
      </c>
      <c r="B17" s="26" t="s">
        <v>21</v>
      </c>
      <c r="C17" s="1535">
        <f t="shared" si="0"/>
        <v>0.5618103746942289</v>
      </c>
      <c r="D17" s="1536">
        <f t="shared" si="0"/>
        <v>0.85331153625237488</v>
      </c>
      <c r="E17" s="1536">
        <f t="shared" si="0"/>
        <v>0.51022500983747299</v>
      </c>
      <c r="F17" s="1536">
        <f t="shared" si="0"/>
        <v>1</v>
      </c>
      <c r="G17" s="1536">
        <f t="shared" si="0"/>
        <v>0.86038134987564674</v>
      </c>
      <c r="H17" s="1537">
        <f t="shared" si="0"/>
        <v>5.1330413230869953E-2</v>
      </c>
    </row>
    <row r="18" spans="1:8" x14ac:dyDescent="0.2">
      <c r="A18" s="87">
        <v>9</v>
      </c>
      <c r="B18" s="26" t="s">
        <v>22</v>
      </c>
      <c r="C18" s="1535">
        <f t="shared" si="0"/>
        <v>0.79237365977487562</v>
      </c>
      <c r="D18" s="1536">
        <f t="shared" si="0"/>
        <v>0.73917177768268916</v>
      </c>
      <c r="E18" s="1536">
        <f t="shared" si="0"/>
        <v>0.77325482384390309</v>
      </c>
      <c r="F18" s="1536">
        <f t="shared" si="0"/>
        <v>1</v>
      </c>
      <c r="G18" s="1536">
        <f t="shared" si="0"/>
        <v>0.81674794407154816</v>
      </c>
      <c r="H18" s="1537">
        <f t="shared" si="0"/>
        <v>1.5071884984025559</v>
      </c>
    </row>
    <row r="19" spans="1:8" x14ac:dyDescent="0.2">
      <c r="A19" s="87">
        <v>10</v>
      </c>
      <c r="B19" s="26" t="s">
        <v>23</v>
      </c>
      <c r="C19" s="1535">
        <f t="shared" si="0"/>
        <v>0.70596128647492451</v>
      </c>
      <c r="D19" s="1536">
        <f t="shared" si="0"/>
        <v>0.80499216620522396</v>
      </c>
      <c r="E19" s="1536">
        <f t="shared" si="0"/>
        <v>0.67220152876586581</v>
      </c>
      <c r="F19" s="1536">
        <f t="shared" si="0"/>
        <v>0.967210517978774</v>
      </c>
      <c r="G19" s="1536">
        <f t="shared" si="0"/>
        <v>0.72696838524464757</v>
      </c>
      <c r="H19" s="1537">
        <f t="shared" si="0"/>
        <v>0.40247824940680199</v>
      </c>
    </row>
    <row r="20" spans="1:8" x14ac:dyDescent="0.2">
      <c r="A20" s="88">
        <v>11</v>
      </c>
      <c r="B20" s="28" t="s">
        <v>24</v>
      </c>
      <c r="C20" s="1535">
        <f t="shared" ref="C20:H25" si="1">C73/C46</f>
        <v>0.65653097321416609</v>
      </c>
      <c r="D20" s="1536">
        <f t="shared" si="1"/>
        <v>0.74361417358559045</v>
      </c>
      <c r="E20" s="1536">
        <f t="shared" si="1"/>
        <v>0.61187657124320816</v>
      </c>
      <c r="F20" s="1536">
        <f t="shared" si="1"/>
        <v>0.96111204153408136</v>
      </c>
      <c r="G20" s="1536">
        <f t="shared" si="1"/>
        <v>0.90516325580987</v>
      </c>
      <c r="H20" s="1537">
        <f t="shared" si="1"/>
        <v>0.88537549407114624</v>
      </c>
    </row>
    <row r="21" spans="1:8" x14ac:dyDescent="0.2">
      <c r="A21" s="87">
        <v>12</v>
      </c>
      <c r="B21" s="26" t="s">
        <v>25</v>
      </c>
      <c r="C21" s="1535">
        <f t="shared" si="1"/>
        <v>0.51660423078529949</v>
      </c>
      <c r="D21" s="1536">
        <f t="shared" si="1"/>
        <v>0.75021138356103423</v>
      </c>
      <c r="E21" s="1536">
        <f t="shared" si="1"/>
        <v>0.4178175843581996</v>
      </c>
      <c r="F21" s="1536">
        <f t="shared" si="1"/>
        <v>0.86719639261010417</v>
      </c>
      <c r="G21" s="1536">
        <f t="shared" si="1"/>
        <v>0.76121017140156677</v>
      </c>
      <c r="H21" s="1537">
        <f t="shared" si="1"/>
        <v>0</v>
      </c>
    </row>
    <row r="22" spans="1:8" x14ac:dyDescent="0.2">
      <c r="A22" s="87">
        <v>13</v>
      </c>
      <c r="B22" s="26" t="s">
        <v>26</v>
      </c>
      <c r="C22" s="1535">
        <f t="shared" si="1"/>
        <v>0.97729515067741157</v>
      </c>
      <c r="D22" s="1536">
        <f t="shared" si="1"/>
        <v>0.76955124987451062</v>
      </c>
      <c r="E22" s="1536">
        <f t="shared" si="1"/>
        <v>1</v>
      </c>
      <c r="F22" s="1536">
        <f t="shared" si="1"/>
        <v>1</v>
      </c>
      <c r="G22" s="1536">
        <f t="shared" si="1"/>
        <v>0.94568701977789849</v>
      </c>
      <c r="H22" s="1537">
        <f t="shared" si="1"/>
        <v>1.1190314550803349</v>
      </c>
    </row>
    <row r="23" spans="1:8" x14ac:dyDescent="0.2">
      <c r="A23" s="87">
        <v>14</v>
      </c>
      <c r="B23" s="26" t="s">
        <v>27</v>
      </c>
      <c r="C23" s="1535">
        <f t="shared" si="1"/>
        <v>0.98108355339236097</v>
      </c>
      <c r="D23" s="1536">
        <f t="shared" si="1"/>
        <v>0.8456767822736031</v>
      </c>
      <c r="E23" s="1536">
        <f t="shared" si="1"/>
        <v>0.99860412296336021</v>
      </c>
      <c r="F23" s="1536">
        <f t="shared" si="1"/>
        <v>1</v>
      </c>
      <c r="G23" s="1536">
        <f t="shared" si="1"/>
        <v>0.78441746279450386</v>
      </c>
      <c r="H23" s="1537">
        <f t="shared" si="1"/>
        <v>0.7882248695480949</v>
      </c>
    </row>
    <row r="24" spans="1:8" ht="12.75" customHeight="1" thickBot="1" x14ac:dyDescent="0.25">
      <c r="A24" s="93">
        <v>15</v>
      </c>
      <c r="B24" s="30" t="s">
        <v>28</v>
      </c>
      <c r="C24" s="1538">
        <f t="shared" si="1"/>
        <v>0.58576624446100156</v>
      </c>
      <c r="D24" s="1539">
        <f t="shared" si="1"/>
        <v>0.77749513691455929</v>
      </c>
      <c r="E24" s="1539">
        <f t="shared" si="1"/>
        <v>0.49925467262928563</v>
      </c>
      <c r="F24" s="1539">
        <f t="shared" si="1"/>
        <v>1</v>
      </c>
      <c r="G24" s="1539">
        <f t="shared" si="1"/>
        <v>0.67412442178797316</v>
      </c>
      <c r="H24" s="1540">
        <f t="shared" si="1"/>
        <v>0.45602883976852293</v>
      </c>
    </row>
    <row r="25" spans="1:8" ht="12.75" thickBot="1" x14ac:dyDescent="0.25">
      <c r="A25" s="502"/>
      <c r="B25" s="500" t="s">
        <v>502</v>
      </c>
      <c r="C25" s="189">
        <f t="shared" si="1"/>
        <v>0.79935304273965813</v>
      </c>
      <c r="D25" s="189">
        <f t="shared" si="1"/>
        <v>0.76058794220229198</v>
      </c>
      <c r="E25" s="189">
        <f t="shared" si="1"/>
        <v>0.7657938692264864</v>
      </c>
      <c r="F25" s="189">
        <f t="shared" si="1"/>
        <v>0.96169225599977126</v>
      </c>
      <c r="G25" s="189">
        <f t="shared" si="1"/>
        <v>0.81162919214964702</v>
      </c>
      <c r="H25" s="190">
        <f t="shared" si="1"/>
        <v>0.44604869713797524</v>
      </c>
    </row>
    <row r="26" spans="1:8" s="515" customFormat="1" x14ac:dyDescent="0.2">
      <c r="A26" s="516"/>
      <c r="B26" s="1163" t="s">
        <v>436</v>
      </c>
      <c r="C26" s="1177">
        <v>0.74848991118699426</v>
      </c>
      <c r="D26" s="1177">
        <v>0.84986119892972034</v>
      </c>
      <c r="E26" s="1177">
        <v>0.78431722326330622</v>
      </c>
      <c r="F26" s="1177">
        <v>0.94179414928295024</v>
      </c>
      <c r="G26" s="1177">
        <v>0.78388944629503288</v>
      </c>
      <c r="H26" s="1178">
        <v>0.66259422365114962</v>
      </c>
    </row>
    <row r="27" spans="1:8" s="515" customFormat="1" x14ac:dyDescent="0.2">
      <c r="A27" s="518"/>
      <c r="B27" s="503" t="s">
        <v>392</v>
      </c>
      <c r="C27" s="436">
        <v>0.73683823706360252</v>
      </c>
      <c r="D27" s="436">
        <v>0.76939650802019754</v>
      </c>
      <c r="E27" s="436">
        <v>0.69493415244706191</v>
      </c>
      <c r="F27" s="436">
        <v>0.90236147303072967</v>
      </c>
      <c r="G27" s="436">
        <v>0.78694153310239823</v>
      </c>
      <c r="H27" s="437">
        <v>0.86062752560849543</v>
      </c>
    </row>
    <row r="28" spans="1:8" s="515" customFormat="1" x14ac:dyDescent="0.2">
      <c r="A28" s="518"/>
      <c r="B28" s="503" t="s">
        <v>353</v>
      </c>
      <c r="C28" s="436">
        <v>0.72490223557107969</v>
      </c>
      <c r="D28" s="436">
        <v>0.7588986823361823</v>
      </c>
      <c r="E28" s="436">
        <v>0.71351050311509712</v>
      </c>
      <c r="F28" s="436">
        <v>0.66369498861199983</v>
      </c>
      <c r="G28" s="436">
        <v>0.79052328872067823</v>
      </c>
      <c r="H28" s="437">
        <v>0.64922740534046919</v>
      </c>
    </row>
    <row r="29" spans="1:8" s="420" customFormat="1" ht="12.75" thickBot="1" x14ac:dyDescent="0.25">
      <c r="A29" s="804"/>
      <c r="B29" s="895" t="s">
        <v>166</v>
      </c>
      <c r="C29" s="919">
        <v>0.73277723358692437</v>
      </c>
      <c r="D29" s="919">
        <v>0.79148483007922765</v>
      </c>
      <c r="E29" s="919">
        <v>0.72087064822926439</v>
      </c>
      <c r="F29" s="919">
        <v>0.66417943195857498</v>
      </c>
      <c r="G29" s="919">
        <v>0.80268214074545807</v>
      </c>
      <c r="H29" s="920">
        <v>0.56362934611302307</v>
      </c>
    </row>
    <row r="30" spans="1:8" x14ac:dyDescent="0.2">
      <c r="A30" s="1"/>
      <c r="C30" s="65"/>
      <c r="D30" s="65"/>
      <c r="E30" s="65"/>
      <c r="F30" s="65"/>
      <c r="G30" s="65"/>
      <c r="H30" s="65"/>
    </row>
    <row r="31" spans="1:8" s="515" customFormat="1" x14ac:dyDescent="0.2">
      <c r="A31" s="1"/>
      <c r="C31" s="422"/>
      <c r="D31" s="422"/>
      <c r="E31" s="422"/>
      <c r="F31" s="422"/>
      <c r="G31" s="422"/>
      <c r="H31" s="422"/>
    </row>
    <row r="32" spans="1:8" x14ac:dyDescent="0.2">
      <c r="A32" s="8"/>
      <c r="C32" s="65"/>
      <c r="D32" s="65"/>
      <c r="E32" s="65"/>
      <c r="F32" s="65"/>
      <c r="G32" s="65"/>
      <c r="H32" s="65"/>
    </row>
    <row r="33" spans="1:8" ht="12.75" x14ac:dyDescent="0.2">
      <c r="A33" s="108" t="s">
        <v>312</v>
      </c>
      <c r="C33" s="65"/>
      <c r="D33" s="65"/>
      <c r="E33" s="65"/>
      <c r="F33" s="65"/>
      <c r="G33" s="65"/>
      <c r="H33" s="65"/>
    </row>
    <row r="34" spans="1:8" ht="13.5" thickBot="1" x14ac:dyDescent="0.25">
      <c r="A34" s="108"/>
      <c r="B34" s="108"/>
      <c r="C34" s="108"/>
      <c r="D34" s="108"/>
      <c r="E34" s="108"/>
      <c r="F34" s="108"/>
      <c r="G34" s="108"/>
      <c r="H34" s="108"/>
    </row>
    <row r="35" spans="1:8" ht="72.75" thickBot="1" x14ac:dyDescent="0.25">
      <c r="A35" s="80" t="s">
        <v>2</v>
      </c>
      <c r="B35" s="109" t="s">
        <v>3</v>
      </c>
      <c r="C35" s="110" t="s">
        <v>147</v>
      </c>
      <c r="D35" s="111" t="s">
        <v>142</v>
      </c>
      <c r="E35" s="112" t="s">
        <v>143</v>
      </c>
      <c r="F35" s="113" t="s">
        <v>144</v>
      </c>
      <c r="G35" s="111" t="s">
        <v>150</v>
      </c>
      <c r="H35" s="114" t="s">
        <v>75</v>
      </c>
    </row>
    <row r="36" spans="1:8" x14ac:dyDescent="0.2">
      <c r="A36" s="86">
        <v>1</v>
      </c>
      <c r="B36" s="28" t="s">
        <v>14</v>
      </c>
      <c r="C36" s="641">
        <v>220589</v>
      </c>
      <c r="D36" s="423">
        <v>26995</v>
      </c>
      <c r="E36" s="423">
        <v>67095</v>
      </c>
      <c r="F36" s="423">
        <v>126499</v>
      </c>
      <c r="G36" s="423">
        <v>129873</v>
      </c>
      <c r="H36" s="424">
        <v>23300</v>
      </c>
    </row>
    <row r="37" spans="1:8" x14ac:dyDescent="0.2">
      <c r="A37" s="87">
        <v>2</v>
      </c>
      <c r="B37" s="26" t="s">
        <v>15</v>
      </c>
      <c r="C37" s="784">
        <v>234224</v>
      </c>
      <c r="D37" s="507">
        <v>22587</v>
      </c>
      <c r="E37" s="507">
        <v>149731</v>
      </c>
      <c r="F37" s="507">
        <v>61906</v>
      </c>
      <c r="G37" s="507">
        <v>114525</v>
      </c>
      <c r="H37" s="506">
        <v>34499</v>
      </c>
    </row>
    <row r="38" spans="1:8" x14ac:dyDescent="0.2">
      <c r="A38" s="87">
        <v>3</v>
      </c>
      <c r="B38" s="26" t="s">
        <v>16</v>
      </c>
      <c r="C38" s="784">
        <v>218502</v>
      </c>
      <c r="D38" s="507">
        <v>20030</v>
      </c>
      <c r="E38" s="507">
        <v>130656</v>
      </c>
      <c r="F38" s="507">
        <v>67816</v>
      </c>
      <c r="G38" s="507">
        <v>120115</v>
      </c>
      <c r="H38" s="506">
        <v>10203</v>
      </c>
    </row>
    <row r="39" spans="1:8" x14ac:dyDescent="0.2">
      <c r="A39" s="87">
        <v>4</v>
      </c>
      <c r="B39" s="26" t="s">
        <v>17</v>
      </c>
      <c r="C39" s="784">
        <v>77748</v>
      </c>
      <c r="D39" s="507">
        <v>10742</v>
      </c>
      <c r="E39" s="507">
        <v>4921</v>
      </c>
      <c r="F39" s="507">
        <v>62085</v>
      </c>
      <c r="G39" s="507">
        <v>86968</v>
      </c>
      <c r="H39" s="506">
        <v>6436</v>
      </c>
    </row>
    <row r="40" spans="1:8" x14ac:dyDescent="0.2">
      <c r="A40" s="87">
        <v>5</v>
      </c>
      <c r="B40" s="26" t="s">
        <v>18</v>
      </c>
      <c r="C40" s="784">
        <v>353418</v>
      </c>
      <c r="D40" s="507">
        <v>30849</v>
      </c>
      <c r="E40" s="507">
        <v>245362</v>
      </c>
      <c r="F40" s="507">
        <v>77207</v>
      </c>
      <c r="G40" s="507">
        <v>197854</v>
      </c>
      <c r="H40" s="506">
        <v>13702</v>
      </c>
    </row>
    <row r="41" spans="1:8" x14ac:dyDescent="0.2">
      <c r="A41" s="88">
        <v>6</v>
      </c>
      <c r="B41" s="28" t="s">
        <v>19</v>
      </c>
      <c r="C41" s="784">
        <v>307387</v>
      </c>
      <c r="D41" s="507">
        <v>23424</v>
      </c>
      <c r="E41" s="507">
        <v>198185</v>
      </c>
      <c r="F41" s="507">
        <v>85778</v>
      </c>
      <c r="G41" s="507">
        <v>96663</v>
      </c>
      <c r="H41" s="506">
        <v>2465</v>
      </c>
    </row>
    <row r="42" spans="1:8" x14ac:dyDescent="0.2">
      <c r="A42" s="88">
        <v>7</v>
      </c>
      <c r="B42" s="28" t="s">
        <v>20</v>
      </c>
      <c r="C42" s="784">
        <v>586195</v>
      </c>
      <c r="D42" s="507">
        <v>39182</v>
      </c>
      <c r="E42" s="507">
        <v>462050</v>
      </c>
      <c r="F42" s="507">
        <v>84963</v>
      </c>
      <c r="G42" s="507">
        <v>124477</v>
      </c>
      <c r="H42" s="506">
        <v>4280</v>
      </c>
    </row>
    <row r="43" spans="1:8" x14ac:dyDescent="0.2">
      <c r="A43" s="87">
        <v>8</v>
      </c>
      <c r="B43" s="26" t="s">
        <v>21</v>
      </c>
      <c r="C43" s="784">
        <v>476255</v>
      </c>
      <c r="D43" s="507">
        <v>22633</v>
      </c>
      <c r="E43" s="507">
        <v>419315</v>
      </c>
      <c r="F43" s="507">
        <v>34307</v>
      </c>
      <c r="G43" s="507">
        <v>139924</v>
      </c>
      <c r="H43" s="506">
        <v>64153</v>
      </c>
    </row>
    <row r="44" spans="1:8" x14ac:dyDescent="0.2">
      <c r="A44" s="87">
        <v>9</v>
      </c>
      <c r="B44" s="26" t="s">
        <v>22</v>
      </c>
      <c r="C44" s="784">
        <v>239512</v>
      </c>
      <c r="D44" s="507">
        <v>21033</v>
      </c>
      <c r="E44" s="507">
        <v>193777</v>
      </c>
      <c r="F44" s="507">
        <v>24702</v>
      </c>
      <c r="G44" s="507">
        <v>111142</v>
      </c>
      <c r="H44" s="506">
        <v>5008</v>
      </c>
    </row>
    <row r="45" spans="1:8" x14ac:dyDescent="0.2">
      <c r="A45" s="87">
        <v>10</v>
      </c>
      <c r="B45" s="26" t="s">
        <v>23</v>
      </c>
      <c r="C45" s="784">
        <v>348767</v>
      </c>
      <c r="D45" s="507">
        <v>46593</v>
      </c>
      <c r="E45" s="507">
        <v>283235</v>
      </c>
      <c r="F45" s="507">
        <v>18939</v>
      </c>
      <c r="G45" s="507">
        <v>111119</v>
      </c>
      <c r="H45" s="506">
        <v>18965</v>
      </c>
    </row>
    <row r="46" spans="1:8" x14ac:dyDescent="0.2">
      <c r="A46" s="88">
        <v>11</v>
      </c>
      <c r="B46" s="28" t="s">
        <v>24</v>
      </c>
      <c r="C46" s="784">
        <v>298516</v>
      </c>
      <c r="D46" s="507">
        <v>22041</v>
      </c>
      <c r="E46" s="507">
        <v>246620</v>
      </c>
      <c r="F46" s="507">
        <v>29855</v>
      </c>
      <c r="G46" s="507">
        <v>113901</v>
      </c>
      <c r="H46" s="506">
        <v>12903</v>
      </c>
    </row>
    <row r="47" spans="1:8" x14ac:dyDescent="0.2">
      <c r="A47" s="87">
        <v>12</v>
      </c>
      <c r="B47" s="26" t="s">
        <v>25</v>
      </c>
      <c r="C47" s="784">
        <v>359035</v>
      </c>
      <c r="D47" s="507">
        <v>44942</v>
      </c>
      <c r="E47" s="507">
        <v>268409</v>
      </c>
      <c r="F47" s="507">
        <v>45684</v>
      </c>
      <c r="G47" s="507">
        <v>220068</v>
      </c>
      <c r="H47" s="506">
        <v>15781</v>
      </c>
    </row>
    <row r="48" spans="1:8" x14ac:dyDescent="0.2">
      <c r="A48" s="87">
        <v>13</v>
      </c>
      <c r="B48" s="26" t="s">
        <v>26</v>
      </c>
      <c r="C48" s="784">
        <v>404407</v>
      </c>
      <c r="D48" s="507">
        <v>39844</v>
      </c>
      <c r="E48" s="507">
        <v>299821</v>
      </c>
      <c r="F48" s="507">
        <v>64742</v>
      </c>
      <c r="G48" s="507">
        <v>134443</v>
      </c>
      <c r="H48" s="506">
        <v>4419</v>
      </c>
    </row>
    <row r="49" spans="1:8" x14ac:dyDescent="0.2">
      <c r="A49" s="87">
        <v>14</v>
      </c>
      <c r="B49" s="26" t="s">
        <v>27</v>
      </c>
      <c r="C49" s="784">
        <v>289695</v>
      </c>
      <c r="D49" s="507">
        <v>33216</v>
      </c>
      <c r="E49" s="507">
        <v>253604</v>
      </c>
      <c r="F49" s="507">
        <v>2875</v>
      </c>
      <c r="G49" s="507">
        <v>157638</v>
      </c>
      <c r="H49" s="506">
        <v>20314</v>
      </c>
    </row>
    <row r="50" spans="1:8" ht="13.5" customHeight="1" thickBot="1" x14ac:dyDescent="0.25">
      <c r="A50" s="93">
        <v>15</v>
      </c>
      <c r="B50" s="30" t="s">
        <v>28</v>
      </c>
      <c r="C50" s="785">
        <v>408016</v>
      </c>
      <c r="D50" s="786">
        <v>33415</v>
      </c>
      <c r="E50" s="786">
        <v>322677</v>
      </c>
      <c r="F50" s="786">
        <v>51924</v>
      </c>
      <c r="G50" s="786">
        <v>84744</v>
      </c>
      <c r="H50" s="787">
        <v>21082</v>
      </c>
    </row>
    <row r="51" spans="1:8" ht="12.75" thickBot="1" x14ac:dyDescent="0.25">
      <c r="A51" s="502"/>
      <c r="B51" s="500" t="s">
        <v>502</v>
      </c>
      <c r="C51" s="126">
        <f t="shared" ref="C51:H51" si="2">SUM(C36:C50)</f>
        <v>4822266</v>
      </c>
      <c r="D51" s="126">
        <f t="shared" si="2"/>
        <v>437526</v>
      </c>
      <c r="E51" s="126">
        <f t="shared" si="2"/>
        <v>3545458</v>
      </c>
      <c r="F51" s="126">
        <f t="shared" si="2"/>
        <v>839282</v>
      </c>
      <c r="G51" s="126">
        <f t="shared" si="2"/>
        <v>1943454</v>
      </c>
      <c r="H51" s="127">
        <f t="shared" si="2"/>
        <v>257510</v>
      </c>
    </row>
    <row r="52" spans="1:8" s="515" customFormat="1" x14ac:dyDescent="0.2">
      <c r="A52" s="516"/>
      <c r="B52" s="1163" t="s">
        <v>436</v>
      </c>
      <c r="C52" s="423">
        <v>4743843.5</v>
      </c>
      <c r="D52" s="423">
        <v>757559</v>
      </c>
      <c r="E52" s="423">
        <v>2797298</v>
      </c>
      <c r="F52" s="423">
        <v>821386.5</v>
      </c>
      <c r="G52" s="423">
        <v>1868775</v>
      </c>
      <c r="H52" s="424">
        <v>185065</v>
      </c>
    </row>
    <row r="53" spans="1:8" s="515" customFormat="1" x14ac:dyDescent="0.2">
      <c r="A53" s="518"/>
      <c r="B53" s="503" t="s">
        <v>392</v>
      </c>
      <c r="C53" s="507">
        <v>4612509</v>
      </c>
      <c r="D53" s="507">
        <v>591756</v>
      </c>
      <c r="E53" s="507">
        <v>3307640</v>
      </c>
      <c r="F53" s="507">
        <v>714554</v>
      </c>
      <c r="G53" s="507">
        <v>1802815</v>
      </c>
      <c r="H53" s="506">
        <v>170256</v>
      </c>
    </row>
    <row r="54" spans="1:8" s="515" customFormat="1" x14ac:dyDescent="0.2">
      <c r="A54" s="518"/>
      <c r="B54" s="503" t="s">
        <v>353</v>
      </c>
      <c r="C54" s="507">
        <v>4290671</v>
      </c>
      <c r="D54" s="507">
        <v>673920</v>
      </c>
      <c r="E54" s="507">
        <v>3047096</v>
      </c>
      <c r="F54" s="507">
        <v>598876</v>
      </c>
      <c r="G54" s="507">
        <v>1749130</v>
      </c>
      <c r="H54" s="506">
        <v>157327</v>
      </c>
    </row>
    <row r="55" spans="1:8" s="420" customFormat="1" ht="12.75" thickBot="1" x14ac:dyDescent="0.25">
      <c r="A55" s="804"/>
      <c r="B55" s="895" t="s">
        <v>166</v>
      </c>
      <c r="C55" s="786">
        <v>4194811</v>
      </c>
      <c r="D55" s="786">
        <v>747466</v>
      </c>
      <c r="E55" s="786">
        <v>2907351</v>
      </c>
      <c r="F55" s="786">
        <v>592492</v>
      </c>
      <c r="G55" s="786">
        <v>1755538</v>
      </c>
      <c r="H55" s="787">
        <v>155455</v>
      </c>
    </row>
    <row r="56" spans="1:8" x14ac:dyDescent="0.2">
      <c r="C56" s="65"/>
      <c r="D56" s="65"/>
      <c r="E56" s="65"/>
      <c r="F56" s="65"/>
      <c r="G56" s="65"/>
      <c r="H56" s="65"/>
    </row>
    <row r="57" spans="1:8" s="515" customFormat="1" x14ac:dyDescent="0.2">
      <c r="A57" s="5"/>
      <c r="C57" s="422"/>
      <c r="D57" s="422"/>
      <c r="E57" s="422"/>
      <c r="F57" s="422"/>
      <c r="G57" s="422"/>
      <c r="H57" s="422"/>
    </row>
    <row r="58" spans="1:8" s="515" customFormat="1" x14ac:dyDescent="0.2">
      <c r="A58" s="5"/>
      <c r="C58" s="422"/>
      <c r="D58" s="422"/>
      <c r="E58" s="422"/>
      <c r="F58" s="422"/>
      <c r="G58" s="422"/>
      <c r="H58" s="422"/>
    </row>
    <row r="59" spans="1:8" x14ac:dyDescent="0.2">
      <c r="C59" s="65"/>
      <c r="D59" s="65"/>
      <c r="E59" s="65"/>
      <c r="F59" s="65"/>
      <c r="G59" s="65"/>
      <c r="H59" s="65"/>
    </row>
    <row r="60" spans="1:8" ht="12.75" x14ac:dyDescent="0.2">
      <c r="A60" s="108" t="s">
        <v>163</v>
      </c>
      <c r="C60" s="65"/>
      <c r="D60" s="65"/>
      <c r="E60" s="65"/>
      <c r="F60" s="65"/>
      <c r="G60" s="65"/>
      <c r="H60" s="65"/>
    </row>
    <row r="61" spans="1:8" ht="13.5" thickBot="1" x14ac:dyDescent="0.25">
      <c r="A61" s="108"/>
      <c r="B61" s="108"/>
      <c r="C61" s="108"/>
      <c r="D61" s="108"/>
      <c r="E61" s="108"/>
      <c r="F61" s="108"/>
      <c r="G61" s="108"/>
      <c r="H61" s="108"/>
    </row>
    <row r="62" spans="1:8" s="11" customFormat="1" ht="72.75" thickBot="1" x14ac:dyDescent="0.25">
      <c r="A62" s="80" t="s">
        <v>2</v>
      </c>
      <c r="B62" s="109" t="s">
        <v>3</v>
      </c>
      <c r="C62" s="110" t="s">
        <v>145</v>
      </c>
      <c r="D62" s="111" t="s">
        <v>142</v>
      </c>
      <c r="E62" s="112" t="s">
        <v>143</v>
      </c>
      <c r="F62" s="113" t="s">
        <v>144</v>
      </c>
      <c r="G62" s="111" t="s">
        <v>146</v>
      </c>
      <c r="H62" s="114" t="s">
        <v>75</v>
      </c>
    </row>
    <row r="63" spans="1:8" x14ac:dyDescent="0.2">
      <c r="A63" s="86">
        <v>1</v>
      </c>
      <c r="B63" s="28" t="s">
        <v>14</v>
      </c>
      <c r="C63" s="641">
        <v>189444</v>
      </c>
      <c r="D63" s="423">
        <v>21000</v>
      </c>
      <c r="E63" s="423">
        <v>54893</v>
      </c>
      <c r="F63" s="423">
        <v>113551</v>
      </c>
      <c r="G63" s="423">
        <v>103816</v>
      </c>
      <c r="H63" s="424">
        <v>14321</v>
      </c>
    </row>
    <row r="64" spans="1:8" x14ac:dyDescent="0.2">
      <c r="A64" s="87">
        <v>2</v>
      </c>
      <c r="B64" s="26" t="s">
        <v>15</v>
      </c>
      <c r="C64" s="784">
        <v>215151</v>
      </c>
      <c r="D64" s="507">
        <v>16511</v>
      </c>
      <c r="E64" s="507">
        <v>132213</v>
      </c>
      <c r="F64" s="507">
        <v>66427</v>
      </c>
      <c r="G64" s="507">
        <v>90252</v>
      </c>
      <c r="H64" s="506">
        <v>21003</v>
      </c>
    </row>
    <row r="65" spans="1:8" x14ac:dyDescent="0.2">
      <c r="A65" s="87">
        <v>3</v>
      </c>
      <c r="B65" s="26" t="s">
        <v>16</v>
      </c>
      <c r="C65" s="784">
        <v>190292</v>
      </c>
      <c r="D65" s="507">
        <v>14570</v>
      </c>
      <c r="E65" s="507">
        <v>112875</v>
      </c>
      <c r="F65" s="507">
        <v>62847</v>
      </c>
      <c r="G65" s="507">
        <v>99154</v>
      </c>
      <c r="H65" s="506">
        <v>6811</v>
      </c>
    </row>
    <row r="66" spans="1:8" x14ac:dyDescent="0.2">
      <c r="A66" s="87">
        <v>4</v>
      </c>
      <c r="B66" s="26" t="s">
        <v>17</v>
      </c>
      <c r="C66" s="784">
        <v>66372</v>
      </c>
      <c r="D66" s="507">
        <v>8675</v>
      </c>
      <c r="E66" s="507">
        <v>2658</v>
      </c>
      <c r="F66" s="507">
        <v>55039</v>
      </c>
      <c r="G66" s="507">
        <v>71106</v>
      </c>
      <c r="H66" s="506">
        <v>1520</v>
      </c>
    </row>
    <row r="67" spans="1:8" x14ac:dyDescent="0.2">
      <c r="A67" s="87">
        <v>5</v>
      </c>
      <c r="B67" s="26" t="s">
        <v>18</v>
      </c>
      <c r="C67" s="784">
        <v>319542</v>
      </c>
      <c r="D67" s="507">
        <v>25370</v>
      </c>
      <c r="E67" s="507">
        <v>220825</v>
      </c>
      <c r="F67" s="507">
        <v>73347</v>
      </c>
      <c r="G67" s="507">
        <v>158825</v>
      </c>
      <c r="H67" s="506">
        <v>8010</v>
      </c>
    </row>
    <row r="68" spans="1:8" x14ac:dyDescent="0.2">
      <c r="A68" s="88">
        <v>6</v>
      </c>
      <c r="B68" s="28" t="s">
        <v>19</v>
      </c>
      <c r="C68" s="784">
        <v>303279</v>
      </c>
      <c r="D68" s="507">
        <v>19316</v>
      </c>
      <c r="E68" s="507">
        <v>198185</v>
      </c>
      <c r="F68" s="507">
        <v>85778</v>
      </c>
      <c r="G68" s="507">
        <v>73395</v>
      </c>
      <c r="H68" s="506">
        <v>1036</v>
      </c>
    </row>
    <row r="69" spans="1:8" x14ac:dyDescent="0.2">
      <c r="A69" s="88">
        <v>7</v>
      </c>
      <c r="B69" s="28" t="s">
        <v>20</v>
      </c>
      <c r="C69" s="784">
        <v>567143</v>
      </c>
      <c r="D69" s="507">
        <v>20130</v>
      </c>
      <c r="E69" s="507">
        <v>462050</v>
      </c>
      <c r="F69" s="507">
        <v>84963</v>
      </c>
      <c r="G69" s="507">
        <v>110333</v>
      </c>
      <c r="H69" s="506">
        <v>1692</v>
      </c>
    </row>
    <row r="70" spans="1:8" x14ac:dyDescent="0.2">
      <c r="A70" s="87">
        <v>8</v>
      </c>
      <c r="B70" s="26" t="s">
        <v>21</v>
      </c>
      <c r="C70" s="784">
        <v>267565</v>
      </c>
      <c r="D70" s="507">
        <v>19313</v>
      </c>
      <c r="E70" s="507">
        <v>213945</v>
      </c>
      <c r="F70" s="507">
        <v>34307</v>
      </c>
      <c r="G70" s="507">
        <v>120388</v>
      </c>
      <c r="H70" s="506">
        <v>3293</v>
      </c>
    </row>
    <row r="71" spans="1:8" x14ac:dyDescent="0.2">
      <c r="A71" s="87">
        <v>9</v>
      </c>
      <c r="B71" s="26" t="s">
        <v>22</v>
      </c>
      <c r="C71" s="784">
        <v>189783</v>
      </c>
      <c r="D71" s="507">
        <v>15547</v>
      </c>
      <c r="E71" s="507">
        <v>149839</v>
      </c>
      <c r="F71" s="507">
        <v>24702</v>
      </c>
      <c r="G71" s="507">
        <v>90775</v>
      </c>
      <c r="H71" s="506">
        <v>7548</v>
      </c>
    </row>
    <row r="72" spans="1:8" x14ac:dyDescent="0.2">
      <c r="A72" s="87">
        <v>10</v>
      </c>
      <c r="B72" s="26" t="s">
        <v>23</v>
      </c>
      <c r="C72" s="784">
        <v>246216</v>
      </c>
      <c r="D72" s="507">
        <v>37507</v>
      </c>
      <c r="E72" s="507">
        <v>190391</v>
      </c>
      <c r="F72" s="507">
        <v>18318</v>
      </c>
      <c r="G72" s="507">
        <v>80780</v>
      </c>
      <c r="H72" s="506">
        <v>7633</v>
      </c>
    </row>
    <row r="73" spans="1:8" x14ac:dyDescent="0.2">
      <c r="A73" s="88">
        <v>11</v>
      </c>
      <c r="B73" s="28" t="s">
        <v>24</v>
      </c>
      <c r="C73" s="784">
        <v>195985</v>
      </c>
      <c r="D73" s="507">
        <v>16390</v>
      </c>
      <c r="E73" s="507">
        <v>150901</v>
      </c>
      <c r="F73" s="507">
        <v>28694</v>
      </c>
      <c r="G73" s="507">
        <v>103099</v>
      </c>
      <c r="H73" s="506">
        <v>11424</v>
      </c>
    </row>
    <row r="74" spans="1:8" x14ac:dyDescent="0.2">
      <c r="A74" s="87">
        <v>12</v>
      </c>
      <c r="B74" s="26" t="s">
        <v>25</v>
      </c>
      <c r="C74" s="784">
        <v>185479</v>
      </c>
      <c r="D74" s="507">
        <v>33716</v>
      </c>
      <c r="E74" s="507">
        <v>112146</v>
      </c>
      <c r="F74" s="507">
        <v>39617</v>
      </c>
      <c r="G74" s="507">
        <v>167518</v>
      </c>
      <c r="H74" s="506">
        <v>0</v>
      </c>
    </row>
    <row r="75" spans="1:8" x14ac:dyDescent="0.2">
      <c r="A75" s="87">
        <v>13</v>
      </c>
      <c r="B75" s="26" t="s">
        <v>26</v>
      </c>
      <c r="C75" s="784">
        <v>395225</v>
      </c>
      <c r="D75" s="507">
        <v>30662</v>
      </c>
      <c r="E75" s="507">
        <v>299821</v>
      </c>
      <c r="F75" s="507">
        <v>64742</v>
      </c>
      <c r="G75" s="507">
        <v>127141</v>
      </c>
      <c r="H75" s="506">
        <v>4945</v>
      </c>
    </row>
    <row r="76" spans="1:8" x14ac:dyDescent="0.2">
      <c r="A76" s="87">
        <v>14</v>
      </c>
      <c r="B76" s="26" t="s">
        <v>27</v>
      </c>
      <c r="C76" s="784">
        <v>284215</v>
      </c>
      <c r="D76" s="507">
        <v>28090</v>
      </c>
      <c r="E76" s="507">
        <v>253250</v>
      </c>
      <c r="F76" s="507">
        <v>2875</v>
      </c>
      <c r="G76" s="507">
        <v>123654</v>
      </c>
      <c r="H76" s="506">
        <v>16012</v>
      </c>
    </row>
    <row r="77" spans="1:8" s="515" customFormat="1" ht="13.5" customHeight="1" thickBot="1" x14ac:dyDescent="0.25">
      <c r="A77" s="93">
        <v>15</v>
      </c>
      <c r="B77" s="30" t="s">
        <v>28</v>
      </c>
      <c r="C77" s="785">
        <v>239002</v>
      </c>
      <c r="D77" s="786">
        <v>25980</v>
      </c>
      <c r="E77" s="786">
        <v>161098</v>
      </c>
      <c r="F77" s="786">
        <v>51924</v>
      </c>
      <c r="G77" s="786">
        <v>57128</v>
      </c>
      <c r="H77" s="787">
        <v>9614</v>
      </c>
    </row>
    <row r="78" spans="1:8" s="32" customFormat="1" ht="12.75" thickBot="1" x14ac:dyDescent="0.25">
      <c r="A78" s="502"/>
      <c r="B78" s="500" t="s">
        <v>502</v>
      </c>
      <c r="C78" s="126">
        <f t="shared" ref="C78:H78" si="3">SUM(C63:C77)</f>
        <v>3854693</v>
      </c>
      <c r="D78" s="126">
        <f t="shared" si="3"/>
        <v>332777</v>
      </c>
      <c r="E78" s="126">
        <f t="shared" si="3"/>
        <v>2715090</v>
      </c>
      <c r="F78" s="126">
        <f t="shared" si="3"/>
        <v>807131</v>
      </c>
      <c r="G78" s="126">
        <f t="shared" si="3"/>
        <v>1577364</v>
      </c>
      <c r="H78" s="127">
        <f t="shared" si="3"/>
        <v>114862</v>
      </c>
    </row>
    <row r="79" spans="1:8" s="515" customFormat="1" x14ac:dyDescent="0.2">
      <c r="A79" s="516"/>
      <c r="B79" s="1163" t="s">
        <v>436</v>
      </c>
      <c r="C79" s="423">
        <v>3550719</v>
      </c>
      <c r="D79" s="423">
        <v>643820</v>
      </c>
      <c r="E79" s="423">
        <v>2193969</v>
      </c>
      <c r="F79" s="423">
        <v>773577</v>
      </c>
      <c r="G79" s="423">
        <v>1464913</v>
      </c>
      <c r="H79" s="424">
        <v>122623</v>
      </c>
    </row>
    <row r="80" spans="1:8" s="515" customFormat="1" x14ac:dyDescent="0.2">
      <c r="A80" s="518"/>
      <c r="B80" s="503" t="s">
        <v>392</v>
      </c>
      <c r="C80" s="507">
        <v>3398673</v>
      </c>
      <c r="D80" s="507">
        <v>455295</v>
      </c>
      <c r="E80" s="507">
        <v>2298592</v>
      </c>
      <c r="F80" s="507">
        <v>644786</v>
      </c>
      <c r="G80" s="507">
        <v>1418710</v>
      </c>
      <c r="H80" s="506">
        <v>146527</v>
      </c>
    </row>
    <row r="81" spans="1:8" s="515" customFormat="1" x14ac:dyDescent="0.2">
      <c r="A81" s="518"/>
      <c r="B81" s="503" t="s">
        <v>353</v>
      </c>
      <c r="C81" s="507">
        <v>3110317</v>
      </c>
      <c r="D81" s="507">
        <v>511437</v>
      </c>
      <c r="E81" s="507">
        <v>2174135</v>
      </c>
      <c r="F81" s="507">
        <v>397471</v>
      </c>
      <c r="G81" s="507">
        <v>1382728</v>
      </c>
      <c r="H81" s="506">
        <v>102141</v>
      </c>
    </row>
    <row r="82" spans="1:8" s="420" customFormat="1" ht="12.75" thickBot="1" x14ac:dyDescent="0.25">
      <c r="A82" s="804"/>
      <c r="B82" s="895" t="s">
        <v>166</v>
      </c>
      <c r="C82" s="786">
        <v>3073862</v>
      </c>
      <c r="D82" s="786">
        <v>591608</v>
      </c>
      <c r="E82" s="786">
        <v>2095824</v>
      </c>
      <c r="F82" s="786">
        <v>393521</v>
      </c>
      <c r="G82" s="786">
        <v>1409139</v>
      </c>
      <c r="H82" s="787">
        <v>87619</v>
      </c>
    </row>
    <row r="84" spans="1:8" s="515" customFormat="1" x14ac:dyDescent="0.2">
      <c r="A84" s="5"/>
    </row>
    <row r="85" spans="1:8" s="515" customFormat="1" x14ac:dyDescent="0.2">
      <c r="A85" s="5"/>
    </row>
    <row r="86" spans="1:8" s="515" customFormat="1" x14ac:dyDescent="0.2">
      <c r="A86" s="5"/>
    </row>
    <row r="87" spans="1:8" s="515" customFormat="1" x14ac:dyDescent="0.2">
      <c r="A87" s="5"/>
      <c r="E87" s="515" t="s">
        <v>132</v>
      </c>
    </row>
    <row r="88" spans="1:8" s="515" customFormat="1" x14ac:dyDescent="0.2">
      <c r="A88" s="5"/>
    </row>
    <row r="90" spans="1:8" ht="13.5" thickBot="1" x14ac:dyDescent="0.25">
      <c r="A90" s="108" t="s">
        <v>162</v>
      </c>
      <c r="B90" s="108"/>
      <c r="C90" s="108"/>
      <c r="D90" s="108"/>
      <c r="E90" s="108"/>
      <c r="F90" s="108"/>
      <c r="G90" s="108"/>
      <c r="H90" s="108"/>
    </row>
    <row r="91" spans="1:8" ht="84.75" thickBot="1" x14ac:dyDescent="0.25">
      <c r="A91" s="80" t="s">
        <v>2</v>
      </c>
      <c r="B91" s="109" t="s">
        <v>3</v>
      </c>
      <c r="C91" s="110" t="s">
        <v>148</v>
      </c>
      <c r="D91" s="111" t="s">
        <v>142</v>
      </c>
      <c r="E91" s="112" t="s">
        <v>143</v>
      </c>
      <c r="F91" s="113" t="s">
        <v>144</v>
      </c>
      <c r="G91" s="111" t="s">
        <v>149</v>
      </c>
      <c r="H91" s="114" t="s">
        <v>75</v>
      </c>
    </row>
    <row r="92" spans="1:8" x14ac:dyDescent="0.2">
      <c r="A92" s="86">
        <v>1</v>
      </c>
      <c r="B92" s="28" t="s">
        <v>14</v>
      </c>
      <c r="C92" s="641">
        <v>98043</v>
      </c>
      <c r="D92" s="423">
        <v>5197</v>
      </c>
      <c r="E92" s="423">
        <v>0</v>
      </c>
      <c r="F92" s="423">
        <v>92846</v>
      </c>
      <c r="G92" s="423">
        <v>11521</v>
      </c>
      <c r="H92" s="424">
        <v>0</v>
      </c>
    </row>
    <row r="93" spans="1:8" x14ac:dyDescent="0.2">
      <c r="A93" s="87">
        <v>2</v>
      </c>
      <c r="B93" s="26" t="s">
        <v>15</v>
      </c>
      <c r="C93" s="784">
        <v>109269</v>
      </c>
      <c r="D93" s="507">
        <v>1106</v>
      </c>
      <c r="E93" s="507">
        <v>41736</v>
      </c>
      <c r="F93" s="507">
        <v>66427</v>
      </c>
      <c r="G93" s="507">
        <v>5026</v>
      </c>
      <c r="H93" s="506">
        <v>0</v>
      </c>
    </row>
    <row r="94" spans="1:8" x14ac:dyDescent="0.2">
      <c r="A94" s="87">
        <v>3</v>
      </c>
      <c r="B94" s="26" t="s">
        <v>16</v>
      </c>
      <c r="C94" s="784">
        <v>66598</v>
      </c>
      <c r="D94" s="507">
        <v>3751</v>
      </c>
      <c r="E94" s="507">
        <v>0</v>
      </c>
      <c r="F94" s="507">
        <v>62847</v>
      </c>
      <c r="G94" s="507">
        <v>6413</v>
      </c>
      <c r="H94" s="506">
        <v>0</v>
      </c>
    </row>
    <row r="95" spans="1:8" x14ac:dyDescent="0.2">
      <c r="A95" s="87">
        <v>4</v>
      </c>
      <c r="B95" s="26" t="s">
        <v>17</v>
      </c>
      <c r="C95" s="784">
        <v>58086</v>
      </c>
      <c r="D95" s="507">
        <v>3047</v>
      </c>
      <c r="E95" s="507">
        <v>0</v>
      </c>
      <c r="F95" s="507">
        <v>55039</v>
      </c>
      <c r="G95" s="507">
        <v>5006</v>
      </c>
      <c r="H95" s="506">
        <v>0</v>
      </c>
    </row>
    <row r="96" spans="1:8" x14ac:dyDescent="0.2">
      <c r="A96" s="87">
        <v>5</v>
      </c>
      <c r="B96" s="26" t="s">
        <v>18</v>
      </c>
      <c r="C96" s="784">
        <v>84394</v>
      </c>
      <c r="D96" s="507">
        <v>11047</v>
      </c>
      <c r="E96" s="507">
        <v>0</v>
      </c>
      <c r="F96" s="507">
        <v>73347</v>
      </c>
      <c r="G96" s="507">
        <v>49249</v>
      </c>
      <c r="H96" s="506">
        <v>0</v>
      </c>
    </row>
    <row r="97" spans="1:16" x14ac:dyDescent="0.2">
      <c r="A97" s="88">
        <v>6</v>
      </c>
      <c r="B97" s="28" t="s">
        <v>19</v>
      </c>
      <c r="C97" s="784">
        <v>139059</v>
      </c>
      <c r="D97" s="507">
        <v>10316</v>
      </c>
      <c r="E97" s="507">
        <v>58290</v>
      </c>
      <c r="F97" s="507">
        <v>70453</v>
      </c>
      <c r="G97" s="507">
        <v>21583</v>
      </c>
      <c r="H97" s="506">
        <v>0</v>
      </c>
    </row>
    <row r="98" spans="1:16" x14ac:dyDescent="0.2">
      <c r="A98" s="88">
        <v>7</v>
      </c>
      <c r="B98" s="28" t="s">
        <v>20</v>
      </c>
      <c r="C98" s="784">
        <v>95900</v>
      </c>
      <c r="D98" s="507">
        <v>10937</v>
      </c>
      <c r="E98" s="507">
        <v>0</v>
      </c>
      <c r="F98" s="507">
        <v>84963</v>
      </c>
      <c r="G98" s="507">
        <v>21695</v>
      </c>
      <c r="H98" s="506">
        <v>0</v>
      </c>
    </row>
    <row r="99" spans="1:16" x14ac:dyDescent="0.2">
      <c r="A99" s="87">
        <v>8</v>
      </c>
      <c r="B99" s="26" t="s">
        <v>21</v>
      </c>
      <c r="C99" s="784">
        <v>60264</v>
      </c>
      <c r="D99" s="507">
        <v>4653</v>
      </c>
      <c r="E99" s="507">
        <v>28693</v>
      </c>
      <c r="F99" s="507">
        <v>26918</v>
      </c>
      <c r="G99" s="507">
        <v>6656</v>
      </c>
      <c r="H99" s="506">
        <v>0</v>
      </c>
    </row>
    <row r="100" spans="1:16" x14ac:dyDescent="0.2">
      <c r="A100" s="87">
        <v>9</v>
      </c>
      <c r="B100" s="26" t="s">
        <v>22</v>
      </c>
      <c r="C100" s="784">
        <v>74868</v>
      </c>
      <c r="D100" s="507">
        <v>3893</v>
      </c>
      <c r="E100" s="507">
        <v>46273</v>
      </c>
      <c r="F100" s="507">
        <v>24702</v>
      </c>
      <c r="G100" s="507">
        <v>2664</v>
      </c>
      <c r="H100" s="506">
        <v>0</v>
      </c>
    </row>
    <row r="101" spans="1:16" x14ac:dyDescent="0.2">
      <c r="A101" s="87">
        <v>10</v>
      </c>
      <c r="B101" s="26" t="s">
        <v>23</v>
      </c>
      <c r="C101" s="784">
        <v>16149</v>
      </c>
      <c r="D101" s="507">
        <v>8381</v>
      </c>
      <c r="E101" s="507">
        <v>0</v>
      </c>
      <c r="F101" s="507">
        <v>7768</v>
      </c>
      <c r="G101" s="507">
        <v>14079</v>
      </c>
      <c r="H101" s="506">
        <v>0</v>
      </c>
    </row>
    <row r="102" spans="1:16" x14ac:dyDescent="0.2">
      <c r="A102" s="88">
        <v>11</v>
      </c>
      <c r="B102" s="28" t="s">
        <v>24</v>
      </c>
      <c r="C102" s="784">
        <v>22460</v>
      </c>
      <c r="D102" s="507">
        <v>6723</v>
      </c>
      <c r="E102" s="507">
        <v>0</v>
      </c>
      <c r="F102" s="507">
        <v>15737</v>
      </c>
      <c r="G102" s="507">
        <v>10512</v>
      </c>
      <c r="H102" s="506">
        <v>0</v>
      </c>
    </row>
    <row r="103" spans="1:16" x14ac:dyDescent="0.2">
      <c r="A103" s="87">
        <v>12</v>
      </c>
      <c r="B103" s="26" t="s">
        <v>25</v>
      </c>
      <c r="C103" s="784">
        <v>44835</v>
      </c>
      <c r="D103" s="507">
        <v>7951</v>
      </c>
      <c r="E103" s="507">
        <v>0</v>
      </c>
      <c r="F103" s="507">
        <v>36884</v>
      </c>
      <c r="G103" s="507">
        <v>40829</v>
      </c>
      <c r="H103" s="506">
        <v>0</v>
      </c>
    </row>
    <row r="104" spans="1:16" x14ac:dyDescent="0.2">
      <c r="A104" s="87">
        <v>13</v>
      </c>
      <c r="B104" s="26" t="s">
        <v>26</v>
      </c>
      <c r="C104" s="784">
        <v>74765</v>
      </c>
      <c r="D104" s="507">
        <v>11765</v>
      </c>
      <c r="E104" s="507">
        <v>417</v>
      </c>
      <c r="F104" s="507">
        <v>62583</v>
      </c>
      <c r="G104" s="507">
        <v>9738</v>
      </c>
      <c r="H104" s="506">
        <v>0</v>
      </c>
      <c r="P104" s="2" t="s">
        <v>132</v>
      </c>
    </row>
    <row r="105" spans="1:16" x14ac:dyDescent="0.2">
      <c r="A105" s="87">
        <v>14</v>
      </c>
      <c r="B105" s="26" t="s">
        <v>27</v>
      </c>
      <c r="C105" s="784">
        <v>14595</v>
      </c>
      <c r="D105" s="507">
        <v>11720</v>
      </c>
      <c r="E105" s="507">
        <v>0</v>
      </c>
      <c r="F105" s="507">
        <v>2875</v>
      </c>
      <c r="G105" s="507">
        <v>22338</v>
      </c>
      <c r="H105" s="506">
        <v>0</v>
      </c>
    </row>
    <row r="106" spans="1:16" s="515" customFormat="1" ht="13.5" customHeight="1" thickBot="1" x14ac:dyDescent="0.25">
      <c r="A106" s="93">
        <v>15</v>
      </c>
      <c r="B106" s="30" t="s">
        <v>28</v>
      </c>
      <c r="C106" s="785">
        <v>111749</v>
      </c>
      <c r="D106" s="786">
        <v>3630</v>
      </c>
      <c r="E106" s="786">
        <v>62334</v>
      </c>
      <c r="F106" s="786">
        <v>45785</v>
      </c>
      <c r="G106" s="786">
        <v>9886</v>
      </c>
      <c r="H106" s="787">
        <v>0</v>
      </c>
    </row>
    <row r="107" spans="1:16" ht="12.75" thickBot="1" x14ac:dyDescent="0.25">
      <c r="A107" s="502"/>
      <c r="B107" s="500" t="s">
        <v>502</v>
      </c>
      <c r="C107" s="126">
        <f t="shared" ref="C107:H107" si="4">SUM(C92:C106)</f>
        <v>1071034</v>
      </c>
      <c r="D107" s="126">
        <f t="shared" si="4"/>
        <v>104117</v>
      </c>
      <c r="E107" s="126">
        <f t="shared" si="4"/>
        <v>237743</v>
      </c>
      <c r="F107" s="126">
        <f t="shared" si="4"/>
        <v>729174</v>
      </c>
      <c r="G107" s="126">
        <f t="shared" si="4"/>
        <v>237195</v>
      </c>
      <c r="H107" s="790">
        <f t="shared" si="4"/>
        <v>0</v>
      </c>
    </row>
    <row r="108" spans="1:16" s="515" customFormat="1" x14ac:dyDescent="0.2">
      <c r="A108" s="516"/>
      <c r="B108" s="1163" t="s">
        <v>436</v>
      </c>
      <c r="C108" s="423">
        <v>772445.16</v>
      </c>
      <c r="D108" s="423">
        <v>114103</v>
      </c>
      <c r="E108" s="423">
        <v>20103</v>
      </c>
      <c r="F108" s="423">
        <v>638721.15999999992</v>
      </c>
      <c r="G108" s="423">
        <v>218007</v>
      </c>
      <c r="H108" s="1179">
        <v>0</v>
      </c>
    </row>
    <row r="109" spans="1:16" s="515" customFormat="1" x14ac:dyDescent="0.2">
      <c r="A109" s="518"/>
      <c r="B109" s="503" t="s">
        <v>392</v>
      </c>
      <c r="C109" s="507">
        <v>740643</v>
      </c>
      <c r="D109" s="507">
        <v>143077</v>
      </c>
      <c r="E109" s="507">
        <v>417</v>
      </c>
      <c r="F109" s="507">
        <v>597149</v>
      </c>
      <c r="G109" s="507">
        <v>167553</v>
      </c>
      <c r="H109" s="788">
        <v>0</v>
      </c>
    </row>
    <row r="110" spans="1:16" s="515" customFormat="1" x14ac:dyDescent="0.2">
      <c r="A110" s="518"/>
      <c r="B110" s="503" t="s">
        <v>353</v>
      </c>
      <c r="C110" s="507">
        <v>560356</v>
      </c>
      <c r="D110" s="507">
        <v>151912</v>
      </c>
      <c r="E110" s="507">
        <v>5435</v>
      </c>
      <c r="F110" s="507">
        <v>362743.43</v>
      </c>
      <c r="G110" s="507">
        <v>154575</v>
      </c>
      <c r="H110" s="788">
        <v>0</v>
      </c>
    </row>
    <row r="111" spans="1:16" s="420" customFormat="1" ht="12.75" thickBot="1" x14ac:dyDescent="0.25">
      <c r="A111" s="804"/>
      <c r="B111" s="895" t="s">
        <v>166</v>
      </c>
      <c r="C111" s="786">
        <v>454113</v>
      </c>
      <c r="D111" s="786">
        <v>154717</v>
      </c>
      <c r="E111" s="786">
        <v>28567</v>
      </c>
      <c r="F111" s="786">
        <v>294677</v>
      </c>
      <c r="G111" s="786">
        <v>114241</v>
      </c>
      <c r="H111" s="789">
        <v>0</v>
      </c>
    </row>
  </sheetData>
  <printOptions horizontalCentered="1" verticalCentered="1"/>
  <pageMargins left="0.7" right="0.7" top="0.75" bottom="0.75" header="0.3" footer="0.3"/>
  <pageSetup paperSize="9" fitToWidth="0" fitToHeight="0" orientation="landscape" useFirstPageNumber="1" r:id="rId1"/>
  <rowBreaks count="1" manualBreakCount="1">
    <brk id="59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33"/>
  <sheetViews>
    <sheetView showGridLines="0" view="pageLayout" zoomScale="130" zoomScaleNormal="100" zoomScalePageLayoutView="130" workbookViewId="0">
      <selection activeCell="L21" sqref="L21"/>
    </sheetView>
  </sheetViews>
  <sheetFormatPr baseColWidth="10" defaultRowHeight="12.75" x14ac:dyDescent="0.2"/>
  <cols>
    <col min="2" max="2" width="19.42578125" customWidth="1"/>
    <col min="3" max="3" width="12.140625" customWidth="1"/>
    <col min="7" max="7" width="14.5703125" customWidth="1"/>
  </cols>
  <sheetData>
    <row r="4" spans="1:9" ht="30" customHeight="1" thickBot="1" x14ac:dyDescent="0.25">
      <c r="A4" s="1629" t="s">
        <v>378</v>
      </c>
      <c r="B4" s="1629"/>
      <c r="C4" s="1629"/>
      <c r="D4" s="1629"/>
      <c r="E4" s="1629"/>
      <c r="F4" s="1629"/>
      <c r="G4" s="1629"/>
    </row>
    <row r="5" spans="1:9" ht="48.75" thickBot="1" x14ac:dyDescent="0.25">
      <c r="A5" s="1296" t="s">
        <v>2</v>
      </c>
      <c r="B5" s="1297" t="s">
        <v>3</v>
      </c>
      <c r="C5" s="110" t="s">
        <v>384</v>
      </c>
      <c r="D5" s="111" t="s">
        <v>379</v>
      </c>
      <c r="E5" s="112" t="s">
        <v>380</v>
      </c>
      <c r="F5" s="113" t="s">
        <v>381</v>
      </c>
      <c r="G5" s="791" t="s">
        <v>382</v>
      </c>
    </row>
    <row r="6" spans="1:9" x14ac:dyDescent="0.2">
      <c r="A6" s="242">
        <v>1</v>
      </c>
      <c r="B6" s="648" t="s">
        <v>14</v>
      </c>
      <c r="C6" s="792">
        <v>257</v>
      </c>
      <c r="D6" s="793">
        <v>12319</v>
      </c>
      <c r="E6" s="864">
        <v>6197</v>
      </c>
      <c r="F6" s="1298">
        <f>E6/D6</f>
        <v>0.50304407825310493</v>
      </c>
      <c r="G6" s="794">
        <f>E6/C6</f>
        <v>24.11284046692607</v>
      </c>
    </row>
    <row r="7" spans="1:9" x14ac:dyDescent="0.2">
      <c r="A7" s="87">
        <v>2</v>
      </c>
      <c r="B7" s="649" t="s">
        <v>15</v>
      </c>
      <c r="C7" s="1291">
        <v>231</v>
      </c>
      <c r="D7" s="1290">
        <v>6526</v>
      </c>
      <c r="E7" s="1292">
        <v>6526</v>
      </c>
      <c r="F7" s="1299">
        <f t="shared" ref="F7:F20" si="0">E7/D7</f>
        <v>1</v>
      </c>
      <c r="G7" s="795">
        <f t="shared" ref="G7:G20" si="1">E7/C7</f>
        <v>28.251082251082252</v>
      </c>
    </row>
    <row r="8" spans="1:9" x14ac:dyDescent="0.2">
      <c r="A8" s="87">
        <v>3</v>
      </c>
      <c r="B8" s="649" t="s">
        <v>16</v>
      </c>
      <c r="C8" s="1291">
        <v>47</v>
      </c>
      <c r="D8" s="1290">
        <v>770</v>
      </c>
      <c r="E8" s="1292">
        <v>474</v>
      </c>
      <c r="F8" s="1299">
        <f t="shared" si="0"/>
        <v>0.61558441558441557</v>
      </c>
      <c r="G8" s="795">
        <f t="shared" si="1"/>
        <v>10.085106382978724</v>
      </c>
    </row>
    <row r="9" spans="1:9" x14ac:dyDescent="0.2">
      <c r="A9" s="87">
        <v>4</v>
      </c>
      <c r="B9" s="649" t="s">
        <v>17</v>
      </c>
      <c r="C9" s="1291">
        <v>770</v>
      </c>
      <c r="D9" s="1290">
        <v>13992</v>
      </c>
      <c r="E9" s="1292">
        <v>11207</v>
      </c>
      <c r="F9" s="1299">
        <f t="shared" si="0"/>
        <v>0.80095769010863349</v>
      </c>
      <c r="G9" s="795">
        <f t="shared" si="1"/>
        <v>14.554545454545455</v>
      </c>
      <c r="I9" t="s">
        <v>132</v>
      </c>
    </row>
    <row r="10" spans="1:9" x14ac:dyDescent="0.2">
      <c r="A10" s="87">
        <v>5</v>
      </c>
      <c r="B10" s="649" t="s">
        <v>410</v>
      </c>
      <c r="C10" s="1291">
        <v>89</v>
      </c>
      <c r="D10" s="1290">
        <v>1711</v>
      </c>
      <c r="E10" s="1292">
        <v>835</v>
      </c>
      <c r="F10" s="1299">
        <f t="shared" si="0"/>
        <v>0.48801870251315022</v>
      </c>
      <c r="G10" s="795">
        <f t="shared" si="1"/>
        <v>9.382022471910112</v>
      </c>
    </row>
    <row r="11" spans="1:9" x14ac:dyDescent="0.2">
      <c r="A11" s="88">
        <v>6</v>
      </c>
      <c r="B11" s="650" t="s">
        <v>411</v>
      </c>
      <c r="C11" s="1291">
        <v>43</v>
      </c>
      <c r="D11" s="1290">
        <v>463</v>
      </c>
      <c r="E11" s="1292">
        <v>405</v>
      </c>
      <c r="F11" s="1299">
        <f t="shared" si="0"/>
        <v>0.87473002159827218</v>
      </c>
      <c r="G11" s="795">
        <f t="shared" si="1"/>
        <v>9.4186046511627914</v>
      </c>
    </row>
    <row r="12" spans="1:9" x14ac:dyDescent="0.2">
      <c r="A12" s="88">
        <v>7</v>
      </c>
      <c r="B12" s="650" t="s">
        <v>20</v>
      </c>
      <c r="C12" s="1291">
        <v>81</v>
      </c>
      <c r="D12" s="1290">
        <v>4322</v>
      </c>
      <c r="E12" s="1292">
        <v>2610</v>
      </c>
      <c r="F12" s="1299">
        <f t="shared" si="0"/>
        <v>0.60388708931050439</v>
      </c>
      <c r="G12" s="795">
        <f t="shared" si="1"/>
        <v>32.222222222222221</v>
      </c>
    </row>
    <row r="13" spans="1:9" x14ac:dyDescent="0.2">
      <c r="A13" s="87">
        <v>8</v>
      </c>
      <c r="B13" s="649" t="s">
        <v>21</v>
      </c>
      <c r="C13" s="1291">
        <v>68</v>
      </c>
      <c r="D13" s="1290">
        <v>338</v>
      </c>
      <c r="E13" s="1292">
        <v>291</v>
      </c>
      <c r="F13" s="1299">
        <f t="shared" si="0"/>
        <v>0.86094674556213013</v>
      </c>
      <c r="G13" s="795">
        <f t="shared" si="1"/>
        <v>4.2794117647058822</v>
      </c>
    </row>
    <row r="14" spans="1:9" x14ac:dyDescent="0.2">
      <c r="A14" s="87">
        <v>9</v>
      </c>
      <c r="B14" s="649" t="s">
        <v>412</v>
      </c>
      <c r="C14" s="1291">
        <v>166</v>
      </c>
      <c r="D14" s="1290">
        <v>2062</v>
      </c>
      <c r="E14" s="1292">
        <v>1686</v>
      </c>
      <c r="F14" s="1299">
        <f t="shared" si="0"/>
        <v>0.81765276430649858</v>
      </c>
      <c r="G14" s="795">
        <f t="shared" si="1"/>
        <v>10.156626506024097</v>
      </c>
    </row>
    <row r="15" spans="1:9" x14ac:dyDescent="0.2">
      <c r="A15" s="87">
        <v>10</v>
      </c>
      <c r="B15" s="649" t="s">
        <v>413</v>
      </c>
      <c r="C15" s="1291">
        <v>74</v>
      </c>
      <c r="D15" s="1290">
        <v>1814</v>
      </c>
      <c r="E15" s="1292">
        <v>1452</v>
      </c>
      <c r="F15" s="1299">
        <f t="shared" si="0"/>
        <v>0.80044101433296577</v>
      </c>
      <c r="G15" s="795">
        <f t="shared" si="1"/>
        <v>19.621621621621621</v>
      </c>
    </row>
    <row r="16" spans="1:9" x14ac:dyDescent="0.2">
      <c r="A16" s="88">
        <v>11</v>
      </c>
      <c r="B16" s="650" t="s">
        <v>24</v>
      </c>
      <c r="C16" s="1291">
        <v>308</v>
      </c>
      <c r="D16" s="1290">
        <v>1475</v>
      </c>
      <c r="E16" s="1292">
        <v>5673</v>
      </c>
      <c r="F16" s="1299">
        <f t="shared" si="0"/>
        <v>3.8461016949152542</v>
      </c>
      <c r="G16" s="795">
        <f t="shared" si="1"/>
        <v>18.418831168831169</v>
      </c>
    </row>
    <row r="17" spans="1:7" x14ac:dyDescent="0.2">
      <c r="A17" s="87">
        <v>12</v>
      </c>
      <c r="B17" s="649" t="s">
        <v>25</v>
      </c>
      <c r="C17" s="1291">
        <v>871</v>
      </c>
      <c r="D17" s="1290">
        <v>24021</v>
      </c>
      <c r="E17" s="1292">
        <v>12212</v>
      </c>
      <c r="F17" s="1299">
        <f t="shared" si="0"/>
        <v>0.50838849340160697</v>
      </c>
      <c r="G17" s="795">
        <f t="shared" si="1"/>
        <v>14.020665901262916</v>
      </c>
    </row>
    <row r="18" spans="1:7" x14ac:dyDescent="0.2">
      <c r="A18" s="87">
        <v>13</v>
      </c>
      <c r="B18" s="649" t="s">
        <v>26</v>
      </c>
      <c r="C18" s="1291">
        <v>121</v>
      </c>
      <c r="D18" s="1290">
        <v>1249</v>
      </c>
      <c r="E18" s="1292">
        <v>1873</v>
      </c>
      <c r="F18" s="1299">
        <f t="shared" si="0"/>
        <v>1.4995996797437949</v>
      </c>
      <c r="G18" s="795">
        <f t="shared" si="1"/>
        <v>15.479338842975206</v>
      </c>
    </row>
    <row r="19" spans="1:7" s="512" customFormat="1" x14ac:dyDescent="0.2">
      <c r="A19" s="87">
        <v>14</v>
      </c>
      <c r="B19" s="649" t="s">
        <v>27</v>
      </c>
      <c r="C19" s="1291">
        <v>121</v>
      </c>
      <c r="D19" s="1290">
        <v>2118</v>
      </c>
      <c r="E19" s="1292">
        <v>1314</v>
      </c>
      <c r="F19" s="1299">
        <f t="shared" si="0"/>
        <v>0.6203966005665722</v>
      </c>
      <c r="G19" s="795">
        <f t="shared" si="1"/>
        <v>10.859504132231406</v>
      </c>
    </row>
    <row r="20" spans="1:7" s="512" customFormat="1" ht="24.75" thickBot="1" x14ac:dyDescent="0.25">
      <c r="A20" s="89">
        <v>15</v>
      </c>
      <c r="B20" s="651" t="s">
        <v>28</v>
      </c>
      <c r="C20" s="1293">
        <v>119</v>
      </c>
      <c r="D20" s="1294">
        <v>1415</v>
      </c>
      <c r="E20" s="1295">
        <v>1147</v>
      </c>
      <c r="F20" s="1300">
        <f t="shared" si="0"/>
        <v>0.81060070671378093</v>
      </c>
      <c r="G20" s="937">
        <f t="shared" si="1"/>
        <v>9.6386554621848735</v>
      </c>
    </row>
    <row r="21" spans="1:7" s="512" customFormat="1" x14ac:dyDescent="0.2">
      <c r="A21" s="1303"/>
      <c r="B21" s="1304" t="s">
        <v>502</v>
      </c>
      <c r="C21" s="1115">
        <f t="shared" ref="C21:E21" si="2">SUM(C6:C20)</f>
        <v>3366</v>
      </c>
      <c r="D21" s="1116">
        <f t="shared" si="2"/>
        <v>74595</v>
      </c>
      <c r="E21" s="912">
        <f t="shared" si="2"/>
        <v>53902</v>
      </c>
      <c r="F21" s="1305">
        <f>E21/D21</f>
        <v>0.72259534821368721</v>
      </c>
      <c r="G21" s="1306">
        <f>E21/C21</f>
        <v>16.013666072489602</v>
      </c>
    </row>
    <row r="22" spans="1:7" s="512" customFormat="1" x14ac:dyDescent="0.2">
      <c r="A22" s="88"/>
      <c r="B22" s="28" t="s">
        <v>436</v>
      </c>
      <c r="C22" s="1291">
        <v>2810</v>
      </c>
      <c r="D22" s="1290">
        <v>57828</v>
      </c>
      <c r="E22" s="1292">
        <v>43583</v>
      </c>
      <c r="F22" s="863">
        <v>0.7536660441308709</v>
      </c>
      <c r="G22" s="795">
        <v>15.509964412811389</v>
      </c>
    </row>
    <row r="23" spans="1:7" s="512" customFormat="1" ht="13.5" thickBot="1" x14ac:dyDescent="0.25">
      <c r="A23" s="1301"/>
      <c r="B23" s="115" t="s">
        <v>392</v>
      </c>
      <c r="C23" s="1293">
        <v>2101</v>
      </c>
      <c r="D23" s="1294">
        <v>46787</v>
      </c>
      <c r="E23" s="1295">
        <v>31185</v>
      </c>
      <c r="F23" s="1302">
        <v>0.66653130142988437</v>
      </c>
      <c r="G23" s="937">
        <f t="shared" ref="G23" si="3">E23/C23</f>
        <v>14.842931937172775</v>
      </c>
    </row>
    <row r="24" spans="1:7" x14ac:dyDescent="0.2">
      <c r="A24" t="s">
        <v>383</v>
      </c>
    </row>
    <row r="33" spans="5:5" x14ac:dyDescent="0.2">
      <c r="E33" t="s">
        <v>132</v>
      </c>
    </row>
  </sheetData>
  <mergeCells count="1">
    <mergeCell ref="A4:G4"/>
  </mergeCells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5"/>
  <dimension ref="A1:O47"/>
  <sheetViews>
    <sheetView showGridLines="0" zoomScaleNormal="100" workbookViewId="0">
      <selection activeCell="A5" sqref="A5:N29"/>
    </sheetView>
  </sheetViews>
  <sheetFormatPr baseColWidth="10" defaultColWidth="11.42578125" defaultRowHeight="12" x14ac:dyDescent="0.2"/>
  <cols>
    <col min="1" max="1" width="6.140625" style="581" bestFit="1" customWidth="1"/>
    <col min="2" max="2" width="20.5703125" style="72" customWidth="1"/>
    <col min="3" max="3" width="8.5703125" style="72" customWidth="1"/>
    <col min="4" max="4" width="9.5703125" style="72" customWidth="1"/>
    <col min="5" max="5" width="9" style="72" customWidth="1"/>
    <col min="6" max="6" width="7.7109375" style="72" customWidth="1"/>
    <col min="7" max="8" width="11.42578125" style="72" customWidth="1"/>
    <col min="9" max="9" width="8.5703125" style="72" customWidth="1"/>
    <col min="10" max="10" width="8.28515625" style="72" customWidth="1"/>
    <col min="11" max="11" width="8.85546875" style="72" customWidth="1"/>
    <col min="12" max="12" width="8.28515625" style="72" customWidth="1"/>
    <col min="13" max="13" width="8" style="72" customWidth="1"/>
    <col min="14" max="14" width="8.42578125" style="72" customWidth="1"/>
    <col min="15" max="15" width="3.7109375" style="72" customWidth="1"/>
    <col min="16" max="16384" width="11.42578125" style="72"/>
  </cols>
  <sheetData>
    <row r="1" spans="1:15" x14ac:dyDescent="0.2">
      <c r="A1" s="597" t="s">
        <v>0</v>
      </c>
    </row>
    <row r="2" spans="1:15" x14ac:dyDescent="0.2">
      <c r="A2" s="597"/>
    </row>
    <row r="3" spans="1:15" x14ac:dyDescent="0.2">
      <c r="A3" s="597" t="str">
        <f>A5</f>
        <v>Tabell 3-6 - A -  Andel brukere av hjemmetjenester pr. 31.12. av antall innbyggere i samme aldersgruppe.   1)</v>
      </c>
    </row>
    <row r="4" spans="1:15" x14ac:dyDescent="0.2">
      <c r="A4" s="597"/>
    </row>
    <row r="5" spans="1:15" s="73" customFormat="1" ht="30" customHeight="1" thickBot="1" x14ac:dyDescent="0.25">
      <c r="A5" s="577" t="s">
        <v>524</v>
      </c>
      <c r="O5" s="72"/>
    </row>
    <row r="6" spans="1:15" s="565" customFormat="1" ht="12.75" thickBot="1" x14ac:dyDescent="0.25">
      <c r="A6" s="556"/>
      <c r="B6" s="557"/>
      <c r="C6" s="1582" t="s">
        <v>400</v>
      </c>
      <c r="D6" s="1582"/>
      <c r="E6" s="1582"/>
      <c r="F6" s="1582"/>
      <c r="G6" s="1582"/>
      <c r="H6" s="1582"/>
      <c r="I6" s="1582" t="s">
        <v>76</v>
      </c>
      <c r="J6" s="1582"/>
      <c r="K6" s="1582"/>
      <c r="L6" s="1582"/>
      <c r="M6" s="1582"/>
      <c r="N6" s="1582"/>
      <c r="O6" s="72"/>
    </row>
    <row r="7" spans="1:15" s="565" customFormat="1" ht="48.75" thickBot="1" x14ac:dyDescent="0.25">
      <c r="A7" s="558" t="s">
        <v>2</v>
      </c>
      <c r="B7" s="559" t="s">
        <v>3</v>
      </c>
      <c r="C7" s="563" t="s">
        <v>77</v>
      </c>
      <c r="D7" s="564" t="s">
        <v>78</v>
      </c>
      <c r="E7" s="562" t="s">
        <v>79</v>
      </c>
      <c r="F7" s="562" t="s">
        <v>80</v>
      </c>
      <c r="G7" s="560" t="s">
        <v>81</v>
      </c>
      <c r="H7" s="562" t="s">
        <v>82</v>
      </c>
      <c r="I7" s="561" t="s">
        <v>401</v>
      </c>
      <c r="J7" s="564" t="s">
        <v>402</v>
      </c>
      <c r="K7" s="564" t="s">
        <v>403</v>
      </c>
      <c r="L7" s="562" t="s">
        <v>404</v>
      </c>
      <c r="M7" s="562" t="s">
        <v>405</v>
      </c>
      <c r="N7" s="562" t="s">
        <v>406</v>
      </c>
      <c r="O7" s="72"/>
    </row>
    <row r="8" spans="1:15" ht="12.75" x14ac:dyDescent="0.2">
      <c r="A8" s="566">
        <v>1</v>
      </c>
      <c r="B8" s="567" t="s">
        <v>14</v>
      </c>
      <c r="C8" s="1364">
        <v>51630</v>
      </c>
      <c r="D8" s="1222">
        <v>2500.6338329764453</v>
      </c>
      <c r="E8" s="1222">
        <v>552.38967611336034</v>
      </c>
      <c r="F8" s="839">
        <v>178.171875</v>
      </c>
      <c r="G8" s="796">
        <f t="shared" ref="G8:G22" si="0">SUM(E8:F8)</f>
        <v>730.56155111336034</v>
      </c>
      <c r="H8" s="602">
        <f t="shared" ref="H8:H22" si="1">SUM(D8:F8)</f>
        <v>3231.1953840898059</v>
      </c>
      <c r="I8" s="711">
        <f>('Tab_3_5_-_hjemmetjenester'!AE10+'Tab_3_5_-_hjemmetjenester'!AF10)/'Tab_3_6_-_andel_mottakere_hj_tj'!C8</f>
        <v>1.0575246949447996E-2</v>
      </c>
      <c r="J8" s="712">
        <f>'Tab_3_5_-_hjemmetjenester'!AG10/'Tab_3_6_-_andel_mottakere_hj_tj'!D8</f>
        <v>8.99771877964987E-2</v>
      </c>
      <c r="K8" s="712">
        <f>('Tab_3_5_-_hjemmetjenester'!AH10+'Tab_3_5_-_hjemmetjenester'!AI10)/E8</f>
        <v>0.27516806807375388</v>
      </c>
      <c r="L8" s="712">
        <f>('Tab_3_5_-_hjemmetjenester'!AJ10+'Tab_3_5_-_hjemmetjenester'!AK10)/'Tab_3_6_-_andel_mottakere_hj_tj'!F8</f>
        <v>0.43777953170218364</v>
      </c>
      <c r="M8" s="712">
        <f>('Tab_3_5_-_hjemmetjenester'!AH10+'Tab_3_5_-_hjemmetjenester'!AI10+'Tab_3_5_-_hjemmetjenester'!AJ10+'Tab_3_5_-_hjemmetjenester'!AK10)/'Tab_3_6_-_andel_mottakere_hj_tj'!G8</f>
        <v>0.3148263136069574</v>
      </c>
      <c r="N8" s="713">
        <f>('Tab_3_5_-_hjemmetjenester'!AG10+'Tab_3_5_-_hjemmetjenester'!AH10+'Tab_3_5_-_hjemmetjenester'!AI10+'Tab_3_5_-_hjemmetjenester'!AK10)/H8</f>
        <v>0.12100784803211169</v>
      </c>
    </row>
    <row r="9" spans="1:15" ht="12.75" x14ac:dyDescent="0.2">
      <c r="A9" s="569">
        <v>2</v>
      </c>
      <c r="B9" s="570" t="s">
        <v>15</v>
      </c>
      <c r="C9" s="1365">
        <v>56169</v>
      </c>
      <c r="D9" s="1213">
        <v>2276.2365887207702</v>
      </c>
      <c r="E9" s="1213">
        <v>541.07171775592826</v>
      </c>
      <c r="F9" s="840">
        <v>209.2235294117647</v>
      </c>
      <c r="G9" s="797">
        <f t="shared" si="0"/>
        <v>750.29524716769299</v>
      </c>
      <c r="H9" s="604">
        <f t="shared" si="1"/>
        <v>3026.5318358884629</v>
      </c>
      <c r="I9" s="714">
        <f>('Tab_3_5_-_hjemmetjenester'!AE11+'Tab_3_5_-_hjemmetjenester'!AF11)/'Tab_3_6_-_andel_mottakere_hj_tj'!C9</f>
        <v>9.8274849116060468E-3</v>
      </c>
      <c r="J9" s="715">
        <f>'Tab_3_5_-_hjemmetjenester'!AG11/'Tab_3_6_-_andel_mottakere_hj_tj'!D9</f>
        <v>0.10104397809072144</v>
      </c>
      <c r="K9" s="715">
        <f>('Tab_3_5_-_hjemmetjenester'!AH11+'Tab_3_5_-_hjemmetjenester'!AI11)/E9</f>
        <v>0.26983483928069413</v>
      </c>
      <c r="L9" s="715">
        <f>('Tab_3_5_-_hjemmetjenester'!AJ11+'Tab_3_5_-_hjemmetjenester'!AK11)/'Tab_3_6_-_andel_mottakere_hj_tj'!F9</f>
        <v>0.38236617183985605</v>
      </c>
      <c r="M9" s="715">
        <f>('Tab_3_5_-_hjemmetjenester'!AH11+'Tab_3_5_-_hjemmetjenester'!AI11+'Tab_3_5_-_hjemmetjenester'!AJ11+'Tab_3_5_-_hjemmetjenester'!AK11)/'Tab_3_6_-_andel_mottakere_hj_tj'!G9</f>
        <v>0.30121475626179517</v>
      </c>
      <c r="N9" s="716">
        <f>('Tab_3_5_-_hjemmetjenester'!AG11+'Tab_3_5_-_hjemmetjenester'!AH11+'Tab_3_5_-_hjemmetjenester'!AI11+'Tab_3_5_-_hjemmetjenester'!AK11)/H9</f>
        <v>0.13084283314130446</v>
      </c>
    </row>
    <row r="10" spans="1:15" ht="12.75" x14ac:dyDescent="0.2">
      <c r="A10" s="569">
        <v>3</v>
      </c>
      <c r="B10" s="570" t="s">
        <v>16</v>
      </c>
      <c r="C10" s="1365">
        <v>40272</v>
      </c>
      <c r="D10" s="1213">
        <v>2132.1967851924014</v>
      </c>
      <c r="E10" s="1213">
        <v>483.81317169069462</v>
      </c>
      <c r="F10" s="840">
        <v>184.40366972477065</v>
      </c>
      <c r="G10" s="797">
        <f t="shared" si="0"/>
        <v>668.2168414154653</v>
      </c>
      <c r="H10" s="604">
        <f t="shared" si="1"/>
        <v>2800.4136266078667</v>
      </c>
      <c r="I10" s="714">
        <f>('Tab_3_5_-_hjemmetjenester'!AE12+'Tab_3_5_-_hjemmetjenester'!AF12)/'Tab_3_6_-_andel_mottakere_hj_tj'!C10</f>
        <v>1.3284664282876441E-2</v>
      </c>
      <c r="J10" s="715">
        <f>'Tab_3_5_-_hjemmetjenester'!AG12/'Tab_3_6_-_andel_mottakere_hj_tj'!D10</f>
        <v>0.10833896833736921</v>
      </c>
      <c r="K10" s="715">
        <f>('Tab_3_5_-_hjemmetjenester'!AH12+'Tab_3_5_-_hjemmetjenester'!AI12)/E10</f>
        <v>0.29763555112976603</v>
      </c>
      <c r="L10" s="715">
        <f>('Tab_3_5_-_hjemmetjenester'!AJ12+'Tab_3_5_-_hjemmetjenester'!AK12)/'Tab_3_6_-_andel_mottakere_hj_tj'!F10</f>
        <v>0.46636815920398006</v>
      </c>
      <c r="M10" s="715">
        <f>('Tab_3_5_-_hjemmetjenester'!AH12+'Tab_3_5_-_hjemmetjenester'!AI12+'Tab_3_5_-_hjemmetjenester'!AJ12+'Tab_3_5_-_hjemmetjenester'!AK12)/'Tab_3_6_-_andel_mottakere_hj_tj'!G10</f>
        <v>0.3441996456012652</v>
      </c>
      <c r="N10" s="716">
        <f>('Tab_3_5_-_hjemmetjenester'!AG12+'Tab_3_5_-_hjemmetjenester'!AH12+'Tab_3_5_-_hjemmetjenester'!AI12+'Tab_3_5_-_hjemmetjenester'!AK12)/H10</f>
        <v>0.14140768215003785</v>
      </c>
    </row>
    <row r="11" spans="1:15" ht="12.75" x14ac:dyDescent="0.2">
      <c r="A11" s="569">
        <v>4</v>
      </c>
      <c r="B11" s="570" t="s">
        <v>17</v>
      </c>
      <c r="C11" s="1365">
        <v>36903</v>
      </c>
      <c r="D11" s="1213">
        <v>2021.0205720020069</v>
      </c>
      <c r="E11" s="1213">
        <v>507.37774391137424</v>
      </c>
      <c r="F11" s="840">
        <v>202.47148288973384</v>
      </c>
      <c r="G11" s="797">
        <f t="shared" si="0"/>
        <v>709.8492268011081</v>
      </c>
      <c r="H11" s="604">
        <f t="shared" si="1"/>
        <v>2730.8697988031154</v>
      </c>
      <c r="I11" s="714">
        <f>('Tab_3_5_-_hjemmetjenester'!AE13+'Tab_3_5_-_hjemmetjenester'!AF13)/'Tab_3_6_-_andel_mottakere_hj_tj'!C11</f>
        <v>8.8068720700214074E-3</v>
      </c>
      <c r="J11" s="715">
        <f>'Tab_3_5_-_hjemmetjenester'!AG13/'Tab_3_6_-_andel_mottakere_hj_tj'!D11</f>
        <v>6.5808335571889434E-2</v>
      </c>
      <c r="K11" s="715">
        <f>('Tab_3_5_-_hjemmetjenester'!AH13+'Tab_3_5_-_hjemmetjenester'!AI13)/E11</f>
        <v>0.21877191369156473</v>
      </c>
      <c r="L11" s="715">
        <f>('Tab_3_5_-_hjemmetjenester'!AJ13+'Tab_3_5_-_hjemmetjenester'!AK13)/'Tab_3_6_-_andel_mottakere_hj_tj'!F11</f>
        <v>0.4543849765258216</v>
      </c>
      <c r="M11" s="715">
        <f>('Tab_3_5_-_hjemmetjenester'!AH13+'Tab_3_5_-_hjemmetjenester'!AI13+'Tab_3_5_-_hjemmetjenester'!AJ13+'Tab_3_5_-_hjemmetjenester'!AK13)/'Tab_3_6_-_andel_mottakere_hj_tj'!G11</f>
        <v>0.28597622190110289</v>
      </c>
      <c r="N11" s="716">
        <f>('Tab_3_5_-_hjemmetjenester'!AG13+'Tab_3_5_-_hjemmetjenester'!AH13+'Tab_3_5_-_hjemmetjenester'!AI13+'Tab_3_5_-_hjemmetjenester'!AK13)/H11</f>
        <v>0.10289761896490143</v>
      </c>
    </row>
    <row r="12" spans="1:15" ht="12.75" x14ac:dyDescent="0.2">
      <c r="A12" s="569">
        <v>5</v>
      </c>
      <c r="B12" s="570" t="s">
        <v>18</v>
      </c>
      <c r="C12" s="1365">
        <v>50795</v>
      </c>
      <c r="D12" s="1213">
        <v>5443.7035979440316</v>
      </c>
      <c r="E12" s="1213">
        <v>1513.0613953398133</v>
      </c>
      <c r="F12" s="840">
        <v>462.09224318658283</v>
      </c>
      <c r="G12" s="797">
        <f t="shared" si="0"/>
        <v>1975.1536385263962</v>
      </c>
      <c r="H12" s="604">
        <f t="shared" si="1"/>
        <v>7418.8572364704278</v>
      </c>
      <c r="I12" s="714">
        <f>('Tab_3_5_-_hjemmetjenester'!AE14+'Tab_3_5_-_hjemmetjenester'!AF14)/'Tab_3_6_-_andel_mottakere_hj_tj'!C12</f>
        <v>7.5401122157692686E-3</v>
      </c>
      <c r="J12" s="715">
        <f>'Tab_3_5_-_hjemmetjenester'!AG14/'Tab_3_6_-_andel_mottakere_hj_tj'!D12</f>
        <v>6.1722684557421512E-2</v>
      </c>
      <c r="K12" s="715">
        <f>('Tab_3_5_-_hjemmetjenester'!AH14+'Tab_3_5_-_hjemmetjenester'!AI14)/E12</f>
        <v>0.23330183499970994</v>
      </c>
      <c r="L12" s="715">
        <f>('Tab_3_5_-_hjemmetjenester'!AJ14+'Tab_3_5_-_hjemmetjenester'!AK14)/'Tab_3_6_-_andel_mottakere_hj_tj'!F12</f>
        <v>0.41117331615385311</v>
      </c>
      <c r="M12" s="715">
        <f>('Tab_3_5_-_hjemmetjenester'!AH14+'Tab_3_5_-_hjemmetjenester'!AI14+'Tab_3_5_-_hjemmetjenester'!AJ14+'Tab_3_5_-_hjemmetjenester'!AK14)/'Tab_3_6_-_andel_mottakere_hj_tj'!G12</f>
        <v>0.2749153227417368</v>
      </c>
      <c r="N12" s="716">
        <f>('Tab_3_5_-_hjemmetjenester'!AG14+'Tab_3_5_-_hjemmetjenester'!AH14+'Tab_3_5_-_hjemmetjenester'!AI14+'Tab_3_5_-_hjemmetjenester'!AK14)/H12</f>
        <v>0.10055457009372439</v>
      </c>
    </row>
    <row r="13" spans="1:15" ht="12.75" x14ac:dyDescent="0.2">
      <c r="A13" s="572">
        <v>6</v>
      </c>
      <c r="B13" s="573" t="s">
        <v>19</v>
      </c>
      <c r="C13" s="1365">
        <v>27797</v>
      </c>
      <c r="D13" s="1213">
        <v>4147.1129032258068</v>
      </c>
      <c r="E13" s="1213">
        <v>1208.6941822203044</v>
      </c>
      <c r="F13" s="840">
        <v>376.76555023923447</v>
      </c>
      <c r="G13" s="797">
        <f t="shared" si="0"/>
        <v>1585.4597324595388</v>
      </c>
      <c r="H13" s="604">
        <f t="shared" si="1"/>
        <v>5732.5726356853456</v>
      </c>
      <c r="I13" s="714">
        <f>('Tab_3_5_-_hjemmetjenester'!AE15+'Tab_3_5_-_hjemmetjenester'!AF15)/'Tab_3_6_-_andel_mottakere_hj_tj'!C13</f>
        <v>8.4901248336151387E-3</v>
      </c>
      <c r="J13" s="715">
        <f>'Tab_3_5_-_hjemmetjenester'!AG15/'Tab_3_6_-_andel_mottakere_hj_tj'!D13</f>
        <v>3.4481819843575588E-2</v>
      </c>
      <c r="K13" s="715">
        <f>('Tab_3_5_-_hjemmetjenester'!AH15+'Tab_3_5_-_hjemmetjenester'!AI15)/E13</f>
        <v>0.19442469688099101</v>
      </c>
      <c r="L13" s="715">
        <f>('Tab_3_5_-_hjemmetjenester'!AJ15+'Tab_3_5_-_hjemmetjenester'!AK15)/'Tab_3_6_-_andel_mottakere_hj_tj'!F13</f>
        <v>0.33177130956009343</v>
      </c>
      <c r="M13" s="715">
        <f>('Tab_3_5_-_hjemmetjenester'!AH15+'Tab_3_5_-_hjemmetjenester'!AI15+'Tab_3_5_-_hjemmetjenester'!AJ15+'Tab_3_5_-_hjemmetjenester'!AK15)/'Tab_3_6_-_andel_mottakere_hj_tj'!G13</f>
        <v>0.22706347731804488</v>
      </c>
      <c r="N13" s="716">
        <f>('Tab_3_5_-_hjemmetjenester'!AG15+'Tab_3_5_-_hjemmetjenester'!AH15+'Tab_3_5_-_hjemmetjenester'!AI15+'Tab_3_5_-_hjemmetjenester'!AK15)/H13</f>
        <v>7.0997792067460125E-2</v>
      </c>
    </row>
    <row r="14" spans="1:15" ht="12.75" x14ac:dyDescent="0.2">
      <c r="A14" s="572">
        <v>7</v>
      </c>
      <c r="B14" s="573" t="s">
        <v>20</v>
      </c>
      <c r="C14" s="1365">
        <v>42452.022246120105</v>
      </c>
      <c r="D14" s="1213">
        <v>5332.6283995453414</v>
      </c>
      <c r="E14" s="1213">
        <v>1536.6830922740364</v>
      </c>
      <c r="F14" s="840">
        <v>471.26184538653365</v>
      </c>
      <c r="G14" s="797">
        <f t="shared" si="0"/>
        <v>2007.9449376605701</v>
      </c>
      <c r="H14" s="604">
        <f t="shared" si="1"/>
        <v>7340.5733372059112</v>
      </c>
      <c r="I14" s="714">
        <f>('Tab_3_5_-_hjemmetjenester'!AE16+'Tab_3_5_-_hjemmetjenester'!AF16)/'Tab_3_6_-_andel_mottakere_hj_tj'!C14</f>
        <v>7.9383733016582039E-3</v>
      </c>
      <c r="J14" s="715">
        <f>'Tab_3_5_-_hjemmetjenester'!AG16/'Tab_3_6_-_andel_mottakere_hj_tj'!D14</f>
        <v>3.919268029585922E-2</v>
      </c>
      <c r="K14" s="715">
        <f>('Tab_3_5_-_hjemmetjenester'!AH16+'Tab_3_5_-_hjemmetjenester'!AI16)/E14</f>
        <v>0.20173320156809388</v>
      </c>
      <c r="L14" s="715">
        <f>('Tab_3_5_-_hjemmetjenester'!AJ16+'Tab_3_5_-_hjemmetjenester'!AK16)/'Tab_3_6_-_andel_mottakere_hj_tj'!F14</f>
        <v>0.42651447802895609</v>
      </c>
      <c r="M14" s="715">
        <f>('Tab_3_5_-_hjemmetjenester'!AH16+'Tab_3_5_-_hjemmetjenester'!AI16+'Tab_3_5_-_hjemmetjenester'!AJ16+'Tab_3_5_-_hjemmetjenester'!AK16)/'Tab_3_6_-_andel_mottakere_hj_tj'!G14</f>
        <v>0.2544890501805091</v>
      </c>
      <c r="N14" s="716">
        <f>('Tab_3_5_-_hjemmetjenester'!AG16+'Tab_3_5_-_hjemmetjenester'!AH16+'Tab_3_5_-_hjemmetjenester'!AI16+'Tab_3_5_-_hjemmetjenester'!AK16)/H14</f>
        <v>7.7241922933477675E-2</v>
      </c>
    </row>
    <row r="15" spans="1:15" ht="12.75" x14ac:dyDescent="0.2">
      <c r="A15" s="569">
        <v>8</v>
      </c>
      <c r="B15" s="570" t="s">
        <v>21</v>
      </c>
      <c r="C15" s="1365">
        <v>45604.841870418284</v>
      </c>
      <c r="D15" s="1213">
        <v>4346.5135045405723</v>
      </c>
      <c r="E15" s="1213">
        <v>1435.6731037592704</v>
      </c>
      <c r="F15" s="840">
        <v>441.03286384976525</v>
      </c>
      <c r="G15" s="797">
        <f t="shared" si="0"/>
        <v>1876.7059676090357</v>
      </c>
      <c r="H15" s="604">
        <f t="shared" si="1"/>
        <v>6223.2194721496071</v>
      </c>
      <c r="I15" s="714">
        <f>('Tab_3_5_-_hjemmetjenester'!AE17+'Tab_3_5_-_hjemmetjenester'!AF17)/'Tab_3_6_-_andel_mottakere_hj_tj'!C15</f>
        <v>9.6042433661876151E-3</v>
      </c>
      <c r="J15" s="715">
        <f>'Tab_3_5_-_hjemmetjenester'!AG17/'Tab_3_6_-_andel_mottakere_hj_tj'!D15</f>
        <v>5.8667711427472853E-2</v>
      </c>
      <c r="K15" s="715">
        <f>('Tab_3_5_-_hjemmetjenester'!AH17+'Tab_3_5_-_hjemmetjenester'!AI17)/E15</f>
        <v>0.21592659163724218</v>
      </c>
      <c r="L15" s="715">
        <f>('Tab_3_5_-_hjemmetjenester'!AJ17+'Tab_3_5_-_hjemmetjenester'!AK17)/'Tab_3_6_-_andel_mottakere_hj_tj'!F15</f>
        <v>0.43307430274643388</v>
      </c>
      <c r="M15" s="715">
        <f>('Tab_3_5_-_hjemmetjenester'!AH17+'Tab_3_5_-_hjemmetjenester'!AI17+'Tab_3_5_-_hjemmetjenester'!AJ17+'Tab_3_5_-_hjemmetjenester'!AK17)/'Tab_3_6_-_andel_mottakere_hj_tj'!G15</f>
        <v>0.26695710923660826</v>
      </c>
      <c r="N15" s="716">
        <f>('Tab_3_5_-_hjemmetjenester'!AG17+'Tab_3_5_-_hjemmetjenester'!AH17+'Tab_3_5_-_hjemmetjenester'!AI17+'Tab_3_5_-_hjemmetjenester'!AK17)/H15</f>
        <v>9.6091742011701939E-2</v>
      </c>
    </row>
    <row r="16" spans="1:15" ht="12.75" x14ac:dyDescent="0.2">
      <c r="A16" s="569">
        <v>9</v>
      </c>
      <c r="B16" s="570" t="s">
        <v>22</v>
      </c>
      <c r="C16" s="1365">
        <v>29061</v>
      </c>
      <c r="D16" s="1213">
        <v>2138.4715447154472</v>
      </c>
      <c r="E16" s="1213">
        <v>831</v>
      </c>
      <c r="F16" s="840">
        <v>281.05860805860806</v>
      </c>
      <c r="G16" s="797">
        <f t="shared" si="0"/>
        <v>1112.0586080586081</v>
      </c>
      <c r="H16" s="604">
        <f t="shared" si="1"/>
        <v>3250.5301527740553</v>
      </c>
      <c r="I16" s="714">
        <f>('Tab_3_5_-_hjemmetjenester'!AE18+'Tab_3_5_-_hjemmetjenester'!AF18)/'Tab_3_6_-_andel_mottakere_hj_tj'!C16</f>
        <v>1.0976910636247892E-2</v>
      </c>
      <c r="J16" s="715">
        <f>'Tab_3_5_-_hjemmetjenester'!AG18/'Tab_3_6_-_andel_mottakere_hj_tj'!D16</f>
        <v>8.9316128836035152E-2</v>
      </c>
      <c r="K16" s="715">
        <f>('Tab_3_5_-_hjemmetjenester'!AH18+'Tab_3_5_-_hjemmetjenester'!AI18)/E16</f>
        <v>0.29843561973525873</v>
      </c>
      <c r="L16" s="715">
        <f>('Tab_3_5_-_hjemmetjenester'!AJ18+'Tab_3_5_-_hjemmetjenester'!AK18)/'Tab_3_6_-_andel_mottakere_hj_tj'!F16</f>
        <v>0.48032686467958657</v>
      </c>
      <c r="M16" s="715">
        <f>('Tab_3_5_-_hjemmetjenester'!AH18+'Tab_3_5_-_hjemmetjenester'!AI18+'Tab_3_5_-_hjemmetjenester'!AJ18+'Tab_3_5_-_hjemmetjenester'!AK18)/'Tab_3_6_-_andel_mottakere_hj_tj'!G16</f>
        <v>0.34440630846662623</v>
      </c>
      <c r="N16" s="716">
        <f>('Tab_3_5_-_hjemmetjenester'!AG18+'Tab_3_5_-_hjemmetjenester'!AH18+'Tab_3_5_-_hjemmetjenester'!AI18+'Tab_3_5_-_hjemmetjenester'!AK18)/H16</f>
        <v>0.14366887186124228</v>
      </c>
    </row>
    <row r="17" spans="1:15" ht="12.75" x14ac:dyDescent="0.2">
      <c r="A17" s="569">
        <v>10</v>
      </c>
      <c r="B17" s="570" t="s">
        <v>23</v>
      </c>
      <c r="C17" s="1365">
        <v>24292.016689847012</v>
      </c>
      <c r="D17" s="1213">
        <v>2274.7342657342656</v>
      </c>
      <c r="E17" s="1213">
        <v>843.76973733046316</v>
      </c>
      <c r="F17" s="840">
        <v>194.836820083682</v>
      </c>
      <c r="G17" s="797">
        <f t="shared" si="0"/>
        <v>1038.6065574141451</v>
      </c>
      <c r="H17" s="604">
        <f t="shared" si="1"/>
        <v>3313.3408231484109</v>
      </c>
      <c r="I17" s="714">
        <f>('Tab_3_5_-_hjemmetjenester'!AE19+'Tab_3_5_-_hjemmetjenester'!AF19)/'Tab_3_6_-_andel_mottakere_hj_tj'!C17</f>
        <v>1.6507480837010962E-2</v>
      </c>
      <c r="J17" s="715">
        <f>'Tab_3_5_-_hjemmetjenester'!AG19/'Tab_3_6_-_andel_mottakere_hj_tj'!D17</f>
        <v>0.10418799398684854</v>
      </c>
      <c r="K17" s="715">
        <f>('Tab_3_5_-_hjemmetjenester'!AH19+'Tab_3_5_-_hjemmetjenester'!AI19)/E17</f>
        <v>0.28799326314879298</v>
      </c>
      <c r="L17" s="715">
        <f>('Tab_3_5_-_hjemmetjenester'!AJ19+'Tab_3_5_-_hjemmetjenester'!AK19)/'Tab_3_6_-_andel_mottakere_hj_tj'!F17</f>
        <v>0.41060000858995838</v>
      </c>
      <c r="M17" s="715">
        <f>('Tab_3_5_-_hjemmetjenester'!AH19+'Tab_3_5_-_hjemmetjenester'!AI19+'Tab_3_5_-_hjemmetjenester'!AJ19+'Tab_3_5_-_hjemmetjenester'!AK19)/'Tab_3_6_-_andel_mottakere_hj_tj'!G17</f>
        <v>0.31099360743897514</v>
      </c>
      <c r="N17" s="716">
        <f>('Tab_3_5_-_hjemmetjenester'!AG19+'Tab_3_5_-_hjemmetjenester'!AH19+'Tab_3_5_-_hjemmetjenester'!AI19+'Tab_3_5_-_hjemmetjenester'!AK19)/H17</f>
        <v>0.14939604055873729</v>
      </c>
    </row>
    <row r="18" spans="1:15" ht="12.75" x14ac:dyDescent="0.2">
      <c r="A18" s="572">
        <v>11</v>
      </c>
      <c r="B18" s="573" t="s">
        <v>24</v>
      </c>
      <c r="C18" s="1365">
        <v>28321</v>
      </c>
      <c r="D18" s="1213">
        <v>3300.9798903107862</v>
      </c>
      <c r="E18" s="1213">
        <v>896.73614635467334</v>
      </c>
      <c r="F18" s="840">
        <v>154.2463054187192</v>
      </c>
      <c r="G18" s="797">
        <f t="shared" si="0"/>
        <v>1050.9824517733925</v>
      </c>
      <c r="H18" s="604">
        <f t="shared" si="1"/>
        <v>4351.962342084179</v>
      </c>
      <c r="I18" s="714">
        <f>('Tab_3_5_-_hjemmetjenester'!AE20+'Tab_3_5_-_hjemmetjenester'!AF20)/'Tab_3_6_-_andel_mottakere_hj_tj'!C18</f>
        <v>1.2817344020338265E-2</v>
      </c>
      <c r="J18" s="715">
        <f>'Tab_3_5_-_hjemmetjenester'!AG20/'Tab_3_6_-_andel_mottakere_hj_tj'!D18</f>
        <v>6.7555697826139932E-2</v>
      </c>
      <c r="K18" s="715">
        <f>('Tab_3_5_-_hjemmetjenester'!AH20+'Tab_3_5_-_hjemmetjenester'!AI20)/E18</f>
        <v>0.25090992586241634</v>
      </c>
      <c r="L18" s="715">
        <f>('Tab_3_5_-_hjemmetjenester'!AJ20+'Tab_3_5_-_hjemmetjenester'!AK20)/'Tab_3_6_-_andel_mottakere_hj_tj'!F18</f>
        <v>0.39547138477261118</v>
      </c>
      <c r="M18" s="715">
        <f>('Tab_3_5_-_hjemmetjenester'!AH20+'Tab_3_5_-_hjemmetjenester'!AI20+'Tab_3_5_-_hjemmetjenester'!AJ20+'Tab_3_5_-_hjemmetjenester'!AK20)/'Tab_3_6_-_andel_mottakere_hj_tj'!G18</f>
        <v>0.27212633238301287</v>
      </c>
      <c r="N18" s="716">
        <f>('Tab_3_5_-_hjemmetjenester'!AG20+'Tab_3_5_-_hjemmetjenester'!AH20+'Tab_3_5_-_hjemmetjenester'!AI20+'Tab_3_5_-_hjemmetjenester'!AK20)/H18</f>
        <v>0.10523988123037417</v>
      </c>
    </row>
    <row r="19" spans="1:15" ht="12.75" x14ac:dyDescent="0.2">
      <c r="A19" s="569">
        <v>12</v>
      </c>
      <c r="B19" s="570" t="s">
        <v>25</v>
      </c>
      <c r="C19" s="1365">
        <v>43457.843101219551</v>
      </c>
      <c r="D19" s="1213">
        <v>4484.5802071346379</v>
      </c>
      <c r="E19" s="1213">
        <v>1206.8082134883962</v>
      </c>
      <c r="F19" s="840">
        <v>329.06997084548107</v>
      </c>
      <c r="G19" s="797">
        <f t="shared" si="0"/>
        <v>1535.8781843338772</v>
      </c>
      <c r="H19" s="604">
        <f t="shared" si="1"/>
        <v>6020.4583914685154</v>
      </c>
      <c r="I19" s="714">
        <f>('Tab_3_5_-_hjemmetjenester'!AE21+'Tab_3_5_-_hjemmetjenester'!AF21)/'Tab_3_6_-_andel_mottakere_hj_tj'!C19</f>
        <v>1.1620457067410883E-2</v>
      </c>
      <c r="J19" s="715">
        <f>'Tab_3_5_-_hjemmetjenester'!AG21/'Tab_3_6_-_andel_mottakere_hj_tj'!D19</f>
        <v>6.6226934580742872E-2</v>
      </c>
      <c r="K19" s="715">
        <f>('Tab_3_5_-_hjemmetjenester'!AH21+'Tab_3_5_-_hjemmetjenester'!AI21)/E19</f>
        <v>0.24361783149467015</v>
      </c>
      <c r="L19" s="715">
        <f>('Tab_3_5_-_hjemmetjenester'!AJ21+'Tab_3_5_-_hjemmetjenester'!AK21)/'Tab_3_6_-_andel_mottakere_hj_tj'!F19</f>
        <v>0.39505275934473866</v>
      </c>
      <c r="M19" s="715">
        <f>('Tab_3_5_-_hjemmetjenester'!AH21+'Tab_3_5_-_hjemmetjenester'!AI21+'Tab_3_5_-_hjemmetjenester'!AJ21+'Tab_3_5_-_hjemmetjenester'!AK21)/'Tab_3_6_-_andel_mottakere_hj_tj'!G19</f>
        <v>0.27606356045996722</v>
      </c>
      <c r="N19" s="716">
        <f>('Tab_3_5_-_hjemmetjenester'!AG21+'Tab_3_5_-_hjemmetjenester'!AH21+'Tab_3_5_-_hjemmetjenester'!AI21+'Tab_3_5_-_hjemmetjenester'!AK21)/H19</f>
        <v>0.1021516901223843</v>
      </c>
    </row>
    <row r="20" spans="1:15" ht="12.75" x14ac:dyDescent="0.2">
      <c r="A20" s="569">
        <v>13</v>
      </c>
      <c r="B20" s="570" t="s">
        <v>26</v>
      </c>
      <c r="C20" s="1365">
        <v>43949.038676013828</v>
      </c>
      <c r="D20" s="1213">
        <v>4015.8069077706045</v>
      </c>
      <c r="E20" s="1213">
        <v>2236.9854774730907</v>
      </c>
      <c r="F20" s="840">
        <v>566.83767535070137</v>
      </c>
      <c r="G20" s="797">
        <f t="shared" si="0"/>
        <v>2803.823152823792</v>
      </c>
      <c r="H20" s="604">
        <f t="shared" si="1"/>
        <v>6819.6300605943961</v>
      </c>
      <c r="I20" s="714">
        <f>('Tab_3_5_-_hjemmetjenester'!AE22+'Tab_3_5_-_hjemmetjenester'!AF22)/'Tab_3_6_-_andel_mottakere_hj_tj'!C20</f>
        <v>9.3062331354979311E-3</v>
      </c>
      <c r="J20" s="715">
        <f>'Tab_3_5_-_hjemmetjenester'!AG22/'Tab_3_6_-_andel_mottakere_hj_tj'!D20</f>
        <v>5.5281542439311264E-2</v>
      </c>
      <c r="K20" s="715">
        <f>('Tab_3_5_-_hjemmetjenester'!AH22+'Tab_3_5_-_hjemmetjenester'!AI22)/E20</f>
        <v>0.25525422750844334</v>
      </c>
      <c r="L20" s="715">
        <f>('Tab_3_5_-_hjemmetjenester'!AJ22+'Tab_3_5_-_hjemmetjenester'!AK22)/'Tab_3_6_-_andel_mottakere_hj_tj'!F20</f>
        <v>0.45692093391597022</v>
      </c>
      <c r="M20" s="715">
        <f>('Tab_3_5_-_hjemmetjenester'!AH22+'Tab_3_5_-_hjemmetjenester'!AI22+'Tab_3_5_-_hjemmetjenester'!AJ22+'Tab_3_5_-_hjemmetjenester'!AK22)/'Tab_3_6_-_andel_mottakere_hj_tj'!G20</f>
        <v>0.29602437627497608</v>
      </c>
      <c r="N20" s="716">
        <f>('Tab_3_5_-_hjemmetjenester'!AG22+'Tab_3_5_-_hjemmetjenester'!AH22+'Tab_3_5_-_hjemmetjenester'!AI22+'Tab_3_5_-_hjemmetjenester'!AK22)/H20</f>
        <v>0.12302720126242055</v>
      </c>
    </row>
    <row r="21" spans="1:15" ht="12.75" x14ac:dyDescent="0.2">
      <c r="A21" s="569">
        <v>14</v>
      </c>
      <c r="B21" s="570" t="s">
        <v>27</v>
      </c>
      <c r="C21" s="1365">
        <v>44222</v>
      </c>
      <c r="D21" s="1213">
        <v>4966.6741713570982</v>
      </c>
      <c r="E21" s="1213">
        <v>1767.1727757053645</v>
      </c>
      <c r="F21" s="840">
        <v>658.41300813008127</v>
      </c>
      <c r="G21" s="797">
        <f t="shared" si="0"/>
        <v>2425.5857838354459</v>
      </c>
      <c r="H21" s="604">
        <f t="shared" si="1"/>
        <v>7392.2599551925432</v>
      </c>
      <c r="I21" s="714">
        <f>('Tab_3_5_-_hjemmetjenester'!AE23+'Tab_3_5_-_hjemmetjenester'!AF23)/'Tab_3_6_-_andel_mottakere_hj_tj'!C21</f>
        <v>9.1583374790828089E-3</v>
      </c>
      <c r="J21" s="715">
        <f>'Tab_3_5_-_hjemmetjenester'!AG23/'Tab_3_6_-_andel_mottakere_hj_tj'!D21</f>
        <v>5.194623023348114E-2</v>
      </c>
      <c r="K21" s="715">
        <f>('Tab_3_5_-_hjemmetjenester'!AH23+'Tab_3_5_-_hjemmetjenester'!AI23)/E21</f>
        <v>0.26143453902836034</v>
      </c>
      <c r="L21" s="715">
        <f>('Tab_3_5_-_hjemmetjenester'!AJ23+'Tab_3_5_-_hjemmetjenester'!AK23)/'Tab_3_6_-_andel_mottakere_hj_tj'!F21</f>
        <v>0.52550602088293119</v>
      </c>
      <c r="M21" s="715">
        <f>('Tab_3_5_-_hjemmetjenester'!AH23+'Tab_3_5_-_hjemmetjenester'!AI23+'Tab_3_5_-_hjemmetjenester'!AJ23+'Tab_3_5_-_hjemmetjenester'!AK23)/'Tab_3_6_-_andel_mottakere_hj_tj'!G21</f>
        <v>0.33311540881574342</v>
      </c>
      <c r="N21" s="716">
        <f>('Tab_3_5_-_hjemmetjenester'!AG23+'Tab_3_5_-_hjemmetjenester'!AH23+'Tab_3_5_-_hjemmetjenester'!AI23+'Tab_3_5_-_hjemmetjenester'!AK23)/H21</f>
        <v>0.10524521658001348</v>
      </c>
    </row>
    <row r="22" spans="1:15" ht="14.25" customHeight="1" thickBot="1" x14ac:dyDescent="0.25">
      <c r="A22" s="574">
        <v>15</v>
      </c>
      <c r="B22" s="575" t="s">
        <v>28</v>
      </c>
      <c r="C22" s="1366">
        <v>35597.23741638122</v>
      </c>
      <c r="D22" s="1223">
        <v>2706.0703186537771</v>
      </c>
      <c r="E22" s="1223">
        <v>527.15259161703784</v>
      </c>
      <c r="F22" s="841">
        <v>129.73684210526315</v>
      </c>
      <c r="G22" s="798">
        <f t="shared" si="0"/>
        <v>656.88943372230096</v>
      </c>
      <c r="H22" s="605">
        <f t="shared" si="1"/>
        <v>3362.9597523760785</v>
      </c>
      <c r="I22" s="717">
        <f>('Tab_3_5_-_hjemmetjenester'!AE24+'Tab_3_5_-_hjemmetjenester'!AF24)/'Tab_3_6_-_andel_mottakere_hj_tj'!C22</f>
        <v>1.4411230680612492E-2</v>
      </c>
      <c r="J22" s="718">
        <f>'Tab_3_5_-_hjemmetjenester'!AG24/'Tab_3_6_-_andel_mottakere_hj_tj'!D22</f>
        <v>6.3191262555612193E-2</v>
      </c>
      <c r="K22" s="718">
        <f>('Tab_3_5_-_hjemmetjenester'!AH24+'Tab_3_5_-_hjemmetjenester'!AI24)/E22</f>
        <v>0.24660791214404482</v>
      </c>
      <c r="L22" s="718">
        <f>('Tab_3_5_-_hjemmetjenester'!AJ24+'Tab_3_5_-_hjemmetjenester'!AK24)/'Tab_3_6_-_andel_mottakere_hj_tj'!F22</f>
        <v>0.47789046653144018</v>
      </c>
      <c r="M22" s="718">
        <f>('Tab_3_5_-_hjemmetjenester'!AH24+'Tab_3_5_-_hjemmetjenester'!AI24+'Tab_3_5_-_hjemmetjenester'!AJ24+'Tab_3_5_-_hjemmetjenester'!AK24)/'Tab_3_6_-_andel_mottakere_hj_tj'!G22</f>
        <v>0.29228663172738401</v>
      </c>
      <c r="N22" s="719">
        <f>('Tab_3_5_-_hjemmetjenester'!AG24+'Tab_3_5_-_hjemmetjenester'!AH24+'Tab_3_5_-_hjemmetjenester'!AI24+'Tab_3_5_-_hjemmetjenester'!AK24)/H22</f>
        <v>9.2478061856156576E-2</v>
      </c>
    </row>
    <row r="23" spans="1:15" s="720" customFormat="1" x14ac:dyDescent="0.2">
      <c r="A23" s="598"/>
      <c r="B23" s="845" t="s">
        <v>493</v>
      </c>
      <c r="C23" s="1104">
        <f t="shared" ref="C23:H23" si="2">SUM(C8:C22)</f>
        <v>600523</v>
      </c>
      <c r="D23" s="1105">
        <f t="shared" si="2"/>
        <v>52087.363489823998</v>
      </c>
      <c r="E23" s="1105">
        <f t="shared" si="2"/>
        <v>16088.389025033806</v>
      </c>
      <c r="F23" s="1106">
        <f t="shared" si="2"/>
        <v>4839.6222896809222</v>
      </c>
      <c r="G23" s="846">
        <f t="shared" si="2"/>
        <v>20928.011314714728</v>
      </c>
      <c r="H23" s="1003">
        <f t="shared" si="2"/>
        <v>73015.374804538718</v>
      </c>
      <c r="I23" s="1007">
        <f>('Tab_3_5_-_hjemmetjenester'!AE25+'Tab_3_5_-_hjemmetjenester'!AF25)/'Tab_3_6_-_andel_mottakere_hj_tj'!C23</f>
        <v>1.0435903370895037E-2</v>
      </c>
      <c r="J23" s="733">
        <f>'Tab_3_5_-_hjemmetjenester'!AG25/'Tab_3_6_-_andel_mottakere_hj_tj'!D23</f>
        <v>6.4526207026328344E-2</v>
      </c>
      <c r="K23" s="734">
        <f>('Tab_3_5_-_hjemmetjenester'!AH25+'Tab_3_5_-_hjemmetjenester'!AI25)/E23</f>
        <v>0.24452417167925447</v>
      </c>
      <c r="L23" s="734">
        <f>('Tab_3_5_-_hjemmetjenester'!AJ25+'Tab_3_5_-_hjemmetjenester'!AK25)/'Tab_3_6_-_andel_mottakere_hj_tj'!F23</f>
        <v>0.43722420332507156</v>
      </c>
      <c r="M23" s="734">
        <f>('Tab_3_5_-_hjemmetjenester'!AH25+'Tab_3_5_-_hjemmetjenester'!AI25+'Tab_3_5_-_hjemmetjenester'!AJ25+'Tab_3_5_-_hjemmetjenester'!AK25)/'Tab_3_6_-_andel_mottakere_hj_tj'!G23</f>
        <v>0.2890862351429529</v>
      </c>
      <c r="N23" s="735">
        <f>('Tab_3_5_-_hjemmetjenester'!AG25+'Tab_3_5_-_hjemmetjenester'!AH25+'Tab_3_5_-_hjemmetjenester'!AI25+'Tab_3_5_-_hjemmetjenester'!AK25)/H23</f>
        <v>0.10607354986170066</v>
      </c>
      <c r="O23" s="72"/>
    </row>
    <row r="24" spans="1:15" s="720" customFormat="1" x14ac:dyDescent="0.2">
      <c r="A24" s="754"/>
      <c r="B24" s="752" t="s">
        <v>428</v>
      </c>
      <c r="C24" s="843">
        <v>591892</v>
      </c>
      <c r="D24" s="751">
        <v>50499</v>
      </c>
      <c r="E24" s="751">
        <v>15998</v>
      </c>
      <c r="F24" s="1188">
        <v>4965</v>
      </c>
      <c r="G24" s="843">
        <v>20963</v>
      </c>
      <c r="H24" s="1188">
        <v>71462</v>
      </c>
      <c r="I24" s="1189">
        <v>1.0309313185513574E-2</v>
      </c>
      <c r="J24" s="1190">
        <v>6.4258698192043412E-2</v>
      </c>
      <c r="K24" s="1191">
        <v>0.25565695711963998</v>
      </c>
      <c r="L24" s="1191">
        <v>0.43705941591137965</v>
      </c>
      <c r="M24" s="1191">
        <v>0.29862138052759624</v>
      </c>
      <c r="N24" s="1192">
        <v>0.10949875458285523</v>
      </c>
      <c r="O24" s="72"/>
    </row>
    <row r="25" spans="1:15" x14ac:dyDescent="0.2">
      <c r="A25" s="595"/>
      <c r="B25" s="753" t="s">
        <v>386</v>
      </c>
      <c r="C25" s="603">
        <v>585090</v>
      </c>
      <c r="D25" s="596">
        <v>48562</v>
      </c>
      <c r="E25" s="596">
        <v>16205</v>
      </c>
      <c r="F25" s="1004">
        <v>5015</v>
      </c>
      <c r="G25" s="603">
        <v>21220</v>
      </c>
      <c r="H25" s="1004">
        <v>69782</v>
      </c>
      <c r="I25" s="1008">
        <v>1.0118101488659863E-2</v>
      </c>
      <c r="J25" s="721">
        <v>6.6677649190725261E-2</v>
      </c>
      <c r="K25" s="722">
        <v>0.27065720456649184</v>
      </c>
      <c r="L25" s="722">
        <v>0.45004985044865403</v>
      </c>
      <c r="M25" s="722">
        <v>0.31305372290292177</v>
      </c>
      <c r="N25" s="723">
        <v>0.11576051130664068</v>
      </c>
    </row>
    <row r="26" spans="1:15" s="799" customFormat="1" x14ac:dyDescent="0.2">
      <c r="A26" s="1000"/>
      <c r="B26" s="753" t="s">
        <v>341</v>
      </c>
      <c r="C26" s="1002">
        <v>574518</v>
      </c>
      <c r="D26" s="1001">
        <v>46503</v>
      </c>
      <c r="E26" s="1001">
        <v>16527</v>
      </c>
      <c r="F26" s="1005">
        <v>5055</v>
      </c>
      <c r="G26" s="1002">
        <v>21582</v>
      </c>
      <c r="H26" s="1005">
        <v>68085</v>
      </c>
      <c r="I26" s="1009">
        <v>1.0361729310482874E-2</v>
      </c>
      <c r="J26" s="722">
        <v>6.8490204933015081E-2</v>
      </c>
      <c r="K26" s="722">
        <v>0.28825558177527683</v>
      </c>
      <c r="L26" s="722">
        <v>0.44431256181998025</v>
      </c>
      <c r="M26" s="722">
        <v>0.32480771012881104</v>
      </c>
      <c r="N26" s="723">
        <v>0.14973929646765072</v>
      </c>
    </row>
    <row r="27" spans="1:15" s="720" customFormat="1" ht="12.75" thickBot="1" x14ac:dyDescent="0.25">
      <c r="A27" s="599"/>
      <c r="B27" s="755" t="s">
        <v>165</v>
      </c>
      <c r="C27" s="756">
        <v>555191</v>
      </c>
      <c r="D27" s="600">
        <v>41315</v>
      </c>
      <c r="E27" s="600">
        <v>17503</v>
      </c>
      <c r="F27" s="1006">
        <v>4798</v>
      </c>
      <c r="G27" s="756">
        <v>22301</v>
      </c>
      <c r="H27" s="1006">
        <v>63616</v>
      </c>
      <c r="I27" s="1010">
        <v>1.0322573672844121E-2</v>
      </c>
      <c r="J27" s="724">
        <v>7.6146677961999268E-2</v>
      </c>
      <c r="K27" s="725">
        <v>0.28960749585785295</v>
      </c>
      <c r="L27" s="725">
        <v>0.45706544393497289</v>
      </c>
      <c r="M27" s="725">
        <v>0.32563562172099908</v>
      </c>
      <c r="N27" s="726">
        <v>0.1636066398390342</v>
      </c>
      <c r="O27" s="72"/>
    </row>
    <row r="28" spans="1:15" s="720" customFormat="1" x14ac:dyDescent="0.2">
      <c r="A28" s="736" t="s">
        <v>448</v>
      </c>
      <c r="B28" s="737"/>
      <c r="C28" s="738"/>
      <c r="D28" s="738"/>
      <c r="E28" s="738"/>
      <c r="F28" s="738"/>
      <c r="G28" s="738"/>
      <c r="H28" s="738"/>
      <c r="I28" s="739"/>
      <c r="J28" s="739"/>
      <c r="K28" s="740"/>
      <c r="L28" s="740"/>
      <c r="M28" s="740"/>
      <c r="N28" s="740"/>
      <c r="O28" s="72"/>
    </row>
    <row r="29" spans="1:15" s="720" customFormat="1" x14ac:dyDescent="0.2">
      <c r="A29" s="736" t="s">
        <v>407</v>
      </c>
      <c r="B29" s="737"/>
      <c r="C29" s="738"/>
      <c r="D29" s="738"/>
      <c r="E29" s="738"/>
      <c r="F29" s="738"/>
      <c r="G29" s="738"/>
      <c r="H29" s="738"/>
      <c r="I29" s="739"/>
      <c r="J29" s="739"/>
      <c r="K29" s="740"/>
      <c r="L29" s="740"/>
      <c r="M29" s="740"/>
      <c r="N29" s="740"/>
      <c r="O29" s="72"/>
    </row>
    <row r="30" spans="1:15" s="720" customFormat="1" x14ac:dyDescent="0.2">
      <c r="A30" s="736"/>
      <c r="B30" s="737"/>
      <c r="C30" s="738"/>
      <c r="D30" s="738"/>
      <c r="E30" s="738"/>
      <c r="F30" s="738"/>
      <c r="G30" s="738"/>
      <c r="H30" s="738"/>
      <c r="I30" s="739"/>
      <c r="J30" s="739"/>
      <c r="K30" s="740"/>
      <c r="L30" s="740"/>
      <c r="M30" s="740"/>
      <c r="N30" s="740"/>
      <c r="O30" s="72"/>
    </row>
    <row r="31" spans="1:15" s="732" customFormat="1" ht="22.5" customHeight="1" x14ac:dyDescent="0.2">
      <c r="A31" s="73"/>
      <c r="B31" s="727"/>
      <c r="C31" s="728"/>
      <c r="D31" s="728"/>
      <c r="E31" s="728"/>
      <c r="F31" s="728"/>
      <c r="G31" s="728"/>
      <c r="H31" s="728"/>
      <c r="I31" s="729"/>
      <c r="J31" s="729"/>
      <c r="K31" s="730"/>
      <c r="L31" s="730"/>
      <c r="M31" s="730"/>
      <c r="N31" s="730"/>
      <c r="O31" s="731"/>
    </row>
    <row r="47" spans="1:1" x14ac:dyDescent="0.2">
      <c r="A47" s="72"/>
    </row>
  </sheetData>
  <mergeCells count="2">
    <mergeCell ref="C6:H6"/>
    <mergeCell ref="I6:N6"/>
  </mergeCells>
  <printOptions horizontalCentered="1" verticalCentered="1"/>
  <pageMargins left="0.7" right="0.7" top="0.75" bottom="0.75" header="0.3" footer="0.3"/>
  <pageSetup paperSize="9" fitToWidth="0" fitToHeight="0" orientation="landscape" useFirstPageNumber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8"/>
  <sheetViews>
    <sheetView showGridLines="0" view="pageLayout" zoomScaleNormal="100" workbookViewId="0">
      <selection activeCell="C34" sqref="C34"/>
    </sheetView>
  </sheetViews>
  <sheetFormatPr baseColWidth="10" defaultRowHeight="12.75" x14ac:dyDescent="0.2"/>
  <cols>
    <col min="1" max="1" width="5.140625" customWidth="1"/>
    <col min="2" max="2" width="23.42578125" customWidth="1"/>
    <col min="3" max="3" width="21" customWidth="1"/>
    <col min="4" max="4" width="16.42578125" customWidth="1"/>
  </cols>
  <sheetData>
    <row r="2" spans="1:5" x14ac:dyDescent="0.2">
      <c r="A2" s="255" t="s">
        <v>0</v>
      </c>
      <c r="B2" s="517"/>
      <c r="C2" s="517"/>
      <c r="D2" s="517"/>
      <c r="E2" s="517"/>
    </row>
    <row r="3" spans="1:5" x14ac:dyDescent="0.2">
      <c r="A3" s="517" t="str">
        <f>A6</f>
        <v>Tabell 1 - 16 - B - Psykologer i bydelen 1)</v>
      </c>
      <c r="B3" s="517"/>
      <c r="C3" s="517"/>
      <c r="D3" s="517"/>
      <c r="E3" s="517"/>
    </row>
    <row r="4" spans="1:5" x14ac:dyDescent="0.2">
      <c r="A4" s="517"/>
      <c r="B4" s="517"/>
      <c r="C4" s="517"/>
      <c r="D4" s="517"/>
      <c r="E4" s="517"/>
    </row>
    <row r="5" spans="1:5" x14ac:dyDescent="0.2">
      <c r="A5" s="517"/>
      <c r="B5" s="517"/>
      <c r="C5" s="517"/>
      <c r="D5" s="517"/>
      <c r="E5" s="517"/>
    </row>
    <row r="6" spans="1:5" ht="13.5" thickBot="1" x14ac:dyDescent="0.25">
      <c r="A6" s="7" t="s">
        <v>484</v>
      </c>
      <c r="B6" s="517"/>
      <c r="C6" s="517"/>
      <c r="D6" s="517"/>
      <c r="E6" s="517"/>
    </row>
    <row r="7" spans="1:5" ht="13.5" thickBot="1" x14ac:dyDescent="0.25">
      <c r="A7" s="1214"/>
      <c r="B7" s="1215"/>
      <c r="C7" s="1235" t="s">
        <v>477</v>
      </c>
      <c r="D7" s="1236" t="s">
        <v>474</v>
      </c>
      <c r="E7" s="517"/>
    </row>
    <row r="8" spans="1:5" ht="13.5" thickBot="1" x14ac:dyDescent="0.25">
      <c r="A8" s="1216" t="s">
        <v>58</v>
      </c>
      <c r="B8" s="262" t="s">
        <v>3</v>
      </c>
      <c r="C8" s="1217" t="s">
        <v>485</v>
      </c>
      <c r="D8" s="1237" t="s">
        <v>485</v>
      </c>
      <c r="E8" s="517"/>
    </row>
    <row r="9" spans="1:5" x14ac:dyDescent="0.2">
      <c r="A9" s="272">
        <v>1</v>
      </c>
      <c r="B9" s="273" t="s">
        <v>14</v>
      </c>
      <c r="C9" s="1238">
        <v>2</v>
      </c>
      <c r="D9" s="1238">
        <v>10</v>
      </c>
      <c r="E9" s="517"/>
    </row>
    <row r="10" spans="1:5" x14ac:dyDescent="0.2">
      <c r="A10" s="269">
        <v>2</v>
      </c>
      <c r="B10" s="270" t="s">
        <v>15</v>
      </c>
      <c r="C10" s="1239">
        <v>3.5</v>
      </c>
      <c r="D10" s="1239">
        <v>3.5</v>
      </c>
      <c r="E10" s="517"/>
    </row>
    <row r="11" spans="1:5" x14ac:dyDescent="0.2">
      <c r="A11" s="269">
        <v>3</v>
      </c>
      <c r="B11" s="270" t="s">
        <v>16</v>
      </c>
      <c r="C11" s="1239">
        <v>3</v>
      </c>
      <c r="D11" s="1239">
        <v>3</v>
      </c>
      <c r="E11" s="517"/>
    </row>
    <row r="12" spans="1:5" x14ac:dyDescent="0.2">
      <c r="A12" s="269">
        <v>4</v>
      </c>
      <c r="B12" s="270" t="s">
        <v>17</v>
      </c>
      <c r="C12" s="1239">
        <v>0.1</v>
      </c>
      <c r="D12" s="1239">
        <v>1</v>
      </c>
      <c r="E12" s="517"/>
    </row>
    <row r="13" spans="1:5" x14ac:dyDescent="0.2">
      <c r="A13" s="269">
        <v>5</v>
      </c>
      <c r="B13" s="270" t="s">
        <v>18</v>
      </c>
      <c r="C13" s="1239">
        <v>2.2000000000000002</v>
      </c>
      <c r="D13" s="1239">
        <v>4</v>
      </c>
      <c r="E13" s="517"/>
    </row>
    <row r="14" spans="1:5" x14ac:dyDescent="0.2">
      <c r="A14" s="269">
        <v>6</v>
      </c>
      <c r="B14" s="270" t="s">
        <v>19</v>
      </c>
      <c r="C14" s="1239">
        <v>2</v>
      </c>
      <c r="D14" s="1239">
        <v>2</v>
      </c>
      <c r="E14" s="517"/>
    </row>
    <row r="15" spans="1:5" x14ac:dyDescent="0.2">
      <c r="A15" s="269">
        <v>7</v>
      </c>
      <c r="B15" s="270" t="s">
        <v>20</v>
      </c>
      <c r="C15" s="1239">
        <v>1</v>
      </c>
      <c r="D15" s="1239">
        <v>1</v>
      </c>
      <c r="E15" s="517"/>
    </row>
    <row r="16" spans="1:5" x14ac:dyDescent="0.2">
      <c r="A16" s="269">
        <v>8</v>
      </c>
      <c r="B16" s="270" t="s">
        <v>21</v>
      </c>
      <c r="C16" s="1239">
        <v>2</v>
      </c>
      <c r="D16" s="1239">
        <v>2</v>
      </c>
      <c r="E16" s="517"/>
    </row>
    <row r="17" spans="1:5" x14ac:dyDescent="0.2">
      <c r="A17" s="269">
        <v>9</v>
      </c>
      <c r="B17" s="270" t="s">
        <v>22</v>
      </c>
      <c r="C17" s="1239">
        <v>2</v>
      </c>
      <c r="D17" s="1239">
        <v>2</v>
      </c>
      <c r="E17" s="517"/>
    </row>
    <row r="18" spans="1:5" x14ac:dyDescent="0.2">
      <c r="A18" s="269">
        <v>10</v>
      </c>
      <c r="B18" s="270" t="s">
        <v>23</v>
      </c>
      <c r="C18" s="1239">
        <v>4</v>
      </c>
      <c r="D18" s="1239">
        <v>4</v>
      </c>
      <c r="E18" s="517"/>
    </row>
    <row r="19" spans="1:5" x14ac:dyDescent="0.2">
      <c r="A19" s="269">
        <v>11</v>
      </c>
      <c r="B19" s="270" t="s">
        <v>24</v>
      </c>
      <c r="C19" s="1239">
        <v>5</v>
      </c>
      <c r="D19" s="1239">
        <v>5</v>
      </c>
      <c r="E19" s="517"/>
    </row>
    <row r="20" spans="1:5" x14ac:dyDescent="0.2">
      <c r="A20" s="269">
        <v>12</v>
      </c>
      <c r="B20" s="270" t="s">
        <v>25</v>
      </c>
      <c r="C20" s="1239">
        <v>6.6</v>
      </c>
      <c r="D20" s="1239">
        <v>7</v>
      </c>
      <c r="E20" s="517"/>
    </row>
    <row r="21" spans="1:5" x14ac:dyDescent="0.2">
      <c r="A21" s="269">
        <v>13</v>
      </c>
      <c r="B21" s="270" t="s">
        <v>26</v>
      </c>
      <c r="C21" s="1239">
        <v>5</v>
      </c>
      <c r="D21" s="1239">
        <v>5</v>
      </c>
      <c r="E21" s="517"/>
    </row>
    <row r="22" spans="1:5" x14ac:dyDescent="0.2">
      <c r="A22" s="269">
        <v>14</v>
      </c>
      <c r="B22" s="270" t="s">
        <v>27</v>
      </c>
      <c r="C22" s="1239">
        <v>3.5</v>
      </c>
      <c r="D22" s="1239">
        <v>4</v>
      </c>
      <c r="E22" s="517"/>
    </row>
    <row r="23" spans="1:5" ht="13.5" thickBot="1" x14ac:dyDescent="0.25">
      <c r="A23" s="274">
        <v>15</v>
      </c>
      <c r="B23" s="275" t="s">
        <v>28</v>
      </c>
      <c r="C23" s="1269">
        <v>3</v>
      </c>
      <c r="D23" s="1269">
        <v>3</v>
      </c>
      <c r="E23" s="517"/>
    </row>
    <row r="24" spans="1:5" x14ac:dyDescent="0.2">
      <c r="A24" s="1270"/>
      <c r="B24" s="1271" t="s">
        <v>492</v>
      </c>
      <c r="C24" s="1252">
        <f>SUM(C9:C23)</f>
        <v>44.9</v>
      </c>
      <c r="D24" s="1254">
        <f t="shared" ref="D24" si="0">SUM(D9:D23)</f>
        <v>56.5</v>
      </c>
      <c r="E24" s="517"/>
    </row>
    <row r="25" spans="1:5" s="517" customFormat="1" x14ac:dyDescent="0.2">
      <c r="A25" s="277"/>
      <c r="B25" s="1224" t="s">
        <v>488</v>
      </c>
      <c r="C25" s="1230">
        <v>50.5</v>
      </c>
      <c r="D25" s="1231">
        <v>51.5</v>
      </c>
    </row>
    <row r="26" spans="1:5" s="517" customFormat="1" x14ac:dyDescent="0.2">
      <c r="A26" s="277"/>
      <c r="B26" s="1224" t="s">
        <v>475</v>
      </c>
      <c r="C26" s="1230">
        <v>47</v>
      </c>
      <c r="D26" s="1231">
        <v>52</v>
      </c>
    </row>
    <row r="27" spans="1:5" ht="13.5" thickBot="1" x14ac:dyDescent="0.25">
      <c r="A27" s="278"/>
      <c r="B27" s="1225" t="s">
        <v>476</v>
      </c>
      <c r="C27" s="1244">
        <v>40.4</v>
      </c>
      <c r="D27" s="1245">
        <v>43</v>
      </c>
      <c r="E27" s="517"/>
    </row>
    <row r="28" spans="1:5" x14ac:dyDescent="0.2">
      <c r="A28" s="1220" t="s">
        <v>486</v>
      </c>
      <c r="B28" s="517"/>
      <c r="C28" s="517"/>
      <c r="D28" s="517"/>
      <c r="E28" s="517"/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J30"/>
  <sheetViews>
    <sheetView showGridLines="0" zoomScaleNormal="100" workbookViewId="0">
      <selection activeCell="A7" sqref="A7:F28"/>
    </sheetView>
  </sheetViews>
  <sheetFormatPr baseColWidth="10" defaultColWidth="11.42578125" defaultRowHeight="12.75" x14ac:dyDescent="0.2"/>
  <cols>
    <col min="1" max="1" width="6.140625" style="280" bestFit="1" customWidth="1"/>
    <col min="2" max="2" width="34.140625" style="106" customWidth="1"/>
    <col min="3" max="3" width="11.85546875" style="106" customWidth="1"/>
    <col min="4" max="4" width="11.28515625" style="106" customWidth="1"/>
    <col min="5" max="5" width="12.42578125" style="106" customWidth="1"/>
    <col min="6" max="6" width="11.5703125" style="106" customWidth="1"/>
    <col min="7" max="7" width="12.42578125" style="106" customWidth="1"/>
    <col min="8" max="8" width="11" style="106" customWidth="1"/>
    <col min="9" max="16384" width="11.42578125" style="106"/>
  </cols>
  <sheetData>
    <row r="1" spans="1:10" x14ac:dyDescent="0.2">
      <c r="A1" s="253"/>
      <c r="B1" s="254"/>
    </row>
    <row r="2" spans="1:10" x14ac:dyDescent="0.2">
      <c r="A2" s="255" t="s">
        <v>0</v>
      </c>
    </row>
    <row r="3" spans="1:10" x14ac:dyDescent="0.2">
      <c r="A3" s="255"/>
    </row>
    <row r="4" spans="1:10" x14ac:dyDescent="0.2">
      <c r="A4" s="255" t="str">
        <f>A7</f>
        <v>Tabell 3 -7 - A1 -  Saksbehandlingstider i pleie- og omsorgssektoren - hjemmetjenester hittil i år</v>
      </c>
    </row>
    <row r="5" spans="1:10" x14ac:dyDescent="0.2">
      <c r="A5" s="255"/>
    </row>
    <row r="7" spans="1:10" s="256" customFormat="1" ht="30" customHeight="1" thickBot="1" x14ac:dyDescent="0.25">
      <c r="A7" s="7" t="s">
        <v>153</v>
      </c>
    </row>
    <row r="8" spans="1:10" s="260" customFormat="1" ht="26.25" customHeight="1" thickBot="1" x14ac:dyDescent="0.25">
      <c r="A8" s="257"/>
      <c r="B8" s="258"/>
      <c r="C8" s="1630" t="s">
        <v>49</v>
      </c>
      <c r="D8" s="1631"/>
      <c r="E8" s="1632" t="s">
        <v>83</v>
      </c>
      <c r="F8" s="1633"/>
      <c r="G8" s="256"/>
      <c r="H8" s="259"/>
    </row>
    <row r="9" spans="1:10" s="260" customFormat="1" ht="82.5" customHeight="1" thickBot="1" x14ac:dyDescent="0.25">
      <c r="A9" s="261" t="s">
        <v>2</v>
      </c>
      <c r="B9" s="262" t="s">
        <v>3</v>
      </c>
      <c r="C9" s="263" t="s">
        <v>84</v>
      </c>
      <c r="D9" s="264" t="s">
        <v>85</v>
      </c>
      <c r="E9" s="265" t="s">
        <v>84</v>
      </c>
      <c r="F9" s="266" t="s">
        <v>85</v>
      </c>
      <c r="G9" s="256"/>
      <c r="H9" s="259"/>
    </row>
    <row r="10" spans="1:10" x14ac:dyDescent="0.2">
      <c r="A10" s="267">
        <v>1</v>
      </c>
      <c r="B10" s="268" t="s">
        <v>14</v>
      </c>
      <c r="C10" s="1197">
        <v>30</v>
      </c>
      <c r="D10" s="1198">
        <v>11</v>
      </c>
      <c r="E10" s="1197">
        <v>7</v>
      </c>
      <c r="F10" s="1198">
        <v>3</v>
      </c>
      <c r="H10" s="524"/>
      <c r="I10" s="523"/>
      <c r="J10" s="524"/>
    </row>
    <row r="11" spans="1:10" x14ac:dyDescent="0.2">
      <c r="A11" s="269">
        <v>2</v>
      </c>
      <c r="B11" s="270" t="s">
        <v>15</v>
      </c>
      <c r="C11" s="1199">
        <v>16</v>
      </c>
      <c r="D11" s="1196">
        <v>10</v>
      </c>
      <c r="E11" s="1199">
        <v>14</v>
      </c>
      <c r="F11" s="1196">
        <v>3</v>
      </c>
      <c r="H11" s="524"/>
      <c r="I11" s="523"/>
      <c r="J11" s="524"/>
    </row>
    <row r="12" spans="1:10" x14ac:dyDescent="0.2">
      <c r="A12" s="269">
        <v>3</v>
      </c>
      <c r="B12" s="270" t="s">
        <v>16</v>
      </c>
      <c r="C12" s="1199">
        <v>36</v>
      </c>
      <c r="D12" s="1196">
        <v>9</v>
      </c>
      <c r="E12" s="1199">
        <v>9</v>
      </c>
      <c r="F12" s="1196">
        <v>3</v>
      </c>
      <c r="H12" s="524"/>
      <c r="I12" s="523"/>
      <c r="J12" s="524"/>
    </row>
    <row r="13" spans="1:10" x14ac:dyDescent="0.2">
      <c r="A13" s="269">
        <v>4</v>
      </c>
      <c r="B13" s="270" t="s">
        <v>17</v>
      </c>
      <c r="C13" s="1199">
        <v>20.7</v>
      </c>
      <c r="D13" s="1196">
        <v>4.3</v>
      </c>
      <c r="E13" s="1199">
        <v>3.8</v>
      </c>
      <c r="F13" s="1196">
        <v>2.1</v>
      </c>
      <c r="H13" s="524"/>
      <c r="I13" s="523"/>
      <c r="J13" s="524"/>
    </row>
    <row r="14" spans="1:10" x14ac:dyDescent="0.2">
      <c r="A14" s="269">
        <v>5</v>
      </c>
      <c r="B14" s="270" t="s">
        <v>18</v>
      </c>
      <c r="C14" s="1199">
        <v>21.9</v>
      </c>
      <c r="D14" s="1196">
        <v>6.9</v>
      </c>
      <c r="E14" s="1199">
        <v>4</v>
      </c>
      <c r="F14" s="1196">
        <v>3.4</v>
      </c>
      <c r="H14" s="254"/>
    </row>
    <row r="15" spans="1:10" x14ac:dyDescent="0.2">
      <c r="A15" s="272">
        <v>6</v>
      </c>
      <c r="B15" s="273" t="s">
        <v>19</v>
      </c>
      <c r="C15" s="1199">
        <v>43</v>
      </c>
      <c r="D15" s="1196">
        <v>14</v>
      </c>
      <c r="E15" s="1199">
        <v>8</v>
      </c>
      <c r="F15" s="1196">
        <v>2</v>
      </c>
      <c r="H15" s="254"/>
    </row>
    <row r="16" spans="1:10" x14ac:dyDescent="0.2">
      <c r="A16" s="272">
        <v>7</v>
      </c>
      <c r="B16" s="273" t="s">
        <v>20</v>
      </c>
      <c r="C16" s="1199">
        <v>37.799999999999997</v>
      </c>
      <c r="D16" s="1196">
        <v>10.6</v>
      </c>
      <c r="E16" s="1199">
        <v>8.6999999999999993</v>
      </c>
      <c r="F16" s="1196">
        <v>5.9</v>
      </c>
      <c r="H16" s="254"/>
    </row>
    <row r="17" spans="1:8" x14ac:dyDescent="0.2">
      <c r="A17" s="269">
        <v>8</v>
      </c>
      <c r="B17" s="270" t="s">
        <v>21</v>
      </c>
      <c r="C17" s="1199">
        <v>24.5</v>
      </c>
      <c r="D17" s="1196">
        <v>6.7</v>
      </c>
      <c r="E17" s="1199">
        <v>10</v>
      </c>
      <c r="F17" s="1196">
        <v>0</v>
      </c>
      <c r="H17" s="254" t="s">
        <v>132</v>
      </c>
    </row>
    <row r="18" spans="1:8" x14ac:dyDescent="0.2">
      <c r="A18" s="269">
        <v>9</v>
      </c>
      <c r="B18" s="270" t="s">
        <v>22</v>
      </c>
      <c r="C18" s="1199">
        <v>29.8</v>
      </c>
      <c r="D18" s="1196">
        <v>5.2</v>
      </c>
      <c r="E18" s="1199">
        <v>10.7</v>
      </c>
      <c r="F18" s="1196">
        <v>4</v>
      </c>
      <c r="H18" s="254"/>
    </row>
    <row r="19" spans="1:8" x14ac:dyDescent="0.2">
      <c r="A19" s="269">
        <v>10</v>
      </c>
      <c r="B19" s="270" t="s">
        <v>23</v>
      </c>
      <c r="C19" s="1199">
        <v>31</v>
      </c>
      <c r="D19" s="1196">
        <v>11</v>
      </c>
      <c r="E19" s="1199">
        <v>7</v>
      </c>
      <c r="F19" s="1196">
        <v>1</v>
      </c>
      <c r="H19" s="254"/>
    </row>
    <row r="20" spans="1:8" x14ac:dyDescent="0.2">
      <c r="A20" s="272">
        <v>11</v>
      </c>
      <c r="B20" s="273" t="s">
        <v>24</v>
      </c>
      <c r="C20" s="1199">
        <v>8.3000000000000007</v>
      </c>
      <c r="D20" s="1196">
        <v>3.3</v>
      </c>
      <c r="E20" s="1199">
        <v>5.6</v>
      </c>
      <c r="F20" s="1196">
        <v>1.5</v>
      </c>
      <c r="H20" s="254"/>
    </row>
    <row r="21" spans="1:8" x14ac:dyDescent="0.2">
      <c r="A21" s="269">
        <v>12</v>
      </c>
      <c r="B21" s="270" t="s">
        <v>25</v>
      </c>
      <c r="C21" s="1199">
        <v>27.4</v>
      </c>
      <c r="D21" s="1196">
        <v>2</v>
      </c>
      <c r="E21" s="1199">
        <v>12.7</v>
      </c>
      <c r="F21" s="1196">
        <v>0.9</v>
      </c>
      <c r="G21" s="162"/>
      <c r="H21" s="254"/>
    </row>
    <row r="22" spans="1:8" x14ac:dyDescent="0.2">
      <c r="A22" s="269">
        <v>13</v>
      </c>
      <c r="B22" s="270" t="s">
        <v>26</v>
      </c>
      <c r="C22" s="1199">
        <v>21</v>
      </c>
      <c r="D22" s="1196">
        <v>10.4</v>
      </c>
      <c r="E22" s="1199">
        <v>12.3</v>
      </c>
      <c r="F22" s="1196">
        <v>5.2</v>
      </c>
      <c r="H22" s="254"/>
    </row>
    <row r="23" spans="1:8" x14ac:dyDescent="0.2">
      <c r="A23" s="269">
        <v>14</v>
      </c>
      <c r="B23" s="270" t="s">
        <v>27</v>
      </c>
      <c r="C23" s="1199">
        <v>18</v>
      </c>
      <c r="D23" s="1196">
        <v>5.9</v>
      </c>
      <c r="E23" s="1199">
        <v>6.6</v>
      </c>
      <c r="F23" s="1196">
        <v>9.4</v>
      </c>
      <c r="H23" s="254"/>
    </row>
    <row r="24" spans="1:8" ht="13.5" thickBot="1" x14ac:dyDescent="0.25">
      <c r="A24" s="274">
        <v>15</v>
      </c>
      <c r="B24" s="275" t="s">
        <v>28</v>
      </c>
      <c r="C24" s="1200">
        <v>28.6</v>
      </c>
      <c r="D24" s="1201">
        <v>25</v>
      </c>
      <c r="E24" s="1200">
        <v>6.2</v>
      </c>
      <c r="F24" s="1201">
        <v>2.8</v>
      </c>
      <c r="H24" s="254"/>
    </row>
    <row r="25" spans="1:8" x14ac:dyDescent="0.2">
      <c r="A25" s="276"/>
      <c r="B25" s="914" t="s">
        <v>501</v>
      </c>
      <c r="C25" s="915">
        <f t="shared" ref="C25:F25" si="0">AVERAGE(C10:C24)</f>
        <v>26.266666666666666</v>
      </c>
      <c r="D25" s="1011">
        <f t="shared" si="0"/>
        <v>9.0200000000000014</v>
      </c>
      <c r="E25" s="915">
        <f t="shared" si="0"/>
        <v>8.3733333333333331</v>
      </c>
      <c r="F25" s="913">
        <f t="shared" si="0"/>
        <v>3.1466666666666665</v>
      </c>
      <c r="H25" s="254"/>
    </row>
    <row r="26" spans="1:8" s="517" customFormat="1" x14ac:dyDescent="0.2">
      <c r="A26" s="1193"/>
      <c r="B26" s="1194" t="s">
        <v>449</v>
      </c>
      <c r="C26" s="522">
        <v>24.326666666666668</v>
      </c>
      <c r="D26" s="1195">
        <v>6.98</v>
      </c>
      <c r="E26" s="522">
        <v>9.7200000000000006</v>
      </c>
      <c r="F26" s="1196">
        <v>3.1733333333333333</v>
      </c>
      <c r="H26" s="519"/>
    </row>
    <row r="27" spans="1:8" s="517" customFormat="1" x14ac:dyDescent="0.2">
      <c r="A27" s="277"/>
      <c r="B27" s="800" t="s">
        <v>422</v>
      </c>
      <c r="C27" s="802">
        <v>24.073333333333327</v>
      </c>
      <c r="D27" s="1012">
        <v>5.6799999999999988</v>
      </c>
      <c r="E27" s="802">
        <v>10.146666666666667</v>
      </c>
      <c r="F27" s="271">
        <v>2.1533333333333333</v>
      </c>
      <c r="H27" s="519"/>
    </row>
    <row r="28" spans="1:8" s="517" customFormat="1" ht="13.5" thickBot="1" x14ac:dyDescent="0.25">
      <c r="A28" s="278"/>
      <c r="B28" s="801" t="s">
        <v>421</v>
      </c>
      <c r="C28" s="803">
        <v>26.573333333333334</v>
      </c>
      <c r="D28" s="1013">
        <v>5.1800000000000006</v>
      </c>
      <c r="E28" s="803">
        <v>9.3199999999999985</v>
      </c>
      <c r="F28" s="279">
        <v>1.4400000000000004</v>
      </c>
      <c r="H28" s="519"/>
    </row>
    <row r="29" spans="1:8" x14ac:dyDescent="0.2">
      <c r="A29" s="255" t="s">
        <v>55</v>
      </c>
    </row>
    <row r="30" spans="1:8" x14ac:dyDescent="0.2">
      <c r="A30" s="255" t="s">
        <v>128</v>
      </c>
    </row>
  </sheetData>
  <mergeCells count="2">
    <mergeCell ref="C8:D8"/>
    <mergeCell ref="E8:F8"/>
  </mergeCells>
  <printOptions horizontalCentered="1" verticalCentered="1"/>
  <pageMargins left="0.7" right="0.7" top="0.75" bottom="0.75" header="0.3" footer="0.3"/>
  <pageSetup paperSize="9" fitToWidth="0" fitToHeight="0" orientation="landscape" useFirstPageNumber="1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9"/>
  <sheetViews>
    <sheetView showGridLines="0" zoomScaleNormal="100" workbookViewId="0">
      <selection activeCell="L21" sqref="L21"/>
    </sheetView>
  </sheetViews>
  <sheetFormatPr baseColWidth="10" defaultColWidth="11.42578125" defaultRowHeight="12" x14ac:dyDescent="0.2"/>
  <cols>
    <col min="1" max="1" width="6.140625" style="5" bestFit="1" customWidth="1"/>
    <col min="2" max="2" width="22" style="2" bestFit="1" customWidth="1"/>
    <col min="3" max="4" width="16.28515625" style="2" customWidth="1"/>
    <col min="5" max="6" width="16.28515625" style="515" customWidth="1"/>
    <col min="7" max="7" width="26.42578125" style="2" customWidth="1"/>
    <col min="8" max="8" width="19.85546875" style="2" customWidth="1"/>
    <col min="9" max="9" width="6.42578125" style="2" customWidth="1"/>
    <col min="10" max="10" width="7.140625" style="2" customWidth="1"/>
    <col min="11" max="11" width="11.42578125" style="2" customWidth="1"/>
    <col min="12" max="16384" width="11.42578125" style="2"/>
  </cols>
  <sheetData>
    <row r="1" spans="1:10" x14ac:dyDescent="0.2">
      <c r="A1" s="143" t="s">
        <v>169</v>
      </c>
      <c r="B1" s="144"/>
    </row>
    <row r="2" spans="1:10" x14ac:dyDescent="0.2">
      <c r="A2" s="1" t="s">
        <v>0</v>
      </c>
    </row>
    <row r="3" spans="1:10" x14ac:dyDescent="0.2">
      <c r="A3" s="1"/>
    </row>
    <row r="4" spans="1:10" x14ac:dyDescent="0.2">
      <c r="A4" s="1"/>
    </row>
    <row r="5" spans="1:10" x14ac:dyDescent="0.2">
      <c r="A5" s="1" t="str">
        <f>A8</f>
        <v>Tabell 3-7 -  Brukerundersøkelse og kvalitetsmåling i hjemmetjenesten</v>
      </c>
    </row>
    <row r="6" spans="1:10" x14ac:dyDescent="0.2">
      <c r="A6" s="1"/>
    </row>
    <row r="8" spans="1:10" s="33" customFormat="1" ht="30" customHeight="1" thickBot="1" x14ac:dyDescent="0.25">
      <c r="A8" s="667" t="s">
        <v>248</v>
      </c>
    </row>
    <row r="9" spans="1:10" s="39" customFormat="1" ht="26.25" customHeight="1" thickBot="1" x14ac:dyDescent="0.25">
      <c r="A9" s="554"/>
      <c r="B9" s="555"/>
      <c r="C9" s="1595" t="s">
        <v>355</v>
      </c>
      <c r="D9" s="1596"/>
      <c r="E9" s="1634" t="s">
        <v>356</v>
      </c>
      <c r="F9" s="1635"/>
      <c r="G9" s="1597" t="s">
        <v>249</v>
      </c>
      <c r="H9" s="1595"/>
      <c r="I9" s="668"/>
    </row>
    <row r="10" spans="1:10" s="39" customFormat="1" ht="53.25" customHeight="1" thickBot="1" x14ac:dyDescent="0.25">
      <c r="A10" s="669" t="s">
        <v>2</v>
      </c>
      <c r="B10" s="670" t="s">
        <v>3</v>
      </c>
      <c r="C10" s="671" t="s">
        <v>250</v>
      </c>
      <c r="D10" s="1107" t="s">
        <v>251</v>
      </c>
      <c r="E10" s="1367" t="s">
        <v>250</v>
      </c>
      <c r="F10" s="1368" t="s">
        <v>251</v>
      </c>
      <c r="G10" s="1108" t="s">
        <v>252</v>
      </c>
      <c r="H10" s="672" t="s">
        <v>253</v>
      </c>
    </row>
    <row r="11" spans="1:10" s="6" customFormat="1" ht="12.95" customHeight="1" x14ac:dyDescent="0.2">
      <c r="A11" s="18">
        <v>1</v>
      </c>
      <c r="B11" s="19" t="s">
        <v>14</v>
      </c>
      <c r="C11" s="865"/>
      <c r="D11" s="869"/>
      <c r="E11" s="865"/>
      <c r="F11" s="1112"/>
      <c r="G11" s="1109"/>
      <c r="H11" s="916"/>
      <c r="I11" s="41"/>
      <c r="J11" s="41"/>
    </row>
    <row r="12" spans="1:10" s="6" customFormat="1" ht="12.95" customHeight="1" x14ac:dyDescent="0.2">
      <c r="A12" s="25">
        <v>2</v>
      </c>
      <c r="B12" s="26" t="s">
        <v>15</v>
      </c>
      <c r="C12" s="866"/>
      <c r="D12" s="870"/>
      <c r="E12" s="866"/>
      <c r="F12" s="1113"/>
      <c r="G12" s="1110"/>
      <c r="H12" s="917"/>
      <c r="I12" s="41"/>
      <c r="J12" s="41"/>
    </row>
    <row r="13" spans="1:10" s="6" customFormat="1" ht="12.95" customHeight="1" x14ac:dyDescent="0.2">
      <c r="A13" s="25">
        <v>3</v>
      </c>
      <c r="B13" s="26" t="s">
        <v>16</v>
      </c>
      <c r="C13" s="866"/>
      <c r="D13" s="870"/>
      <c r="E13" s="866"/>
      <c r="F13" s="1113"/>
      <c r="G13" s="1110"/>
      <c r="H13" s="917"/>
      <c r="I13" s="41"/>
      <c r="J13" s="41"/>
    </row>
    <row r="14" spans="1:10" s="6" customFormat="1" ht="12.95" customHeight="1" x14ac:dyDescent="0.2">
      <c r="A14" s="25">
        <v>4</v>
      </c>
      <c r="B14" s="26" t="s">
        <v>17</v>
      </c>
      <c r="C14" s="866"/>
      <c r="D14" s="870"/>
      <c r="E14" s="866"/>
      <c r="F14" s="1113"/>
      <c r="G14" s="1110"/>
      <c r="H14" s="917"/>
      <c r="I14" s="41"/>
      <c r="J14" s="41"/>
    </row>
    <row r="15" spans="1:10" s="6" customFormat="1" ht="12.95" customHeight="1" x14ac:dyDescent="0.2">
      <c r="A15" s="25">
        <v>5</v>
      </c>
      <c r="B15" s="26" t="s">
        <v>18</v>
      </c>
      <c r="C15" s="866"/>
      <c r="D15" s="870"/>
      <c r="E15" s="866"/>
      <c r="F15" s="1113"/>
      <c r="G15" s="1110"/>
      <c r="H15" s="917"/>
      <c r="I15" s="41"/>
      <c r="J15" s="41"/>
    </row>
    <row r="16" spans="1:10" s="6" customFormat="1" ht="12.95" customHeight="1" x14ac:dyDescent="0.2">
      <c r="A16" s="25">
        <v>6</v>
      </c>
      <c r="B16" s="26" t="s">
        <v>19</v>
      </c>
      <c r="C16" s="866"/>
      <c r="D16" s="870"/>
      <c r="E16" s="866"/>
      <c r="F16" s="1113"/>
      <c r="G16" s="1110"/>
      <c r="H16" s="917"/>
      <c r="I16" s="41"/>
      <c r="J16" s="41"/>
    </row>
    <row r="17" spans="1:10" s="6" customFormat="1" ht="12.95" customHeight="1" x14ac:dyDescent="0.2">
      <c r="A17" s="27">
        <v>7</v>
      </c>
      <c r="B17" s="28" t="s">
        <v>20</v>
      </c>
      <c r="C17" s="866"/>
      <c r="D17" s="870"/>
      <c r="E17" s="866"/>
      <c r="F17" s="1113"/>
      <c r="G17" s="1110"/>
      <c r="H17" s="917"/>
      <c r="I17" s="41"/>
      <c r="J17" s="41"/>
    </row>
    <row r="18" spans="1:10" s="6" customFormat="1" ht="12.95" customHeight="1" x14ac:dyDescent="0.2">
      <c r="A18" s="25">
        <v>8</v>
      </c>
      <c r="B18" s="26" t="s">
        <v>21</v>
      </c>
      <c r="C18" s="866"/>
      <c r="D18" s="870"/>
      <c r="E18" s="866"/>
      <c r="F18" s="1113"/>
      <c r="G18" s="1110"/>
      <c r="H18" s="917"/>
      <c r="I18" s="41"/>
      <c r="J18" s="41"/>
    </row>
    <row r="19" spans="1:10" s="6" customFormat="1" ht="12.95" customHeight="1" x14ac:dyDescent="0.2">
      <c r="A19" s="25">
        <v>9</v>
      </c>
      <c r="B19" s="26" t="s">
        <v>22</v>
      </c>
      <c r="C19" s="866"/>
      <c r="D19" s="870"/>
      <c r="E19" s="866"/>
      <c r="F19" s="1113"/>
      <c r="G19" s="1110"/>
      <c r="H19" s="917"/>
      <c r="I19" s="41"/>
      <c r="J19" s="41"/>
    </row>
    <row r="20" spans="1:10" s="6" customFormat="1" ht="12.95" customHeight="1" x14ac:dyDescent="0.2">
      <c r="A20" s="25">
        <v>10</v>
      </c>
      <c r="B20" s="26" t="s">
        <v>23</v>
      </c>
      <c r="C20" s="866"/>
      <c r="D20" s="870"/>
      <c r="E20" s="866"/>
      <c r="F20" s="1113"/>
      <c r="G20" s="1110"/>
      <c r="H20" s="917"/>
      <c r="I20" s="41"/>
      <c r="J20" s="41"/>
    </row>
    <row r="21" spans="1:10" s="6" customFormat="1" ht="12.75" x14ac:dyDescent="0.2">
      <c r="A21" s="27">
        <v>11</v>
      </c>
      <c r="B21" s="28" t="s">
        <v>24</v>
      </c>
      <c r="C21" s="866"/>
      <c r="D21" s="870"/>
      <c r="E21" s="866"/>
      <c r="F21" s="1113"/>
      <c r="G21" s="1110"/>
      <c r="H21" s="917"/>
      <c r="I21" s="41"/>
      <c r="J21" s="41"/>
    </row>
    <row r="22" spans="1:10" s="6" customFormat="1" ht="12.95" customHeight="1" x14ac:dyDescent="0.2">
      <c r="A22" s="25">
        <v>12</v>
      </c>
      <c r="B22" s="26" t="s">
        <v>25</v>
      </c>
      <c r="C22" s="866"/>
      <c r="D22" s="870"/>
      <c r="E22" s="866"/>
      <c r="F22" s="1113"/>
      <c r="G22" s="1110"/>
      <c r="H22" s="917"/>
      <c r="I22" s="41"/>
      <c r="J22" s="41"/>
    </row>
    <row r="23" spans="1:10" s="6" customFormat="1" ht="12.95" customHeight="1" x14ac:dyDescent="0.2">
      <c r="A23" s="25">
        <v>13</v>
      </c>
      <c r="B23" s="26" t="s">
        <v>26</v>
      </c>
      <c r="C23" s="867"/>
      <c r="D23" s="870"/>
      <c r="E23" s="867"/>
      <c r="F23" s="1113"/>
      <c r="G23" s="1110"/>
      <c r="H23" s="917"/>
      <c r="I23" s="41"/>
      <c r="J23" s="41"/>
    </row>
    <row r="24" spans="1:10" s="6" customFormat="1" ht="12.95" customHeight="1" x14ac:dyDescent="0.2">
      <c r="A24" s="25">
        <v>14</v>
      </c>
      <c r="B24" s="26" t="s">
        <v>27</v>
      </c>
      <c r="C24" s="867"/>
      <c r="D24" s="870"/>
      <c r="E24" s="867"/>
      <c r="F24" s="1113"/>
      <c r="G24" s="1110"/>
      <c r="H24" s="917"/>
      <c r="I24" s="41"/>
      <c r="J24" s="41"/>
    </row>
    <row r="25" spans="1:10" s="6" customFormat="1" ht="12.95" customHeight="1" thickBot="1" x14ac:dyDescent="0.25">
      <c r="A25" s="673">
        <v>15</v>
      </c>
      <c r="B25" s="674" t="s">
        <v>28</v>
      </c>
      <c r="C25" s="868"/>
      <c r="D25" s="871"/>
      <c r="E25" s="868"/>
      <c r="F25" s="1114"/>
      <c r="G25" s="1111"/>
      <c r="H25" s="918"/>
      <c r="I25" s="41"/>
      <c r="J25" s="41"/>
    </row>
    <row r="26" spans="1:10" s="43" customFormat="1" ht="22.5" customHeight="1" x14ac:dyDescent="0.2">
      <c r="A26" s="51" t="s">
        <v>525</v>
      </c>
      <c r="B26" s="6"/>
      <c r="C26" s="6"/>
      <c r="D26" s="6"/>
      <c r="E26" s="6"/>
      <c r="F26" s="6"/>
      <c r="G26" s="6"/>
      <c r="H26" s="6"/>
      <c r="I26" s="675"/>
      <c r="J26" s="675"/>
    </row>
    <row r="27" spans="1:10" s="6" customFormat="1" x14ac:dyDescent="0.2">
      <c r="A27" s="51"/>
    </row>
    <row r="28" spans="1:10" s="6" customFormat="1" x14ac:dyDescent="0.2">
      <c r="A28" s="676"/>
    </row>
    <row r="29" spans="1:10" s="6" customFormat="1" x14ac:dyDescent="0.2">
      <c r="A29" s="676"/>
    </row>
  </sheetData>
  <mergeCells count="3">
    <mergeCell ref="C9:D9"/>
    <mergeCell ref="G9:H9"/>
    <mergeCell ref="E9:F9"/>
  </mergeCells>
  <pageMargins left="0.7" right="0.7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8"/>
  <dimension ref="A1:AG45"/>
  <sheetViews>
    <sheetView showGridLines="0" zoomScale="70" zoomScaleNormal="70" workbookViewId="0">
      <selection activeCell="A7" sqref="A7:Q33"/>
    </sheetView>
  </sheetViews>
  <sheetFormatPr baseColWidth="10" defaultRowHeight="12.75" x14ac:dyDescent="0.2"/>
  <cols>
    <col min="1" max="1" width="5.5703125" customWidth="1"/>
    <col min="2" max="2" width="20" customWidth="1"/>
    <col min="3" max="3" width="8.7109375" customWidth="1"/>
    <col min="4" max="4" width="8.7109375" style="512" customWidth="1"/>
    <col min="5" max="5" width="9.5703125" customWidth="1"/>
    <col min="6" max="6" width="8.85546875" customWidth="1"/>
    <col min="7" max="7" width="11" customWidth="1"/>
    <col min="8" max="8" width="11.85546875" customWidth="1"/>
    <col min="9" max="9" width="9.28515625" style="512" customWidth="1"/>
    <col min="10" max="10" width="11.7109375" customWidth="1"/>
    <col min="11" max="11" width="10.7109375" customWidth="1"/>
    <col min="12" max="12" width="11.140625" customWidth="1"/>
    <col min="13" max="13" width="10" customWidth="1"/>
    <col min="14" max="14" width="9.42578125" style="512" customWidth="1"/>
    <col min="15" max="15" width="8.7109375" customWidth="1"/>
    <col min="16" max="16" width="11.5703125" customWidth="1"/>
    <col min="17" max="17" width="10.85546875" customWidth="1"/>
    <col min="18" max="18" width="11.42578125" customWidth="1"/>
  </cols>
  <sheetData>
    <row r="1" spans="1:33" x14ac:dyDescent="0.2">
      <c r="A1" s="60"/>
      <c r="B1" s="6"/>
      <c r="C1" s="2"/>
      <c r="D1" s="515"/>
      <c r="E1" s="2"/>
      <c r="F1" s="2"/>
      <c r="G1" s="2"/>
      <c r="H1" s="2"/>
      <c r="I1" s="515"/>
      <c r="J1" s="2"/>
      <c r="K1" s="2"/>
      <c r="L1" s="2"/>
    </row>
    <row r="2" spans="1:33" x14ac:dyDescent="0.2">
      <c r="A2" s="1" t="s">
        <v>0</v>
      </c>
      <c r="B2" s="2"/>
      <c r="C2" s="2"/>
      <c r="D2" s="515"/>
      <c r="E2" s="2"/>
      <c r="F2" s="2"/>
      <c r="G2" s="2"/>
      <c r="H2" s="2"/>
      <c r="I2" s="515"/>
      <c r="J2" s="2"/>
      <c r="K2" s="2"/>
      <c r="L2" s="2"/>
    </row>
    <row r="3" spans="1:33" x14ac:dyDescent="0.2">
      <c r="A3" s="5"/>
      <c r="B3" s="2"/>
      <c r="C3" s="2"/>
      <c r="D3" s="515"/>
      <c r="E3" s="2"/>
      <c r="F3" s="2"/>
      <c r="G3" s="2"/>
      <c r="H3" s="2"/>
      <c r="I3" s="515"/>
      <c r="J3" s="2"/>
      <c r="K3" s="2"/>
      <c r="L3" s="2"/>
    </row>
    <row r="4" spans="1:33" x14ac:dyDescent="0.2">
      <c r="A4" s="1" t="str">
        <f>A7</f>
        <v>Tabell 3-8-A - Antall personer som har hatt dagsenter/dagsopphold/dagtilbud og totalt antall vedtakstimer, fordelt på type tjeneste - hittil i år</v>
      </c>
      <c r="B4" s="2"/>
      <c r="C4" s="2"/>
      <c r="D4" s="515"/>
      <c r="E4" s="2"/>
      <c r="F4" s="2"/>
      <c r="G4" s="2"/>
      <c r="H4" s="2"/>
      <c r="I4" s="515"/>
      <c r="J4" s="2"/>
      <c r="K4" s="2"/>
      <c r="L4" s="2"/>
    </row>
    <row r="5" spans="1:33" x14ac:dyDescent="0.2">
      <c r="A5" s="5"/>
      <c r="B5" s="2"/>
      <c r="C5" s="2"/>
      <c r="D5" s="515"/>
      <c r="E5" s="2"/>
      <c r="F5" s="2"/>
      <c r="G5" s="2"/>
      <c r="H5" s="2"/>
      <c r="I5" s="515"/>
      <c r="J5" s="2"/>
      <c r="K5" s="2"/>
      <c r="L5" s="2"/>
    </row>
    <row r="6" spans="1:33" x14ac:dyDescent="0.2">
      <c r="A6" s="5"/>
      <c r="B6" s="2"/>
      <c r="C6" s="2"/>
      <c r="D6" s="515"/>
      <c r="E6" s="2"/>
      <c r="F6" s="2"/>
      <c r="G6" s="2"/>
      <c r="H6" s="2"/>
      <c r="I6" s="515"/>
      <c r="J6" s="2"/>
      <c r="K6" s="2"/>
      <c r="L6" s="2"/>
    </row>
    <row r="7" spans="1:33" ht="20.25" customHeight="1" thickBot="1" x14ac:dyDescent="0.25">
      <c r="A7" s="252" t="s">
        <v>164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2"/>
      <c r="N7" s="515"/>
      <c r="O7" s="2"/>
      <c r="P7" s="2"/>
      <c r="Q7" s="2"/>
    </row>
    <row r="8" spans="1:33" s="102" customFormat="1" ht="13.5" customHeight="1" thickBot="1" x14ac:dyDescent="0.25">
      <c r="A8" s="121"/>
      <c r="B8" s="81"/>
      <c r="C8" s="1614" t="s">
        <v>267</v>
      </c>
      <c r="D8" s="1614"/>
      <c r="E8" s="1614"/>
      <c r="F8" s="1614"/>
      <c r="G8" s="1614"/>
      <c r="H8" s="1614" t="s">
        <v>379</v>
      </c>
      <c r="I8" s="1614"/>
      <c r="J8" s="1614"/>
      <c r="K8" s="1614"/>
      <c r="L8" s="1614"/>
      <c r="M8" s="1616" t="s">
        <v>468</v>
      </c>
      <c r="N8" s="1616"/>
      <c r="O8" s="1616"/>
      <c r="P8" s="1616"/>
      <c r="Q8" s="1636"/>
    </row>
    <row r="9" spans="1:33" ht="129.75" customHeight="1" thickBot="1" x14ac:dyDescent="0.25">
      <c r="A9" s="100" t="s">
        <v>58</v>
      </c>
      <c r="B9" s="59" t="s">
        <v>3</v>
      </c>
      <c r="C9" s="37" t="s">
        <v>464</v>
      </c>
      <c r="D9" s="101" t="s">
        <v>565</v>
      </c>
      <c r="E9" s="564" t="s">
        <v>465</v>
      </c>
      <c r="F9" s="562" t="s">
        <v>466</v>
      </c>
      <c r="G9" s="562" t="s">
        <v>467</v>
      </c>
      <c r="H9" s="37" t="s">
        <v>464</v>
      </c>
      <c r="I9" s="101" t="s">
        <v>566</v>
      </c>
      <c r="J9" s="564" t="s">
        <v>465</v>
      </c>
      <c r="K9" s="562" t="s">
        <v>466</v>
      </c>
      <c r="L9" s="562" t="s">
        <v>467</v>
      </c>
      <c r="M9" s="37" t="s">
        <v>464</v>
      </c>
      <c r="N9" s="101" t="s">
        <v>566</v>
      </c>
      <c r="O9" s="564" t="s">
        <v>465</v>
      </c>
      <c r="P9" s="562" t="s">
        <v>466</v>
      </c>
      <c r="Q9" s="562" t="s">
        <v>467</v>
      </c>
      <c r="W9" s="248"/>
    </row>
    <row r="10" spans="1:33" ht="15.75" x14ac:dyDescent="0.25">
      <c r="A10" s="272">
        <v>1</v>
      </c>
      <c r="B10" s="273" t="s">
        <v>14</v>
      </c>
      <c r="C10" s="1369">
        <f>SUM(D10:G10)</f>
        <v>211</v>
      </c>
      <c r="D10" s="382">
        <v>62</v>
      </c>
      <c r="E10" s="383">
        <v>124</v>
      </c>
      <c r="F10" s="383">
        <v>2</v>
      </c>
      <c r="G10" s="384">
        <v>23</v>
      </c>
      <c r="H10" s="1369">
        <f>SUM(I10:L10)</f>
        <v>116165</v>
      </c>
      <c r="I10" s="382">
        <v>11191</v>
      </c>
      <c r="J10" s="383">
        <v>81413</v>
      </c>
      <c r="K10" s="383">
        <v>244</v>
      </c>
      <c r="L10" s="384">
        <v>23317</v>
      </c>
      <c r="M10" s="382">
        <f>H10/C10</f>
        <v>550.54502369668251</v>
      </c>
      <c r="N10" s="382">
        <f t="shared" ref="N10:N24" si="0">IFERROR(I10/D10,0)</f>
        <v>180.5</v>
      </c>
      <c r="O10" s="383">
        <f t="shared" ref="O10:O24" si="1">IFERROR(J10/E10,0)</f>
        <v>656.55645161290317</v>
      </c>
      <c r="P10" s="383">
        <f t="shared" ref="P10:P24" si="2">IFERROR(K10/F10,0)</f>
        <v>122</v>
      </c>
      <c r="Q10" s="384">
        <f t="shared" ref="Q10:Q24" si="3">IFERROR(L10/G10,0)</f>
        <v>1013.7826086956521</v>
      </c>
    </row>
    <row r="11" spans="1:33" ht="15.75" x14ac:dyDescent="0.25">
      <c r="A11" s="269">
        <v>2</v>
      </c>
      <c r="B11" s="270" t="s">
        <v>15</v>
      </c>
      <c r="C11" s="1370">
        <f t="shared" ref="C11:C29" si="4">SUM(D11:G11)</f>
        <v>112</v>
      </c>
      <c r="D11" s="385">
        <v>0</v>
      </c>
      <c r="E11" s="386">
        <v>95</v>
      </c>
      <c r="F11" s="386">
        <v>7</v>
      </c>
      <c r="G11" s="387">
        <v>10</v>
      </c>
      <c r="H11" s="1370">
        <f t="shared" ref="H11:H29" si="5">SUM(I11:L11)</f>
        <v>62889</v>
      </c>
      <c r="I11" s="385">
        <v>0</v>
      </c>
      <c r="J11" s="386">
        <v>40036</v>
      </c>
      <c r="K11" s="386">
        <v>4095</v>
      </c>
      <c r="L11" s="387">
        <v>18758</v>
      </c>
      <c r="M11" s="385">
        <f t="shared" ref="M11:M24" si="6">H11/C11</f>
        <v>561.50892857142856</v>
      </c>
      <c r="N11" s="385">
        <f t="shared" si="0"/>
        <v>0</v>
      </c>
      <c r="O11" s="386">
        <f t="shared" si="1"/>
        <v>421.43157894736839</v>
      </c>
      <c r="P11" s="386">
        <f t="shared" si="2"/>
        <v>585</v>
      </c>
      <c r="Q11" s="387">
        <f t="shared" si="3"/>
        <v>1875.8</v>
      </c>
      <c r="S11" s="526"/>
      <c r="T11" s="525"/>
      <c r="U11" s="526"/>
      <c r="V11" s="526"/>
      <c r="W11" s="526"/>
      <c r="X11" s="525"/>
      <c r="Y11" s="526"/>
      <c r="Z11" s="525"/>
      <c r="AA11" s="525"/>
      <c r="AB11" s="526"/>
      <c r="AC11" s="526"/>
      <c r="AD11" s="526"/>
      <c r="AE11" s="526"/>
      <c r="AF11" s="526"/>
      <c r="AG11" s="526"/>
    </row>
    <row r="12" spans="1:33" ht="15.75" x14ac:dyDescent="0.25">
      <c r="A12" s="269">
        <v>3</v>
      </c>
      <c r="B12" s="270" t="s">
        <v>16</v>
      </c>
      <c r="C12" s="1370">
        <f t="shared" si="4"/>
        <v>77</v>
      </c>
      <c r="D12" s="385">
        <v>0</v>
      </c>
      <c r="E12" s="386">
        <v>47</v>
      </c>
      <c r="F12" s="386">
        <v>3</v>
      </c>
      <c r="G12" s="387">
        <v>27</v>
      </c>
      <c r="H12" s="1370">
        <f t="shared" si="5"/>
        <v>52684</v>
      </c>
      <c r="I12" s="385">
        <v>0</v>
      </c>
      <c r="J12" s="386">
        <v>11178</v>
      </c>
      <c r="K12" s="386">
        <v>1371</v>
      </c>
      <c r="L12" s="387">
        <v>40135</v>
      </c>
      <c r="M12" s="385">
        <f t="shared" si="6"/>
        <v>684.20779220779218</v>
      </c>
      <c r="N12" s="385">
        <f t="shared" si="0"/>
        <v>0</v>
      </c>
      <c r="O12" s="386">
        <f t="shared" si="1"/>
        <v>237.82978723404256</v>
      </c>
      <c r="P12" s="386">
        <f t="shared" si="2"/>
        <v>457</v>
      </c>
      <c r="Q12" s="387">
        <f t="shared" si="3"/>
        <v>1486.4814814814815</v>
      </c>
      <c r="S12" s="526"/>
      <c r="T12" s="525"/>
      <c r="U12" s="526"/>
      <c r="V12" s="526"/>
      <c r="W12" s="526"/>
      <c r="X12" s="525"/>
      <c r="Y12" s="526"/>
      <c r="Z12" s="525"/>
      <c r="AA12" s="525"/>
      <c r="AB12" s="526"/>
      <c r="AC12" s="526"/>
      <c r="AD12" s="526"/>
      <c r="AE12" s="526"/>
      <c r="AF12" s="526"/>
      <c r="AG12" s="526"/>
    </row>
    <row r="13" spans="1:33" ht="15.75" x14ac:dyDescent="0.25">
      <c r="A13" s="269">
        <v>4</v>
      </c>
      <c r="B13" s="270" t="s">
        <v>17</v>
      </c>
      <c r="C13" s="1370">
        <f t="shared" si="4"/>
        <v>64</v>
      </c>
      <c r="D13" s="385">
        <v>0</v>
      </c>
      <c r="E13" s="386">
        <v>59</v>
      </c>
      <c r="F13" s="386">
        <v>5</v>
      </c>
      <c r="G13" s="387">
        <v>0</v>
      </c>
      <c r="H13" s="1370">
        <f t="shared" si="5"/>
        <v>45614</v>
      </c>
      <c r="I13" s="385">
        <v>0</v>
      </c>
      <c r="J13" s="386">
        <v>42389</v>
      </c>
      <c r="K13" s="386">
        <v>3225</v>
      </c>
      <c r="L13" s="387">
        <v>0</v>
      </c>
      <c r="M13" s="385">
        <f t="shared" si="6"/>
        <v>712.71875</v>
      </c>
      <c r="N13" s="385">
        <f t="shared" si="0"/>
        <v>0</v>
      </c>
      <c r="O13" s="386">
        <f t="shared" si="1"/>
        <v>718.45762711864404</v>
      </c>
      <c r="P13" s="386">
        <f t="shared" si="2"/>
        <v>645</v>
      </c>
      <c r="Q13" s="387">
        <f t="shared" si="3"/>
        <v>0</v>
      </c>
      <c r="S13" s="526"/>
      <c r="T13" s="525"/>
      <c r="U13" s="526"/>
      <c r="V13" s="526"/>
      <c r="W13" s="526"/>
      <c r="X13" s="525"/>
      <c r="Y13" s="526"/>
      <c r="Z13" s="525"/>
      <c r="AA13" s="525"/>
      <c r="AB13" s="526"/>
      <c r="AC13" s="526"/>
      <c r="AD13" s="526"/>
      <c r="AE13" s="526"/>
      <c r="AF13" s="526"/>
      <c r="AG13" s="526"/>
    </row>
    <row r="14" spans="1:33" s="512" customFormat="1" ht="15.75" x14ac:dyDescent="0.25">
      <c r="A14" s="269">
        <v>5</v>
      </c>
      <c r="B14" s="270" t="s">
        <v>395</v>
      </c>
      <c r="C14" s="1370">
        <f t="shared" si="4"/>
        <v>363</v>
      </c>
      <c r="D14" s="385">
        <v>185</v>
      </c>
      <c r="E14" s="386">
        <v>156</v>
      </c>
      <c r="F14" s="386">
        <v>6</v>
      </c>
      <c r="G14" s="387">
        <v>16</v>
      </c>
      <c r="H14" s="1370">
        <f t="shared" si="5"/>
        <v>95968</v>
      </c>
      <c r="I14" s="385">
        <v>8561</v>
      </c>
      <c r="J14" s="386">
        <v>62394</v>
      </c>
      <c r="K14" s="386">
        <v>3499</v>
      </c>
      <c r="L14" s="387">
        <v>21514</v>
      </c>
      <c r="M14" s="385">
        <f t="shared" si="6"/>
        <v>264.37465564738289</v>
      </c>
      <c r="N14" s="385">
        <f t="shared" si="0"/>
        <v>46.275675675675679</v>
      </c>
      <c r="O14" s="386">
        <f t="shared" si="1"/>
        <v>399.96153846153845</v>
      </c>
      <c r="P14" s="386">
        <f t="shared" si="2"/>
        <v>583.16666666666663</v>
      </c>
      <c r="Q14" s="387">
        <f t="shared" si="3"/>
        <v>1344.625</v>
      </c>
      <c r="S14" s="526"/>
      <c r="T14" s="525"/>
      <c r="U14" s="526"/>
      <c r="V14" s="526"/>
      <c r="W14" s="526"/>
      <c r="X14" s="525"/>
      <c r="Y14" s="526"/>
      <c r="Z14" s="525"/>
      <c r="AA14" s="525"/>
      <c r="AB14" s="526"/>
      <c r="AC14" s="526"/>
      <c r="AD14" s="526"/>
      <c r="AE14" s="526"/>
      <c r="AF14" s="526"/>
      <c r="AG14" s="526"/>
    </row>
    <row r="15" spans="1:33" ht="15.75" x14ac:dyDescent="0.25">
      <c r="A15" s="269">
        <v>6</v>
      </c>
      <c r="B15" s="270" t="s">
        <v>19</v>
      </c>
      <c r="C15" s="1370">
        <f t="shared" si="4"/>
        <v>198</v>
      </c>
      <c r="D15" s="385">
        <v>0</v>
      </c>
      <c r="E15" s="386">
        <v>166</v>
      </c>
      <c r="F15" s="386">
        <v>1</v>
      </c>
      <c r="G15" s="387">
        <v>31</v>
      </c>
      <c r="H15" s="1370">
        <f t="shared" si="5"/>
        <v>91831</v>
      </c>
      <c r="I15" s="385">
        <v>0</v>
      </c>
      <c r="J15" s="386">
        <v>49261</v>
      </c>
      <c r="K15" s="386">
        <v>625</v>
      </c>
      <c r="L15" s="387">
        <v>41945</v>
      </c>
      <c r="M15" s="385">
        <f t="shared" si="6"/>
        <v>463.79292929292927</v>
      </c>
      <c r="N15" s="385">
        <f t="shared" si="0"/>
        <v>0</v>
      </c>
      <c r="O15" s="386">
        <f t="shared" si="1"/>
        <v>296.75301204819277</v>
      </c>
      <c r="P15" s="386">
        <f t="shared" si="2"/>
        <v>625</v>
      </c>
      <c r="Q15" s="387">
        <f t="shared" si="3"/>
        <v>1353.0645161290322</v>
      </c>
      <c r="S15" s="526"/>
      <c r="T15" s="525"/>
      <c r="U15" s="526"/>
      <c r="V15" s="526"/>
      <c r="W15" s="526"/>
      <c r="X15" s="525"/>
      <c r="Y15" s="526"/>
      <c r="Z15" s="525"/>
      <c r="AA15" s="525"/>
      <c r="AB15" s="526"/>
      <c r="AC15" s="526"/>
      <c r="AD15" s="526"/>
      <c r="AE15" s="526"/>
      <c r="AF15" s="526"/>
      <c r="AG15" s="526"/>
    </row>
    <row r="16" spans="1:33" ht="15.75" x14ac:dyDescent="0.25">
      <c r="A16" s="269">
        <v>7</v>
      </c>
      <c r="B16" s="270" t="s">
        <v>396</v>
      </c>
      <c r="C16" s="1370">
        <f t="shared" si="4"/>
        <v>334</v>
      </c>
      <c r="D16" s="385">
        <v>94</v>
      </c>
      <c r="E16" s="386">
        <v>185</v>
      </c>
      <c r="F16" s="386">
        <v>6</v>
      </c>
      <c r="G16" s="387">
        <v>49</v>
      </c>
      <c r="H16" s="1370">
        <f t="shared" si="5"/>
        <v>150510</v>
      </c>
      <c r="I16" s="385">
        <v>0</v>
      </c>
      <c r="J16" s="386">
        <v>82588</v>
      </c>
      <c r="K16" s="386">
        <v>5152</v>
      </c>
      <c r="L16" s="387">
        <v>62770</v>
      </c>
      <c r="M16" s="385">
        <f t="shared" si="6"/>
        <v>450.62874251497004</v>
      </c>
      <c r="N16" s="385">
        <f t="shared" si="0"/>
        <v>0</v>
      </c>
      <c r="O16" s="386">
        <f t="shared" si="1"/>
        <v>446.42162162162163</v>
      </c>
      <c r="P16" s="386">
        <f t="shared" si="2"/>
        <v>858.66666666666663</v>
      </c>
      <c r="Q16" s="387">
        <f t="shared" si="3"/>
        <v>1281.0204081632653</v>
      </c>
    </row>
    <row r="17" spans="1:19" ht="15.75" x14ac:dyDescent="0.25">
      <c r="A17" s="269">
        <v>8</v>
      </c>
      <c r="B17" s="270" t="s">
        <v>21</v>
      </c>
      <c r="C17" s="1370">
        <f t="shared" si="4"/>
        <v>285</v>
      </c>
      <c r="D17" s="385">
        <v>0</v>
      </c>
      <c r="E17" s="386">
        <v>227</v>
      </c>
      <c r="F17" s="386">
        <v>3</v>
      </c>
      <c r="G17" s="387">
        <v>55</v>
      </c>
      <c r="H17" s="1370">
        <f t="shared" si="5"/>
        <v>82622</v>
      </c>
      <c r="I17" s="385">
        <v>0</v>
      </c>
      <c r="J17" s="386">
        <v>10680</v>
      </c>
      <c r="K17" s="386">
        <v>3076</v>
      </c>
      <c r="L17" s="387">
        <v>68866</v>
      </c>
      <c r="M17" s="385">
        <f t="shared" si="6"/>
        <v>289.90175438596492</v>
      </c>
      <c r="N17" s="385">
        <f t="shared" si="0"/>
        <v>0</v>
      </c>
      <c r="O17" s="386">
        <f t="shared" si="1"/>
        <v>47.048458149779734</v>
      </c>
      <c r="P17" s="386">
        <f t="shared" si="2"/>
        <v>1025.3333333333333</v>
      </c>
      <c r="Q17" s="387">
        <f t="shared" si="3"/>
        <v>1252.1090909090908</v>
      </c>
    </row>
    <row r="18" spans="1:19" ht="15.75" x14ac:dyDescent="0.25">
      <c r="A18" s="269">
        <v>9</v>
      </c>
      <c r="B18" s="270" t="s">
        <v>22</v>
      </c>
      <c r="C18" s="1370">
        <f t="shared" si="4"/>
        <v>192</v>
      </c>
      <c r="D18" s="385">
        <v>0</v>
      </c>
      <c r="E18" s="386">
        <v>146</v>
      </c>
      <c r="F18" s="386">
        <v>4</v>
      </c>
      <c r="G18" s="387">
        <v>42</v>
      </c>
      <c r="H18" s="1370">
        <f t="shared" si="5"/>
        <v>163198</v>
      </c>
      <c r="I18" s="385">
        <v>0</v>
      </c>
      <c r="J18" s="386">
        <v>95629</v>
      </c>
      <c r="K18" s="386">
        <v>2616</v>
      </c>
      <c r="L18" s="387">
        <v>64953</v>
      </c>
      <c r="M18" s="385">
        <f t="shared" si="6"/>
        <v>849.98958333333337</v>
      </c>
      <c r="N18" s="385">
        <f t="shared" si="0"/>
        <v>0</v>
      </c>
      <c r="O18" s="386">
        <f t="shared" si="1"/>
        <v>654.99315068493149</v>
      </c>
      <c r="P18" s="386">
        <f t="shared" si="2"/>
        <v>654</v>
      </c>
      <c r="Q18" s="387">
        <f t="shared" si="3"/>
        <v>1546.5</v>
      </c>
    </row>
    <row r="19" spans="1:19" ht="15.75" x14ac:dyDescent="0.25">
      <c r="A19" s="269">
        <v>10</v>
      </c>
      <c r="B19" s="270" t="s">
        <v>23</v>
      </c>
      <c r="C19" s="1370">
        <f t="shared" si="4"/>
        <v>249</v>
      </c>
      <c r="D19" s="385">
        <v>53</v>
      </c>
      <c r="E19" s="386">
        <v>140</v>
      </c>
      <c r="F19" s="386">
        <v>3</v>
      </c>
      <c r="G19" s="387">
        <v>53</v>
      </c>
      <c r="H19" s="1370">
        <f t="shared" si="5"/>
        <v>127182</v>
      </c>
      <c r="I19" s="385">
        <v>7326</v>
      </c>
      <c r="J19" s="386">
        <v>41975</v>
      </c>
      <c r="K19" s="386">
        <v>2323</v>
      </c>
      <c r="L19" s="387">
        <v>75558</v>
      </c>
      <c r="M19" s="385">
        <f t="shared" si="6"/>
        <v>510.77108433734941</v>
      </c>
      <c r="N19" s="385">
        <f t="shared" si="0"/>
        <v>138.22641509433961</v>
      </c>
      <c r="O19" s="386">
        <f t="shared" si="1"/>
        <v>299.82142857142856</v>
      </c>
      <c r="P19" s="386">
        <f t="shared" si="2"/>
        <v>774.33333333333337</v>
      </c>
      <c r="Q19" s="387">
        <f t="shared" si="3"/>
        <v>1425.6226415094341</v>
      </c>
    </row>
    <row r="20" spans="1:19" ht="15.75" x14ac:dyDescent="0.25">
      <c r="A20" s="269">
        <v>11</v>
      </c>
      <c r="B20" s="270" t="s">
        <v>24</v>
      </c>
      <c r="C20" s="1370">
        <f t="shared" si="4"/>
        <v>197</v>
      </c>
      <c r="D20" s="385">
        <v>0</v>
      </c>
      <c r="E20" s="386">
        <v>128</v>
      </c>
      <c r="F20" s="386">
        <v>12</v>
      </c>
      <c r="G20" s="387">
        <v>57</v>
      </c>
      <c r="H20" s="1370">
        <f t="shared" si="5"/>
        <v>170813</v>
      </c>
      <c r="I20" s="385">
        <v>0</v>
      </c>
      <c r="J20" s="386">
        <v>81727</v>
      </c>
      <c r="K20" s="386">
        <v>8092</v>
      </c>
      <c r="L20" s="387">
        <v>80994</v>
      </c>
      <c r="M20" s="385">
        <f t="shared" si="6"/>
        <v>867.07106598984774</v>
      </c>
      <c r="N20" s="385">
        <f t="shared" si="0"/>
        <v>0</v>
      </c>
      <c r="O20" s="386">
        <f t="shared" si="1"/>
        <v>638.4921875</v>
      </c>
      <c r="P20" s="386">
        <f t="shared" si="2"/>
        <v>674.33333333333337</v>
      </c>
      <c r="Q20" s="387">
        <f t="shared" si="3"/>
        <v>1420.9473684210527</v>
      </c>
    </row>
    <row r="21" spans="1:19" ht="15.75" x14ac:dyDescent="0.25">
      <c r="A21" s="269">
        <v>12</v>
      </c>
      <c r="B21" s="270" t="s">
        <v>25</v>
      </c>
      <c r="C21" s="1370">
        <f t="shared" si="4"/>
        <v>252</v>
      </c>
      <c r="D21" s="385">
        <v>7</v>
      </c>
      <c r="E21" s="386">
        <v>184</v>
      </c>
      <c r="F21" s="386">
        <v>13</v>
      </c>
      <c r="G21" s="387">
        <v>48</v>
      </c>
      <c r="H21" s="1370">
        <f t="shared" si="5"/>
        <v>139569</v>
      </c>
      <c r="I21" s="385">
        <v>2126</v>
      </c>
      <c r="J21" s="386">
        <v>61062</v>
      </c>
      <c r="K21" s="386">
        <v>14919</v>
      </c>
      <c r="L21" s="387">
        <v>61462</v>
      </c>
      <c r="M21" s="385">
        <f t="shared" si="6"/>
        <v>553.84523809523807</v>
      </c>
      <c r="N21" s="385">
        <f t="shared" si="0"/>
        <v>303.71428571428572</v>
      </c>
      <c r="O21" s="386">
        <f t="shared" si="1"/>
        <v>331.85869565217394</v>
      </c>
      <c r="P21" s="386">
        <f t="shared" si="2"/>
        <v>1147.6153846153845</v>
      </c>
      <c r="Q21" s="387">
        <f t="shared" si="3"/>
        <v>1280.4583333333333</v>
      </c>
    </row>
    <row r="22" spans="1:19" ht="15.75" x14ac:dyDescent="0.25">
      <c r="A22" s="269">
        <v>13</v>
      </c>
      <c r="B22" s="270" t="s">
        <v>26</v>
      </c>
      <c r="C22" s="1370">
        <f t="shared" si="4"/>
        <v>287</v>
      </c>
      <c r="D22" s="385">
        <v>1</v>
      </c>
      <c r="E22" s="386">
        <v>241</v>
      </c>
      <c r="F22" s="386">
        <v>10</v>
      </c>
      <c r="G22" s="387">
        <v>35</v>
      </c>
      <c r="H22" s="1370">
        <f t="shared" si="5"/>
        <v>151317</v>
      </c>
      <c r="I22" s="385">
        <v>28</v>
      </c>
      <c r="J22" s="386">
        <v>104277</v>
      </c>
      <c r="K22" s="386">
        <v>5400</v>
      </c>
      <c r="L22" s="387">
        <v>41612</v>
      </c>
      <c r="M22" s="385">
        <f t="shared" si="6"/>
        <v>527.23693379790939</v>
      </c>
      <c r="N22" s="385">
        <f t="shared" si="0"/>
        <v>28</v>
      </c>
      <c r="O22" s="386">
        <f t="shared" si="1"/>
        <v>432.68464730290458</v>
      </c>
      <c r="P22" s="386">
        <f t="shared" si="2"/>
        <v>540</v>
      </c>
      <c r="Q22" s="387">
        <f t="shared" si="3"/>
        <v>1188.9142857142858</v>
      </c>
    </row>
    <row r="23" spans="1:19" ht="15.75" x14ac:dyDescent="0.25">
      <c r="A23" s="269">
        <v>14</v>
      </c>
      <c r="B23" s="270" t="s">
        <v>27</v>
      </c>
      <c r="C23" s="1370">
        <f t="shared" si="4"/>
        <v>298</v>
      </c>
      <c r="D23" s="385">
        <v>0</v>
      </c>
      <c r="E23" s="386">
        <v>252</v>
      </c>
      <c r="F23" s="386">
        <v>0</v>
      </c>
      <c r="G23" s="387">
        <v>46</v>
      </c>
      <c r="H23" s="1370">
        <f t="shared" si="5"/>
        <v>198716</v>
      </c>
      <c r="I23" s="385">
        <v>0</v>
      </c>
      <c r="J23" s="386">
        <v>138476</v>
      </c>
      <c r="K23" s="386">
        <v>0</v>
      </c>
      <c r="L23" s="387">
        <v>60240</v>
      </c>
      <c r="M23" s="385">
        <f t="shared" si="6"/>
        <v>666.83221476510062</v>
      </c>
      <c r="N23" s="385">
        <f t="shared" si="0"/>
        <v>0</v>
      </c>
      <c r="O23" s="386">
        <f t="shared" si="1"/>
        <v>549.50793650793651</v>
      </c>
      <c r="P23" s="386">
        <f t="shared" si="2"/>
        <v>0</v>
      </c>
      <c r="Q23" s="387">
        <f t="shared" si="3"/>
        <v>1309.5652173913043</v>
      </c>
    </row>
    <row r="24" spans="1:19" ht="15" customHeight="1" thickBot="1" x14ac:dyDescent="0.3">
      <c r="A24" s="274">
        <v>15</v>
      </c>
      <c r="B24" s="275" t="s">
        <v>28</v>
      </c>
      <c r="C24" s="1371">
        <f t="shared" si="4"/>
        <v>134</v>
      </c>
      <c r="D24" s="388">
        <v>0</v>
      </c>
      <c r="E24" s="389">
        <v>81</v>
      </c>
      <c r="F24" s="389">
        <v>6</v>
      </c>
      <c r="G24" s="390">
        <v>47</v>
      </c>
      <c r="H24" s="1371">
        <f t="shared" si="5"/>
        <v>92593</v>
      </c>
      <c r="I24" s="388">
        <v>0</v>
      </c>
      <c r="J24" s="389">
        <v>29880</v>
      </c>
      <c r="K24" s="389">
        <v>2543</v>
      </c>
      <c r="L24" s="390">
        <v>60170</v>
      </c>
      <c r="M24" s="388">
        <f t="shared" si="6"/>
        <v>690.99253731343288</v>
      </c>
      <c r="N24" s="388">
        <f t="shared" si="0"/>
        <v>0</v>
      </c>
      <c r="O24" s="389">
        <f t="shared" si="1"/>
        <v>368.88888888888891</v>
      </c>
      <c r="P24" s="389">
        <f t="shared" si="2"/>
        <v>423.83333333333331</v>
      </c>
      <c r="Q24" s="390">
        <f t="shared" si="3"/>
        <v>1280.2127659574469</v>
      </c>
    </row>
    <row r="25" spans="1:19" ht="15.75" x14ac:dyDescent="0.25">
      <c r="A25" s="516"/>
      <c r="B25" s="1372" t="s">
        <v>493</v>
      </c>
      <c r="C25" s="874">
        <f t="shared" ref="C25:L25" si="7">SUM(C10:C24)</f>
        <v>3253</v>
      </c>
      <c r="D25" s="874">
        <f t="shared" ref="D25" si="8">SUM(D10:D24)</f>
        <v>402</v>
      </c>
      <c r="E25" s="872">
        <f t="shared" si="7"/>
        <v>2231</v>
      </c>
      <c r="F25" s="872">
        <f t="shared" si="7"/>
        <v>81</v>
      </c>
      <c r="G25" s="873">
        <f t="shared" si="7"/>
        <v>539</v>
      </c>
      <c r="H25" s="874">
        <f t="shared" ref="H25" si="9">SUM(H10:H24)</f>
        <v>1741671</v>
      </c>
      <c r="I25" s="874" t="s">
        <v>154</v>
      </c>
      <c r="J25" s="872">
        <f t="shared" si="7"/>
        <v>932965</v>
      </c>
      <c r="K25" s="872">
        <f t="shared" si="7"/>
        <v>57180</v>
      </c>
      <c r="L25" s="876">
        <f t="shared" si="7"/>
        <v>722294</v>
      </c>
      <c r="M25" s="874">
        <f>H25/C25</f>
        <v>535.40454964648018</v>
      </c>
      <c r="N25" s="874" t="s">
        <v>154</v>
      </c>
      <c r="O25" s="874">
        <f t="shared" ref="N25:Q29" si="10">J25/E25</f>
        <v>418.18242940385477</v>
      </c>
      <c r="P25" s="874">
        <f t="shared" si="10"/>
        <v>705.92592592592598</v>
      </c>
      <c r="Q25" s="874">
        <f t="shared" si="10"/>
        <v>1340.0630797773656</v>
      </c>
    </row>
    <row r="26" spans="1:19" s="517" customFormat="1" ht="15" x14ac:dyDescent="0.2">
      <c r="A26" s="518"/>
      <c r="B26" s="1373" t="s">
        <v>428</v>
      </c>
      <c r="C26" s="1202">
        <f t="shared" si="4"/>
        <v>3344</v>
      </c>
      <c r="D26" s="1202">
        <v>455</v>
      </c>
      <c r="E26" s="1203">
        <v>2297</v>
      </c>
      <c r="F26" s="1203">
        <v>68</v>
      </c>
      <c r="G26" s="1205">
        <v>524</v>
      </c>
      <c r="H26" s="1202">
        <f t="shared" si="5"/>
        <v>1804572</v>
      </c>
      <c r="I26" s="1202" t="s">
        <v>154</v>
      </c>
      <c r="J26" s="1203">
        <v>1048980</v>
      </c>
      <c r="K26" s="1203">
        <v>52370</v>
      </c>
      <c r="L26" s="1204">
        <v>703222</v>
      </c>
      <c r="M26" s="1202">
        <f t="shared" ref="M26:M29" si="11">H26/C26</f>
        <v>539.64473684210532</v>
      </c>
      <c r="N26" s="1202" t="s">
        <v>154</v>
      </c>
      <c r="O26" s="1202">
        <f t="shared" si="10"/>
        <v>456.67392250761861</v>
      </c>
      <c r="P26" s="1202">
        <f t="shared" si="10"/>
        <v>770.14705882352939</v>
      </c>
      <c r="Q26" s="1202">
        <f t="shared" si="10"/>
        <v>1342.0267175572519</v>
      </c>
    </row>
    <row r="27" spans="1:19" s="517" customFormat="1" ht="15" x14ac:dyDescent="0.2">
      <c r="A27" s="444"/>
      <c r="B27" s="1014" t="s">
        <v>386</v>
      </c>
      <c r="C27" s="1016">
        <f t="shared" si="4"/>
        <v>3407</v>
      </c>
      <c r="D27" s="1016">
        <v>483</v>
      </c>
      <c r="E27" s="391">
        <v>2289</v>
      </c>
      <c r="F27" s="391">
        <v>69</v>
      </c>
      <c r="G27" s="392">
        <v>566</v>
      </c>
      <c r="H27" s="1016">
        <f t="shared" si="5"/>
        <v>1752974</v>
      </c>
      <c r="I27" s="1016" t="s">
        <v>154</v>
      </c>
      <c r="J27" s="391">
        <v>1053795</v>
      </c>
      <c r="K27" s="391">
        <v>51742</v>
      </c>
      <c r="L27" s="1017">
        <v>647437</v>
      </c>
      <c r="M27" s="1016">
        <f t="shared" si="11"/>
        <v>514.52127971822722</v>
      </c>
      <c r="N27" s="1016" t="s">
        <v>154</v>
      </c>
      <c r="O27" s="1016">
        <f t="shared" si="10"/>
        <v>460.37352555701182</v>
      </c>
      <c r="P27" s="1016">
        <f t="shared" si="10"/>
        <v>749.8840579710145</v>
      </c>
      <c r="Q27" s="1016">
        <f t="shared" si="10"/>
        <v>1143.8816254416961</v>
      </c>
    </row>
    <row r="28" spans="1:19" s="517" customFormat="1" ht="15" x14ac:dyDescent="0.2">
      <c r="A28" s="444"/>
      <c r="B28" s="1014" t="s">
        <v>341</v>
      </c>
      <c r="C28" s="1016">
        <f t="shared" si="4"/>
        <v>3518</v>
      </c>
      <c r="D28" s="1016">
        <v>742</v>
      </c>
      <c r="E28" s="391">
        <v>2214</v>
      </c>
      <c r="F28" s="391">
        <v>75</v>
      </c>
      <c r="G28" s="392">
        <v>487</v>
      </c>
      <c r="H28" s="1016">
        <f t="shared" si="5"/>
        <v>1813484</v>
      </c>
      <c r="I28" s="1016">
        <v>107104</v>
      </c>
      <c r="J28" s="391">
        <v>984929</v>
      </c>
      <c r="K28" s="391">
        <v>57967</v>
      </c>
      <c r="L28" s="1017">
        <v>663484</v>
      </c>
      <c r="M28" s="1016">
        <f t="shared" si="11"/>
        <v>515.48720864127347</v>
      </c>
      <c r="N28" s="1016">
        <f t="shared" si="10"/>
        <v>144.34501347708894</v>
      </c>
      <c r="O28" s="1016">
        <f t="shared" si="10"/>
        <v>444.86404697380306</v>
      </c>
      <c r="P28" s="1016">
        <f t="shared" si="10"/>
        <v>772.89333333333332</v>
      </c>
      <c r="Q28" s="1016">
        <f t="shared" si="10"/>
        <v>1362.3901437371662</v>
      </c>
    </row>
    <row r="29" spans="1:19" s="442" customFormat="1" ht="15.75" thickBot="1" x14ac:dyDescent="0.25">
      <c r="A29" s="499"/>
      <c r="B29" s="1015" t="s">
        <v>165</v>
      </c>
      <c r="C29" s="875">
        <f t="shared" si="4"/>
        <v>3758</v>
      </c>
      <c r="D29" s="875">
        <v>811</v>
      </c>
      <c r="E29" s="393">
        <v>2391</v>
      </c>
      <c r="F29" s="393">
        <v>80</v>
      </c>
      <c r="G29" s="394">
        <v>476</v>
      </c>
      <c r="H29" s="875">
        <f t="shared" si="5"/>
        <v>1946664</v>
      </c>
      <c r="I29" s="875">
        <v>105967</v>
      </c>
      <c r="J29" s="393">
        <v>1134910</v>
      </c>
      <c r="K29" s="393">
        <v>58621</v>
      </c>
      <c r="L29" s="877">
        <v>647166</v>
      </c>
      <c r="M29" s="875">
        <f t="shared" si="11"/>
        <v>518.00532197977645</v>
      </c>
      <c r="N29" s="875">
        <f t="shared" si="10"/>
        <v>130.66214549938348</v>
      </c>
      <c r="O29" s="875">
        <f t="shared" si="10"/>
        <v>474.65913843580091</v>
      </c>
      <c r="P29" s="875">
        <f t="shared" si="10"/>
        <v>732.76250000000005</v>
      </c>
      <c r="Q29" s="875">
        <f t="shared" si="10"/>
        <v>1359.59243697479</v>
      </c>
    </row>
    <row r="30" spans="1:19" x14ac:dyDescent="0.2">
      <c r="A30" s="122" t="s">
        <v>134</v>
      </c>
      <c r="B30" s="70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S30" s="947"/>
    </row>
    <row r="31" spans="1:19" x14ac:dyDescent="0.2">
      <c r="A31" s="122" t="s">
        <v>135</v>
      </c>
      <c r="B31" s="70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S31" s="947"/>
    </row>
    <row r="32" spans="1:19" x14ac:dyDescent="0.2">
      <c r="A32" s="122" t="s">
        <v>136</v>
      </c>
      <c r="B32" s="70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S32" s="947"/>
    </row>
    <row r="33" spans="1:19" x14ac:dyDescent="0.2">
      <c r="A33" s="122" t="s">
        <v>567</v>
      </c>
      <c r="B33" s="122"/>
      <c r="C33" s="2"/>
      <c r="D33" s="515"/>
      <c r="E33" s="2"/>
      <c r="F33" s="2"/>
      <c r="G33" s="2"/>
      <c r="H33" s="2"/>
      <c r="I33" s="515"/>
      <c r="J33" s="2"/>
      <c r="K33" s="2"/>
      <c r="L33" s="2"/>
      <c r="S33" s="947"/>
    </row>
    <row r="34" spans="1:19" x14ac:dyDescent="0.2">
      <c r="A34" s="1"/>
      <c r="B34" s="2"/>
      <c r="C34" s="2"/>
      <c r="D34" s="515"/>
      <c r="E34" s="2"/>
      <c r="F34" s="2"/>
      <c r="G34" s="2"/>
      <c r="H34" s="2"/>
      <c r="I34" s="515"/>
      <c r="J34" s="2"/>
      <c r="K34" s="2"/>
      <c r="L34" s="2"/>
      <c r="S34" s="947"/>
    </row>
    <row r="35" spans="1:19" x14ac:dyDescent="0.2">
      <c r="J35" t="s">
        <v>132</v>
      </c>
    </row>
    <row r="36" spans="1:19" x14ac:dyDescent="0.2">
      <c r="D36" s="512" t="s">
        <v>132</v>
      </c>
      <c r="G36" t="s">
        <v>132</v>
      </c>
    </row>
    <row r="38" spans="1:19" x14ac:dyDescent="0.2">
      <c r="H38" t="s">
        <v>132</v>
      </c>
    </row>
    <row r="41" spans="1:19" x14ac:dyDescent="0.2">
      <c r="G41" t="s">
        <v>132</v>
      </c>
    </row>
    <row r="45" spans="1:19" x14ac:dyDescent="0.2">
      <c r="J45" t="s">
        <v>360</v>
      </c>
    </row>
  </sheetData>
  <mergeCells count="3">
    <mergeCell ref="C8:G8"/>
    <mergeCell ref="H8:L8"/>
    <mergeCell ref="M8:Q8"/>
  </mergeCells>
  <pageMargins left="0.7" right="0.7" top="0.75" bottom="0.75" header="0.3" footer="0.3"/>
  <pageSetup paperSize="9" orientation="landscape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7"/>
  <sheetViews>
    <sheetView showGridLines="0" view="pageLayout" zoomScaleNormal="100" workbookViewId="0">
      <selection activeCell="L21" sqref="L21"/>
    </sheetView>
  </sheetViews>
  <sheetFormatPr baseColWidth="10" defaultRowHeight="12.75" x14ac:dyDescent="0.2"/>
  <cols>
    <col min="1" max="1" width="7.7109375" customWidth="1"/>
    <col min="2" max="2" width="28.42578125" customWidth="1"/>
    <col min="11" max="11" width="11.42578125" customWidth="1"/>
  </cols>
  <sheetData>
    <row r="2" spans="1:6" x14ac:dyDescent="0.2">
      <c r="A2" s="255" t="s">
        <v>0</v>
      </c>
    </row>
    <row r="4" spans="1:6" x14ac:dyDescent="0.2">
      <c r="A4" t="str">
        <f>A6</f>
        <v>Tabell 3 -8 - A-2 - Dagaktivitetstilbud for demente - hittil i år</v>
      </c>
    </row>
    <row r="5" spans="1:6" x14ac:dyDescent="0.2">
      <c r="A5" s="162" t="s">
        <v>527</v>
      </c>
    </row>
    <row r="6" spans="1:6" ht="13.5" thickBot="1" x14ac:dyDescent="0.25">
      <c r="A6" s="7" t="s">
        <v>472</v>
      </c>
      <c r="B6" s="256"/>
      <c r="C6" s="256"/>
      <c r="D6" s="256"/>
      <c r="E6" s="256"/>
      <c r="F6" s="256"/>
    </row>
    <row r="7" spans="1:6" ht="13.5" thickBot="1" x14ac:dyDescent="0.25">
      <c r="A7" s="257"/>
      <c r="B7" s="258"/>
      <c r="C7" s="1630" t="s">
        <v>267</v>
      </c>
      <c r="D7" s="1631"/>
      <c r="E7" s="1632" t="s">
        <v>379</v>
      </c>
      <c r="F7" s="1633"/>
    </row>
    <row r="8" spans="1:6" ht="64.5" thickBot="1" x14ac:dyDescent="0.25">
      <c r="A8" s="261" t="s">
        <v>2</v>
      </c>
      <c r="B8" s="262" t="s">
        <v>3</v>
      </c>
      <c r="C8" s="263" t="s">
        <v>469</v>
      </c>
      <c r="D8" s="263" t="s">
        <v>470</v>
      </c>
      <c r="E8" s="263" t="s">
        <v>469</v>
      </c>
      <c r="F8" s="263" t="s">
        <v>470</v>
      </c>
    </row>
    <row r="9" spans="1:6" ht="13.5" customHeight="1" x14ac:dyDescent="0.2">
      <c r="A9" s="267">
        <v>1</v>
      </c>
      <c r="B9" s="268" t="s">
        <v>14</v>
      </c>
      <c r="C9" s="1210"/>
      <c r="D9" s="1207"/>
      <c r="E9" s="1210"/>
      <c r="F9" s="1207"/>
    </row>
    <row r="10" spans="1:6" x14ac:dyDescent="0.2">
      <c r="A10" s="269">
        <v>2</v>
      </c>
      <c r="B10" s="270" t="s">
        <v>15</v>
      </c>
      <c r="C10" s="1211"/>
      <c r="D10" s="1208"/>
      <c r="E10" s="1211"/>
      <c r="F10" s="1208"/>
    </row>
    <row r="11" spans="1:6" ht="12.75" customHeight="1" x14ac:dyDescent="0.2">
      <c r="A11" s="269">
        <v>3</v>
      </c>
      <c r="B11" s="270" t="s">
        <v>16</v>
      </c>
      <c r="C11" s="1211"/>
      <c r="D11" s="1208"/>
      <c r="E11" s="1211"/>
      <c r="F11" s="1208"/>
    </row>
    <row r="12" spans="1:6" ht="12.75" customHeight="1" x14ac:dyDescent="0.2">
      <c r="A12" s="269">
        <v>4</v>
      </c>
      <c r="B12" s="270" t="s">
        <v>17</v>
      </c>
      <c r="C12" s="1211"/>
      <c r="D12" s="1208"/>
      <c r="E12" s="1211"/>
      <c r="F12" s="1208"/>
    </row>
    <row r="13" spans="1:6" ht="12.75" customHeight="1" x14ac:dyDescent="0.2">
      <c r="A13" s="269">
        <v>5</v>
      </c>
      <c r="B13" s="270" t="s">
        <v>18</v>
      </c>
      <c r="C13" s="1211"/>
      <c r="D13" s="1208"/>
      <c r="E13" s="1211"/>
      <c r="F13" s="1208"/>
    </row>
    <row r="14" spans="1:6" ht="12.75" customHeight="1" x14ac:dyDescent="0.2">
      <c r="A14" s="272">
        <v>6</v>
      </c>
      <c r="B14" s="273" t="s">
        <v>19</v>
      </c>
      <c r="C14" s="1211"/>
      <c r="D14" s="1208"/>
      <c r="E14" s="1211"/>
      <c r="F14" s="1208"/>
    </row>
    <row r="15" spans="1:6" ht="12.75" customHeight="1" x14ac:dyDescent="0.2">
      <c r="A15" s="272">
        <v>7</v>
      </c>
      <c r="B15" s="273" t="s">
        <v>20</v>
      </c>
      <c r="C15" s="1211"/>
      <c r="D15" s="1208"/>
      <c r="E15" s="1211"/>
      <c r="F15" s="1208"/>
    </row>
    <row r="16" spans="1:6" x14ac:dyDescent="0.2">
      <c r="A16" s="269">
        <v>8</v>
      </c>
      <c r="B16" s="270" t="s">
        <v>21</v>
      </c>
      <c r="C16" s="1211"/>
      <c r="D16" s="1208"/>
      <c r="E16" s="1211"/>
      <c r="F16" s="1208"/>
    </row>
    <row r="17" spans="1:6" ht="12.75" customHeight="1" x14ac:dyDescent="0.2">
      <c r="A17" s="269">
        <v>9</v>
      </c>
      <c r="B17" s="270" t="s">
        <v>22</v>
      </c>
      <c r="C17" s="1211"/>
      <c r="D17" s="1208"/>
      <c r="E17" s="1211"/>
      <c r="F17" s="1208"/>
    </row>
    <row r="18" spans="1:6" ht="12.75" customHeight="1" x14ac:dyDescent="0.2">
      <c r="A18" s="269">
        <v>10</v>
      </c>
      <c r="B18" s="270" t="s">
        <v>23</v>
      </c>
      <c r="C18" s="1211"/>
      <c r="D18" s="1208"/>
      <c r="E18" s="1211"/>
      <c r="F18" s="1208"/>
    </row>
    <row r="19" spans="1:6" ht="12.75" customHeight="1" x14ac:dyDescent="0.2">
      <c r="A19" s="272">
        <v>11</v>
      </c>
      <c r="B19" s="273" t="s">
        <v>24</v>
      </c>
      <c r="C19" s="1211"/>
      <c r="D19" s="1208"/>
      <c r="E19" s="1211"/>
      <c r="F19" s="1208"/>
    </row>
    <row r="20" spans="1:6" ht="12.75" customHeight="1" x14ac:dyDescent="0.2">
      <c r="A20" s="269">
        <v>12</v>
      </c>
      <c r="B20" s="270" t="s">
        <v>25</v>
      </c>
      <c r="C20" s="1211"/>
      <c r="D20" s="1208"/>
      <c r="E20" s="1211"/>
      <c r="F20" s="1208"/>
    </row>
    <row r="21" spans="1:6" ht="12.75" customHeight="1" x14ac:dyDescent="0.2">
      <c r="A21" s="269">
        <v>13</v>
      </c>
      <c r="B21" s="270" t="s">
        <v>26</v>
      </c>
      <c r="C21" s="1211"/>
      <c r="D21" s="1208"/>
      <c r="E21" s="1211"/>
      <c r="F21" s="1208"/>
    </row>
    <row r="22" spans="1:6" x14ac:dyDescent="0.2">
      <c r="A22" s="269">
        <v>14</v>
      </c>
      <c r="B22" s="270" t="s">
        <v>27</v>
      </c>
      <c r="C22" s="1211"/>
      <c r="D22" s="1208"/>
      <c r="E22" s="1211"/>
      <c r="F22" s="1208"/>
    </row>
    <row r="23" spans="1:6" ht="13.5" customHeight="1" thickBot="1" x14ac:dyDescent="0.25">
      <c r="A23" s="274">
        <v>15</v>
      </c>
      <c r="B23" s="275" t="s">
        <v>28</v>
      </c>
      <c r="C23" s="1374"/>
      <c r="D23" s="1375"/>
      <c r="E23" s="1374"/>
      <c r="F23" s="1375"/>
    </row>
    <row r="24" spans="1:6" s="512" customFormat="1" ht="12.75" customHeight="1" x14ac:dyDescent="0.2">
      <c r="A24" s="1376"/>
      <c r="B24" s="1377" t="s">
        <v>526</v>
      </c>
      <c r="C24" s="1378"/>
      <c r="D24" s="1379"/>
      <c r="E24" s="1378"/>
      <c r="F24" s="1379"/>
    </row>
    <row r="25" spans="1:6" s="512" customFormat="1" ht="13.5" customHeight="1" thickBot="1" x14ac:dyDescent="0.25">
      <c r="A25" s="1380"/>
      <c r="B25" s="1381" t="s">
        <v>471</v>
      </c>
      <c r="C25" s="1212"/>
      <c r="D25" s="1209"/>
      <c r="E25" s="1212"/>
      <c r="F25" s="1209"/>
    </row>
    <row r="26" spans="1:6" x14ac:dyDescent="0.2">
      <c r="A26" s="1206" t="s">
        <v>489</v>
      </c>
    </row>
    <row r="27" spans="1:6" x14ac:dyDescent="0.2">
      <c r="A27" s="1206" t="s">
        <v>490</v>
      </c>
    </row>
  </sheetData>
  <mergeCells count="2">
    <mergeCell ref="C7:D7"/>
    <mergeCell ref="E7:F7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28"/>
  <sheetViews>
    <sheetView showGridLines="0" zoomScaleNormal="100" workbookViewId="0">
      <selection activeCell="A3" sqref="A3:H25"/>
    </sheetView>
  </sheetViews>
  <sheetFormatPr baseColWidth="10" defaultColWidth="11.42578125" defaultRowHeight="14.25" x14ac:dyDescent="0.2"/>
  <cols>
    <col min="1" max="1" width="8.140625" style="445" customWidth="1"/>
    <col min="2" max="2" width="25.28515625" style="445" customWidth="1"/>
    <col min="3" max="3" width="22.28515625" style="445" customWidth="1"/>
    <col min="4" max="4" width="19.5703125" style="445" customWidth="1"/>
    <col min="5" max="5" width="19.140625" style="445" customWidth="1"/>
    <col min="6" max="7" width="11.42578125" style="445"/>
    <col min="8" max="8" width="17.140625" style="445" customWidth="1"/>
    <col min="9" max="16384" width="11.42578125" style="445"/>
  </cols>
  <sheetData>
    <row r="3" spans="1:14" x14ac:dyDescent="0.2">
      <c r="A3" s="691" t="s">
        <v>529</v>
      </c>
    </row>
    <row r="4" spans="1:14" ht="15" thickBot="1" x14ac:dyDescent="0.25"/>
    <row r="5" spans="1:14" ht="86.25" customHeight="1" thickBot="1" x14ac:dyDescent="0.3">
      <c r="A5" s="1384" t="s">
        <v>2</v>
      </c>
      <c r="B5" s="1385" t="s">
        <v>3</v>
      </c>
      <c r="C5" s="1180" t="s">
        <v>414</v>
      </c>
      <c r="D5" s="1181" t="s">
        <v>415</v>
      </c>
      <c r="E5" s="1181" t="s">
        <v>419</v>
      </c>
      <c r="F5" s="1181" t="s">
        <v>416</v>
      </c>
      <c r="G5" s="1181" t="s">
        <v>418</v>
      </c>
      <c r="H5" s="1182" t="s">
        <v>417</v>
      </c>
      <c r="J5" s="445" t="s">
        <v>132</v>
      </c>
      <c r="K5" s="445" t="s">
        <v>132</v>
      </c>
      <c r="L5" s="445" t="s">
        <v>132</v>
      </c>
    </row>
    <row r="6" spans="1:14" x14ac:dyDescent="0.2">
      <c r="A6" s="1386">
        <v>1</v>
      </c>
      <c r="B6" s="1387" t="s">
        <v>14</v>
      </c>
      <c r="C6" s="1117">
        <v>342</v>
      </c>
      <c r="D6" s="898">
        <v>4</v>
      </c>
      <c r="E6" s="898">
        <v>8</v>
      </c>
      <c r="F6" s="898">
        <v>32</v>
      </c>
      <c r="G6" s="898">
        <v>69</v>
      </c>
      <c r="H6" s="898">
        <v>114</v>
      </c>
    </row>
    <row r="7" spans="1:14" x14ac:dyDescent="0.2">
      <c r="A7" s="294">
        <v>2</v>
      </c>
      <c r="B7" s="1382" t="s">
        <v>15</v>
      </c>
      <c r="C7" s="1118">
        <v>398</v>
      </c>
      <c r="D7" s="896">
        <v>11</v>
      </c>
      <c r="E7" s="896">
        <v>8</v>
      </c>
      <c r="F7" s="896">
        <v>0</v>
      </c>
      <c r="G7" s="896">
        <v>35</v>
      </c>
      <c r="H7" s="896">
        <v>65</v>
      </c>
    </row>
    <row r="8" spans="1:14" x14ac:dyDescent="0.2">
      <c r="A8" s="294">
        <v>3</v>
      </c>
      <c r="B8" s="1382" t="s">
        <v>16</v>
      </c>
      <c r="C8" s="1118">
        <v>427</v>
      </c>
      <c r="D8" s="896">
        <v>15</v>
      </c>
      <c r="E8" s="896">
        <v>9</v>
      </c>
      <c r="F8" s="896">
        <v>19</v>
      </c>
      <c r="G8" s="896">
        <v>57</v>
      </c>
      <c r="H8" s="896">
        <v>61</v>
      </c>
    </row>
    <row r="9" spans="1:14" x14ac:dyDescent="0.2">
      <c r="A9" s="294">
        <v>4</v>
      </c>
      <c r="B9" s="1382" t="s">
        <v>17</v>
      </c>
      <c r="C9" s="1118">
        <v>336</v>
      </c>
      <c r="D9" s="896">
        <v>21</v>
      </c>
      <c r="E9" s="896">
        <v>12</v>
      </c>
      <c r="F9" s="896">
        <v>44</v>
      </c>
      <c r="G9" s="896">
        <v>40</v>
      </c>
      <c r="H9" s="896">
        <v>37</v>
      </c>
    </row>
    <row r="10" spans="1:14" x14ac:dyDescent="0.2">
      <c r="A10" s="294">
        <v>5</v>
      </c>
      <c r="B10" s="1382" t="s">
        <v>18</v>
      </c>
      <c r="C10" s="1118">
        <v>816</v>
      </c>
      <c r="D10" s="896">
        <v>5</v>
      </c>
      <c r="E10" s="896">
        <v>15</v>
      </c>
      <c r="F10" s="896">
        <v>0</v>
      </c>
      <c r="G10" s="896">
        <v>24</v>
      </c>
      <c r="H10" s="896">
        <v>0</v>
      </c>
    </row>
    <row r="11" spans="1:14" x14ac:dyDescent="0.2">
      <c r="A11" s="294">
        <v>6</v>
      </c>
      <c r="B11" s="1382" t="s">
        <v>19</v>
      </c>
      <c r="C11" s="1118">
        <v>650</v>
      </c>
      <c r="D11" s="896">
        <v>1</v>
      </c>
      <c r="E11" s="896">
        <v>11</v>
      </c>
      <c r="F11" s="896">
        <v>0</v>
      </c>
      <c r="G11" s="896">
        <v>16</v>
      </c>
      <c r="H11" s="896">
        <v>0</v>
      </c>
      <c r="N11" s="445" t="s">
        <v>132</v>
      </c>
    </row>
    <row r="12" spans="1:14" x14ac:dyDescent="0.2">
      <c r="A12" s="294">
        <v>7</v>
      </c>
      <c r="B12" s="1382" t="s">
        <v>20</v>
      </c>
      <c r="C12" s="1118">
        <v>768</v>
      </c>
      <c r="D12" s="896">
        <v>2</v>
      </c>
      <c r="E12" s="896">
        <v>7</v>
      </c>
      <c r="F12" s="896">
        <v>0</v>
      </c>
      <c r="G12" s="896">
        <v>33</v>
      </c>
      <c r="H12" s="896">
        <v>0</v>
      </c>
    </row>
    <row r="13" spans="1:14" x14ac:dyDescent="0.2">
      <c r="A13" s="294">
        <v>8</v>
      </c>
      <c r="B13" s="1382" t="s">
        <v>21</v>
      </c>
      <c r="C13" s="1118">
        <v>704</v>
      </c>
      <c r="D13" s="896">
        <v>38</v>
      </c>
      <c r="E13" s="896">
        <v>11</v>
      </c>
      <c r="F13" s="896">
        <v>0</v>
      </c>
      <c r="G13" s="896">
        <v>33</v>
      </c>
      <c r="H13" s="896">
        <v>0</v>
      </c>
    </row>
    <row r="14" spans="1:14" x14ac:dyDescent="0.2">
      <c r="A14" s="294">
        <v>9</v>
      </c>
      <c r="B14" s="1382" t="s">
        <v>22</v>
      </c>
      <c r="C14" s="1118">
        <v>510</v>
      </c>
      <c r="D14" s="896">
        <v>3</v>
      </c>
      <c r="E14" s="896">
        <v>23</v>
      </c>
      <c r="F14" s="896">
        <v>0</v>
      </c>
      <c r="G14" s="896">
        <v>22</v>
      </c>
      <c r="H14" s="896">
        <v>0</v>
      </c>
    </row>
    <row r="15" spans="1:14" x14ac:dyDescent="0.2">
      <c r="A15" s="294">
        <v>10</v>
      </c>
      <c r="B15" s="1382" t="s">
        <v>23</v>
      </c>
      <c r="C15" s="1118">
        <v>484</v>
      </c>
      <c r="D15" s="896">
        <v>11</v>
      </c>
      <c r="E15" s="896">
        <v>11</v>
      </c>
      <c r="F15" s="896">
        <v>0</v>
      </c>
      <c r="G15" s="896">
        <v>26</v>
      </c>
      <c r="H15" s="896">
        <v>0</v>
      </c>
    </row>
    <row r="16" spans="1:14" x14ac:dyDescent="0.2">
      <c r="A16" s="294">
        <v>11</v>
      </c>
      <c r="B16" s="1382" t="s">
        <v>24</v>
      </c>
      <c r="C16" s="1118">
        <v>491</v>
      </c>
      <c r="D16" s="896">
        <v>21</v>
      </c>
      <c r="E16" s="896">
        <v>0</v>
      </c>
      <c r="F16" s="896">
        <v>0</v>
      </c>
      <c r="G16" s="896">
        <v>28</v>
      </c>
      <c r="H16" s="896">
        <v>0</v>
      </c>
    </row>
    <row r="17" spans="1:17" x14ac:dyDescent="0.2">
      <c r="A17" s="294">
        <v>12</v>
      </c>
      <c r="B17" s="1382" t="s">
        <v>25</v>
      </c>
      <c r="C17" s="1118">
        <v>598</v>
      </c>
      <c r="D17" s="896">
        <v>171</v>
      </c>
      <c r="E17" s="896">
        <v>11</v>
      </c>
      <c r="F17" s="896">
        <v>0</v>
      </c>
      <c r="G17" s="896">
        <v>27</v>
      </c>
      <c r="H17" s="896">
        <v>0</v>
      </c>
    </row>
    <row r="18" spans="1:17" x14ac:dyDescent="0.2">
      <c r="A18" s="294">
        <v>13</v>
      </c>
      <c r="B18" s="1382" t="s">
        <v>26</v>
      </c>
      <c r="C18" s="1118">
        <v>1298</v>
      </c>
      <c r="D18" s="896">
        <v>3</v>
      </c>
      <c r="E18" s="896">
        <v>8</v>
      </c>
      <c r="F18" s="896">
        <v>0</v>
      </c>
      <c r="G18" s="896">
        <v>22</v>
      </c>
      <c r="H18" s="896">
        <v>0</v>
      </c>
      <c r="Q18" s="445" t="s">
        <v>132</v>
      </c>
    </row>
    <row r="19" spans="1:17" x14ac:dyDescent="0.2">
      <c r="A19" s="294">
        <v>14</v>
      </c>
      <c r="B19" s="1382" t="s">
        <v>27</v>
      </c>
      <c r="C19" s="1118">
        <v>830</v>
      </c>
      <c r="D19" s="896">
        <v>7</v>
      </c>
      <c r="E19" s="896">
        <v>5</v>
      </c>
      <c r="F19" s="896">
        <v>0</v>
      </c>
      <c r="G19" s="896">
        <v>28</v>
      </c>
      <c r="H19" s="896">
        <v>0</v>
      </c>
    </row>
    <row r="20" spans="1:17" ht="15" thickBot="1" x14ac:dyDescent="0.25">
      <c r="A20" s="295">
        <v>15</v>
      </c>
      <c r="B20" s="1383" t="s">
        <v>28</v>
      </c>
      <c r="C20" s="1119">
        <v>263</v>
      </c>
      <c r="D20" s="897">
        <v>1</v>
      </c>
      <c r="E20" s="897">
        <v>6</v>
      </c>
      <c r="F20" s="897">
        <v>0</v>
      </c>
      <c r="G20" s="897">
        <v>12</v>
      </c>
      <c r="H20" s="897">
        <v>0</v>
      </c>
    </row>
    <row r="21" spans="1:17" ht="15" x14ac:dyDescent="0.25">
      <c r="A21" s="1388"/>
      <c r="B21" s="1389" t="s">
        <v>528</v>
      </c>
      <c r="C21" s="1390">
        <f>SUM(C6:C20)</f>
        <v>8915</v>
      </c>
      <c r="D21" s="1391">
        <f>SUM(D6:D20)</f>
        <v>314</v>
      </c>
      <c r="E21" s="1391">
        <f t="shared" ref="E21:H21" si="0">SUM(E6:E20)</f>
        <v>145</v>
      </c>
      <c r="F21" s="1391">
        <f t="shared" si="0"/>
        <v>95</v>
      </c>
      <c r="G21" s="1391">
        <f t="shared" si="0"/>
        <v>472</v>
      </c>
      <c r="H21" s="1391">
        <f t="shared" si="0"/>
        <v>277</v>
      </c>
    </row>
    <row r="22" spans="1:17" x14ac:dyDescent="0.2">
      <c r="A22" s="294"/>
      <c r="B22" s="1382" t="s">
        <v>450</v>
      </c>
      <c r="C22" s="1118">
        <v>8479</v>
      </c>
      <c r="D22" s="896">
        <v>202</v>
      </c>
      <c r="E22" s="896">
        <v>126</v>
      </c>
      <c r="F22" s="896">
        <v>159</v>
      </c>
      <c r="G22" s="896">
        <v>197</v>
      </c>
      <c r="H22" s="896">
        <v>200</v>
      </c>
    </row>
    <row r="23" spans="1:17" x14ac:dyDescent="0.2">
      <c r="A23" s="294"/>
      <c r="B23" s="1382" t="s">
        <v>408</v>
      </c>
      <c r="C23" s="1118">
        <v>9263</v>
      </c>
      <c r="D23" s="896" t="s">
        <v>358</v>
      </c>
      <c r="E23" s="896" t="s">
        <v>358</v>
      </c>
      <c r="F23" s="896" t="s">
        <v>358</v>
      </c>
      <c r="G23" s="896" t="s">
        <v>358</v>
      </c>
      <c r="H23" s="896" t="s">
        <v>358</v>
      </c>
      <c r="J23" s="445" t="s">
        <v>132</v>
      </c>
    </row>
    <row r="24" spans="1:17" x14ac:dyDescent="0.2">
      <c r="A24" s="294"/>
      <c r="B24" s="1382" t="s">
        <v>357</v>
      </c>
      <c r="C24" s="1118">
        <v>9419</v>
      </c>
      <c r="D24" s="896" t="s">
        <v>358</v>
      </c>
      <c r="E24" s="896" t="s">
        <v>358</v>
      </c>
      <c r="F24" s="896" t="s">
        <v>358</v>
      </c>
      <c r="G24" s="896" t="s">
        <v>358</v>
      </c>
      <c r="H24" s="896" t="s">
        <v>358</v>
      </c>
      <c r="K24" s="445" t="s">
        <v>132</v>
      </c>
    </row>
    <row r="25" spans="1:17" ht="15" thickBot="1" x14ac:dyDescent="0.25">
      <c r="A25" s="295"/>
      <c r="B25" s="1383" t="s">
        <v>254</v>
      </c>
      <c r="C25" s="1119">
        <v>9741</v>
      </c>
      <c r="D25" s="897" t="s">
        <v>358</v>
      </c>
      <c r="E25" s="897" t="s">
        <v>358</v>
      </c>
      <c r="F25" s="897" t="s">
        <v>358</v>
      </c>
      <c r="G25" s="897" t="s">
        <v>358</v>
      </c>
      <c r="H25" s="897" t="s">
        <v>358</v>
      </c>
    </row>
    <row r="27" spans="1:17" x14ac:dyDescent="0.2">
      <c r="B27" s="445" t="s">
        <v>132</v>
      </c>
      <c r="E27" s="1066"/>
      <c r="G27" s="445" t="s">
        <v>132</v>
      </c>
    </row>
    <row r="28" spans="1:17" x14ac:dyDescent="0.2">
      <c r="C28" s="445" t="s">
        <v>132</v>
      </c>
      <c r="E28" s="445" t="s">
        <v>132</v>
      </c>
    </row>
  </sheetData>
  <pageMargins left="0.7" right="0.7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9"/>
  <dimension ref="A1:AP300"/>
  <sheetViews>
    <sheetView showGridLines="0" topLeftCell="A69" zoomScale="90" zoomScaleNormal="90" zoomScaleSheetLayoutView="110" workbookViewId="0">
      <selection activeCell="V86" sqref="V86"/>
    </sheetView>
  </sheetViews>
  <sheetFormatPr baseColWidth="10" defaultColWidth="11.42578125" defaultRowHeight="15.75" customHeight="1" x14ac:dyDescent="0.2"/>
  <cols>
    <col min="1" max="1" width="7" style="296" customWidth="1"/>
    <col min="2" max="2" width="20.85546875" style="445" customWidth="1"/>
    <col min="3" max="3" width="6.7109375" style="445" customWidth="1"/>
    <col min="4" max="4" width="9.42578125" style="445" customWidth="1"/>
    <col min="5" max="5" width="9.5703125" style="445" customWidth="1"/>
    <col min="6" max="6" width="10.28515625" style="445" customWidth="1"/>
    <col min="7" max="7" width="5.7109375" style="445" customWidth="1"/>
    <col min="8" max="8" width="6.85546875" style="445" customWidth="1"/>
    <col min="9" max="9" width="10.140625" style="445" customWidth="1"/>
    <col min="10" max="10" width="9.85546875" style="445" customWidth="1"/>
    <col min="11" max="11" width="9.7109375" style="445" customWidth="1"/>
    <col min="12" max="12" width="5.7109375" style="445" customWidth="1"/>
    <col min="13" max="13" width="6.28515625" style="445" customWidth="1"/>
    <col min="14" max="14" width="9.28515625" style="445" customWidth="1"/>
    <col min="15" max="15" width="9.140625" style="445" customWidth="1"/>
    <col min="16" max="16" width="10" style="445" customWidth="1"/>
    <col min="17" max="17" width="5.7109375" style="445" customWidth="1"/>
    <col min="18" max="18" width="11.7109375" style="445" customWidth="1"/>
    <col min="19" max="19" width="7.140625" style="445" customWidth="1"/>
    <col min="20" max="20" width="11.42578125" style="445" customWidth="1"/>
    <col min="21" max="21" width="9.5703125" style="445" customWidth="1"/>
    <col min="22" max="22" width="20" style="445" customWidth="1"/>
    <col min="23" max="23" width="7.28515625" style="445" customWidth="1"/>
    <col min="24" max="24" width="6.85546875" style="445" customWidth="1"/>
    <col min="25" max="25" width="9.42578125" style="445" customWidth="1"/>
    <col min="26" max="26" width="10.42578125" style="445" customWidth="1"/>
    <col min="27" max="27" width="7" style="445" customWidth="1"/>
    <col min="28" max="28" width="8.28515625" style="445" customWidth="1"/>
    <col min="29" max="29" width="6.7109375" style="445" customWidth="1"/>
    <col min="30" max="30" width="9.140625" style="445" customWidth="1"/>
    <col min="31" max="31" width="10.5703125" style="445" customWidth="1"/>
    <col min="32" max="32" width="6.42578125" style="445" customWidth="1"/>
    <col min="33" max="33" width="7.42578125" style="445" customWidth="1"/>
    <col min="34" max="34" width="8.7109375" style="445" customWidth="1"/>
    <col min="35" max="35" width="8.85546875" style="445" customWidth="1"/>
    <col min="36" max="36" width="9.7109375" style="445" customWidth="1"/>
    <col min="37" max="37" width="6.85546875" style="445" customWidth="1"/>
    <col min="38" max="38" width="11" style="445" customWidth="1"/>
    <col min="39" max="16384" width="11.42578125" style="445"/>
  </cols>
  <sheetData>
    <row r="1" spans="1:27" ht="15.75" customHeight="1" x14ac:dyDescent="0.2">
      <c r="A1" s="282" t="s">
        <v>0</v>
      </c>
    </row>
    <row r="2" spans="1:27" ht="15.75" customHeight="1" x14ac:dyDescent="0.2">
      <c r="A2" s="282"/>
    </row>
    <row r="3" spans="1:27" ht="15.75" customHeight="1" x14ac:dyDescent="0.2">
      <c r="A3" s="282" t="str">
        <f>A18</f>
        <v>Tabell 3 -9 - A1 -  Beboere med vedtak om bolig til pleie og omsorgsformål - sum alle aldersgrupper - pr. 31.12.  *)</v>
      </c>
    </row>
    <row r="4" spans="1:27" ht="15.75" customHeight="1" x14ac:dyDescent="0.2">
      <c r="A4" s="282" t="str">
        <f>A44</f>
        <v>Tabell 3 -9 - A2 -  Beboere med vedtak om bolig til pleie og omsorgsformål - antall 0 - 17 år - pr. 31.12.  *)</v>
      </c>
    </row>
    <row r="5" spans="1:27" ht="15.75" customHeight="1" x14ac:dyDescent="0.2">
      <c r="A5" s="282" t="str">
        <f>A70</f>
        <v>Tabell 3 -9 - A3 -  Beboere med vedtak om bolig til pleie og omsorgsformål - antall 18 - 49 år - pr. 31.12.  *)</v>
      </c>
    </row>
    <row r="6" spans="1:27" ht="15.75" customHeight="1" x14ac:dyDescent="0.2">
      <c r="A6" s="282" t="str">
        <f>A95</f>
        <v>Tabell 3 -9 - A4 -  Beboere med vedtak om bolig til pleie og omsorgsformål - antall 50 - 66 år - pr. 31.12.  *)</v>
      </c>
    </row>
    <row r="7" spans="1:27" ht="15.75" customHeight="1" x14ac:dyDescent="0.2">
      <c r="A7" s="282" t="str">
        <f>A120</f>
        <v>Tabell 3 -9 - A5 -  Beboere med vedtak om bolig til pleie og omsorgsformål - antall 67 - 74 år - pr. 31.012.  *)</v>
      </c>
    </row>
    <row r="8" spans="1:27" ht="15.75" customHeight="1" x14ac:dyDescent="0.2">
      <c r="A8" s="282" t="str">
        <f>A145</f>
        <v>Tabell 3 -9 - A6 -  Beboere med vedtak om bolig til pleie og omsorgsformål - antall 75 - 79 år - pr. 31.12.  *)</v>
      </c>
    </row>
    <row r="9" spans="1:27" ht="15.75" customHeight="1" x14ac:dyDescent="0.2">
      <c r="A9" s="282" t="str">
        <f>A171</f>
        <v>Tabell 3 -9 - A7 -  Beboere med vedtak om bolig til pleie og omsorgsformål - antall 80 - 84 år - pr. 31.12.  *)</v>
      </c>
    </row>
    <row r="10" spans="1:27" ht="15.75" customHeight="1" x14ac:dyDescent="0.2">
      <c r="A10" s="282" t="str">
        <f>A197</f>
        <v>Tabell 3 -9 - A8 -  Beboere med vedtak om bolig til pleie og omsorgsformål - antall 85 - 89 år - pr. 31.12.  *)</v>
      </c>
    </row>
    <row r="11" spans="1:27" ht="15.75" customHeight="1" x14ac:dyDescent="0.2">
      <c r="A11" s="282" t="str">
        <f>A223</f>
        <v>Tabell 3 -9 - A9 -  Beboere med vedtak om bolig til pleie og omsorgsformål - antall 90 - 94 år - pr. 31.12.  *)</v>
      </c>
    </row>
    <row r="12" spans="1:27" ht="15.75" customHeight="1" x14ac:dyDescent="0.2">
      <c r="A12" s="282" t="str">
        <f>A248</f>
        <v>Tabell 3 -9 - A10 -  Beboere med vedtak om bolig til pleie og omsorgsformål - antall ≥ 95 år - pr. 31.12.  *)</v>
      </c>
      <c r="AA12" s="445" t="s">
        <v>132</v>
      </c>
    </row>
    <row r="13" spans="1:27" ht="15.75" customHeight="1" x14ac:dyDescent="0.2">
      <c r="A13" s="282" t="str">
        <f>A275</f>
        <v>Tabell 3 -9 - A11 -  Beboere med vedtak om bolig til pleie og omsorgsformål - sum antall  ≥ 90 år - pr. 31.12.  *)</v>
      </c>
    </row>
    <row r="14" spans="1:27" ht="15.75" customHeight="1" x14ac:dyDescent="0.2">
      <c r="A14" s="282"/>
    </row>
    <row r="15" spans="1:27" ht="15.75" customHeight="1" x14ac:dyDescent="0.2">
      <c r="A15" s="282"/>
    </row>
    <row r="16" spans="1:27" ht="15.75" customHeight="1" x14ac:dyDescent="0.25">
      <c r="A16" s="282"/>
      <c r="E16" s="1135" t="s">
        <v>451</v>
      </c>
    </row>
    <row r="18" spans="1:40" s="283" customFormat="1" ht="15.75" customHeight="1" thickBot="1" x14ac:dyDescent="0.25">
      <c r="A18" s="251" t="s">
        <v>541</v>
      </c>
      <c r="U18" s="445"/>
      <c r="V18" s="445"/>
      <c r="W18" s="445"/>
      <c r="X18" s="445"/>
      <c r="Y18" s="445"/>
      <c r="Z18" s="445"/>
      <c r="AA18" s="445"/>
      <c r="AB18" s="445"/>
      <c r="AC18" s="445"/>
      <c r="AD18" s="445"/>
      <c r="AE18" s="445"/>
      <c r="AF18" s="445"/>
      <c r="AG18" s="445"/>
      <c r="AH18" s="445"/>
      <c r="AI18" s="445"/>
      <c r="AJ18" s="445"/>
      <c r="AK18" s="445"/>
      <c r="AL18" s="445"/>
      <c r="AM18" s="445"/>
      <c r="AN18" s="445"/>
    </row>
    <row r="19" spans="1:40" s="285" customFormat="1" ht="15.75" customHeight="1" thickBot="1" x14ac:dyDescent="0.3">
      <c r="A19" s="303"/>
      <c r="B19" s="304"/>
      <c r="C19" s="1637" t="s">
        <v>86</v>
      </c>
      <c r="D19" s="1638"/>
      <c r="E19" s="1638"/>
      <c r="F19" s="1638"/>
      <c r="G19" s="1639"/>
      <c r="H19" s="1637" t="s">
        <v>87</v>
      </c>
      <c r="I19" s="1638"/>
      <c r="J19" s="1638"/>
      <c r="K19" s="1638"/>
      <c r="L19" s="1639"/>
      <c r="M19" s="1637" t="s">
        <v>88</v>
      </c>
      <c r="N19" s="1638"/>
      <c r="O19" s="1638"/>
      <c r="P19" s="1638"/>
      <c r="Q19" s="1638"/>
      <c r="R19" s="1639"/>
      <c r="U19" s="445"/>
      <c r="V19" s="445"/>
      <c r="W19" s="445"/>
      <c r="X19" s="445"/>
      <c r="Y19" s="445"/>
      <c r="Z19" s="445"/>
      <c r="AA19" s="445"/>
      <c r="AB19" s="445"/>
      <c r="AC19" s="445"/>
      <c r="AD19" s="445"/>
      <c r="AE19" s="445"/>
      <c r="AF19" s="445"/>
      <c r="AG19" s="445"/>
      <c r="AH19" s="445"/>
      <c r="AI19" s="445"/>
      <c r="AJ19" s="445"/>
      <c r="AK19" s="445"/>
      <c r="AL19" s="445"/>
      <c r="AM19" s="445"/>
      <c r="AN19" s="445"/>
    </row>
    <row r="20" spans="1:40" s="285" customFormat="1" ht="78" customHeight="1" thickBot="1" x14ac:dyDescent="0.3">
      <c r="A20" s="305" t="s">
        <v>2</v>
      </c>
      <c r="B20" s="286" t="s">
        <v>3</v>
      </c>
      <c r="C20" s="342" t="s">
        <v>89</v>
      </c>
      <c r="D20" s="339" t="s">
        <v>339</v>
      </c>
      <c r="E20" s="339" t="s">
        <v>340</v>
      </c>
      <c r="F20" s="339" t="s">
        <v>90</v>
      </c>
      <c r="G20" s="371" t="s">
        <v>91</v>
      </c>
      <c r="H20" s="360" t="s">
        <v>89</v>
      </c>
      <c r="I20" s="339" t="s">
        <v>339</v>
      </c>
      <c r="J20" s="339" t="s">
        <v>340</v>
      </c>
      <c r="K20" s="339" t="s">
        <v>90</v>
      </c>
      <c r="L20" s="371" t="s">
        <v>13</v>
      </c>
      <c r="M20" s="360" t="s">
        <v>89</v>
      </c>
      <c r="N20" s="339" t="s">
        <v>339</v>
      </c>
      <c r="O20" s="339" t="s">
        <v>340</v>
      </c>
      <c r="P20" s="339" t="s">
        <v>90</v>
      </c>
      <c r="Q20" s="371" t="s">
        <v>13</v>
      </c>
      <c r="R20" s="478" t="s">
        <v>92</v>
      </c>
      <c r="U20" s="445"/>
      <c r="V20" s="445"/>
      <c r="W20" s="445"/>
      <c r="X20" s="445"/>
      <c r="Y20" s="445"/>
      <c r="Z20" s="445"/>
      <c r="AA20" s="445"/>
      <c r="AB20" s="445"/>
      <c r="AC20" s="445"/>
      <c r="AD20" s="445"/>
      <c r="AE20" s="445"/>
      <c r="AF20" s="445"/>
      <c r="AG20" s="445"/>
      <c r="AH20" s="445"/>
      <c r="AI20" s="445"/>
      <c r="AJ20" s="445"/>
      <c r="AK20" s="445"/>
      <c r="AL20" s="445"/>
      <c r="AM20" s="445"/>
      <c r="AN20" s="445"/>
    </row>
    <row r="21" spans="1:40" ht="15.75" customHeight="1" x14ac:dyDescent="0.2">
      <c r="A21" s="309">
        <v>1</v>
      </c>
      <c r="B21" s="288" t="s">
        <v>14</v>
      </c>
      <c r="C21" s="1465">
        <f t="shared" ref="C21:F35" si="0">C47+C73+C98+C123+C148+C174+C200+C226+C251</f>
        <v>56</v>
      </c>
      <c r="D21" s="1466">
        <f t="shared" si="0"/>
        <v>28</v>
      </c>
      <c r="E21" s="1466">
        <f t="shared" si="0"/>
        <v>9</v>
      </c>
      <c r="F21" s="1466">
        <f t="shared" si="0"/>
        <v>33</v>
      </c>
      <c r="G21" s="1467">
        <f t="shared" ref="G21:G35" si="1">SUM(C21:F21)</f>
        <v>126</v>
      </c>
      <c r="H21" s="1465">
        <f t="shared" ref="H21:K35" si="2">H47+H73+H98+H123+H148+H174+H200+H226+H251</f>
        <v>88</v>
      </c>
      <c r="I21" s="1466">
        <f t="shared" si="2"/>
        <v>35</v>
      </c>
      <c r="J21" s="1466">
        <f t="shared" si="2"/>
        <v>8</v>
      </c>
      <c r="K21" s="1466">
        <f t="shared" si="2"/>
        <v>21</v>
      </c>
      <c r="L21" s="1468">
        <f t="shared" ref="L21:L35" si="3">SUM(H21:K21)</f>
        <v>152</v>
      </c>
      <c r="M21" s="1465">
        <f t="shared" ref="M21:M35" si="4">C21+H21</f>
        <v>144</v>
      </c>
      <c r="N21" s="1466">
        <f t="shared" ref="N21:N35" si="5">D21+I21</f>
        <v>63</v>
      </c>
      <c r="O21" s="1466">
        <f t="shared" ref="O21:O35" si="6">E21+J21</f>
        <v>17</v>
      </c>
      <c r="P21" s="1466">
        <f t="shared" ref="P21:P35" si="7">F21+K21</f>
        <v>54</v>
      </c>
      <c r="Q21" s="1123">
        <f t="shared" ref="Q21:Q35" si="8">SUM(M21:P21)</f>
        <v>278</v>
      </c>
      <c r="R21" s="1124">
        <f t="shared" ref="R21:R35" si="9">SUM(R47,R73,R98,R123,R148,R174,R200,R226,R251)</f>
        <v>149</v>
      </c>
      <c r="S21" s="447"/>
      <c r="T21" s="447"/>
    </row>
    <row r="22" spans="1:40" ht="15.75" customHeight="1" x14ac:dyDescent="0.2">
      <c r="A22" s="313">
        <v>2</v>
      </c>
      <c r="B22" s="290" t="s">
        <v>15</v>
      </c>
      <c r="C22" s="1125">
        <f t="shared" si="0"/>
        <v>31</v>
      </c>
      <c r="D22" s="1126">
        <f t="shared" si="0"/>
        <v>0</v>
      </c>
      <c r="E22" s="1126">
        <f t="shared" si="0"/>
        <v>8</v>
      </c>
      <c r="F22" s="1126">
        <f t="shared" si="0"/>
        <v>27</v>
      </c>
      <c r="G22" s="1127">
        <f t="shared" si="1"/>
        <v>66</v>
      </c>
      <c r="H22" s="1125">
        <f t="shared" si="2"/>
        <v>82</v>
      </c>
      <c r="I22" s="1126">
        <f t="shared" si="2"/>
        <v>0</v>
      </c>
      <c r="J22" s="1126">
        <f t="shared" si="2"/>
        <v>3</v>
      </c>
      <c r="K22" s="1126">
        <f t="shared" si="2"/>
        <v>26</v>
      </c>
      <c r="L22" s="1128">
        <f t="shared" si="3"/>
        <v>111</v>
      </c>
      <c r="M22" s="1125">
        <f t="shared" si="4"/>
        <v>113</v>
      </c>
      <c r="N22" s="1126">
        <f t="shared" si="5"/>
        <v>0</v>
      </c>
      <c r="O22" s="1126">
        <f t="shared" si="6"/>
        <v>11</v>
      </c>
      <c r="P22" s="1126">
        <f t="shared" si="7"/>
        <v>53</v>
      </c>
      <c r="Q22" s="1128">
        <f t="shared" si="8"/>
        <v>177</v>
      </c>
      <c r="R22" s="1129">
        <f t="shared" si="9"/>
        <v>88</v>
      </c>
      <c r="S22" s="447"/>
      <c r="T22" s="447"/>
    </row>
    <row r="23" spans="1:40" ht="15.75" customHeight="1" x14ac:dyDescent="0.2">
      <c r="A23" s="313">
        <v>3</v>
      </c>
      <c r="B23" s="290" t="s">
        <v>16</v>
      </c>
      <c r="C23" s="1125">
        <f t="shared" si="0"/>
        <v>103</v>
      </c>
      <c r="D23" s="1126">
        <f t="shared" si="0"/>
        <v>5</v>
      </c>
      <c r="E23" s="1126">
        <f t="shared" si="0"/>
        <v>11</v>
      </c>
      <c r="F23" s="1126">
        <f t="shared" si="0"/>
        <v>53</v>
      </c>
      <c r="G23" s="1127">
        <f t="shared" si="1"/>
        <v>172</v>
      </c>
      <c r="H23" s="1125">
        <f t="shared" si="2"/>
        <v>129</v>
      </c>
      <c r="I23" s="1126">
        <f t="shared" si="2"/>
        <v>2</v>
      </c>
      <c r="J23" s="1126">
        <f t="shared" si="2"/>
        <v>10</v>
      </c>
      <c r="K23" s="1126">
        <f t="shared" si="2"/>
        <v>40</v>
      </c>
      <c r="L23" s="1128">
        <f t="shared" si="3"/>
        <v>181</v>
      </c>
      <c r="M23" s="1125">
        <f t="shared" si="4"/>
        <v>232</v>
      </c>
      <c r="N23" s="1126">
        <f t="shared" si="5"/>
        <v>7</v>
      </c>
      <c r="O23" s="1126">
        <f t="shared" si="6"/>
        <v>21</v>
      </c>
      <c r="P23" s="1126">
        <f t="shared" si="7"/>
        <v>93</v>
      </c>
      <c r="Q23" s="1128">
        <f t="shared" si="8"/>
        <v>353</v>
      </c>
      <c r="R23" s="1129">
        <f t="shared" si="9"/>
        <v>78</v>
      </c>
      <c r="S23" s="447"/>
      <c r="T23" s="447"/>
    </row>
    <row r="24" spans="1:40" ht="15.75" customHeight="1" x14ac:dyDescent="0.2">
      <c r="A24" s="313">
        <v>4</v>
      </c>
      <c r="B24" s="290" t="s">
        <v>17</v>
      </c>
      <c r="C24" s="1125">
        <f t="shared" si="0"/>
        <v>30</v>
      </c>
      <c r="D24" s="1126">
        <f t="shared" si="0"/>
        <v>1</v>
      </c>
      <c r="E24" s="1126">
        <f t="shared" si="0"/>
        <v>1</v>
      </c>
      <c r="F24" s="1126">
        <f t="shared" si="0"/>
        <v>76</v>
      </c>
      <c r="G24" s="1127">
        <f t="shared" si="1"/>
        <v>108</v>
      </c>
      <c r="H24" s="1125">
        <f t="shared" si="2"/>
        <v>49</v>
      </c>
      <c r="I24" s="1126">
        <f t="shared" si="2"/>
        <v>1</v>
      </c>
      <c r="J24" s="1126">
        <f t="shared" si="2"/>
        <v>1</v>
      </c>
      <c r="K24" s="1126">
        <f t="shared" si="2"/>
        <v>53</v>
      </c>
      <c r="L24" s="1128">
        <f t="shared" si="3"/>
        <v>104</v>
      </c>
      <c r="M24" s="1125">
        <f t="shared" si="4"/>
        <v>79</v>
      </c>
      <c r="N24" s="1126">
        <f t="shared" si="5"/>
        <v>2</v>
      </c>
      <c r="O24" s="1126">
        <f t="shared" si="6"/>
        <v>2</v>
      </c>
      <c r="P24" s="1126">
        <f t="shared" si="7"/>
        <v>129</v>
      </c>
      <c r="Q24" s="1128">
        <f t="shared" si="8"/>
        <v>212</v>
      </c>
      <c r="R24" s="1129">
        <f t="shared" si="9"/>
        <v>61</v>
      </c>
      <c r="S24" s="447"/>
      <c r="T24" s="447"/>
    </row>
    <row r="25" spans="1:40" ht="15.75" customHeight="1" x14ac:dyDescent="0.2">
      <c r="A25" s="313">
        <v>5</v>
      </c>
      <c r="B25" s="290" t="s">
        <v>18</v>
      </c>
      <c r="C25" s="1125">
        <f t="shared" si="0"/>
        <v>38</v>
      </c>
      <c r="D25" s="1126">
        <f t="shared" si="0"/>
        <v>21</v>
      </c>
      <c r="E25" s="1126">
        <f t="shared" si="0"/>
        <v>16</v>
      </c>
      <c r="F25" s="1126">
        <f t="shared" si="0"/>
        <v>20</v>
      </c>
      <c r="G25" s="1127">
        <f t="shared" si="1"/>
        <v>95</v>
      </c>
      <c r="H25" s="1125">
        <f t="shared" si="2"/>
        <v>57</v>
      </c>
      <c r="I25" s="1126">
        <f t="shared" si="2"/>
        <v>13</v>
      </c>
      <c r="J25" s="1126">
        <f t="shared" si="2"/>
        <v>26</v>
      </c>
      <c r="K25" s="1126">
        <f t="shared" si="2"/>
        <v>13</v>
      </c>
      <c r="L25" s="1128">
        <f t="shared" si="3"/>
        <v>109</v>
      </c>
      <c r="M25" s="1125">
        <f t="shared" si="4"/>
        <v>95</v>
      </c>
      <c r="N25" s="1126">
        <f t="shared" si="5"/>
        <v>34</v>
      </c>
      <c r="O25" s="1126">
        <f t="shared" si="6"/>
        <v>42</v>
      </c>
      <c r="P25" s="1126">
        <f t="shared" si="7"/>
        <v>33</v>
      </c>
      <c r="Q25" s="1128">
        <f t="shared" si="8"/>
        <v>204</v>
      </c>
      <c r="R25" s="1129">
        <f t="shared" si="9"/>
        <v>0</v>
      </c>
      <c r="S25" s="447"/>
      <c r="T25" s="447"/>
    </row>
    <row r="26" spans="1:40" ht="15.75" customHeight="1" x14ac:dyDescent="0.2">
      <c r="A26" s="317">
        <v>6</v>
      </c>
      <c r="B26" s="292" t="s">
        <v>19</v>
      </c>
      <c r="C26" s="1125">
        <f t="shared" si="0"/>
        <v>24</v>
      </c>
      <c r="D26" s="1126">
        <f t="shared" si="0"/>
        <v>0</v>
      </c>
      <c r="E26" s="1126">
        <f t="shared" si="0"/>
        <v>24</v>
      </c>
      <c r="F26" s="1126">
        <f t="shared" si="0"/>
        <v>16</v>
      </c>
      <c r="G26" s="1127">
        <f t="shared" si="1"/>
        <v>64</v>
      </c>
      <c r="H26" s="1125">
        <f t="shared" si="2"/>
        <v>34</v>
      </c>
      <c r="I26" s="1126">
        <f t="shared" si="2"/>
        <v>0</v>
      </c>
      <c r="J26" s="1126">
        <f t="shared" si="2"/>
        <v>17</v>
      </c>
      <c r="K26" s="1126">
        <f t="shared" si="2"/>
        <v>8</v>
      </c>
      <c r="L26" s="1128">
        <f t="shared" si="3"/>
        <v>59</v>
      </c>
      <c r="M26" s="1125">
        <f t="shared" si="4"/>
        <v>58</v>
      </c>
      <c r="N26" s="1126">
        <f t="shared" si="5"/>
        <v>0</v>
      </c>
      <c r="O26" s="1126">
        <f t="shared" si="6"/>
        <v>41</v>
      </c>
      <c r="P26" s="1126">
        <f t="shared" si="7"/>
        <v>24</v>
      </c>
      <c r="Q26" s="1128">
        <f t="shared" si="8"/>
        <v>123</v>
      </c>
      <c r="R26" s="1129">
        <f t="shared" si="9"/>
        <v>1</v>
      </c>
      <c r="S26" s="447"/>
      <c r="T26" s="447"/>
    </row>
    <row r="27" spans="1:40" ht="15.75" customHeight="1" x14ac:dyDescent="0.2">
      <c r="A27" s="317">
        <v>7</v>
      </c>
      <c r="B27" s="292" t="s">
        <v>20</v>
      </c>
      <c r="C27" s="1125">
        <f t="shared" si="0"/>
        <v>14</v>
      </c>
      <c r="D27" s="1126">
        <f t="shared" si="0"/>
        <v>1</v>
      </c>
      <c r="E27" s="1126">
        <f t="shared" si="0"/>
        <v>37</v>
      </c>
      <c r="F27" s="1126">
        <f t="shared" si="0"/>
        <v>11</v>
      </c>
      <c r="G27" s="1127">
        <f t="shared" si="1"/>
        <v>63</v>
      </c>
      <c r="H27" s="1125">
        <f t="shared" si="2"/>
        <v>34</v>
      </c>
      <c r="I27" s="1126">
        <f t="shared" si="2"/>
        <v>3</v>
      </c>
      <c r="J27" s="1126">
        <f t="shared" si="2"/>
        <v>44</v>
      </c>
      <c r="K27" s="1126">
        <f t="shared" si="2"/>
        <v>10</v>
      </c>
      <c r="L27" s="1128">
        <f t="shared" si="3"/>
        <v>91</v>
      </c>
      <c r="M27" s="1125">
        <f t="shared" si="4"/>
        <v>48</v>
      </c>
      <c r="N27" s="1126">
        <f t="shared" si="5"/>
        <v>4</v>
      </c>
      <c r="O27" s="1126">
        <f t="shared" si="6"/>
        <v>81</v>
      </c>
      <c r="P27" s="1126">
        <f t="shared" si="7"/>
        <v>21</v>
      </c>
      <c r="Q27" s="1128">
        <f t="shared" si="8"/>
        <v>154</v>
      </c>
      <c r="R27" s="1129">
        <f t="shared" si="9"/>
        <v>0</v>
      </c>
      <c r="S27" s="447"/>
      <c r="T27" s="447"/>
    </row>
    <row r="28" spans="1:40" ht="15.75" customHeight="1" x14ac:dyDescent="0.2">
      <c r="A28" s="313">
        <v>8</v>
      </c>
      <c r="B28" s="290" t="s">
        <v>21</v>
      </c>
      <c r="C28" s="1125">
        <f t="shared" si="0"/>
        <v>43</v>
      </c>
      <c r="D28" s="1126">
        <f t="shared" si="0"/>
        <v>16</v>
      </c>
      <c r="E28" s="1126">
        <f t="shared" si="0"/>
        <v>57</v>
      </c>
      <c r="F28" s="1126">
        <f t="shared" si="0"/>
        <v>46</v>
      </c>
      <c r="G28" s="1127">
        <f t="shared" si="1"/>
        <v>162</v>
      </c>
      <c r="H28" s="1125">
        <f t="shared" si="2"/>
        <v>65</v>
      </c>
      <c r="I28" s="1126">
        <f t="shared" si="2"/>
        <v>4</v>
      </c>
      <c r="J28" s="1126">
        <f t="shared" si="2"/>
        <v>31</v>
      </c>
      <c r="K28" s="1126">
        <f t="shared" si="2"/>
        <v>20</v>
      </c>
      <c r="L28" s="1128">
        <f t="shared" si="3"/>
        <v>120</v>
      </c>
      <c r="M28" s="1125">
        <f t="shared" si="4"/>
        <v>108</v>
      </c>
      <c r="N28" s="1126">
        <f t="shared" si="5"/>
        <v>20</v>
      </c>
      <c r="O28" s="1126">
        <f t="shared" si="6"/>
        <v>88</v>
      </c>
      <c r="P28" s="1126">
        <f t="shared" si="7"/>
        <v>66</v>
      </c>
      <c r="Q28" s="1128">
        <f t="shared" si="8"/>
        <v>282</v>
      </c>
      <c r="R28" s="1129">
        <f t="shared" si="9"/>
        <v>84</v>
      </c>
      <c r="S28" s="447"/>
      <c r="T28" s="447"/>
    </row>
    <row r="29" spans="1:40" ht="15.75" customHeight="1" x14ac:dyDescent="0.2">
      <c r="A29" s="313">
        <v>9</v>
      </c>
      <c r="B29" s="290" t="s">
        <v>22</v>
      </c>
      <c r="C29" s="1125">
        <f t="shared" si="0"/>
        <v>0</v>
      </c>
      <c r="D29" s="1126">
        <f t="shared" si="0"/>
        <v>0</v>
      </c>
      <c r="E29" s="1126">
        <f t="shared" si="0"/>
        <v>32</v>
      </c>
      <c r="F29" s="1126">
        <f t="shared" si="0"/>
        <v>11</v>
      </c>
      <c r="G29" s="1127">
        <f t="shared" si="1"/>
        <v>43</v>
      </c>
      <c r="H29" s="1125">
        <f t="shared" si="2"/>
        <v>1</v>
      </c>
      <c r="I29" s="1126">
        <f t="shared" si="2"/>
        <v>0</v>
      </c>
      <c r="J29" s="1126">
        <f t="shared" si="2"/>
        <v>29</v>
      </c>
      <c r="K29" s="1126">
        <f t="shared" si="2"/>
        <v>4</v>
      </c>
      <c r="L29" s="1128">
        <f t="shared" si="3"/>
        <v>34</v>
      </c>
      <c r="M29" s="1125">
        <f t="shared" si="4"/>
        <v>1</v>
      </c>
      <c r="N29" s="1126">
        <f t="shared" si="5"/>
        <v>0</v>
      </c>
      <c r="O29" s="1126">
        <f t="shared" si="6"/>
        <v>61</v>
      </c>
      <c r="P29" s="1126">
        <f t="shared" si="7"/>
        <v>15</v>
      </c>
      <c r="Q29" s="1128">
        <f t="shared" si="8"/>
        <v>77</v>
      </c>
      <c r="R29" s="1129">
        <f t="shared" si="9"/>
        <v>2</v>
      </c>
      <c r="S29" s="447"/>
      <c r="T29" s="447"/>
    </row>
    <row r="30" spans="1:40" ht="15.75" customHeight="1" x14ac:dyDescent="0.2">
      <c r="A30" s="313">
        <v>10</v>
      </c>
      <c r="B30" s="290" t="s">
        <v>23</v>
      </c>
      <c r="C30" s="1125">
        <f t="shared" si="0"/>
        <v>13</v>
      </c>
      <c r="D30" s="1126">
        <f t="shared" si="0"/>
        <v>22</v>
      </c>
      <c r="E30" s="1126">
        <f t="shared" si="0"/>
        <v>35</v>
      </c>
      <c r="F30" s="1126">
        <f t="shared" si="0"/>
        <v>18</v>
      </c>
      <c r="G30" s="1127">
        <f t="shared" si="1"/>
        <v>88</v>
      </c>
      <c r="H30" s="1125">
        <f t="shared" si="2"/>
        <v>33</v>
      </c>
      <c r="I30" s="1126">
        <f t="shared" si="2"/>
        <v>29</v>
      </c>
      <c r="J30" s="1126">
        <f t="shared" si="2"/>
        <v>23</v>
      </c>
      <c r="K30" s="1126">
        <f t="shared" si="2"/>
        <v>15</v>
      </c>
      <c r="L30" s="1128">
        <f t="shared" si="3"/>
        <v>100</v>
      </c>
      <c r="M30" s="1125">
        <f t="shared" si="4"/>
        <v>46</v>
      </c>
      <c r="N30" s="1126">
        <f t="shared" si="5"/>
        <v>51</v>
      </c>
      <c r="O30" s="1126">
        <f t="shared" si="6"/>
        <v>58</v>
      </c>
      <c r="P30" s="1126">
        <f t="shared" si="7"/>
        <v>33</v>
      </c>
      <c r="Q30" s="1128">
        <f t="shared" si="8"/>
        <v>188</v>
      </c>
      <c r="R30" s="1129">
        <f t="shared" si="9"/>
        <v>0</v>
      </c>
      <c r="S30" s="447"/>
      <c r="T30" s="447"/>
    </row>
    <row r="31" spans="1:40" ht="15.75" customHeight="1" x14ac:dyDescent="0.2">
      <c r="A31" s="317">
        <v>11</v>
      </c>
      <c r="B31" s="292" t="s">
        <v>24</v>
      </c>
      <c r="C31" s="1125">
        <f t="shared" si="0"/>
        <v>29</v>
      </c>
      <c r="D31" s="1126">
        <f t="shared" si="0"/>
        <v>31</v>
      </c>
      <c r="E31" s="1126">
        <f t="shared" si="0"/>
        <v>23</v>
      </c>
      <c r="F31" s="1126">
        <f t="shared" si="0"/>
        <v>13</v>
      </c>
      <c r="G31" s="1127">
        <f t="shared" si="1"/>
        <v>96</v>
      </c>
      <c r="H31" s="1125">
        <f t="shared" si="2"/>
        <v>33</v>
      </c>
      <c r="I31" s="1126">
        <f t="shared" si="2"/>
        <v>6</v>
      </c>
      <c r="J31" s="1126">
        <f t="shared" si="2"/>
        <v>19</v>
      </c>
      <c r="K31" s="1126">
        <f t="shared" si="2"/>
        <v>18</v>
      </c>
      <c r="L31" s="1128">
        <f t="shared" si="3"/>
        <v>76</v>
      </c>
      <c r="M31" s="1125">
        <f t="shared" si="4"/>
        <v>62</v>
      </c>
      <c r="N31" s="1126">
        <f t="shared" si="5"/>
        <v>37</v>
      </c>
      <c r="O31" s="1126">
        <f t="shared" si="6"/>
        <v>42</v>
      </c>
      <c r="P31" s="1126">
        <f t="shared" si="7"/>
        <v>31</v>
      </c>
      <c r="Q31" s="1128">
        <f t="shared" si="8"/>
        <v>172</v>
      </c>
      <c r="R31" s="1129">
        <f t="shared" si="9"/>
        <v>3</v>
      </c>
      <c r="S31" s="447"/>
      <c r="T31" s="447"/>
    </row>
    <row r="32" spans="1:40" ht="15.75" customHeight="1" x14ac:dyDescent="0.2">
      <c r="A32" s="313">
        <v>12</v>
      </c>
      <c r="B32" s="290" t="s">
        <v>25</v>
      </c>
      <c r="C32" s="1125">
        <f t="shared" si="0"/>
        <v>2</v>
      </c>
      <c r="D32" s="1126">
        <f t="shared" si="0"/>
        <v>13</v>
      </c>
      <c r="E32" s="1126">
        <f t="shared" si="0"/>
        <v>47</v>
      </c>
      <c r="F32" s="1126">
        <f t="shared" si="0"/>
        <v>23</v>
      </c>
      <c r="G32" s="1127">
        <f t="shared" si="1"/>
        <v>85</v>
      </c>
      <c r="H32" s="1125">
        <f t="shared" si="2"/>
        <v>10</v>
      </c>
      <c r="I32" s="1126">
        <f t="shared" si="2"/>
        <v>6</v>
      </c>
      <c r="J32" s="1126">
        <f t="shared" si="2"/>
        <v>21</v>
      </c>
      <c r="K32" s="1126">
        <f t="shared" si="2"/>
        <v>17</v>
      </c>
      <c r="L32" s="1128">
        <f t="shared" si="3"/>
        <v>54</v>
      </c>
      <c r="M32" s="1125">
        <f t="shared" si="4"/>
        <v>12</v>
      </c>
      <c r="N32" s="1126">
        <f t="shared" si="5"/>
        <v>19</v>
      </c>
      <c r="O32" s="1126">
        <f t="shared" si="6"/>
        <v>68</v>
      </c>
      <c r="P32" s="1126">
        <f t="shared" si="7"/>
        <v>40</v>
      </c>
      <c r="Q32" s="1128">
        <f t="shared" si="8"/>
        <v>139</v>
      </c>
      <c r="R32" s="1129">
        <f t="shared" si="9"/>
        <v>4</v>
      </c>
      <c r="S32" s="447"/>
      <c r="T32" s="447"/>
    </row>
    <row r="33" spans="1:42" ht="15.75" customHeight="1" x14ac:dyDescent="0.2">
      <c r="A33" s="313">
        <v>13</v>
      </c>
      <c r="B33" s="290" t="s">
        <v>26</v>
      </c>
      <c r="C33" s="1125">
        <f t="shared" si="0"/>
        <v>48</v>
      </c>
      <c r="D33" s="1126">
        <f t="shared" si="0"/>
        <v>0</v>
      </c>
      <c r="E33" s="1126">
        <f t="shared" si="0"/>
        <v>23</v>
      </c>
      <c r="F33" s="1126">
        <f t="shared" si="0"/>
        <v>21</v>
      </c>
      <c r="G33" s="1127">
        <f t="shared" si="1"/>
        <v>92</v>
      </c>
      <c r="H33" s="1125">
        <f t="shared" si="2"/>
        <v>89</v>
      </c>
      <c r="I33" s="1126">
        <f t="shared" si="2"/>
        <v>0</v>
      </c>
      <c r="J33" s="1126">
        <f t="shared" si="2"/>
        <v>22</v>
      </c>
      <c r="K33" s="1126">
        <f t="shared" si="2"/>
        <v>15</v>
      </c>
      <c r="L33" s="1128">
        <f t="shared" si="3"/>
        <v>126</v>
      </c>
      <c r="M33" s="1125">
        <f t="shared" si="4"/>
        <v>137</v>
      </c>
      <c r="N33" s="1126">
        <f t="shared" si="5"/>
        <v>0</v>
      </c>
      <c r="O33" s="1126">
        <f t="shared" si="6"/>
        <v>45</v>
      </c>
      <c r="P33" s="1126">
        <f t="shared" si="7"/>
        <v>36</v>
      </c>
      <c r="Q33" s="1128">
        <f t="shared" si="8"/>
        <v>218</v>
      </c>
      <c r="R33" s="1129">
        <f t="shared" si="9"/>
        <v>72</v>
      </c>
      <c r="S33" s="447"/>
      <c r="T33" s="447"/>
    </row>
    <row r="34" spans="1:42" ht="15.75" customHeight="1" x14ac:dyDescent="0.2">
      <c r="A34" s="313">
        <v>14</v>
      </c>
      <c r="B34" s="290" t="s">
        <v>27</v>
      </c>
      <c r="C34" s="1125">
        <f t="shared" si="0"/>
        <v>14</v>
      </c>
      <c r="D34" s="1126">
        <f t="shared" si="0"/>
        <v>16</v>
      </c>
      <c r="E34" s="1126">
        <f t="shared" si="0"/>
        <v>75</v>
      </c>
      <c r="F34" s="1126">
        <f t="shared" si="0"/>
        <v>18</v>
      </c>
      <c r="G34" s="1127">
        <f t="shared" si="1"/>
        <v>123</v>
      </c>
      <c r="H34" s="1125">
        <f t="shared" si="2"/>
        <v>48</v>
      </c>
      <c r="I34" s="1126">
        <f t="shared" si="2"/>
        <v>1</v>
      </c>
      <c r="J34" s="1126">
        <f t="shared" si="2"/>
        <v>61</v>
      </c>
      <c r="K34" s="1126">
        <f t="shared" si="2"/>
        <v>16</v>
      </c>
      <c r="L34" s="1128">
        <f t="shared" si="3"/>
        <v>126</v>
      </c>
      <c r="M34" s="1125">
        <f t="shared" si="4"/>
        <v>62</v>
      </c>
      <c r="N34" s="1126">
        <f t="shared" si="5"/>
        <v>17</v>
      </c>
      <c r="O34" s="1126">
        <f t="shared" si="6"/>
        <v>136</v>
      </c>
      <c r="P34" s="1126">
        <f t="shared" si="7"/>
        <v>34</v>
      </c>
      <c r="Q34" s="1128">
        <f t="shared" si="8"/>
        <v>249</v>
      </c>
      <c r="R34" s="1129">
        <f t="shared" si="9"/>
        <v>51</v>
      </c>
      <c r="S34" s="447"/>
      <c r="T34" s="447"/>
    </row>
    <row r="35" spans="1:42" ht="31.5" customHeight="1" thickBot="1" x14ac:dyDescent="0.25">
      <c r="A35" s="318">
        <v>15</v>
      </c>
      <c r="B35" s="293" t="s">
        <v>28</v>
      </c>
      <c r="C35" s="1130">
        <f t="shared" si="0"/>
        <v>8</v>
      </c>
      <c r="D35" s="1131">
        <f t="shared" si="0"/>
        <v>2</v>
      </c>
      <c r="E35" s="1131">
        <f t="shared" si="0"/>
        <v>39</v>
      </c>
      <c r="F35" s="1131">
        <f t="shared" si="0"/>
        <v>36</v>
      </c>
      <c r="G35" s="1132">
        <f t="shared" si="1"/>
        <v>85</v>
      </c>
      <c r="H35" s="1130">
        <f t="shared" si="2"/>
        <v>7</v>
      </c>
      <c r="I35" s="1131">
        <f t="shared" si="2"/>
        <v>2</v>
      </c>
      <c r="J35" s="1131">
        <f t="shared" si="2"/>
        <v>24</v>
      </c>
      <c r="K35" s="1131">
        <f t="shared" si="2"/>
        <v>15</v>
      </c>
      <c r="L35" s="1133">
        <f t="shared" si="3"/>
        <v>48</v>
      </c>
      <c r="M35" s="1130">
        <f t="shared" si="4"/>
        <v>15</v>
      </c>
      <c r="N35" s="1131">
        <f t="shared" si="5"/>
        <v>4</v>
      </c>
      <c r="O35" s="1131">
        <f t="shared" si="6"/>
        <v>63</v>
      </c>
      <c r="P35" s="1131">
        <f t="shared" si="7"/>
        <v>51</v>
      </c>
      <c r="Q35" s="1133">
        <f t="shared" si="8"/>
        <v>133</v>
      </c>
      <c r="R35" s="1134">
        <f t="shared" si="9"/>
        <v>0</v>
      </c>
      <c r="S35" s="447"/>
      <c r="T35" s="447"/>
    </row>
    <row r="36" spans="1:42" s="520" customFormat="1" ht="15.75" customHeight="1" x14ac:dyDescent="0.25">
      <c r="A36" s="395"/>
      <c r="B36" s="396" t="s">
        <v>493</v>
      </c>
      <c r="C36" s="397">
        <f t="shared" ref="C36:R36" si="10">SUM(C21:C35)</f>
        <v>453</v>
      </c>
      <c r="D36" s="398">
        <f t="shared" si="10"/>
        <v>156</v>
      </c>
      <c r="E36" s="398">
        <f t="shared" si="10"/>
        <v>437</v>
      </c>
      <c r="F36" s="398">
        <f t="shared" si="10"/>
        <v>422</v>
      </c>
      <c r="G36" s="399">
        <f t="shared" si="10"/>
        <v>1468</v>
      </c>
      <c r="H36" s="397">
        <f t="shared" si="10"/>
        <v>759</v>
      </c>
      <c r="I36" s="398">
        <f t="shared" si="10"/>
        <v>102</v>
      </c>
      <c r="J36" s="398">
        <f t="shared" si="10"/>
        <v>339</v>
      </c>
      <c r="K36" s="398">
        <f t="shared" si="10"/>
        <v>291</v>
      </c>
      <c r="L36" s="399">
        <f t="shared" si="10"/>
        <v>1491</v>
      </c>
      <c r="M36" s="397">
        <f t="shared" si="10"/>
        <v>1212</v>
      </c>
      <c r="N36" s="398">
        <f t="shared" si="10"/>
        <v>258</v>
      </c>
      <c r="O36" s="398">
        <f t="shared" si="10"/>
        <v>776</v>
      </c>
      <c r="P36" s="398">
        <f t="shared" si="10"/>
        <v>713</v>
      </c>
      <c r="Q36" s="399">
        <f t="shared" si="10"/>
        <v>2959</v>
      </c>
      <c r="R36" s="400">
        <f t="shared" si="10"/>
        <v>593</v>
      </c>
      <c r="S36" s="401"/>
      <c r="T36" s="401"/>
      <c r="U36" s="445"/>
      <c r="V36" s="445"/>
      <c r="W36" s="445"/>
      <c r="X36" s="445"/>
      <c r="Y36" s="445"/>
      <c r="Z36" s="445"/>
      <c r="AA36" s="445"/>
      <c r="AB36" s="445"/>
      <c r="AC36" s="445"/>
      <c r="AD36" s="445"/>
      <c r="AE36" s="445"/>
      <c r="AF36" s="445"/>
      <c r="AG36" s="445"/>
      <c r="AH36" s="445"/>
      <c r="AI36" s="445"/>
      <c r="AJ36" s="445"/>
      <c r="AK36" s="445"/>
      <c r="AL36" s="445"/>
      <c r="AM36" s="445"/>
      <c r="AN36" s="445"/>
    </row>
    <row r="37" spans="1:42" ht="15.75" customHeight="1" x14ac:dyDescent="0.2">
      <c r="A37" s="461"/>
      <c r="B37" s="448" t="s">
        <v>428</v>
      </c>
      <c r="C37" s="462">
        <v>469</v>
      </c>
      <c r="D37" s="463">
        <v>134</v>
      </c>
      <c r="E37" s="463">
        <v>392</v>
      </c>
      <c r="F37" s="463">
        <v>433</v>
      </c>
      <c r="G37" s="446">
        <v>1428</v>
      </c>
      <c r="H37" s="462">
        <v>747</v>
      </c>
      <c r="I37" s="463">
        <v>102</v>
      </c>
      <c r="J37" s="463">
        <v>315</v>
      </c>
      <c r="K37" s="463">
        <v>316</v>
      </c>
      <c r="L37" s="446">
        <v>1480</v>
      </c>
      <c r="M37" s="462">
        <v>1216</v>
      </c>
      <c r="N37" s="463">
        <v>236</v>
      </c>
      <c r="O37" s="463">
        <v>707</v>
      </c>
      <c r="P37" s="463">
        <v>749</v>
      </c>
      <c r="Q37" s="446">
        <v>2908</v>
      </c>
      <c r="R37" s="464">
        <v>577</v>
      </c>
      <c r="S37" s="447"/>
      <c r="T37" s="447"/>
      <c r="AP37" s="445" t="s">
        <v>132</v>
      </c>
    </row>
    <row r="38" spans="1:42" ht="15.75" customHeight="1" x14ac:dyDescent="0.2">
      <c r="A38" s="461"/>
      <c r="B38" s="448" t="s">
        <v>386</v>
      </c>
      <c r="C38" s="462">
        <v>461</v>
      </c>
      <c r="D38" s="463">
        <v>138</v>
      </c>
      <c r="E38" s="463">
        <v>364</v>
      </c>
      <c r="F38" s="463">
        <v>437</v>
      </c>
      <c r="G38" s="446">
        <v>1400</v>
      </c>
      <c r="H38" s="462">
        <v>792</v>
      </c>
      <c r="I38" s="463">
        <v>127</v>
      </c>
      <c r="J38" s="463">
        <v>304</v>
      </c>
      <c r="K38" s="463">
        <v>288</v>
      </c>
      <c r="L38" s="446">
        <v>1511</v>
      </c>
      <c r="M38" s="462">
        <v>1253</v>
      </c>
      <c r="N38" s="463">
        <v>265</v>
      </c>
      <c r="O38" s="463">
        <v>668</v>
      </c>
      <c r="P38" s="463">
        <v>725</v>
      </c>
      <c r="Q38" s="446">
        <v>2911</v>
      </c>
      <c r="R38" s="464">
        <v>542</v>
      </c>
      <c r="S38" s="447"/>
      <c r="T38" s="447"/>
    </row>
    <row r="39" spans="1:42" ht="15.75" customHeight="1" x14ac:dyDescent="0.2">
      <c r="A39" s="461"/>
      <c r="B39" s="448" t="s">
        <v>341</v>
      </c>
      <c r="C39" s="462">
        <v>454</v>
      </c>
      <c r="D39" s="463">
        <v>159</v>
      </c>
      <c r="E39" s="463">
        <v>365</v>
      </c>
      <c r="F39" s="463">
        <v>409</v>
      </c>
      <c r="G39" s="446">
        <v>1387</v>
      </c>
      <c r="H39" s="462">
        <v>798</v>
      </c>
      <c r="I39" s="463">
        <v>137</v>
      </c>
      <c r="J39" s="463">
        <v>309</v>
      </c>
      <c r="K39" s="463">
        <v>270</v>
      </c>
      <c r="L39" s="446">
        <v>1514</v>
      </c>
      <c r="M39" s="462">
        <v>1252</v>
      </c>
      <c r="N39" s="463">
        <v>296</v>
      </c>
      <c r="O39" s="463">
        <v>674</v>
      </c>
      <c r="P39" s="463">
        <v>679</v>
      </c>
      <c r="Q39" s="446">
        <v>2901</v>
      </c>
      <c r="R39" s="464">
        <v>545</v>
      </c>
      <c r="S39" s="447"/>
      <c r="T39" s="447"/>
    </row>
    <row r="40" spans="1:42" ht="15.75" customHeight="1" thickBot="1" x14ac:dyDescent="0.25">
      <c r="A40" s="402"/>
      <c r="B40" s="403" t="s">
        <v>165</v>
      </c>
      <c r="C40" s="404">
        <v>483</v>
      </c>
      <c r="D40" s="405">
        <v>171</v>
      </c>
      <c r="E40" s="405">
        <v>346</v>
      </c>
      <c r="F40" s="405">
        <v>402</v>
      </c>
      <c r="G40" s="406">
        <v>1402</v>
      </c>
      <c r="H40" s="404">
        <v>910</v>
      </c>
      <c r="I40" s="405">
        <v>149</v>
      </c>
      <c r="J40" s="405">
        <v>287</v>
      </c>
      <c r="K40" s="405">
        <v>257</v>
      </c>
      <c r="L40" s="406">
        <v>1603</v>
      </c>
      <c r="M40" s="404">
        <v>1393</v>
      </c>
      <c r="N40" s="405">
        <v>320</v>
      </c>
      <c r="O40" s="405">
        <v>633</v>
      </c>
      <c r="P40" s="405">
        <v>659</v>
      </c>
      <c r="Q40" s="406">
        <v>3005</v>
      </c>
      <c r="R40" s="407">
        <v>503</v>
      </c>
      <c r="S40" s="447"/>
      <c r="T40" s="447"/>
    </row>
    <row r="41" spans="1:42" ht="15.75" customHeight="1" x14ac:dyDescent="0.2">
      <c r="A41" s="282" t="s">
        <v>93</v>
      </c>
    </row>
    <row r="42" spans="1:42" s="410" customFormat="1" ht="15.75" customHeight="1" x14ac:dyDescent="0.25">
      <c r="A42" s="408"/>
      <c r="B42" s="409"/>
      <c r="S42" s="411"/>
      <c r="T42" s="411"/>
      <c r="U42" s="445"/>
      <c r="V42" s="445"/>
      <c r="W42" s="445"/>
      <c r="X42" s="445"/>
      <c r="Y42" s="445"/>
      <c r="Z42" s="445"/>
      <c r="AA42" s="445"/>
      <c r="AB42" s="445"/>
      <c r="AC42" s="445"/>
      <c r="AD42" s="445"/>
      <c r="AE42" s="445"/>
      <c r="AF42" s="445"/>
      <c r="AG42" s="445"/>
      <c r="AH42" s="445"/>
      <c r="AI42" s="445"/>
      <c r="AJ42" s="445"/>
      <c r="AK42" s="445"/>
      <c r="AL42" s="445"/>
      <c r="AM42" s="445"/>
      <c r="AN42" s="445"/>
    </row>
    <row r="44" spans="1:42" s="283" customFormat="1" ht="50.25" customHeight="1" thickBot="1" x14ac:dyDescent="0.25">
      <c r="A44" s="251" t="s">
        <v>530</v>
      </c>
    </row>
    <row r="45" spans="1:42" s="285" customFormat="1" ht="22.5" customHeight="1" thickBot="1" x14ac:dyDescent="0.3">
      <c r="A45" s="284"/>
      <c r="B45" s="412"/>
      <c r="C45" s="1640" t="s">
        <v>86</v>
      </c>
      <c r="D45" s="1641"/>
      <c r="E45" s="1641"/>
      <c r="F45" s="1641"/>
      <c r="G45" s="1642"/>
      <c r="H45" s="1640" t="s">
        <v>87</v>
      </c>
      <c r="I45" s="1641"/>
      <c r="J45" s="1641"/>
      <c r="K45" s="1641"/>
      <c r="L45" s="1642"/>
      <c r="M45" s="1640" t="s">
        <v>88</v>
      </c>
      <c r="N45" s="1641"/>
      <c r="O45" s="1641"/>
      <c r="P45" s="1641"/>
      <c r="Q45" s="1641"/>
      <c r="R45" s="1646"/>
    </row>
    <row r="46" spans="1:42" s="285" customFormat="1" ht="91.5" customHeight="1" thickBot="1" x14ac:dyDescent="0.3">
      <c r="A46" s="680" t="s">
        <v>2</v>
      </c>
      <c r="B46" s="286" t="s">
        <v>3</v>
      </c>
      <c r="C46" s="342" t="s">
        <v>89</v>
      </c>
      <c r="D46" s="339" t="s">
        <v>339</v>
      </c>
      <c r="E46" s="339" t="s">
        <v>340</v>
      </c>
      <c r="F46" s="339" t="s">
        <v>90</v>
      </c>
      <c r="G46" s="371" t="s">
        <v>91</v>
      </c>
      <c r="H46" s="360" t="s">
        <v>89</v>
      </c>
      <c r="I46" s="339" t="s">
        <v>339</v>
      </c>
      <c r="J46" s="339" t="s">
        <v>340</v>
      </c>
      <c r="K46" s="339" t="s">
        <v>90</v>
      </c>
      <c r="L46" s="371" t="s">
        <v>13</v>
      </c>
      <c r="M46" s="360" t="s">
        <v>89</v>
      </c>
      <c r="N46" s="339" t="s">
        <v>339</v>
      </c>
      <c r="O46" s="339" t="s">
        <v>340</v>
      </c>
      <c r="P46" s="339" t="s">
        <v>90</v>
      </c>
      <c r="Q46" s="371" t="s">
        <v>13</v>
      </c>
      <c r="R46" s="1033" t="s">
        <v>92</v>
      </c>
    </row>
    <row r="47" spans="1:42" ht="15.75" customHeight="1" x14ac:dyDescent="0.2">
      <c r="A47" s="287">
        <v>1</v>
      </c>
      <c r="B47" s="288" t="s">
        <v>14</v>
      </c>
      <c r="C47" s="449">
        <v>0</v>
      </c>
      <c r="D47" s="450">
        <v>0</v>
      </c>
      <c r="E47" s="450">
        <v>0</v>
      </c>
      <c r="F47" s="450">
        <v>0</v>
      </c>
      <c r="G47" s="452">
        <f t="shared" ref="G47:G61" si="11">SUM(C47:F47)</f>
        <v>0</v>
      </c>
      <c r="H47" s="449">
        <v>0</v>
      </c>
      <c r="I47" s="450">
        <v>0</v>
      </c>
      <c r="J47" s="450">
        <v>0</v>
      </c>
      <c r="K47" s="450">
        <v>0</v>
      </c>
      <c r="L47" s="452">
        <f t="shared" ref="L47:L61" si="12">SUM(H47:K47)</f>
        <v>0</v>
      </c>
      <c r="M47" s="449">
        <f t="shared" ref="M47:M61" si="13">C47+H47</f>
        <v>0</v>
      </c>
      <c r="N47" s="450">
        <f t="shared" ref="N47:N61" si="14">D47+I47</f>
        <v>0</v>
      </c>
      <c r="O47" s="450">
        <f t="shared" ref="O47:O61" si="15">E47+J47</f>
        <v>0</v>
      </c>
      <c r="P47" s="450">
        <f t="shared" ref="P47:P61" si="16">F47+K47</f>
        <v>0</v>
      </c>
      <c r="Q47" s="452">
        <f t="shared" ref="Q47:Q61" si="17">SUM(M47:P47)</f>
        <v>0</v>
      </c>
      <c r="R47" s="466" t="s">
        <v>154</v>
      </c>
      <c r="S47" s="447"/>
      <c r="T47" s="447"/>
    </row>
    <row r="48" spans="1:42" ht="15.75" customHeight="1" x14ac:dyDescent="0.2">
      <c r="A48" s="289">
        <v>2</v>
      </c>
      <c r="B48" s="290" t="s">
        <v>15</v>
      </c>
      <c r="C48" s="453">
        <v>0</v>
      </c>
      <c r="D48" s="454">
        <v>0</v>
      </c>
      <c r="E48" s="454">
        <v>0</v>
      </c>
      <c r="F48" s="454">
        <v>0</v>
      </c>
      <c r="G48" s="456">
        <f t="shared" si="11"/>
        <v>0</v>
      </c>
      <c r="H48" s="453">
        <v>0</v>
      </c>
      <c r="I48" s="454">
        <v>0</v>
      </c>
      <c r="J48" s="454">
        <v>0</v>
      </c>
      <c r="K48" s="454">
        <v>0</v>
      </c>
      <c r="L48" s="456">
        <f t="shared" si="12"/>
        <v>0</v>
      </c>
      <c r="M48" s="453">
        <f t="shared" si="13"/>
        <v>0</v>
      </c>
      <c r="N48" s="454">
        <f t="shared" si="14"/>
        <v>0</v>
      </c>
      <c r="O48" s="454">
        <f t="shared" si="15"/>
        <v>0</v>
      </c>
      <c r="P48" s="454">
        <f t="shared" si="16"/>
        <v>0</v>
      </c>
      <c r="Q48" s="456">
        <f t="shared" si="17"/>
        <v>0</v>
      </c>
      <c r="R48" s="467" t="s">
        <v>154</v>
      </c>
      <c r="S48" s="447"/>
      <c r="T48" s="447"/>
    </row>
    <row r="49" spans="1:22" ht="15.75" customHeight="1" x14ac:dyDescent="0.2">
      <c r="A49" s="289">
        <v>3</v>
      </c>
      <c r="B49" s="290" t="s">
        <v>16</v>
      </c>
      <c r="C49" s="453">
        <v>0</v>
      </c>
      <c r="D49" s="454">
        <v>0</v>
      </c>
      <c r="E49" s="454">
        <v>0</v>
      </c>
      <c r="F49" s="454">
        <v>1</v>
      </c>
      <c r="G49" s="456">
        <f t="shared" si="11"/>
        <v>1</v>
      </c>
      <c r="H49" s="453">
        <v>0</v>
      </c>
      <c r="I49" s="454">
        <v>0</v>
      </c>
      <c r="J49" s="454">
        <v>0</v>
      </c>
      <c r="K49" s="454">
        <v>0</v>
      </c>
      <c r="L49" s="456">
        <f t="shared" si="12"/>
        <v>0</v>
      </c>
      <c r="M49" s="453">
        <f t="shared" si="13"/>
        <v>0</v>
      </c>
      <c r="N49" s="454">
        <f t="shared" si="14"/>
        <v>0</v>
      </c>
      <c r="O49" s="454">
        <f t="shared" si="15"/>
        <v>0</v>
      </c>
      <c r="P49" s="454">
        <f t="shared" si="16"/>
        <v>1</v>
      </c>
      <c r="Q49" s="456">
        <f t="shared" si="17"/>
        <v>1</v>
      </c>
      <c r="R49" s="467" t="s">
        <v>154</v>
      </c>
      <c r="S49" s="447"/>
      <c r="T49" s="447"/>
    </row>
    <row r="50" spans="1:22" ht="15.75" customHeight="1" x14ac:dyDescent="0.2">
      <c r="A50" s="289">
        <v>4</v>
      </c>
      <c r="B50" s="290" t="s">
        <v>17</v>
      </c>
      <c r="C50" s="453">
        <v>0</v>
      </c>
      <c r="D50" s="454">
        <v>0</v>
      </c>
      <c r="E50" s="454">
        <v>0</v>
      </c>
      <c r="F50" s="454">
        <v>0</v>
      </c>
      <c r="G50" s="456">
        <f t="shared" si="11"/>
        <v>0</v>
      </c>
      <c r="H50" s="453">
        <v>0</v>
      </c>
      <c r="I50" s="454">
        <v>0</v>
      </c>
      <c r="J50" s="454">
        <v>0</v>
      </c>
      <c r="K50" s="454">
        <v>0</v>
      </c>
      <c r="L50" s="456">
        <f t="shared" si="12"/>
        <v>0</v>
      </c>
      <c r="M50" s="453">
        <f t="shared" si="13"/>
        <v>0</v>
      </c>
      <c r="N50" s="454">
        <f t="shared" si="14"/>
        <v>0</v>
      </c>
      <c r="O50" s="454">
        <f t="shared" si="15"/>
        <v>0</v>
      </c>
      <c r="P50" s="454">
        <f t="shared" si="16"/>
        <v>0</v>
      </c>
      <c r="Q50" s="456">
        <f t="shared" si="17"/>
        <v>0</v>
      </c>
      <c r="R50" s="467" t="s">
        <v>154</v>
      </c>
      <c r="S50" s="447"/>
      <c r="T50" s="447"/>
    </row>
    <row r="51" spans="1:22" ht="15.75" customHeight="1" x14ac:dyDescent="0.2">
      <c r="A51" s="289">
        <v>5</v>
      </c>
      <c r="B51" s="290" t="s">
        <v>18</v>
      </c>
      <c r="C51" s="453">
        <v>0</v>
      </c>
      <c r="D51" s="454">
        <v>0</v>
      </c>
      <c r="E51" s="454">
        <v>0</v>
      </c>
      <c r="F51" s="454">
        <v>0</v>
      </c>
      <c r="G51" s="456">
        <f t="shared" si="11"/>
        <v>0</v>
      </c>
      <c r="H51" s="453">
        <v>0</v>
      </c>
      <c r="I51" s="454">
        <v>0</v>
      </c>
      <c r="J51" s="454">
        <v>0</v>
      </c>
      <c r="K51" s="454">
        <v>0</v>
      </c>
      <c r="L51" s="456">
        <f t="shared" si="12"/>
        <v>0</v>
      </c>
      <c r="M51" s="453">
        <f t="shared" si="13"/>
        <v>0</v>
      </c>
      <c r="N51" s="454">
        <f t="shared" si="14"/>
        <v>0</v>
      </c>
      <c r="O51" s="454">
        <f t="shared" si="15"/>
        <v>0</v>
      </c>
      <c r="P51" s="454">
        <f t="shared" si="16"/>
        <v>0</v>
      </c>
      <c r="Q51" s="456">
        <f t="shared" si="17"/>
        <v>0</v>
      </c>
      <c r="R51" s="467" t="s">
        <v>154</v>
      </c>
      <c r="S51" s="447"/>
      <c r="T51" s="447" t="s">
        <v>132</v>
      </c>
    </row>
    <row r="52" spans="1:22" ht="15.75" customHeight="1" x14ac:dyDescent="0.2">
      <c r="A52" s="291">
        <v>6</v>
      </c>
      <c r="B52" s="292" t="s">
        <v>19</v>
      </c>
      <c r="C52" s="453">
        <v>0</v>
      </c>
      <c r="D52" s="454">
        <v>0</v>
      </c>
      <c r="E52" s="454">
        <v>0</v>
      </c>
      <c r="F52" s="454">
        <v>0</v>
      </c>
      <c r="G52" s="456">
        <f t="shared" si="11"/>
        <v>0</v>
      </c>
      <c r="H52" s="453">
        <v>0</v>
      </c>
      <c r="I52" s="454">
        <v>0</v>
      </c>
      <c r="J52" s="454">
        <v>0</v>
      </c>
      <c r="K52" s="454">
        <v>0</v>
      </c>
      <c r="L52" s="456">
        <f t="shared" si="12"/>
        <v>0</v>
      </c>
      <c r="M52" s="453">
        <f t="shared" si="13"/>
        <v>0</v>
      </c>
      <c r="N52" s="454">
        <f t="shared" si="14"/>
        <v>0</v>
      </c>
      <c r="O52" s="454">
        <f t="shared" si="15"/>
        <v>0</v>
      </c>
      <c r="P52" s="454">
        <f t="shared" si="16"/>
        <v>0</v>
      </c>
      <c r="Q52" s="456">
        <f t="shared" si="17"/>
        <v>0</v>
      </c>
      <c r="R52" s="467" t="s">
        <v>154</v>
      </c>
      <c r="S52" s="447"/>
      <c r="T52" s="447"/>
    </row>
    <row r="53" spans="1:22" ht="15.75" customHeight="1" x14ac:dyDescent="0.2">
      <c r="A53" s="291">
        <v>7</v>
      </c>
      <c r="B53" s="292" t="s">
        <v>20</v>
      </c>
      <c r="C53" s="453">
        <v>0</v>
      </c>
      <c r="D53" s="454">
        <v>0</v>
      </c>
      <c r="E53" s="454">
        <v>0</v>
      </c>
      <c r="F53" s="454">
        <v>0</v>
      </c>
      <c r="G53" s="456">
        <f t="shared" si="11"/>
        <v>0</v>
      </c>
      <c r="H53" s="453">
        <v>0</v>
      </c>
      <c r="I53" s="454">
        <v>0</v>
      </c>
      <c r="J53" s="454">
        <v>0</v>
      </c>
      <c r="K53" s="454">
        <v>1</v>
      </c>
      <c r="L53" s="456">
        <f t="shared" si="12"/>
        <v>1</v>
      </c>
      <c r="M53" s="453">
        <f t="shared" si="13"/>
        <v>0</v>
      </c>
      <c r="N53" s="454">
        <f t="shared" si="14"/>
        <v>0</v>
      </c>
      <c r="O53" s="454">
        <f t="shared" si="15"/>
        <v>0</v>
      </c>
      <c r="P53" s="454">
        <f t="shared" si="16"/>
        <v>1</v>
      </c>
      <c r="Q53" s="456">
        <f t="shared" si="17"/>
        <v>1</v>
      </c>
      <c r="R53" s="467" t="s">
        <v>154</v>
      </c>
      <c r="S53" s="447"/>
      <c r="T53" s="447"/>
      <c r="V53" s="445" t="s">
        <v>132</v>
      </c>
    </row>
    <row r="54" spans="1:22" ht="15.75" customHeight="1" x14ac:dyDescent="0.2">
      <c r="A54" s="289">
        <v>8</v>
      </c>
      <c r="B54" s="290" t="s">
        <v>21</v>
      </c>
      <c r="C54" s="453">
        <v>0</v>
      </c>
      <c r="D54" s="454">
        <v>0</v>
      </c>
      <c r="E54" s="454">
        <v>0</v>
      </c>
      <c r="F54" s="454">
        <v>0</v>
      </c>
      <c r="G54" s="456">
        <f t="shared" si="11"/>
        <v>0</v>
      </c>
      <c r="H54" s="453">
        <v>0</v>
      </c>
      <c r="I54" s="454">
        <v>0</v>
      </c>
      <c r="J54" s="454">
        <v>0</v>
      </c>
      <c r="K54" s="454">
        <v>0</v>
      </c>
      <c r="L54" s="456">
        <f t="shared" si="12"/>
        <v>0</v>
      </c>
      <c r="M54" s="453">
        <f t="shared" si="13"/>
        <v>0</v>
      </c>
      <c r="N54" s="454">
        <f t="shared" si="14"/>
        <v>0</v>
      </c>
      <c r="O54" s="454">
        <f t="shared" si="15"/>
        <v>0</v>
      </c>
      <c r="P54" s="454">
        <f t="shared" si="16"/>
        <v>0</v>
      </c>
      <c r="Q54" s="456">
        <f t="shared" si="17"/>
        <v>0</v>
      </c>
      <c r="R54" s="467" t="s">
        <v>154</v>
      </c>
      <c r="S54" s="447"/>
      <c r="T54" s="447"/>
    </row>
    <row r="55" spans="1:22" ht="15.75" customHeight="1" x14ac:dyDescent="0.2">
      <c r="A55" s="289">
        <v>9</v>
      </c>
      <c r="B55" s="290" t="s">
        <v>22</v>
      </c>
      <c r="C55" s="453">
        <v>0</v>
      </c>
      <c r="D55" s="454">
        <v>0</v>
      </c>
      <c r="E55" s="454">
        <v>0</v>
      </c>
      <c r="F55" s="454">
        <v>0</v>
      </c>
      <c r="G55" s="456">
        <f t="shared" si="11"/>
        <v>0</v>
      </c>
      <c r="H55" s="453">
        <v>0</v>
      </c>
      <c r="I55" s="454">
        <v>0</v>
      </c>
      <c r="J55" s="454">
        <v>0</v>
      </c>
      <c r="K55" s="454">
        <v>0</v>
      </c>
      <c r="L55" s="456">
        <f t="shared" si="12"/>
        <v>0</v>
      </c>
      <c r="M55" s="453">
        <f t="shared" si="13"/>
        <v>0</v>
      </c>
      <c r="N55" s="454">
        <f t="shared" si="14"/>
        <v>0</v>
      </c>
      <c r="O55" s="454">
        <f t="shared" si="15"/>
        <v>0</v>
      </c>
      <c r="P55" s="454">
        <f t="shared" si="16"/>
        <v>0</v>
      </c>
      <c r="Q55" s="456">
        <f t="shared" si="17"/>
        <v>0</v>
      </c>
      <c r="R55" s="467" t="s">
        <v>154</v>
      </c>
      <c r="S55" s="447"/>
      <c r="T55" s="447"/>
    </row>
    <row r="56" spans="1:22" ht="15.75" customHeight="1" x14ac:dyDescent="0.2">
      <c r="A56" s="289">
        <v>10</v>
      </c>
      <c r="B56" s="290" t="s">
        <v>23</v>
      </c>
      <c r="C56" s="453">
        <v>0</v>
      </c>
      <c r="D56" s="454">
        <v>1</v>
      </c>
      <c r="E56" s="454">
        <v>0</v>
      </c>
      <c r="F56" s="454">
        <v>0</v>
      </c>
      <c r="G56" s="456">
        <f t="shared" si="11"/>
        <v>1</v>
      </c>
      <c r="H56" s="453">
        <v>0</v>
      </c>
      <c r="I56" s="454">
        <v>0</v>
      </c>
      <c r="J56" s="454">
        <v>0</v>
      </c>
      <c r="K56" s="454">
        <v>0</v>
      </c>
      <c r="L56" s="456">
        <f t="shared" si="12"/>
        <v>0</v>
      </c>
      <c r="M56" s="453">
        <f t="shared" si="13"/>
        <v>0</v>
      </c>
      <c r="N56" s="454">
        <f t="shared" si="14"/>
        <v>1</v>
      </c>
      <c r="O56" s="454">
        <f t="shared" si="15"/>
        <v>0</v>
      </c>
      <c r="P56" s="454">
        <f t="shared" si="16"/>
        <v>0</v>
      </c>
      <c r="Q56" s="456">
        <f t="shared" si="17"/>
        <v>1</v>
      </c>
      <c r="R56" s="467" t="s">
        <v>154</v>
      </c>
      <c r="S56" s="447"/>
      <c r="T56" s="447"/>
    </row>
    <row r="57" spans="1:22" ht="15.75" customHeight="1" x14ac:dyDescent="0.2">
      <c r="A57" s="291">
        <v>11</v>
      </c>
      <c r="B57" s="292" t="s">
        <v>24</v>
      </c>
      <c r="C57" s="453">
        <v>0</v>
      </c>
      <c r="D57" s="454">
        <v>0</v>
      </c>
      <c r="E57" s="454">
        <v>0</v>
      </c>
      <c r="F57" s="454">
        <v>0</v>
      </c>
      <c r="G57" s="456">
        <f t="shared" si="11"/>
        <v>0</v>
      </c>
      <c r="H57" s="453">
        <v>0</v>
      </c>
      <c r="I57" s="454">
        <v>0</v>
      </c>
      <c r="J57" s="454">
        <v>0</v>
      </c>
      <c r="K57" s="454">
        <v>0</v>
      </c>
      <c r="L57" s="456">
        <f t="shared" si="12"/>
        <v>0</v>
      </c>
      <c r="M57" s="453">
        <f t="shared" si="13"/>
        <v>0</v>
      </c>
      <c r="N57" s="454">
        <f t="shared" si="14"/>
        <v>0</v>
      </c>
      <c r="O57" s="454">
        <f t="shared" si="15"/>
        <v>0</v>
      </c>
      <c r="P57" s="454">
        <f t="shared" si="16"/>
        <v>0</v>
      </c>
      <c r="Q57" s="456">
        <f t="shared" si="17"/>
        <v>0</v>
      </c>
      <c r="R57" s="467" t="s">
        <v>154</v>
      </c>
      <c r="S57" s="447"/>
      <c r="T57" s="447"/>
    </row>
    <row r="58" spans="1:22" ht="15.75" customHeight="1" x14ac:dyDescent="0.2">
      <c r="A58" s="289">
        <v>12</v>
      </c>
      <c r="B58" s="290" t="s">
        <v>25</v>
      </c>
      <c r="C58" s="453">
        <v>0</v>
      </c>
      <c r="D58" s="454">
        <v>0</v>
      </c>
      <c r="E58" s="454">
        <v>0</v>
      </c>
      <c r="F58" s="454">
        <v>0</v>
      </c>
      <c r="G58" s="456">
        <f t="shared" si="11"/>
        <v>0</v>
      </c>
      <c r="H58" s="453">
        <v>0</v>
      </c>
      <c r="I58" s="454">
        <v>0</v>
      </c>
      <c r="J58" s="454">
        <v>0</v>
      </c>
      <c r="K58" s="454">
        <v>0</v>
      </c>
      <c r="L58" s="456">
        <f t="shared" si="12"/>
        <v>0</v>
      </c>
      <c r="M58" s="453">
        <f t="shared" si="13"/>
        <v>0</v>
      </c>
      <c r="N58" s="454">
        <f t="shared" si="14"/>
        <v>0</v>
      </c>
      <c r="O58" s="454">
        <f t="shared" si="15"/>
        <v>0</v>
      </c>
      <c r="P58" s="454">
        <f t="shared" si="16"/>
        <v>0</v>
      </c>
      <c r="Q58" s="456">
        <f t="shared" si="17"/>
        <v>0</v>
      </c>
      <c r="R58" s="467" t="s">
        <v>154</v>
      </c>
      <c r="S58" s="447"/>
      <c r="T58" s="447"/>
    </row>
    <row r="59" spans="1:22" ht="15.75" customHeight="1" x14ac:dyDescent="0.2">
      <c r="A59" s="289">
        <v>13</v>
      </c>
      <c r="B59" s="290" t="s">
        <v>26</v>
      </c>
      <c r="C59" s="453">
        <v>0</v>
      </c>
      <c r="D59" s="454">
        <v>0</v>
      </c>
      <c r="E59" s="454">
        <v>0</v>
      </c>
      <c r="F59" s="454">
        <v>0</v>
      </c>
      <c r="G59" s="456">
        <f t="shared" si="11"/>
        <v>0</v>
      </c>
      <c r="H59" s="453">
        <v>0</v>
      </c>
      <c r="I59" s="454">
        <v>0</v>
      </c>
      <c r="J59" s="454">
        <v>0</v>
      </c>
      <c r="K59" s="454">
        <v>0</v>
      </c>
      <c r="L59" s="456">
        <f t="shared" si="12"/>
        <v>0</v>
      </c>
      <c r="M59" s="453">
        <f t="shared" si="13"/>
        <v>0</v>
      </c>
      <c r="N59" s="454">
        <f t="shared" si="14"/>
        <v>0</v>
      </c>
      <c r="O59" s="454">
        <f t="shared" si="15"/>
        <v>0</v>
      </c>
      <c r="P59" s="454">
        <f t="shared" si="16"/>
        <v>0</v>
      </c>
      <c r="Q59" s="456">
        <f t="shared" si="17"/>
        <v>0</v>
      </c>
      <c r="R59" s="467" t="s">
        <v>154</v>
      </c>
      <c r="S59" s="447"/>
      <c r="T59" s="447"/>
    </row>
    <row r="60" spans="1:22" ht="15.75" customHeight="1" x14ac:dyDescent="0.2">
      <c r="A60" s="289">
        <v>14</v>
      </c>
      <c r="B60" s="290" t="s">
        <v>27</v>
      </c>
      <c r="C60" s="453">
        <v>0</v>
      </c>
      <c r="D60" s="454">
        <v>0</v>
      </c>
      <c r="E60" s="454">
        <v>3</v>
      </c>
      <c r="F60" s="454">
        <v>0</v>
      </c>
      <c r="G60" s="456">
        <f t="shared" si="11"/>
        <v>3</v>
      </c>
      <c r="H60" s="453">
        <v>0</v>
      </c>
      <c r="I60" s="454">
        <v>0</v>
      </c>
      <c r="J60" s="454">
        <v>2</v>
      </c>
      <c r="K60" s="454">
        <v>0</v>
      </c>
      <c r="L60" s="456">
        <f t="shared" si="12"/>
        <v>2</v>
      </c>
      <c r="M60" s="453">
        <f t="shared" si="13"/>
        <v>0</v>
      </c>
      <c r="N60" s="454">
        <f t="shared" si="14"/>
        <v>0</v>
      </c>
      <c r="O60" s="454">
        <f t="shared" si="15"/>
        <v>5</v>
      </c>
      <c r="P60" s="454">
        <f t="shared" si="16"/>
        <v>0</v>
      </c>
      <c r="Q60" s="456">
        <f t="shared" si="17"/>
        <v>5</v>
      </c>
      <c r="R60" s="467" t="s">
        <v>154</v>
      </c>
      <c r="S60" s="447"/>
      <c r="T60" s="447"/>
    </row>
    <row r="61" spans="1:22" ht="33.75" customHeight="1" thickBot="1" x14ac:dyDescent="0.25">
      <c r="A61" s="413">
        <v>15</v>
      </c>
      <c r="B61" s="414" t="s">
        <v>28</v>
      </c>
      <c r="C61" s="415">
        <v>0</v>
      </c>
      <c r="D61" s="469">
        <v>0</v>
      </c>
      <c r="E61" s="469">
        <v>0</v>
      </c>
      <c r="F61" s="469">
        <v>0</v>
      </c>
      <c r="G61" s="470">
        <f t="shared" si="11"/>
        <v>0</v>
      </c>
      <c r="H61" s="415">
        <v>0</v>
      </c>
      <c r="I61" s="469">
        <v>0</v>
      </c>
      <c r="J61" s="469">
        <v>0</v>
      </c>
      <c r="K61" s="469">
        <v>0</v>
      </c>
      <c r="L61" s="470">
        <f t="shared" si="12"/>
        <v>0</v>
      </c>
      <c r="M61" s="415">
        <f t="shared" si="13"/>
        <v>0</v>
      </c>
      <c r="N61" s="469">
        <f t="shared" si="14"/>
        <v>0</v>
      </c>
      <c r="O61" s="469">
        <f t="shared" si="15"/>
        <v>0</v>
      </c>
      <c r="P61" s="469">
        <f t="shared" si="16"/>
        <v>0</v>
      </c>
      <c r="Q61" s="470">
        <f t="shared" si="17"/>
        <v>0</v>
      </c>
      <c r="R61" s="471" t="s">
        <v>154</v>
      </c>
      <c r="S61" s="447"/>
      <c r="T61" s="447"/>
    </row>
    <row r="62" spans="1:22" s="520" customFormat="1" ht="24.75" customHeight="1" x14ac:dyDescent="0.25">
      <c r="A62" s="395"/>
      <c r="B62" s="396" t="s">
        <v>493</v>
      </c>
      <c r="C62" s="397">
        <f t="shared" ref="C62:Q62" si="18">SUM(C47:C61)</f>
        <v>0</v>
      </c>
      <c r="D62" s="398">
        <f t="shared" si="18"/>
        <v>1</v>
      </c>
      <c r="E62" s="398">
        <f t="shared" si="18"/>
        <v>3</v>
      </c>
      <c r="F62" s="398">
        <f t="shared" si="18"/>
        <v>1</v>
      </c>
      <c r="G62" s="399">
        <f t="shared" si="18"/>
        <v>5</v>
      </c>
      <c r="H62" s="397">
        <f t="shared" si="18"/>
        <v>0</v>
      </c>
      <c r="I62" s="398">
        <f t="shared" si="18"/>
        <v>0</v>
      </c>
      <c r="J62" s="398">
        <f t="shared" si="18"/>
        <v>2</v>
      </c>
      <c r="K62" s="398">
        <f t="shared" si="18"/>
        <v>1</v>
      </c>
      <c r="L62" s="399">
        <f t="shared" si="18"/>
        <v>3</v>
      </c>
      <c r="M62" s="397">
        <f t="shared" si="18"/>
        <v>0</v>
      </c>
      <c r="N62" s="398">
        <f t="shared" si="18"/>
        <v>1</v>
      </c>
      <c r="O62" s="398">
        <f t="shared" si="18"/>
        <v>5</v>
      </c>
      <c r="P62" s="398">
        <f t="shared" si="18"/>
        <v>2</v>
      </c>
      <c r="Q62" s="399">
        <f t="shared" si="18"/>
        <v>8</v>
      </c>
      <c r="R62" s="400" t="s">
        <v>154</v>
      </c>
      <c r="S62" s="401"/>
      <c r="T62" s="401"/>
    </row>
    <row r="63" spans="1:22" ht="15.75" customHeight="1" x14ac:dyDescent="0.2">
      <c r="A63" s="291"/>
      <c r="B63" s="292" t="s">
        <v>428</v>
      </c>
      <c r="C63" s="453">
        <v>0</v>
      </c>
      <c r="D63" s="454">
        <v>1</v>
      </c>
      <c r="E63" s="454">
        <v>3</v>
      </c>
      <c r="F63" s="454">
        <v>0</v>
      </c>
      <c r="G63" s="456">
        <v>4</v>
      </c>
      <c r="H63" s="453">
        <v>0</v>
      </c>
      <c r="I63" s="454">
        <v>0</v>
      </c>
      <c r="J63" s="454">
        <v>3</v>
      </c>
      <c r="K63" s="454">
        <v>1</v>
      </c>
      <c r="L63" s="456">
        <v>4</v>
      </c>
      <c r="M63" s="453">
        <v>0</v>
      </c>
      <c r="N63" s="454">
        <v>1</v>
      </c>
      <c r="O63" s="454">
        <v>6</v>
      </c>
      <c r="P63" s="454">
        <v>1</v>
      </c>
      <c r="Q63" s="456">
        <v>8</v>
      </c>
      <c r="R63" s="467" t="s">
        <v>154</v>
      </c>
      <c r="S63" s="447"/>
      <c r="T63" s="447"/>
    </row>
    <row r="64" spans="1:22" ht="15.75" customHeight="1" x14ac:dyDescent="0.2">
      <c r="A64" s="291"/>
      <c r="B64" s="292" t="s">
        <v>386</v>
      </c>
      <c r="C64" s="453">
        <v>0</v>
      </c>
      <c r="D64" s="454">
        <v>1</v>
      </c>
      <c r="E64" s="454">
        <v>3</v>
      </c>
      <c r="F64" s="454">
        <v>0</v>
      </c>
      <c r="G64" s="456">
        <v>4</v>
      </c>
      <c r="H64" s="453">
        <v>0</v>
      </c>
      <c r="I64" s="454">
        <v>0</v>
      </c>
      <c r="J64" s="454">
        <v>4</v>
      </c>
      <c r="K64" s="454">
        <v>1</v>
      </c>
      <c r="L64" s="456">
        <v>5</v>
      </c>
      <c r="M64" s="453">
        <v>0</v>
      </c>
      <c r="N64" s="454">
        <v>1</v>
      </c>
      <c r="O64" s="454">
        <v>7</v>
      </c>
      <c r="P64" s="454">
        <v>1</v>
      </c>
      <c r="Q64" s="456">
        <v>9</v>
      </c>
      <c r="R64" s="467" t="s">
        <v>154</v>
      </c>
      <c r="S64" s="447"/>
      <c r="T64" s="447"/>
    </row>
    <row r="65" spans="1:34" ht="15.75" customHeight="1" x14ac:dyDescent="0.2">
      <c r="A65" s="291"/>
      <c r="B65" s="292" t="s">
        <v>341</v>
      </c>
      <c r="C65" s="453">
        <v>0</v>
      </c>
      <c r="D65" s="454">
        <v>1</v>
      </c>
      <c r="E65" s="454">
        <v>21</v>
      </c>
      <c r="F65" s="454">
        <v>10</v>
      </c>
      <c r="G65" s="456">
        <v>32</v>
      </c>
      <c r="H65" s="453">
        <v>0</v>
      </c>
      <c r="I65" s="454">
        <v>0</v>
      </c>
      <c r="J65" s="454">
        <v>15</v>
      </c>
      <c r="K65" s="454">
        <v>3</v>
      </c>
      <c r="L65" s="456">
        <v>18</v>
      </c>
      <c r="M65" s="453">
        <v>0</v>
      </c>
      <c r="N65" s="454">
        <v>1</v>
      </c>
      <c r="O65" s="454">
        <v>36</v>
      </c>
      <c r="P65" s="454">
        <v>13</v>
      </c>
      <c r="Q65" s="456">
        <v>50</v>
      </c>
      <c r="R65" s="467" t="s">
        <v>154</v>
      </c>
      <c r="S65" s="447"/>
      <c r="T65" s="447"/>
    </row>
    <row r="66" spans="1:34" ht="15.75" customHeight="1" thickBot="1" x14ac:dyDescent="0.25">
      <c r="A66" s="1034"/>
      <c r="B66" s="1035" t="s">
        <v>165</v>
      </c>
      <c r="C66" s="415">
        <v>0</v>
      </c>
      <c r="D66" s="469">
        <v>0</v>
      </c>
      <c r="E66" s="469">
        <v>0</v>
      </c>
      <c r="F66" s="469">
        <v>0</v>
      </c>
      <c r="G66" s="470">
        <v>0</v>
      </c>
      <c r="H66" s="415">
        <v>0</v>
      </c>
      <c r="I66" s="469">
        <v>0</v>
      </c>
      <c r="J66" s="469">
        <v>0</v>
      </c>
      <c r="K66" s="469">
        <v>0</v>
      </c>
      <c r="L66" s="470">
        <v>0</v>
      </c>
      <c r="M66" s="415">
        <v>0</v>
      </c>
      <c r="N66" s="469">
        <v>0</v>
      </c>
      <c r="O66" s="469">
        <v>0</v>
      </c>
      <c r="P66" s="469">
        <v>0</v>
      </c>
      <c r="Q66" s="470">
        <v>0</v>
      </c>
      <c r="R66" s="471" t="s">
        <v>154</v>
      </c>
      <c r="S66" s="447"/>
      <c r="T66" s="447"/>
    </row>
    <row r="67" spans="1:34" ht="15.75" customHeight="1" x14ac:dyDescent="0.2">
      <c r="A67" s="282" t="s">
        <v>93</v>
      </c>
    </row>
    <row r="68" spans="1:34" ht="15.75" customHeight="1" x14ac:dyDescent="0.2">
      <c r="K68" s="445" t="s">
        <v>132</v>
      </c>
    </row>
    <row r="70" spans="1:34" s="283" customFormat="1" ht="31.5" customHeight="1" thickBot="1" x14ac:dyDescent="0.25">
      <c r="A70" s="251" t="s">
        <v>531</v>
      </c>
    </row>
    <row r="71" spans="1:34" s="285" customFormat="1" ht="27.75" customHeight="1" thickBot="1" x14ac:dyDescent="0.3">
      <c r="A71" s="303"/>
      <c r="B71" s="304"/>
      <c r="C71" s="1637" t="s">
        <v>86</v>
      </c>
      <c r="D71" s="1638"/>
      <c r="E71" s="1638"/>
      <c r="F71" s="1638"/>
      <c r="G71" s="1639"/>
      <c r="H71" s="1637" t="s">
        <v>87</v>
      </c>
      <c r="I71" s="1638"/>
      <c r="J71" s="1638"/>
      <c r="K71" s="1638"/>
      <c r="L71" s="1639"/>
      <c r="M71" s="1637" t="s">
        <v>88</v>
      </c>
      <c r="N71" s="1638"/>
      <c r="O71" s="1638"/>
      <c r="P71" s="1638"/>
      <c r="Q71" s="1638"/>
      <c r="R71" s="1639"/>
    </row>
    <row r="72" spans="1:34" s="285" customFormat="1" ht="81" customHeight="1" thickBot="1" x14ac:dyDescent="0.3">
      <c r="A72" s="305" t="s">
        <v>2</v>
      </c>
      <c r="B72" s="286" t="s">
        <v>3</v>
      </c>
      <c r="C72" s="342" t="s">
        <v>89</v>
      </c>
      <c r="D72" s="339" t="s">
        <v>339</v>
      </c>
      <c r="E72" s="339" t="s">
        <v>340</v>
      </c>
      <c r="F72" s="339" t="s">
        <v>90</v>
      </c>
      <c r="G72" s="371" t="s">
        <v>91</v>
      </c>
      <c r="H72" s="360" t="s">
        <v>89</v>
      </c>
      <c r="I72" s="339" t="s">
        <v>339</v>
      </c>
      <c r="J72" s="339" t="s">
        <v>340</v>
      </c>
      <c r="K72" s="339" t="s">
        <v>90</v>
      </c>
      <c r="L72" s="371" t="s">
        <v>13</v>
      </c>
      <c r="M72" s="360" t="s">
        <v>89</v>
      </c>
      <c r="N72" s="339" t="s">
        <v>339</v>
      </c>
      <c r="O72" s="339" t="s">
        <v>340</v>
      </c>
      <c r="P72" s="339" t="s">
        <v>90</v>
      </c>
      <c r="Q72" s="371" t="s">
        <v>13</v>
      </c>
      <c r="R72" s="478" t="s">
        <v>92</v>
      </c>
    </row>
    <row r="73" spans="1:34" ht="14.25" x14ac:dyDescent="0.2">
      <c r="A73" s="309">
        <v>1</v>
      </c>
      <c r="B73" s="288" t="s">
        <v>14</v>
      </c>
      <c r="C73" s="449">
        <v>0</v>
      </c>
      <c r="D73" s="450">
        <v>9</v>
      </c>
      <c r="E73" s="450">
        <v>5</v>
      </c>
      <c r="F73" s="450">
        <v>21</v>
      </c>
      <c r="G73" s="452">
        <f t="shared" ref="G73:G87" si="19">SUM(C73:F73)</f>
        <v>35</v>
      </c>
      <c r="H73" s="449">
        <v>0</v>
      </c>
      <c r="I73" s="450">
        <v>13</v>
      </c>
      <c r="J73" s="450">
        <v>3</v>
      </c>
      <c r="K73" s="450">
        <v>10</v>
      </c>
      <c r="L73" s="451">
        <f t="shared" ref="L73:L87" si="20">SUM(H73:K73)</f>
        <v>26</v>
      </c>
      <c r="M73" s="449">
        <f t="shared" ref="M73:M87" si="21">C73+H73</f>
        <v>0</v>
      </c>
      <c r="N73" s="450">
        <f t="shared" ref="N73:N87" si="22">D73+I73</f>
        <v>22</v>
      </c>
      <c r="O73" s="450">
        <f t="shared" ref="O73:O87" si="23">E73+J73</f>
        <v>8</v>
      </c>
      <c r="P73" s="450">
        <f t="shared" ref="P73:P87" si="24">F73+K73</f>
        <v>31</v>
      </c>
      <c r="Q73" s="452">
        <f t="shared" ref="Q73:Q87" si="25">SUM(M73:P73)</f>
        <v>61</v>
      </c>
      <c r="R73" s="805">
        <v>0</v>
      </c>
      <c r="S73" s="447"/>
      <c r="T73" s="528"/>
      <c r="U73" s="527"/>
      <c r="V73" s="528"/>
      <c r="W73" s="528"/>
      <c r="X73" s="528"/>
      <c r="Y73" s="528"/>
      <c r="Z73" s="528"/>
      <c r="AA73" s="528"/>
      <c r="AB73" s="528"/>
      <c r="AC73" s="528"/>
      <c r="AD73" s="528"/>
      <c r="AE73" s="528"/>
      <c r="AF73" s="528"/>
      <c r="AG73" s="528"/>
      <c r="AH73" s="528"/>
    </row>
    <row r="74" spans="1:34" ht="14.25" x14ac:dyDescent="0.2">
      <c r="A74" s="313">
        <v>2</v>
      </c>
      <c r="B74" s="290" t="s">
        <v>15</v>
      </c>
      <c r="C74" s="453">
        <v>0</v>
      </c>
      <c r="D74" s="454">
        <v>0</v>
      </c>
      <c r="E74" s="454">
        <v>4</v>
      </c>
      <c r="F74" s="454">
        <v>14</v>
      </c>
      <c r="G74" s="456">
        <f t="shared" si="19"/>
        <v>18</v>
      </c>
      <c r="H74" s="453">
        <v>0</v>
      </c>
      <c r="I74" s="454">
        <v>0</v>
      </c>
      <c r="J74" s="454">
        <v>0</v>
      </c>
      <c r="K74" s="454">
        <v>9</v>
      </c>
      <c r="L74" s="455">
        <f t="shared" si="20"/>
        <v>9</v>
      </c>
      <c r="M74" s="453">
        <f t="shared" si="21"/>
        <v>0</v>
      </c>
      <c r="N74" s="454">
        <f t="shared" si="22"/>
        <v>0</v>
      </c>
      <c r="O74" s="454">
        <f t="shared" si="23"/>
        <v>4</v>
      </c>
      <c r="P74" s="454">
        <f t="shared" si="24"/>
        <v>23</v>
      </c>
      <c r="Q74" s="456">
        <f t="shared" si="25"/>
        <v>27</v>
      </c>
      <c r="R74" s="806">
        <v>0</v>
      </c>
      <c r="S74" s="447"/>
      <c r="T74" s="528"/>
      <c r="U74" s="527"/>
      <c r="V74" s="528"/>
      <c r="W74" s="528"/>
      <c r="X74" s="528"/>
      <c r="Y74" s="528"/>
      <c r="Z74" s="528"/>
      <c r="AA74" s="528"/>
      <c r="AB74" s="528"/>
      <c r="AC74" s="528"/>
      <c r="AD74" s="528"/>
      <c r="AE74" s="528"/>
      <c r="AF74" s="528"/>
      <c r="AG74" s="528"/>
      <c r="AH74" s="528"/>
    </row>
    <row r="75" spans="1:34" ht="14.25" x14ac:dyDescent="0.2">
      <c r="A75" s="313">
        <v>3</v>
      </c>
      <c r="B75" s="290" t="s">
        <v>16</v>
      </c>
      <c r="C75" s="453">
        <v>2</v>
      </c>
      <c r="D75" s="454">
        <v>1</v>
      </c>
      <c r="E75" s="454">
        <v>5</v>
      </c>
      <c r="F75" s="454">
        <v>28</v>
      </c>
      <c r="G75" s="456">
        <f t="shared" si="19"/>
        <v>36</v>
      </c>
      <c r="H75" s="453">
        <v>0</v>
      </c>
      <c r="I75" s="454">
        <v>0</v>
      </c>
      <c r="J75" s="454">
        <v>7</v>
      </c>
      <c r="K75" s="454">
        <v>16</v>
      </c>
      <c r="L75" s="455">
        <f t="shared" si="20"/>
        <v>23</v>
      </c>
      <c r="M75" s="453">
        <f t="shared" si="21"/>
        <v>2</v>
      </c>
      <c r="N75" s="454">
        <f t="shared" si="22"/>
        <v>1</v>
      </c>
      <c r="O75" s="454">
        <f t="shared" si="23"/>
        <v>12</v>
      </c>
      <c r="P75" s="454">
        <f t="shared" si="24"/>
        <v>44</v>
      </c>
      <c r="Q75" s="456">
        <f t="shared" si="25"/>
        <v>59</v>
      </c>
      <c r="R75" s="806">
        <v>0</v>
      </c>
      <c r="S75" s="447"/>
      <c r="T75" s="528"/>
      <c r="U75" s="527"/>
      <c r="V75" s="528"/>
      <c r="W75" s="528"/>
      <c r="X75" s="528"/>
      <c r="Y75" s="528"/>
      <c r="Z75" s="528"/>
      <c r="AA75" s="528"/>
      <c r="AB75" s="528"/>
      <c r="AC75" s="528"/>
      <c r="AD75" s="528"/>
      <c r="AE75" s="528"/>
      <c r="AF75" s="528"/>
      <c r="AG75" s="528"/>
      <c r="AH75" s="528"/>
    </row>
    <row r="76" spans="1:34" ht="28.5" x14ac:dyDescent="0.2">
      <c r="A76" s="313">
        <v>4</v>
      </c>
      <c r="B76" s="290" t="s">
        <v>17</v>
      </c>
      <c r="C76" s="453">
        <v>0</v>
      </c>
      <c r="D76" s="454">
        <v>0</v>
      </c>
      <c r="E76" s="454">
        <v>0</v>
      </c>
      <c r="F76" s="454">
        <v>47</v>
      </c>
      <c r="G76" s="456">
        <f t="shared" si="19"/>
        <v>47</v>
      </c>
      <c r="H76" s="453">
        <v>0</v>
      </c>
      <c r="I76" s="454">
        <v>0</v>
      </c>
      <c r="J76" s="454">
        <v>1</v>
      </c>
      <c r="K76" s="454">
        <v>40</v>
      </c>
      <c r="L76" s="455">
        <f t="shared" si="20"/>
        <v>41</v>
      </c>
      <c r="M76" s="453">
        <f t="shared" si="21"/>
        <v>0</v>
      </c>
      <c r="N76" s="454">
        <f t="shared" si="22"/>
        <v>0</v>
      </c>
      <c r="O76" s="454">
        <f t="shared" si="23"/>
        <v>1</v>
      </c>
      <c r="P76" s="454">
        <f t="shared" si="24"/>
        <v>87</v>
      </c>
      <c r="Q76" s="456">
        <f t="shared" si="25"/>
        <v>88</v>
      </c>
      <c r="R76" s="806">
        <v>0</v>
      </c>
      <c r="S76" s="447"/>
      <c r="T76" s="528"/>
      <c r="U76" s="527"/>
      <c r="V76" s="528"/>
      <c r="W76" s="528"/>
      <c r="X76" s="528"/>
      <c r="Y76" s="528"/>
      <c r="Z76" s="528"/>
      <c r="AA76" s="528"/>
      <c r="AB76" s="528"/>
      <c r="AC76" s="528"/>
      <c r="AD76" s="528"/>
      <c r="AE76" s="528"/>
      <c r="AF76" s="528"/>
      <c r="AG76" s="528"/>
      <c r="AH76" s="528"/>
    </row>
    <row r="77" spans="1:34" ht="14.25" x14ac:dyDescent="0.2">
      <c r="A77" s="313">
        <v>5</v>
      </c>
      <c r="B77" s="290" t="s">
        <v>18</v>
      </c>
      <c r="C77" s="453">
        <v>0</v>
      </c>
      <c r="D77" s="454">
        <v>3</v>
      </c>
      <c r="E77" s="454">
        <v>9</v>
      </c>
      <c r="F77" s="454">
        <v>9</v>
      </c>
      <c r="G77" s="456">
        <f t="shared" si="19"/>
        <v>21</v>
      </c>
      <c r="H77" s="453">
        <v>0</v>
      </c>
      <c r="I77" s="454">
        <v>5</v>
      </c>
      <c r="J77" s="454">
        <v>17</v>
      </c>
      <c r="K77" s="454">
        <v>7</v>
      </c>
      <c r="L77" s="455">
        <f t="shared" si="20"/>
        <v>29</v>
      </c>
      <c r="M77" s="453">
        <f t="shared" si="21"/>
        <v>0</v>
      </c>
      <c r="N77" s="454">
        <f t="shared" si="22"/>
        <v>8</v>
      </c>
      <c r="O77" s="454">
        <f t="shared" si="23"/>
        <v>26</v>
      </c>
      <c r="P77" s="454">
        <f t="shared" si="24"/>
        <v>16</v>
      </c>
      <c r="Q77" s="456">
        <f t="shared" si="25"/>
        <v>50</v>
      </c>
      <c r="R77" s="806">
        <v>0</v>
      </c>
      <c r="S77" s="447"/>
      <c r="T77" s="447" t="s">
        <v>132</v>
      </c>
    </row>
    <row r="78" spans="1:34" ht="14.25" x14ac:dyDescent="0.2">
      <c r="A78" s="317">
        <v>6</v>
      </c>
      <c r="B78" s="292" t="s">
        <v>19</v>
      </c>
      <c r="C78" s="453">
        <v>1</v>
      </c>
      <c r="D78" s="454">
        <v>0</v>
      </c>
      <c r="E78" s="454">
        <v>22</v>
      </c>
      <c r="F78" s="454">
        <v>8</v>
      </c>
      <c r="G78" s="456">
        <f t="shared" si="19"/>
        <v>31</v>
      </c>
      <c r="H78" s="453">
        <v>0</v>
      </c>
      <c r="I78" s="454">
        <v>0</v>
      </c>
      <c r="J78" s="454">
        <v>11</v>
      </c>
      <c r="K78" s="454">
        <v>6</v>
      </c>
      <c r="L78" s="455">
        <f t="shared" si="20"/>
        <v>17</v>
      </c>
      <c r="M78" s="453">
        <f t="shared" si="21"/>
        <v>1</v>
      </c>
      <c r="N78" s="454">
        <f t="shared" si="22"/>
        <v>0</v>
      </c>
      <c r="O78" s="454">
        <f t="shared" si="23"/>
        <v>33</v>
      </c>
      <c r="P78" s="454">
        <f t="shared" si="24"/>
        <v>14</v>
      </c>
      <c r="Q78" s="456">
        <f t="shared" si="25"/>
        <v>48</v>
      </c>
      <c r="R78" s="806">
        <v>1</v>
      </c>
      <c r="S78" s="447"/>
      <c r="T78" s="447"/>
    </row>
    <row r="79" spans="1:34" ht="14.25" x14ac:dyDescent="0.2">
      <c r="A79" s="317">
        <v>7</v>
      </c>
      <c r="B79" s="292" t="s">
        <v>20</v>
      </c>
      <c r="C79" s="453">
        <v>1</v>
      </c>
      <c r="D79" s="454">
        <v>0</v>
      </c>
      <c r="E79" s="454">
        <v>19</v>
      </c>
      <c r="F79" s="454">
        <v>8</v>
      </c>
      <c r="G79" s="456">
        <f t="shared" si="19"/>
        <v>28</v>
      </c>
      <c r="H79" s="453">
        <v>1</v>
      </c>
      <c r="I79" s="454">
        <v>1</v>
      </c>
      <c r="J79" s="454">
        <v>25</v>
      </c>
      <c r="K79" s="454">
        <v>8</v>
      </c>
      <c r="L79" s="455">
        <f t="shared" si="20"/>
        <v>35</v>
      </c>
      <c r="M79" s="453">
        <f t="shared" si="21"/>
        <v>2</v>
      </c>
      <c r="N79" s="454">
        <f t="shared" si="22"/>
        <v>1</v>
      </c>
      <c r="O79" s="454">
        <f t="shared" si="23"/>
        <v>44</v>
      </c>
      <c r="P79" s="454">
        <f t="shared" si="24"/>
        <v>16</v>
      </c>
      <c r="Q79" s="456">
        <f t="shared" si="25"/>
        <v>63</v>
      </c>
      <c r="R79" s="806">
        <v>0</v>
      </c>
      <c r="S79" s="447"/>
      <c r="T79" s="447"/>
    </row>
    <row r="80" spans="1:34" ht="14.25" x14ac:dyDescent="0.2">
      <c r="A80" s="313">
        <v>8</v>
      </c>
      <c r="B80" s="290" t="s">
        <v>21</v>
      </c>
      <c r="C80" s="453">
        <v>0</v>
      </c>
      <c r="D80" s="454">
        <v>10</v>
      </c>
      <c r="E80" s="454">
        <v>40</v>
      </c>
      <c r="F80" s="454">
        <v>39</v>
      </c>
      <c r="G80" s="456">
        <f t="shared" si="19"/>
        <v>89</v>
      </c>
      <c r="H80" s="453">
        <v>0</v>
      </c>
      <c r="I80" s="454">
        <v>2</v>
      </c>
      <c r="J80" s="454">
        <v>26</v>
      </c>
      <c r="K80" s="454">
        <v>13</v>
      </c>
      <c r="L80" s="455">
        <f t="shared" si="20"/>
        <v>41</v>
      </c>
      <c r="M80" s="453">
        <f t="shared" si="21"/>
        <v>0</v>
      </c>
      <c r="N80" s="454">
        <f t="shared" si="22"/>
        <v>12</v>
      </c>
      <c r="O80" s="454">
        <f t="shared" si="23"/>
        <v>66</v>
      </c>
      <c r="P80" s="454">
        <f t="shared" si="24"/>
        <v>52</v>
      </c>
      <c r="Q80" s="456">
        <f t="shared" si="25"/>
        <v>130</v>
      </c>
      <c r="R80" s="806">
        <v>0</v>
      </c>
      <c r="S80" s="447"/>
      <c r="T80" s="447"/>
    </row>
    <row r="81" spans="1:22" ht="14.25" x14ac:dyDescent="0.2">
      <c r="A81" s="313">
        <v>9</v>
      </c>
      <c r="B81" s="290" t="s">
        <v>22</v>
      </c>
      <c r="C81" s="453">
        <v>0</v>
      </c>
      <c r="D81" s="454">
        <v>0</v>
      </c>
      <c r="E81" s="454">
        <v>24</v>
      </c>
      <c r="F81" s="454">
        <v>7</v>
      </c>
      <c r="G81" s="456">
        <f t="shared" si="19"/>
        <v>31</v>
      </c>
      <c r="H81" s="453">
        <v>0</v>
      </c>
      <c r="I81" s="454">
        <v>0</v>
      </c>
      <c r="J81" s="454">
        <v>18</v>
      </c>
      <c r="K81" s="454">
        <v>2</v>
      </c>
      <c r="L81" s="455">
        <f t="shared" si="20"/>
        <v>20</v>
      </c>
      <c r="M81" s="453">
        <f t="shared" si="21"/>
        <v>0</v>
      </c>
      <c r="N81" s="454">
        <f t="shared" si="22"/>
        <v>0</v>
      </c>
      <c r="O81" s="454">
        <f t="shared" si="23"/>
        <v>42</v>
      </c>
      <c r="P81" s="454">
        <f t="shared" si="24"/>
        <v>9</v>
      </c>
      <c r="Q81" s="456">
        <f t="shared" si="25"/>
        <v>51</v>
      </c>
      <c r="R81" s="806">
        <v>0</v>
      </c>
      <c r="S81" s="447"/>
      <c r="T81" s="447"/>
    </row>
    <row r="82" spans="1:22" ht="14.25" x14ac:dyDescent="0.2">
      <c r="A82" s="313">
        <v>10</v>
      </c>
      <c r="B82" s="290" t="s">
        <v>23</v>
      </c>
      <c r="C82" s="453">
        <v>0</v>
      </c>
      <c r="D82" s="454">
        <v>6</v>
      </c>
      <c r="E82" s="454">
        <v>26</v>
      </c>
      <c r="F82" s="454">
        <v>9</v>
      </c>
      <c r="G82" s="456">
        <f t="shared" si="19"/>
        <v>41</v>
      </c>
      <c r="H82" s="453">
        <v>0</v>
      </c>
      <c r="I82" s="454">
        <v>2</v>
      </c>
      <c r="J82" s="454">
        <v>12</v>
      </c>
      <c r="K82" s="454">
        <v>7</v>
      </c>
      <c r="L82" s="455">
        <f t="shared" si="20"/>
        <v>21</v>
      </c>
      <c r="M82" s="453">
        <f t="shared" si="21"/>
        <v>0</v>
      </c>
      <c r="N82" s="454">
        <f t="shared" si="22"/>
        <v>8</v>
      </c>
      <c r="O82" s="454">
        <f t="shared" si="23"/>
        <v>38</v>
      </c>
      <c r="P82" s="454">
        <f t="shared" si="24"/>
        <v>16</v>
      </c>
      <c r="Q82" s="456">
        <f t="shared" si="25"/>
        <v>62</v>
      </c>
      <c r="R82" s="806">
        <v>0</v>
      </c>
      <c r="S82" s="447"/>
      <c r="T82" s="447"/>
    </row>
    <row r="83" spans="1:22" ht="14.25" x14ac:dyDescent="0.2">
      <c r="A83" s="317">
        <v>11</v>
      </c>
      <c r="B83" s="292" t="s">
        <v>24</v>
      </c>
      <c r="C83" s="453">
        <v>5</v>
      </c>
      <c r="D83" s="454">
        <v>22</v>
      </c>
      <c r="E83" s="454">
        <v>16</v>
      </c>
      <c r="F83" s="454">
        <v>0</v>
      </c>
      <c r="G83" s="456">
        <f t="shared" si="19"/>
        <v>43</v>
      </c>
      <c r="H83" s="453">
        <v>0</v>
      </c>
      <c r="I83" s="454">
        <v>1</v>
      </c>
      <c r="J83" s="454">
        <v>15</v>
      </c>
      <c r="K83" s="454">
        <v>10</v>
      </c>
      <c r="L83" s="455">
        <f t="shared" si="20"/>
        <v>26</v>
      </c>
      <c r="M83" s="453">
        <f t="shared" si="21"/>
        <v>5</v>
      </c>
      <c r="N83" s="454">
        <f t="shared" si="22"/>
        <v>23</v>
      </c>
      <c r="O83" s="454">
        <f t="shared" si="23"/>
        <v>31</v>
      </c>
      <c r="P83" s="454">
        <f t="shared" si="24"/>
        <v>10</v>
      </c>
      <c r="Q83" s="456">
        <f t="shared" si="25"/>
        <v>69</v>
      </c>
      <c r="R83" s="806">
        <v>0</v>
      </c>
      <c r="S83" s="447"/>
      <c r="T83" s="447"/>
    </row>
    <row r="84" spans="1:22" ht="14.25" x14ac:dyDescent="0.2">
      <c r="A84" s="313">
        <v>12</v>
      </c>
      <c r="B84" s="290" t="s">
        <v>25</v>
      </c>
      <c r="C84" s="453">
        <v>0</v>
      </c>
      <c r="D84" s="454">
        <v>5</v>
      </c>
      <c r="E84" s="454">
        <v>33</v>
      </c>
      <c r="F84" s="454">
        <v>16</v>
      </c>
      <c r="G84" s="456">
        <f t="shared" si="19"/>
        <v>54</v>
      </c>
      <c r="H84" s="453">
        <v>0</v>
      </c>
      <c r="I84" s="454">
        <v>3</v>
      </c>
      <c r="J84" s="454">
        <v>13</v>
      </c>
      <c r="K84" s="454">
        <v>9</v>
      </c>
      <c r="L84" s="455">
        <f t="shared" si="20"/>
        <v>25</v>
      </c>
      <c r="M84" s="453">
        <f t="shared" si="21"/>
        <v>0</v>
      </c>
      <c r="N84" s="454">
        <f t="shared" si="22"/>
        <v>8</v>
      </c>
      <c r="O84" s="454">
        <f t="shared" si="23"/>
        <v>46</v>
      </c>
      <c r="P84" s="454">
        <f t="shared" si="24"/>
        <v>25</v>
      </c>
      <c r="Q84" s="456">
        <f t="shared" si="25"/>
        <v>79</v>
      </c>
      <c r="R84" s="806">
        <v>0</v>
      </c>
      <c r="S84" s="447"/>
      <c r="T84" s="447"/>
    </row>
    <row r="85" spans="1:22" ht="14.25" x14ac:dyDescent="0.2">
      <c r="A85" s="313">
        <v>13</v>
      </c>
      <c r="B85" s="290" t="s">
        <v>26</v>
      </c>
      <c r="C85" s="453">
        <v>0</v>
      </c>
      <c r="D85" s="454">
        <v>0</v>
      </c>
      <c r="E85" s="454">
        <v>9</v>
      </c>
      <c r="F85" s="454">
        <v>13</v>
      </c>
      <c r="G85" s="456">
        <f t="shared" si="19"/>
        <v>22</v>
      </c>
      <c r="H85" s="453">
        <v>2</v>
      </c>
      <c r="I85" s="454">
        <v>0</v>
      </c>
      <c r="J85" s="454">
        <v>9</v>
      </c>
      <c r="K85" s="454">
        <v>6</v>
      </c>
      <c r="L85" s="455">
        <f t="shared" si="20"/>
        <v>17</v>
      </c>
      <c r="M85" s="453">
        <f t="shared" si="21"/>
        <v>2</v>
      </c>
      <c r="N85" s="454">
        <f t="shared" si="22"/>
        <v>0</v>
      </c>
      <c r="O85" s="454">
        <f t="shared" si="23"/>
        <v>18</v>
      </c>
      <c r="P85" s="454">
        <f t="shared" si="24"/>
        <v>19</v>
      </c>
      <c r="Q85" s="456">
        <f t="shared" si="25"/>
        <v>39</v>
      </c>
      <c r="R85" s="806">
        <v>0</v>
      </c>
      <c r="S85" s="447"/>
      <c r="T85" s="447"/>
    </row>
    <row r="86" spans="1:22" ht="14.25" x14ac:dyDescent="0.2">
      <c r="A86" s="313">
        <v>14</v>
      </c>
      <c r="B86" s="290" t="s">
        <v>27</v>
      </c>
      <c r="C86" s="453">
        <v>3</v>
      </c>
      <c r="D86" s="454">
        <v>1</v>
      </c>
      <c r="E86" s="454">
        <v>43</v>
      </c>
      <c r="F86" s="454">
        <v>13</v>
      </c>
      <c r="G86" s="456">
        <f t="shared" si="19"/>
        <v>60</v>
      </c>
      <c r="H86" s="453">
        <v>0</v>
      </c>
      <c r="I86" s="454">
        <v>0</v>
      </c>
      <c r="J86" s="454">
        <v>41</v>
      </c>
      <c r="K86" s="454">
        <v>7</v>
      </c>
      <c r="L86" s="455">
        <f t="shared" si="20"/>
        <v>48</v>
      </c>
      <c r="M86" s="453">
        <f t="shared" si="21"/>
        <v>3</v>
      </c>
      <c r="N86" s="454">
        <f t="shared" si="22"/>
        <v>1</v>
      </c>
      <c r="O86" s="454">
        <f t="shared" si="23"/>
        <v>84</v>
      </c>
      <c r="P86" s="454">
        <f t="shared" si="24"/>
        <v>20</v>
      </c>
      <c r="Q86" s="456">
        <f t="shared" si="25"/>
        <v>108</v>
      </c>
      <c r="R86" s="806">
        <v>0</v>
      </c>
      <c r="S86" s="447"/>
      <c r="T86" s="447"/>
      <c r="V86" s="445" t="s">
        <v>132</v>
      </c>
    </row>
    <row r="87" spans="1:22" ht="29.25" thickBot="1" x14ac:dyDescent="0.25">
      <c r="A87" s="318">
        <v>15</v>
      </c>
      <c r="B87" s="293" t="s">
        <v>28</v>
      </c>
      <c r="C87" s="415">
        <v>0</v>
      </c>
      <c r="D87" s="469">
        <v>2</v>
      </c>
      <c r="E87" s="469">
        <v>33</v>
      </c>
      <c r="F87" s="469">
        <v>25</v>
      </c>
      <c r="G87" s="460">
        <f t="shared" si="19"/>
        <v>60</v>
      </c>
      <c r="H87" s="415">
        <v>0</v>
      </c>
      <c r="I87" s="469">
        <v>2</v>
      </c>
      <c r="J87" s="469">
        <v>20</v>
      </c>
      <c r="K87" s="469">
        <v>8</v>
      </c>
      <c r="L87" s="459">
        <f t="shared" si="20"/>
        <v>30</v>
      </c>
      <c r="M87" s="415">
        <f t="shared" si="21"/>
        <v>0</v>
      </c>
      <c r="N87" s="469">
        <f t="shared" si="22"/>
        <v>4</v>
      </c>
      <c r="O87" s="469">
        <f t="shared" si="23"/>
        <v>53</v>
      </c>
      <c r="P87" s="469">
        <f t="shared" si="24"/>
        <v>33</v>
      </c>
      <c r="Q87" s="470">
        <f t="shared" si="25"/>
        <v>90</v>
      </c>
      <c r="R87" s="807">
        <v>0</v>
      </c>
      <c r="S87" s="447"/>
      <c r="T87" s="447"/>
      <c r="U87" s="445" t="s">
        <v>132</v>
      </c>
    </row>
    <row r="88" spans="1:22" s="520" customFormat="1" ht="15" x14ac:dyDescent="0.25">
      <c r="A88" s="395"/>
      <c r="B88" s="396" t="s">
        <v>493</v>
      </c>
      <c r="C88" s="397">
        <f t="shared" ref="C88:R88" si="26">SUM(C73:C87)</f>
        <v>12</v>
      </c>
      <c r="D88" s="398">
        <f t="shared" si="26"/>
        <v>59</v>
      </c>
      <c r="E88" s="398">
        <f t="shared" si="26"/>
        <v>288</v>
      </c>
      <c r="F88" s="398">
        <f t="shared" si="26"/>
        <v>257</v>
      </c>
      <c r="G88" s="399">
        <f t="shared" si="26"/>
        <v>616</v>
      </c>
      <c r="H88" s="397">
        <f t="shared" si="26"/>
        <v>3</v>
      </c>
      <c r="I88" s="398">
        <f t="shared" si="26"/>
        <v>29</v>
      </c>
      <c r="J88" s="398">
        <f t="shared" si="26"/>
        <v>218</v>
      </c>
      <c r="K88" s="398">
        <f t="shared" si="26"/>
        <v>158</v>
      </c>
      <c r="L88" s="399">
        <f t="shared" si="26"/>
        <v>408</v>
      </c>
      <c r="M88" s="397">
        <f t="shared" si="26"/>
        <v>15</v>
      </c>
      <c r="N88" s="398">
        <f t="shared" si="26"/>
        <v>88</v>
      </c>
      <c r="O88" s="398">
        <f t="shared" si="26"/>
        <v>506</v>
      </c>
      <c r="P88" s="398">
        <f t="shared" si="26"/>
        <v>415</v>
      </c>
      <c r="Q88" s="399">
        <f t="shared" si="26"/>
        <v>1024</v>
      </c>
      <c r="R88" s="400">
        <f t="shared" si="26"/>
        <v>1</v>
      </c>
      <c r="S88" s="401"/>
      <c r="T88" s="401"/>
    </row>
    <row r="89" spans="1:22" ht="14.25" x14ac:dyDescent="0.2">
      <c r="A89" s="289"/>
      <c r="B89" s="290" t="s">
        <v>428</v>
      </c>
      <c r="C89" s="453">
        <v>6</v>
      </c>
      <c r="D89" s="454">
        <v>44</v>
      </c>
      <c r="E89" s="454">
        <v>254</v>
      </c>
      <c r="F89" s="454">
        <v>276</v>
      </c>
      <c r="G89" s="456">
        <v>580</v>
      </c>
      <c r="H89" s="453">
        <v>2</v>
      </c>
      <c r="I89" s="454">
        <v>33</v>
      </c>
      <c r="J89" s="454">
        <v>201</v>
      </c>
      <c r="K89" s="454">
        <v>187</v>
      </c>
      <c r="L89" s="455">
        <v>423</v>
      </c>
      <c r="M89" s="453">
        <v>8</v>
      </c>
      <c r="N89" s="454">
        <v>77</v>
      </c>
      <c r="O89" s="454">
        <v>455</v>
      </c>
      <c r="P89" s="454">
        <v>463</v>
      </c>
      <c r="Q89" s="456">
        <v>1003</v>
      </c>
      <c r="R89" s="642">
        <v>0</v>
      </c>
      <c r="S89" s="447"/>
      <c r="T89" s="447"/>
    </row>
    <row r="90" spans="1:22" ht="14.25" x14ac:dyDescent="0.2">
      <c r="A90" s="289"/>
      <c r="B90" s="290" t="s">
        <v>386</v>
      </c>
      <c r="C90" s="453">
        <v>5</v>
      </c>
      <c r="D90" s="454">
        <v>48</v>
      </c>
      <c r="E90" s="454">
        <v>236</v>
      </c>
      <c r="F90" s="454">
        <v>288</v>
      </c>
      <c r="G90" s="456">
        <v>577</v>
      </c>
      <c r="H90" s="453">
        <v>2</v>
      </c>
      <c r="I90" s="454">
        <v>40</v>
      </c>
      <c r="J90" s="454">
        <v>191</v>
      </c>
      <c r="K90" s="454">
        <v>167</v>
      </c>
      <c r="L90" s="455">
        <v>400</v>
      </c>
      <c r="M90" s="453">
        <v>7</v>
      </c>
      <c r="N90" s="454">
        <v>88</v>
      </c>
      <c r="O90" s="454">
        <v>427</v>
      </c>
      <c r="P90" s="454">
        <v>455</v>
      </c>
      <c r="Q90" s="456">
        <v>977</v>
      </c>
      <c r="R90" s="642">
        <v>0</v>
      </c>
      <c r="S90" s="447"/>
      <c r="T90" s="447"/>
    </row>
    <row r="91" spans="1:22" ht="14.25" x14ac:dyDescent="0.2">
      <c r="A91" s="289"/>
      <c r="B91" s="290" t="s">
        <v>341</v>
      </c>
      <c r="C91" s="453">
        <v>6</v>
      </c>
      <c r="D91" s="454">
        <v>57</v>
      </c>
      <c r="E91" s="454">
        <v>227</v>
      </c>
      <c r="F91" s="454">
        <v>268</v>
      </c>
      <c r="G91" s="456">
        <v>558</v>
      </c>
      <c r="H91" s="453">
        <v>2</v>
      </c>
      <c r="I91" s="454">
        <v>46</v>
      </c>
      <c r="J91" s="454">
        <v>197</v>
      </c>
      <c r="K91" s="454">
        <v>149</v>
      </c>
      <c r="L91" s="455">
        <v>394</v>
      </c>
      <c r="M91" s="453">
        <v>8</v>
      </c>
      <c r="N91" s="454">
        <v>103</v>
      </c>
      <c r="O91" s="454">
        <v>424</v>
      </c>
      <c r="P91" s="454">
        <v>417</v>
      </c>
      <c r="Q91" s="456">
        <v>952</v>
      </c>
      <c r="R91" s="642">
        <v>1</v>
      </c>
      <c r="S91" s="447"/>
      <c r="T91" s="447"/>
    </row>
    <row r="92" spans="1:22" ht="15" thickBot="1" x14ac:dyDescent="0.25">
      <c r="A92" s="413"/>
      <c r="B92" s="414" t="s">
        <v>165</v>
      </c>
      <c r="C92" s="415">
        <v>5</v>
      </c>
      <c r="D92" s="469">
        <v>61</v>
      </c>
      <c r="E92" s="469">
        <v>236</v>
      </c>
      <c r="F92" s="469">
        <v>262</v>
      </c>
      <c r="G92" s="470">
        <v>564</v>
      </c>
      <c r="H92" s="415">
        <v>2</v>
      </c>
      <c r="I92" s="469">
        <v>52</v>
      </c>
      <c r="J92" s="469">
        <v>190</v>
      </c>
      <c r="K92" s="469">
        <v>140</v>
      </c>
      <c r="L92" s="1036">
        <v>384</v>
      </c>
      <c r="M92" s="415">
        <v>7</v>
      </c>
      <c r="N92" s="469">
        <v>113</v>
      </c>
      <c r="O92" s="469">
        <v>426</v>
      </c>
      <c r="P92" s="469">
        <v>402</v>
      </c>
      <c r="Q92" s="470">
        <v>948</v>
      </c>
      <c r="R92" s="643">
        <v>0</v>
      </c>
      <c r="S92" s="447"/>
      <c r="T92" s="447"/>
    </row>
    <row r="93" spans="1:22" ht="15.75" customHeight="1" x14ac:dyDescent="0.2">
      <c r="A93" s="282" t="s">
        <v>93</v>
      </c>
    </row>
    <row r="95" spans="1:22" s="283" customFormat="1" ht="36.75" customHeight="1" thickBot="1" x14ac:dyDescent="0.25">
      <c r="A95" s="251" t="s">
        <v>532</v>
      </c>
    </row>
    <row r="96" spans="1:22" s="285" customFormat="1" ht="20.25" customHeight="1" thickBot="1" x14ac:dyDescent="0.3">
      <c r="A96" s="284"/>
      <c r="B96" s="412"/>
      <c r="C96" s="1640" t="s">
        <v>86</v>
      </c>
      <c r="D96" s="1641"/>
      <c r="E96" s="1641"/>
      <c r="F96" s="1641"/>
      <c r="G96" s="1642"/>
      <c r="H96" s="1640" t="s">
        <v>87</v>
      </c>
      <c r="I96" s="1641"/>
      <c r="J96" s="1641"/>
      <c r="K96" s="1641"/>
      <c r="L96" s="1642"/>
      <c r="M96" s="1643" t="s">
        <v>88</v>
      </c>
      <c r="N96" s="1644"/>
      <c r="O96" s="1644"/>
      <c r="P96" s="1644"/>
      <c r="Q96" s="1644"/>
      <c r="R96" s="1645"/>
    </row>
    <row r="97" spans="1:34" s="285" customFormat="1" ht="83.25" customHeight="1" thickBot="1" x14ac:dyDescent="0.3">
      <c r="A97" s="680" t="s">
        <v>2</v>
      </c>
      <c r="B97" s="1037" t="s">
        <v>3</v>
      </c>
      <c r="C97" s="342" t="s">
        <v>89</v>
      </c>
      <c r="D97" s="339" t="s">
        <v>339</v>
      </c>
      <c r="E97" s="339" t="s">
        <v>340</v>
      </c>
      <c r="F97" s="339" t="s">
        <v>90</v>
      </c>
      <c r="G97" s="371" t="s">
        <v>91</v>
      </c>
      <c r="H97" s="360" t="s">
        <v>89</v>
      </c>
      <c r="I97" s="339" t="s">
        <v>339</v>
      </c>
      <c r="J97" s="339" t="s">
        <v>340</v>
      </c>
      <c r="K97" s="339" t="s">
        <v>90</v>
      </c>
      <c r="L97" s="476" t="s">
        <v>13</v>
      </c>
      <c r="M97" s="474" t="s">
        <v>89</v>
      </c>
      <c r="N97" s="477" t="s">
        <v>339</v>
      </c>
      <c r="O97" s="477" t="s">
        <v>340</v>
      </c>
      <c r="P97" s="477" t="s">
        <v>90</v>
      </c>
      <c r="Q97" s="475" t="s">
        <v>13</v>
      </c>
      <c r="R97" s="644" t="s">
        <v>92</v>
      </c>
      <c r="T97" s="285" t="s">
        <v>132</v>
      </c>
    </row>
    <row r="98" spans="1:34" ht="15.75" customHeight="1" x14ac:dyDescent="0.2">
      <c r="A98" s="1038">
        <v>1</v>
      </c>
      <c r="B98" s="1039" t="s">
        <v>14</v>
      </c>
      <c r="C98" s="1040">
        <v>5</v>
      </c>
      <c r="D98" s="1041">
        <v>18</v>
      </c>
      <c r="E98" s="1041">
        <v>4</v>
      </c>
      <c r="F98" s="1041">
        <v>12</v>
      </c>
      <c r="G98" s="1042">
        <f t="shared" ref="G98:G112" si="27">SUM(C98:F98)</f>
        <v>39</v>
      </c>
      <c r="H98" s="1040">
        <v>0</v>
      </c>
      <c r="I98" s="1041">
        <v>15</v>
      </c>
      <c r="J98" s="1041">
        <v>5</v>
      </c>
      <c r="K98" s="1041">
        <v>8</v>
      </c>
      <c r="L98" s="1042">
        <f t="shared" ref="L98:L112" si="28">SUM(H98:K98)</f>
        <v>28</v>
      </c>
      <c r="M98" s="1040">
        <f t="shared" ref="M98:M112" si="29">C98+H98</f>
        <v>5</v>
      </c>
      <c r="N98" s="1041">
        <f t="shared" ref="N98:N112" si="30">D98+I98</f>
        <v>33</v>
      </c>
      <c r="O98" s="1041">
        <f t="shared" ref="O98:O112" si="31">E98+J98</f>
        <v>9</v>
      </c>
      <c r="P98" s="1041">
        <f t="shared" ref="P98:P112" si="32">F98+K98</f>
        <v>20</v>
      </c>
      <c r="Q98" s="1042">
        <f t="shared" ref="Q98:Q112" si="33">SUM(M98:P98)</f>
        <v>67</v>
      </c>
      <c r="R98" s="805">
        <v>5</v>
      </c>
      <c r="S98" s="447"/>
      <c r="T98" s="479"/>
    </row>
    <row r="99" spans="1:34" ht="15.75" customHeight="1" x14ac:dyDescent="0.2">
      <c r="A99" s="289">
        <v>2</v>
      </c>
      <c r="B99" s="290" t="s">
        <v>15</v>
      </c>
      <c r="C99" s="465">
        <v>3</v>
      </c>
      <c r="D99" s="454">
        <v>0</v>
      </c>
      <c r="E99" s="454">
        <v>4</v>
      </c>
      <c r="F99" s="454">
        <v>11</v>
      </c>
      <c r="G99" s="456">
        <f t="shared" si="27"/>
        <v>18</v>
      </c>
      <c r="H99" s="465">
        <v>6</v>
      </c>
      <c r="I99" s="454">
        <v>0</v>
      </c>
      <c r="J99" s="454">
        <v>3</v>
      </c>
      <c r="K99" s="454">
        <v>16</v>
      </c>
      <c r="L99" s="456">
        <f t="shared" si="28"/>
        <v>25</v>
      </c>
      <c r="M99" s="465">
        <f t="shared" si="29"/>
        <v>9</v>
      </c>
      <c r="N99" s="454">
        <f t="shared" si="30"/>
        <v>0</v>
      </c>
      <c r="O99" s="454">
        <f t="shared" si="31"/>
        <v>7</v>
      </c>
      <c r="P99" s="454">
        <f t="shared" si="32"/>
        <v>27</v>
      </c>
      <c r="Q99" s="456">
        <f t="shared" si="33"/>
        <v>43</v>
      </c>
      <c r="R99" s="806">
        <v>6</v>
      </c>
      <c r="S99" s="447"/>
      <c r="T99" s="479"/>
    </row>
    <row r="100" spans="1:34" ht="15.75" customHeight="1" x14ac:dyDescent="0.2">
      <c r="A100" s="289">
        <v>3</v>
      </c>
      <c r="B100" s="290" t="s">
        <v>16</v>
      </c>
      <c r="C100" s="465">
        <v>15</v>
      </c>
      <c r="D100" s="454">
        <v>1</v>
      </c>
      <c r="E100" s="454">
        <v>5</v>
      </c>
      <c r="F100" s="454">
        <v>22</v>
      </c>
      <c r="G100" s="456">
        <f t="shared" si="27"/>
        <v>43</v>
      </c>
      <c r="H100" s="465">
        <v>21</v>
      </c>
      <c r="I100" s="454">
        <v>2</v>
      </c>
      <c r="J100" s="454">
        <v>3</v>
      </c>
      <c r="K100" s="454">
        <v>22</v>
      </c>
      <c r="L100" s="456">
        <f t="shared" si="28"/>
        <v>48</v>
      </c>
      <c r="M100" s="465">
        <f t="shared" si="29"/>
        <v>36</v>
      </c>
      <c r="N100" s="454">
        <f t="shared" si="30"/>
        <v>3</v>
      </c>
      <c r="O100" s="454">
        <f t="shared" si="31"/>
        <v>8</v>
      </c>
      <c r="P100" s="454">
        <f t="shared" si="32"/>
        <v>44</v>
      </c>
      <c r="Q100" s="456">
        <f t="shared" si="33"/>
        <v>91</v>
      </c>
      <c r="R100" s="806">
        <v>0</v>
      </c>
      <c r="S100" s="447"/>
      <c r="T100" s="528"/>
      <c r="U100" s="527"/>
      <c r="V100" s="528"/>
      <c r="W100" s="528"/>
      <c r="X100" s="528"/>
      <c r="Y100" s="528"/>
      <c r="Z100" s="528"/>
      <c r="AA100" s="528"/>
      <c r="AB100" s="528"/>
      <c r="AC100" s="528"/>
      <c r="AD100" s="528"/>
      <c r="AE100" s="528"/>
      <c r="AF100" s="528"/>
      <c r="AG100" s="528"/>
      <c r="AH100" s="528"/>
    </row>
    <row r="101" spans="1:34" ht="29.25" customHeight="1" x14ac:dyDescent="0.2">
      <c r="A101" s="289">
        <v>4</v>
      </c>
      <c r="B101" s="416" t="s">
        <v>17</v>
      </c>
      <c r="C101" s="465">
        <v>4</v>
      </c>
      <c r="D101" s="454">
        <v>1</v>
      </c>
      <c r="E101" s="454">
        <v>1</v>
      </c>
      <c r="F101" s="454">
        <v>24</v>
      </c>
      <c r="G101" s="456">
        <f t="shared" si="27"/>
        <v>30</v>
      </c>
      <c r="H101" s="465">
        <v>2</v>
      </c>
      <c r="I101" s="454">
        <v>1</v>
      </c>
      <c r="J101" s="454">
        <v>0</v>
      </c>
      <c r="K101" s="454">
        <v>13</v>
      </c>
      <c r="L101" s="456">
        <f t="shared" si="28"/>
        <v>16</v>
      </c>
      <c r="M101" s="465">
        <f t="shared" si="29"/>
        <v>6</v>
      </c>
      <c r="N101" s="454">
        <f t="shared" si="30"/>
        <v>2</v>
      </c>
      <c r="O101" s="454">
        <f t="shared" si="31"/>
        <v>1</v>
      </c>
      <c r="P101" s="454">
        <f t="shared" si="32"/>
        <v>37</v>
      </c>
      <c r="Q101" s="456">
        <f t="shared" si="33"/>
        <v>46</v>
      </c>
      <c r="R101" s="806">
        <v>1</v>
      </c>
      <c r="S101" s="447"/>
      <c r="T101" s="528"/>
      <c r="U101" s="527"/>
      <c r="V101" s="528"/>
      <c r="W101" s="528"/>
      <c r="X101" s="528"/>
      <c r="Y101" s="528"/>
      <c r="Z101" s="528"/>
      <c r="AA101" s="528"/>
      <c r="AB101" s="528"/>
      <c r="AC101" s="528"/>
      <c r="AD101" s="528"/>
      <c r="AE101" s="528"/>
      <c r="AF101" s="528"/>
      <c r="AG101" s="528"/>
      <c r="AH101" s="528"/>
    </row>
    <row r="102" spans="1:34" ht="15.75" customHeight="1" x14ac:dyDescent="0.2">
      <c r="A102" s="289">
        <v>5</v>
      </c>
      <c r="B102" s="416" t="s">
        <v>18</v>
      </c>
      <c r="C102" s="465">
        <v>0</v>
      </c>
      <c r="D102" s="454">
        <v>18</v>
      </c>
      <c r="E102" s="454">
        <v>5</v>
      </c>
      <c r="F102" s="454">
        <v>10</v>
      </c>
      <c r="G102" s="456">
        <f t="shared" si="27"/>
        <v>33</v>
      </c>
      <c r="H102" s="465">
        <v>0</v>
      </c>
      <c r="I102" s="454">
        <v>8</v>
      </c>
      <c r="J102" s="454">
        <v>6</v>
      </c>
      <c r="K102" s="454">
        <v>5</v>
      </c>
      <c r="L102" s="456">
        <f t="shared" si="28"/>
        <v>19</v>
      </c>
      <c r="M102" s="465">
        <f t="shared" si="29"/>
        <v>0</v>
      </c>
      <c r="N102" s="454">
        <f t="shared" si="30"/>
        <v>26</v>
      </c>
      <c r="O102" s="454">
        <f t="shared" si="31"/>
        <v>11</v>
      </c>
      <c r="P102" s="454">
        <f t="shared" si="32"/>
        <v>15</v>
      </c>
      <c r="Q102" s="456">
        <f t="shared" si="33"/>
        <v>52</v>
      </c>
      <c r="R102" s="806">
        <v>0</v>
      </c>
      <c r="S102" s="447"/>
      <c r="T102" s="528"/>
      <c r="U102" s="527"/>
      <c r="V102" s="528"/>
      <c r="W102" s="528"/>
      <c r="X102" s="528"/>
      <c r="Y102" s="528"/>
      <c r="Z102" s="528"/>
      <c r="AA102" s="528"/>
      <c r="AB102" s="528"/>
      <c r="AC102" s="528"/>
      <c r="AD102" s="528"/>
      <c r="AE102" s="528"/>
      <c r="AF102" s="528"/>
      <c r="AG102" s="528"/>
      <c r="AH102" s="528"/>
    </row>
    <row r="103" spans="1:34" ht="15.75" customHeight="1" x14ac:dyDescent="0.2">
      <c r="A103" s="291">
        <v>6</v>
      </c>
      <c r="B103" s="417" t="s">
        <v>19</v>
      </c>
      <c r="C103" s="465">
        <v>2</v>
      </c>
      <c r="D103" s="454">
        <v>0</v>
      </c>
      <c r="E103" s="454">
        <v>2</v>
      </c>
      <c r="F103" s="454">
        <v>7</v>
      </c>
      <c r="G103" s="456">
        <f t="shared" si="27"/>
        <v>11</v>
      </c>
      <c r="H103" s="465">
        <v>3</v>
      </c>
      <c r="I103" s="454">
        <v>0</v>
      </c>
      <c r="J103" s="454">
        <v>5</v>
      </c>
      <c r="K103" s="454">
        <v>1</v>
      </c>
      <c r="L103" s="456">
        <f t="shared" si="28"/>
        <v>9</v>
      </c>
      <c r="M103" s="465">
        <f t="shared" si="29"/>
        <v>5</v>
      </c>
      <c r="N103" s="454">
        <f t="shared" si="30"/>
        <v>0</v>
      </c>
      <c r="O103" s="454">
        <f t="shared" si="31"/>
        <v>7</v>
      </c>
      <c r="P103" s="454">
        <f t="shared" si="32"/>
        <v>8</v>
      </c>
      <c r="Q103" s="456">
        <f t="shared" si="33"/>
        <v>20</v>
      </c>
      <c r="R103" s="806">
        <v>0</v>
      </c>
      <c r="S103" s="447"/>
      <c r="T103" s="528"/>
      <c r="U103" s="527"/>
      <c r="V103" s="528"/>
      <c r="W103" s="528"/>
      <c r="X103" s="528"/>
      <c r="Y103" s="528"/>
      <c r="Z103" s="528"/>
      <c r="AA103" s="528"/>
      <c r="AB103" s="528"/>
      <c r="AC103" s="528"/>
      <c r="AD103" s="528"/>
      <c r="AE103" s="528"/>
      <c r="AF103" s="528"/>
      <c r="AG103" s="528"/>
      <c r="AH103" s="528"/>
    </row>
    <row r="104" spans="1:34" ht="15.75" customHeight="1" x14ac:dyDescent="0.2">
      <c r="A104" s="291">
        <v>7</v>
      </c>
      <c r="B104" s="417" t="s">
        <v>20</v>
      </c>
      <c r="C104" s="465">
        <v>3</v>
      </c>
      <c r="D104" s="454">
        <v>0</v>
      </c>
      <c r="E104" s="454">
        <v>15</v>
      </c>
      <c r="F104" s="454">
        <v>2</v>
      </c>
      <c r="G104" s="456">
        <f t="shared" si="27"/>
        <v>20</v>
      </c>
      <c r="H104" s="465">
        <v>1</v>
      </c>
      <c r="I104" s="454">
        <v>2</v>
      </c>
      <c r="J104" s="454">
        <v>14</v>
      </c>
      <c r="K104" s="454">
        <v>0</v>
      </c>
      <c r="L104" s="456">
        <f t="shared" si="28"/>
        <v>17</v>
      </c>
      <c r="M104" s="465">
        <f t="shared" si="29"/>
        <v>4</v>
      </c>
      <c r="N104" s="454">
        <f t="shared" si="30"/>
        <v>2</v>
      </c>
      <c r="O104" s="454">
        <f t="shared" si="31"/>
        <v>29</v>
      </c>
      <c r="P104" s="454">
        <f t="shared" si="32"/>
        <v>2</v>
      </c>
      <c r="Q104" s="456">
        <f t="shared" si="33"/>
        <v>37</v>
      </c>
      <c r="R104" s="806">
        <v>0</v>
      </c>
      <c r="S104" s="447"/>
      <c r="T104" s="479"/>
    </row>
    <row r="105" spans="1:34" ht="15.75" customHeight="1" x14ac:dyDescent="0.2">
      <c r="A105" s="289">
        <v>8</v>
      </c>
      <c r="B105" s="416" t="s">
        <v>21</v>
      </c>
      <c r="C105" s="465">
        <v>3</v>
      </c>
      <c r="D105" s="454">
        <v>4</v>
      </c>
      <c r="E105" s="454">
        <v>13</v>
      </c>
      <c r="F105" s="454">
        <v>7</v>
      </c>
      <c r="G105" s="456">
        <f t="shared" si="27"/>
        <v>27</v>
      </c>
      <c r="H105" s="465">
        <v>3</v>
      </c>
      <c r="I105" s="454">
        <v>1</v>
      </c>
      <c r="J105" s="454">
        <v>4</v>
      </c>
      <c r="K105" s="454">
        <v>5</v>
      </c>
      <c r="L105" s="456">
        <f t="shared" si="28"/>
        <v>13</v>
      </c>
      <c r="M105" s="465">
        <f t="shared" si="29"/>
        <v>6</v>
      </c>
      <c r="N105" s="454">
        <f t="shared" si="30"/>
        <v>5</v>
      </c>
      <c r="O105" s="454">
        <f t="shared" si="31"/>
        <v>17</v>
      </c>
      <c r="P105" s="454">
        <f t="shared" si="32"/>
        <v>12</v>
      </c>
      <c r="Q105" s="456">
        <f t="shared" si="33"/>
        <v>40</v>
      </c>
      <c r="R105" s="806">
        <v>5</v>
      </c>
      <c r="S105" s="447"/>
      <c r="T105" s="447"/>
    </row>
    <row r="106" spans="1:34" ht="15.75" customHeight="1" x14ac:dyDescent="0.2">
      <c r="A106" s="289">
        <v>9</v>
      </c>
      <c r="B106" s="416" t="s">
        <v>22</v>
      </c>
      <c r="C106" s="465">
        <v>0</v>
      </c>
      <c r="D106" s="454">
        <v>0</v>
      </c>
      <c r="E106" s="454">
        <v>6</v>
      </c>
      <c r="F106" s="454">
        <v>3</v>
      </c>
      <c r="G106" s="456">
        <f t="shared" si="27"/>
        <v>9</v>
      </c>
      <c r="H106" s="465">
        <v>0</v>
      </c>
      <c r="I106" s="454">
        <v>0</v>
      </c>
      <c r="J106" s="454">
        <v>8</v>
      </c>
      <c r="K106" s="454">
        <v>1</v>
      </c>
      <c r="L106" s="456">
        <f t="shared" si="28"/>
        <v>9</v>
      </c>
      <c r="M106" s="465">
        <f t="shared" si="29"/>
        <v>0</v>
      </c>
      <c r="N106" s="454">
        <f t="shared" si="30"/>
        <v>0</v>
      </c>
      <c r="O106" s="454">
        <f t="shared" si="31"/>
        <v>14</v>
      </c>
      <c r="P106" s="454">
        <f t="shared" si="32"/>
        <v>4</v>
      </c>
      <c r="Q106" s="456">
        <f t="shared" si="33"/>
        <v>18</v>
      </c>
      <c r="R106" s="806">
        <v>0</v>
      </c>
      <c r="S106" s="447"/>
      <c r="T106" s="528"/>
      <c r="U106" s="527"/>
      <c r="V106" s="528"/>
      <c r="W106" s="528"/>
      <c r="X106" s="528"/>
      <c r="Y106" s="528"/>
      <c r="Z106" s="528"/>
      <c r="AA106" s="528"/>
      <c r="AB106" s="528"/>
      <c r="AC106" s="528"/>
      <c r="AD106" s="528"/>
      <c r="AE106" s="528"/>
      <c r="AF106" s="528"/>
      <c r="AG106" s="528"/>
      <c r="AH106" s="528"/>
    </row>
    <row r="107" spans="1:34" ht="15.75" customHeight="1" x14ac:dyDescent="0.2">
      <c r="A107" s="289">
        <v>10</v>
      </c>
      <c r="B107" s="416" t="s">
        <v>23</v>
      </c>
      <c r="C107" s="465">
        <v>0</v>
      </c>
      <c r="D107" s="454">
        <v>12</v>
      </c>
      <c r="E107" s="454">
        <v>7</v>
      </c>
      <c r="F107" s="454">
        <v>6</v>
      </c>
      <c r="G107" s="456">
        <f t="shared" si="27"/>
        <v>25</v>
      </c>
      <c r="H107" s="465">
        <v>0</v>
      </c>
      <c r="I107" s="454">
        <v>16</v>
      </c>
      <c r="J107" s="454">
        <v>9</v>
      </c>
      <c r="K107" s="454">
        <v>6</v>
      </c>
      <c r="L107" s="456">
        <f t="shared" si="28"/>
        <v>31</v>
      </c>
      <c r="M107" s="465">
        <f t="shared" si="29"/>
        <v>0</v>
      </c>
      <c r="N107" s="454">
        <f t="shared" si="30"/>
        <v>28</v>
      </c>
      <c r="O107" s="454">
        <f t="shared" si="31"/>
        <v>16</v>
      </c>
      <c r="P107" s="454">
        <f t="shared" si="32"/>
        <v>12</v>
      </c>
      <c r="Q107" s="456">
        <f t="shared" si="33"/>
        <v>56</v>
      </c>
      <c r="R107" s="806">
        <v>0</v>
      </c>
      <c r="S107" s="447"/>
      <c r="T107" s="447"/>
    </row>
    <row r="108" spans="1:34" ht="15.75" customHeight="1" x14ac:dyDescent="0.2">
      <c r="A108" s="291">
        <v>11</v>
      </c>
      <c r="B108" s="417" t="s">
        <v>24</v>
      </c>
      <c r="C108" s="465">
        <v>1</v>
      </c>
      <c r="D108" s="454">
        <v>8</v>
      </c>
      <c r="E108" s="454">
        <v>6</v>
      </c>
      <c r="F108" s="454">
        <v>11</v>
      </c>
      <c r="G108" s="456">
        <f t="shared" si="27"/>
        <v>26</v>
      </c>
      <c r="H108" s="465">
        <v>0</v>
      </c>
      <c r="I108" s="454">
        <v>5</v>
      </c>
      <c r="J108" s="454">
        <v>4</v>
      </c>
      <c r="K108" s="454">
        <v>6</v>
      </c>
      <c r="L108" s="456">
        <f t="shared" si="28"/>
        <v>15</v>
      </c>
      <c r="M108" s="465">
        <f t="shared" si="29"/>
        <v>1</v>
      </c>
      <c r="N108" s="454">
        <f t="shared" si="30"/>
        <v>13</v>
      </c>
      <c r="O108" s="454">
        <f t="shared" si="31"/>
        <v>10</v>
      </c>
      <c r="P108" s="454">
        <f t="shared" si="32"/>
        <v>17</v>
      </c>
      <c r="Q108" s="456">
        <f t="shared" si="33"/>
        <v>41</v>
      </c>
      <c r="R108" s="806">
        <v>0</v>
      </c>
      <c r="S108" s="447"/>
      <c r="T108" s="447"/>
      <c r="V108" s="445" t="s">
        <v>132</v>
      </c>
    </row>
    <row r="109" spans="1:34" ht="15.75" customHeight="1" x14ac:dyDescent="0.2">
      <c r="A109" s="289">
        <v>12</v>
      </c>
      <c r="B109" s="416" t="s">
        <v>25</v>
      </c>
      <c r="C109" s="465">
        <v>0</v>
      </c>
      <c r="D109" s="454">
        <v>5</v>
      </c>
      <c r="E109" s="454">
        <v>12</v>
      </c>
      <c r="F109" s="454">
        <v>5</v>
      </c>
      <c r="G109" s="456">
        <f t="shared" si="27"/>
        <v>22</v>
      </c>
      <c r="H109" s="465">
        <v>0</v>
      </c>
      <c r="I109" s="454">
        <v>1</v>
      </c>
      <c r="J109" s="454">
        <v>7</v>
      </c>
      <c r="K109" s="454">
        <v>7</v>
      </c>
      <c r="L109" s="456">
        <f t="shared" si="28"/>
        <v>15</v>
      </c>
      <c r="M109" s="465">
        <f t="shared" si="29"/>
        <v>0</v>
      </c>
      <c r="N109" s="454">
        <f t="shared" si="30"/>
        <v>6</v>
      </c>
      <c r="O109" s="454">
        <f t="shared" si="31"/>
        <v>19</v>
      </c>
      <c r="P109" s="454">
        <f t="shared" si="32"/>
        <v>12</v>
      </c>
      <c r="Q109" s="456">
        <f t="shared" si="33"/>
        <v>37</v>
      </c>
      <c r="R109" s="806">
        <v>0</v>
      </c>
      <c r="S109" s="447"/>
      <c r="T109" s="447"/>
    </row>
    <row r="110" spans="1:34" ht="15.75" customHeight="1" x14ac:dyDescent="0.2">
      <c r="A110" s="289">
        <v>13</v>
      </c>
      <c r="B110" s="416" t="s">
        <v>26</v>
      </c>
      <c r="C110" s="465">
        <v>5</v>
      </c>
      <c r="D110" s="454">
        <v>0</v>
      </c>
      <c r="E110" s="454">
        <v>11</v>
      </c>
      <c r="F110" s="454">
        <v>7</v>
      </c>
      <c r="G110" s="456">
        <f t="shared" si="27"/>
        <v>23</v>
      </c>
      <c r="H110" s="465">
        <v>4</v>
      </c>
      <c r="I110" s="454">
        <v>0</v>
      </c>
      <c r="J110" s="454">
        <v>10</v>
      </c>
      <c r="K110" s="454">
        <v>9</v>
      </c>
      <c r="L110" s="456">
        <f t="shared" si="28"/>
        <v>23</v>
      </c>
      <c r="M110" s="465">
        <f t="shared" si="29"/>
        <v>9</v>
      </c>
      <c r="N110" s="454">
        <f t="shared" si="30"/>
        <v>0</v>
      </c>
      <c r="O110" s="454">
        <f t="shared" si="31"/>
        <v>21</v>
      </c>
      <c r="P110" s="454">
        <f t="shared" si="32"/>
        <v>16</v>
      </c>
      <c r="Q110" s="456">
        <f t="shared" si="33"/>
        <v>46</v>
      </c>
      <c r="R110" s="806">
        <v>0</v>
      </c>
      <c r="S110" s="447"/>
      <c r="T110" s="447"/>
    </row>
    <row r="111" spans="1:34" ht="15.75" customHeight="1" x14ac:dyDescent="0.2">
      <c r="A111" s="289">
        <v>14</v>
      </c>
      <c r="B111" s="416" t="s">
        <v>27</v>
      </c>
      <c r="C111" s="465">
        <v>3</v>
      </c>
      <c r="D111" s="454">
        <v>0</v>
      </c>
      <c r="E111" s="454">
        <v>23</v>
      </c>
      <c r="F111" s="454">
        <v>3</v>
      </c>
      <c r="G111" s="456">
        <f t="shared" si="27"/>
        <v>29</v>
      </c>
      <c r="H111" s="465">
        <v>4</v>
      </c>
      <c r="I111" s="454">
        <v>0</v>
      </c>
      <c r="J111" s="454">
        <v>14</v>
      </c>
      <c r="K111" s="454">
        <v>4</v>
      </c>
      <c r="L111" s="456">
        <f t="shared" si="28"/>
        <v>22</v>
      </c>
      <c r="M111" s="465">
        <f t="shared" si="29"/>
        <v>7</v>
      </c>
      <c r="N111" s="454">
        <f t="shared" si="30"/>
        <v>0</v>
      </c>
      <c r="O111" s="454">
        <f t="shared" si="31"/>
        <v>37</v>
      </c>
      <c r="P111" s="454">
        <f t="shared" si="32"/>
        <v>7</v>
      </c>
      <c r="Q111" s="456">
        <f t="shared" si="33"/>
        <v>51</v>
      </c>
      <c r="R111" s="806">
        <v>0</v>
      </c>
      <c r="S111" s="447"/>
      <c r="T111" s="447"/>
    </row>
    <row r="112" spans="1:34" ht="34.5" customHeight="1" thickBot="1" x14ac:dyDescent="0.25">
      <c r="A112" s="413">
        <v>15</v>
      </c>
      <c r="B112" s="1043" t="s">
        <v>28</v>
      </c>
      <c r="C112" s="468">
        <v>1</v>
      </c>
      <c r="D112" s="469">
        <v>0</v>
      </c>
      <c r="E112" s="469">
        <v>5</v>
      </c>
      <c r="F112" s="469">
        <v>8</v>
      </c>
      <c r="G112" s="470">
        <f t="shared" si="27"/>
        <v>14</v>
      </c>
      <c r="H112" s="468">
        <v>0</v>
      </c>
      <c r="I112" s="469">
        <v>0</v>
      </c>
      <c r="J112" s="469">
        <v>3</v>
      </c>
      <c r="K112" s="469">
        <v>3</v>
      </c>
      <c r="L112" s="470">
        <f t="shared" si="28"/>
        <v>6</v>
      </c>
      <c r="M112" s="468">
        <f t="shared" si="29"/>
        <v>1</v>
      </c>
      <c r="N112" s="469">
        <f t="shared" si="30"/>
        <v>0</v>
      </c>
      <c r="O112" s="469">
        <f t="shared" si="31"/>
        <v>8</v>
      </c>
      <c r="P112" s="469">
        <f t="shared" si="32"/>
        <v>11</v>
      </c>
      <c r="Q112" s="470">
        <f t="shared" si="33"/>
        <v>20</v>
      </c>
      <c r="R112" s="807">
        <v>0</v>
      </c>
      <c r="S112" s="447"/>
      <c r="T112" s="447"/>
    </row>
    <row r="113" spans="1:34" s="520" customFormat="1" ht="22.5" customHeight="1" x14ac:dyDescent="0.25">
      <c r="A113" s="395"/>
      <c r="B113" s="396" t="s">
        <v>493</v>
      </c>
      <c r="C113" s="397">
        <f t="shared" ref="C113:R113" si="34">SUM(C98:C112)</f>
        <v>45</v>
      </c>
      <c r="D113" s="398">
        <f t="shared" si="34"/>
        <v>67</v>
      </c>
      <c r="E113" s="398">
        <f t="shared" si="34"/>
        <v>119</v>
      </c>
      <c r="F113" s="398">
        <f t="shared" si="34"/>
        <v>138</v>
      </c>
      <c r="G113" s="399">
        <f t="shared" si="34"/>
        <v>369</v>
      </c>
      <c r="H113" s="397">
        <f t="shared" si="34"/>
        <v>44</v>
      </c>
      <c r="I113" s="398">
        <f t="shared" si="34"/>
        <v>51</v>
      </c>
      <c r="J113" s="398">
        <f t="shared" si="34"/>
        <v>95</v>
      </c>
      <c r="K113" s="398">
        <f t="shared" si="34"/>
        <v>106</v>
      </c>
      <c r="L113" s="399">
        <f t="shared" si="34"/>
        <v>296</v>
      </c>
      <c r="M113" s="397">
        <f t="shared" si="34"/>
        <v>89</v>
      </c>
      <c r="N113" s="398">
        <f t="shared" si="34"/>
        <v>118</v>
      </c>
      <c r="O113" s="398">
        <f t="shared" si="34"/>
        <v>214</v>
      </c>
      <c r="P113" s="398">
        <f t="shared" si="34"/>
        <v>244</v>
      </c>
      <c r="Q113" s="399">
        <f t="shared" si="34"/>
        <v>665</v>
      </c>
      <c r="R113" s="400">
        <f t="shared" si="34"/>
        <v>17</v>
      </c>
      <c r="S113" s="401"/>
      <c r="T113" s="401"/>
      <c r="U113" s="520" t="s">
        <v>427</v>
      </c>
    </row>
    <row r="114" spans="1:34" ht="15.75" customHeight="1" x14ac:dyDescent="0.2">
      <c r="A114" s="289"/>
      <c r="B114" s="290" t="s">
        <v>428</v>
      </c>
      <c r="C114" s="453">
        <v>61</v>
      </c>
      <c r="D114" s="454">
        <v>72</v>
      </c>
      <c r="E114" s="454">
        <v>111</v>
      </c>
      <c r="F114" s="454">
        <v>135</v>
      </c>
      <c r="G114" s="456">
        <v>379</v>
      </c>
      <c r="H114" s="453">
        <v>49</v>
      </c>
      <c r="I114" s="454">
        <v>47</v>
      </c>
      <c r="J114" s="454">
        <v>93</v>
      </c>
      <c r="K114" s="454">
        <v>108</v>
      </c>
      <c r="L114" s="455">
        <v>297</v>
      </c>
      <c r="M114" s="453">
        <v>110</v>
      </c>
      <c r="N114" s="454">
        <v>119</v>
      </c>
      <c r="O114" s="454">
        <v>204</v>
      </c>
      <c r="P114" s="454">
        <v>243</v>
      </c>
      <c r="Q114" s="456">
        <v>676</v>
      </c>
      <c r="R114" s="642">
        <v>24</v>
      </c>
      <c r="S114" s="447"/>
      <c r="T114" s="447"/>
      <c r="U114" s="445" t="s">
        <v>427</v>
      </c>
    </row>
    <row r="115" spans="1:34" ht="15.75" customHeight="1" x14ac:dyDescent="0.2">
      <c r="A115" s="289"/>
      <c r="B115" s="290" t="s">
        <v>386</v>
      </c>
      <c r="C115" s="453">
        <v>58</v>
      </c>
      <c r="D115" s="454">
        <v>68</v>
      </c>
      <c r="E115" s="454">
        <v>102</v>
      </c>
      <c r="F115" s="454">
        <v>129</v>
      </c>
      <c r="G115" s="456">
        <v>357</v>
      </c>
      <c r="H115" s="453">
        <v>57</v>
      </c>
      <c r="I115" s="454">
        <v>58</v>
      </c>
      <c r="J115" s="454">
        <v>92</v>
      </c>
      <c r="K115" s="454">
        <v>106</v>
      </c>
      <c r="L115" s="455">
        <v>313</v>
      </c>
      <c r="M115" s="453">
        <v>115</v>
      </c>
      <c r="N115" s="454">
        <v>126</v>
      </c>
      <c r="O115" s="454">
        <v>194</v>
      </c>
      <c r="P115" s="454">
        <v>235</v>
      </c>
      <c r="Q115" s="456">
        <v>670</v>
      </c>
      <c r="R115" s="642">
        <v>26</v>
      </c>
      <c r="S115" s="447"/>
      <c r="T115" s="447"/>
    </row>
    <row r="116" spans="1:34" ht="15.75" customHeight="1" x14ac:dyDescent="0.2">
      <c r="A116" s="289"/>
      <c r="B116" s="290" t="s">
        <v>341</v>
      </c>
      <c r="C116" s="453">
        <v>53</v>
      </c>
      <c r="D116" s="454">
        <v>82</v>
      </c>
      <c r="E116" s="454">
        <v>94</v>
      </c>
      <c r="F116" s="454">
        <v>117</v>
      </c>
      <c r="G116" s="456">
        <v>346</v>
      </c>
      <c r="H116" s="453">
        <v>62</v>
      </c>
      <c r="I116" s="454">
        <v>58</v>
      </c>
      <c r="J116" s="454">
        <v>79</v>
      </c>
      <c r="K116" s="454">
        <v>106</v>
      </c>
      <c r="L116" s="455">
        <v>305</v>
      </c>
      <c r="M116" s="453">
        <v>115</v>
      </c>
      <c r="N116" s="454">
        <v>140</v>
      </c>
      <c r="O116" s="454">
        <v>173</v>
      </c>
      <c r="P116" s="454">
        <v>223</v>
      </c>
      <c r="Q116" s="456">
        <v>651</v>
      </c>
      <c r="R116" s="642">
        <v>30</v>
      </c>
      <c r="S116" s="447"/>
      <c r="T116" s="447"/>
    </row>
    <row r="117" spans="1:34" ht="15.75" customHeight="1" thickBot="1" x14ac:dyDescent="0.25">
      <c r="A117" s="413"/>
      <c r="B117" s="414" t="s">
        <v>165</v>
      </c>
      <c r="C117" s="415">
        <v>66</v>
      </c>
      <c r="D117" s="469">
        <v>87</v>
      </c>
      <c r="E117" s="469">
        <v>88</v>
      </c>
      <c r="F117" s="469">
        <v>125</v>
      </c>
      <c r="G117" s="470">
        <v>366</v>
      </c>
      <c r="H117" s="415">
        <v>74</v>
      </c>
      <c r="I117" s="469">
        <v>65</v>
      </c>
      <c r="J117" s="469">
        <v>77</v>
      </c>
      <c r="K117" s="469">
        <v>102</v>
      </c>
      <c r="L117" s="1036">
        <v>318</v>
      </c>
      <c r="M117" s="415">
        <v>140</v>
      </c>
      <c r="N117" s="469">
        <v>152</v>
      </c>
      <c r="O117" s="469">
        <v>165</v>
      </c>
      <c r="P117" s="469">
        <v>227</v>
      </c>
      <c r="Q117" s="470">
        <v>684</v>
      </c>
      <c r="R117" s="643">
        <v>31</v>
      </c>
      <c r="S117" s="447"/>
      <c r="T117" s="447"/>
    </row>
    <row r="118" spans="1:34" ht="15.75" customHeight="1" x14ac:dyDescent="0.2">
      <c r="A118" s="282" t="s">
        <v>93</v>
      </c>
      <c r="T118" s="445" t="s">
        <v>132</v>
      </c>
    </row>
    <row r="120" spans="1:34" s="283" customFormat="1" ht="32.25" customHeight="1" thickBot="1" x14ac:dyDescent="0.25">
      <c r="A120" s="251" t="s">
        <v>534</v>
      </c>
    </row>
    <row r="121" spans="1:34" s="285" customFormat="1" ht="21.75" customHeight="1" thickBot="1" x14ac:dyDescent="0.3">
      <c r="A121" s="303"/>
      <c r="B121" s="304"/>
      <c r="C121" s="1637" t="s">
        <v>86</v>
      </c>
      <c r="D121" s="1638"/>
      <c r="E121" s="1638"/>
      <c r="F121" s="1638"/>
      <c r="G121" s="1639"/>
      <c r="H121" s="1637" t="s">
        <v>87</v>
      </c>
      <c r="I121" s="1638"/>
      <c r="J121" s="1638"/>
      <c r="K121" s="1638"/>
      <c r="L121" s="1639"/>
      <c r="M121" s="1637" t="s">
        <v>88</v>
      </c>
      <c r="N121" s="1638"/>
      <c r="O121" s="1638"/>
      <c r="P121" s="1638"/>
      <c r="Q121" s="1638"/>
      <c r="R121" s="1639"/>
    </row>
    <row r="122" spans="1:34" s="285" customFormat="1" ht="83.25" customHeight="1" thickBot="1" x14ac:dyDescent="0.3">
      <c r="A122" s="305" t="s">
        <v>2</v>
      </c>
      <c r="B122" s="286" t="s">
        <v>3</v>
      </c>
      <c r="C122" s="342" t="s">
        <v>89</v>
      </c>
      <c r="D122" s="339" t="s">
        <v>339</v>
      </c>
      <c r="E122" s="339" t="s">
        <v>340</v>
      </c>
      <c r="F122" s="339" t="s">
        <v>90</v>
      </c>
      <c r="G122" s="371" t="s">
        <v>91</v>
      </c>
      <c r="H122" s="360" t="s">
        <v>89</v>
      </c>
      <c r="I122" s="339" t="s">
        <v>339</v>
      </c>
      <c r="J122" s="339" t="s">
        <v>340</v>
      </c>
      <c r="K122" s="339" t="s">
        <v>90</v>
      </c>
      <c r="L122" s="371" t="s">
        <v>13</v>
      </c>
      <c r="M122" s="360" t="s">
        <v>89</v>
      </c>
      <c r="N122" s="339" t="s">
        <v>339</v>
      </c>
      <c r="O122" s="339" t="s">
        <v>340</v>
      </c>
      <c r="P122" s="339" t="s">
        <v>90</v>
      </c>
      <c r="Q122" s="371" t="s">
        <v>13</v>
      </c>
      <c r="R122" s="478" t="s">
        <v>92</v>
      </c>
    </row>
    <row r="123" spans="1:34" ht="22.5" customHeight="1" x14ac:dyDescent="0.2">
      <c r="A123" s="309">
        <v>1</v>
      </c>
      <c r="B123" s="288" t="s">
        <v>14</v>
      </c>
      <c r="C123" s="1040">
        <v>12</v>
      </c>
      <c r="D123" s="1041">
        <v>0</v>
      </c>
      <c r="E123" s="1041">
        <v>0</v>
      </c>
      <c r="F123" s="1041">
        <v>0</v>
      </c>
      <c r="G123" s="1042">
        <f t="shared" ref="G123:G137" si="35">SUM(C123:F123)</f>
        <v>12</v>
      </c>
      <c r="H123" s="1040">
        <v>15</v>
      </c>
      <c r="I123" s="1041">
        <v>5</v>
      </c>
      <c r="J123" s="1041">
        <v>0</v>
      </c>
      <c r="K123" s="1041">
        <v>3</v>
      </c>
      <c r="L123" s="1042">
        <f t="shared" ref="L123:L137" si="36">SUM(H123:K123)</f>
        <v>23</v>
      </c>
      <c r="M123" s="1040">
        <f t="shared" ref="M123:M137" si="37">C123+H123</f>
        <v>27</v>
      </c>
      <c r="N123" s="1041">
        <f t="shared" ref="N123:N137" si="38">D123+I123</f>
        <v>5</v>
      </c>
      <c r="O123" s="1041">
        <f t="shared" ref="O123:O137" si="39">E123+J123</f>
        <v>0</v>
      </c>
      <c r="P123" s="1041">
        <f t="shared" ref="P123:P137" si="40">F123+K123</f>
        <v>3</v>
      </c>
      <c r="Q123" s="1042">
        <f t="shared" ref="Q123:Q137" si="41">SUM(M123:P123)</f>
        <v>35</v>
      </c>
      <c r="R123" s="805">
        <v>27</v>
      </c>
      <c r="S123" s="447"/>
      <c r="T123" s="479"/>
    </row>
    <row r="124" spans="1:34" ht="15.75" customHeight="1" x14ac:dyDescent="0.2">
      <c r="A124" s="313">
        <v>2</v>
      </c>
      <c r="B124" s="290" t="s">
        <v>15</v>
      </c>
      <c r="C124" s="465">
        <v>10</v>
      </c>
      <c r="D124" s="454">
        <v>0</v>
      </c>
      <c r="E124" s="454">
        <v>0</v>
      </c>
      <c r="F124" s="454">
        <v>2</v>
      </c>
      <c r="G124" s="456">
        <f t="shared" si="35"/>
        <v>12</v>
      </c>
      <c r="H124" s="465">
        <v>20</v>
      </c>
      <c r="I124" s="454">
        <v>0</v>
      </c>
      <c r="J124" s="454">
        <v>0</v>
      </c>
      <c r="K124" s="454">
        <v>1</v>
      </c>
      <c r="L124" s="456">
        <f t="shared" si="36"/>
        <v>21</v>
      </c>
      <c r="M124" s="465">
        <f t="shared" si="37"/>
        <v>30</v>
      </c>
      <c r="N124" s="454">
        <f t="shared" si="38"/>
        <v>0</v>
      </c>
      <c r="O124" s="454">
        <f t="shared" si="39"/>
        <v>0</v>
      </c>
      <c r="P124" s="454">
        <f t="shared" si="40"/>
        <v>3</v>
      </c>
      <c r="Q124" s="456">
        <f t="shared" si="41"/>
        <v>33</v>
      </c>
      <c r="R124" s="806">
        <v>23</v>
      </c>
      <c r="S124" s="447"/>
      <c r="T124" s="479"/>
    </row>
    <row r="125" spans="1:34" ht="15.75" customHeight="1" x14ac:dyDescent="0.2">
      <c r="A125" s="313">
        <v>3</v>
      </c>
      <c r="B125" s="290" t="s">
        <v>16</v>
      </c>
      <c r="C125" s="465">
        <v>36</v>
      </c>
      <c r="D125" s="454">
        <v>1</v>
      </c>
      <c r="E125" s="454">
        <v>1</v>
      </c>
      <c r="F125" s="454">
        <v>1</v>
      </c>
      <c r="G125" s="456">
        <f t="shared" si="35"/>
        <v>39</v>
      </c>
      <c r="H125" s="465">
        <v>30</v>
      </c>
      <c r="I125" s="454">
        <v>0</v>
      </c>
      <c r="J125" s="454">
        <v>0</v>
      </c>
      <c r="K125" s="454">
        <v>0</v>
      </c>
      <c r="L125" s="456">
        <f t="shared" si="36"/>
        <v>30</v>
      </c>
      <c r="M125" s="465">
        <f t="shared" si="37"/>
        <v>66</v>
      </c>
      <c r="N125" s="454">
        <f t="shared" si="38"/>
        <v>1</v>
      </c>
      <c r="O125" s="454">
        <f t="shared" si="39"/>
        <v>1</v>
      </c>
      <c r="P125" s="454">
        <f t="shared" si="40"/>
        <v>1</v>
      </c>
      <c r="Q125" s="456">
        <f t="shared" si="41"/>
        <v>69</v>
      </c>
      <c r="R125" s="806">
        <v>14</v>
      </c>
      <c r="S125" s="447"/>
      <c r="T125" s="528"/>
      <c r="U125" s="527"/>
      <c r="V125" s="528"/>
      <c r="W125" s="528"/>
      <c r="X125" s="528"/>
      <c r="Y125" s="528"/>
      <c r="Z125" s="528"/>
      <c r="AA125" s="528"/>
      <c r="AB125" s="528"/>
      <c r="AC125" s="528"/>
      <c r="AD125" s="528"/>
      <c r="AE125" s="528"/>
      <c r="AF125" s="528"/>
      <c r="AG125" s="528"/>
      <c r="AH125" s="528"/>
    </row>
    <row r="126" spans="1:34" ht="15.75" customHeight="1" x14ac:dyDescent="0.2">
      <c r="A126" s="313">
        <v>4</v>
      </c>
      <c r="B126" s="290" t="s">
        <v>17</v>
      </c>
      <c r="C126" s="465">
        <v>9</v>
      </c>
      <c r="D126" s="454">
        <v>0</v>
      </c>
      <c r="E126" s="454">
        <v>0</v>
      </c>
      <c r="F126" s="454">
        <v>4</v>
      </c>
      <c r="G126" s="456">
        <f t="shared" si="35"/>
        <v>13</v>
      </c>
      <c r="H126" s="465">
        <v>3</v>
      </c>
      <c r="I126" s="454">
        <v>0</v>
      </c>
      <c r="J126" s="454">
        <v>0</v>
      </c>
      <c r="K126" s="454">
        <v>0</v>
      </c>
      <c r="L126" s="456">
        <f t="shared" si="36"/>
        <v>3</v>
      </c>
      <c r="M126" s="465">
        <f t="shared" si="37"/>
        <v>12</v>
      </c>
      <c r="N126" s="454">
        <f t="shared" si="38"/>
        <v>0</v>
      </c>
      <c r="O126" s="454">
        <f t="shared" si="39"/>
        <v>0</v>
      </c>
      <c r="P126" s="454">
        <f t="shared" si="40"/>
        <v>4</v>
      </c>
      <c r="Q126" s="456">
        <f t="shared" si="41"/>
        <v>16</v>
      </c>
      <c r="R126" s="806">
        <v>6</v>
      </c>
      <c r="S126" s="447"/>
      <c r="T126" s="528" t="s">
        <v>426</v>
      </c>
      <c r="U126" s="527" t="s">
        <v>360</v>
      </c>
      <c r="V126" s="528"/>
      <c r="W126" s="528"/>
      <c r="X126" s="528"/>
      <c r="Y126" s="528"/>
      <c r="Z126" s="528"/>
      <c r="AA126" s="528"/>
      <c r="AB126" s="528"/>
      <c r="AC126" s="528"/>
      <c r="AD126" s="528"/>
      <c r="AE126" s="528"/>
      <c r="AF126" s="528"/>
      <c r="AG126" s="528"/>
      <c r="AH126" s="528"/>
    </row>
    <row r="127" spans="1:34" ht="16.5" customHeight="1" x14ac:dyDescent="0.2">
      <c r="A127" s="313">
        <v>5</v>
      </c>
      <c r="B127" s="290" t="s">
        <v>18</v>
      </c>
      <c r="C127" s="465">
        <v>17</v>
      </c>
      <c r="D127" s="454">
        <v>0</v>
      </c>
      <c r="E127" s="454">
        <v>1</v>
      </c>
      <c r="F127" s="454">
        <v>1</v>
      </c>
      <c r="G127" s="456">
        <f t="shared" si="35"/>
        <v>19</v>
      </c>
      <c r="H127" s="465">
        <v>5</v>
      </c>
      <c r="I127" s="454">
        <v>0</v>
      </c>
      <c r="J127" s="454">
        <v>2</v>
      </c>
      <c r="K127" s="454">
        <v>0</v>
      </c>
      <c r="L127" s="456">
        <f t="shared" si="36"/>
        <v>7</v>
      </c>
      <c r="M127" s="465">
        <f t="shared" si="37"/>
        <v>22</v>
      </c>
      <c r="N127" s="454">
        <f t="shared" si="38"/>
        <v>0</v>
      </c>
      <c r="O127" s="454">
        <f t="shared" si="39"/>
        <v>3</v>
      </c>
      <c r="P127" s="454">
        <f t="shared" si="40"/>
        <v>1</v>
      </c>
      <c r="Q127" s="456">
        <f t="shared" si="41"/>
        <v>26</v>
      </c>
      <c r="R127" s="806">
        <v>0</v>
      </c>
      <c r="S127" s="447"/>
      <c r="T127" s="528"/>
      <c r="U127" s="527"/>
      <c r="V127" s="528"/>
      <c r="W127" s="528"/>
      <c r="X127" s="528"/>
      <c r="Y127" s="528"/>
      <c r="Z127" s="528"/>
      <c r="AA127" s="528"/>
      <c r="AB127" s="528"/>
      <c r="AC127" s="528"/>
      <c r="AD127" s="528"/>
      <c r="AE127" s="528"/>
      <c r="AF127" s="528"/>
      <c r="AG127" s="528"/>
      <c r="AH127" s="528"/>
    </row>
    <row r="128" spans="1:34" ht="15.75" customHeight="1" x14ac:dyDescent="0.2">
      <c r="A128" s="317">
        <v>6</v>
      </c>
      <c r="B128" s="292" t="s">
        <v>19</v>
      </c>
      <c r="C128" s="465">
        <v>6</v>
      </c>
      <c r="D128" s="454">
        <v>0</v>
      </c>
      <c r="E128" s="454">
        <v>0</v>
      </c>
      <c r="F128" s="454">
        <v>0</v>
      </c>
      <c r="G128" s="456">
        <f t="shared" si="35"/>
        <v>6</v>
      </c>
      <c r="H128" s="465">
        <v>2</v>
      </c>
      <c r="I128" s="454">
        <v>0</v>
      </c>
      <c r="J128" s="454">
        <v>1</v>
      </c>
      <c r="K128" s="454">
        <v>1</v>
      </c>
      <c r="L128" s="456">
        <f t="shared" si="36"/>
        <v>4</v>
      </c>
      <c r="M128" s="465">
        <f t="shared" si="37"/>
        <v>8</v>
      </c>
      <c r="N128" s="454">
        <f t="shared" si="38"/>
        <v>0</v>
      </c>
      <c r="O128" s="454">
        <f t="shared" si="39"/>
        <v>1</v>
      </c>
      <c r="P128" s="454">
        <f t="shared" si="40"/>
        <v>1</v>
      </c>
      <c r="Q128" s="456">
        <f t="shared" si="41"/>
        <v>10</v>
      </c>
      <c r="R128" s="806">
        <v>0</v>
      </c>
      <c r="S128" s="447"/>
      <c r="T128" s="528"/>
      <c r="U128" s="527"/>
      <c r="V128" s="528"/>
      <c r="W128" s="528"/>
      <c r="X128" s="528"/>
      <c r="Y128" s="528"/>
      <c r="Z128" s="528"/>
      <c r="AA128" s="528"/>
      <c r="AB128" s="528"/>
      <c r="AC128" s="528"/>
      <c r="AD128" s="528"/>
      <c r="AE128" s="528"/>
      <c r="AF128" s="528"/>
      <c r="AG128" s="528"/>
      <c r="AH128" s="528"/>
    </row>
    <row r="129" spans="1:34" ht="15.75" customHeight="1" x14ac:dyDescent="0.2">
      <c r="A129" s="317">
        <v>7</v>
      </c>
      <c r="B129" s="292" t="s">
        <v>20</v>
      </c>
      <c r="C129" s="465">
        <v>2</v>
      </c>
      <c r="D129" s="454">
        <v>1</v>
      </c>
      <c r="E129" s="454">
        <v>1</v>
      </c>
      <c r="F129" s="454">
        <v>1</v>
      </c>
      <c r="G129" s="456">
        <f t="shared" si="35"/>
        <v>5</v>
      </c>
      <c r="H129" s="465">
        <v>3</v>
      </c>
      <c r="I129" s="454">
        <v>0</v>
      </c>
      <c r="J129" s="454">
        <v>4</v>
      </c>
      <c r="K129" s="454">
        <v>1</v>
      </c>
      <c r="L129" s="456">
        <f t="shared" si="36"/>
        <v>8</v>
      </c>
      <c r="M129" s="465">
        <f t="shared" si="37"/>
        <v>5</v>
      </c>
      <c r="N129" s="454">
        <f t="shared" si="38"/>
        <v>1</v>
      </c>
      <c r="O129" s="454">
        <f t="shared" si="39"/>
        <v>5</v>
      </c>
      <c r="P129" s="454">
        <f t="shared" si="40"/>
        <v>2</v>
      </c>
      <c r="Q129" s="456">
        <f t="shared" si="41"/>
        <v>13</v>
      </c>
      <c r="R129" s="806">
        <v>0</v>
      </c>
      <c r="S129" s="447"/>
      <c r="T129" s="447"/>
    </row>
    <row r="130" spans="1:34" ht="15.75" customHeight="1" x14ac:dyDescent="0.2">
      <c r="A130" s="313">
        <v>8</v>
      </c>
      <c r="B130" s="290" t="s">
        <v>21</v>
      </c>
      <c r="C130" s="465">
        <v>8</v>
      </c>
      <c r="D130" s="454">
        <v>2</v>
      </c>
      <c r="E130" s="454">
        <v>3</v>
      </c>
      <c r="F130" s="454">
        <v>0</v>
      </c>
      <c r="G130" s="456">
        <f t="shared" si="35"/>
        <v>13</v>
      </c>
      <c r="H130" s="465">
        <v>8</v>
      </c>
      <c r="I130" s="454">
        <v>0</v>
      </c>
      <c r="J130" s="454">
        <v>0</v>
      </c>
      <c r="K130" s="454">
        <v>2</v>
      </c>
      <c r="L130" s="456">
        <f t="shared" si="36"/>
        <v>10</v>
      </c>
      <c r="M130" s="465">
        <f t="shared" si="37"/>
        <v>16</v>
      </c>
      <c r="N130" s="454">
        <f t="shared" si="38"/>
        <v>2</v>
      </c>
      <c r="O130" s="454">
        <f t="shared" si="39"/>
        <v>3</v>
      </c>
      <c r="P130" s="454">
        <f t="shared" si="40"/>
        <v>2</v>
      </c>
      <c r="Q130" s="456">
        <f t="shared" si="41"/>
        <v>23</v>
      </c>
      <c r="R130" s="806">
        <v>14</v>
      </c>
      <c r="S130" s="447"/>
      <c r="T130" s="528"/>
      <c r="U130" s="527"/>
      <c r="V130" s="528"/>
      <c r="W130" s="528"/>
      <c r="X130" s="528"/>
      <c r="Y130" s="528"/>
      <c r="Z130" s="528"/>
      <c r="AA130" s="528" t="s">
        <v>533</v>
      </c>
      <c r="AB130" s="528"/>
      <c r="AC130" s="528"/>
      <c r="AD130" s="528"/>
      <c r="AE130" s="528"/>
      <c r="AF130" s="528"/>
      <c r="AG130" s="528"/>
      <c r="AH130" s="528"/>
    </row>
    <row r="131" spans="1:34" ht="15.75" customHeight="1" x14ac:dyDescent="0.2">
      <c r="A131" s="313">
        <v>9</v>
      </c>
      <c r="B131" s="290" t="s">
        <v>22</v>
      </c>
      <c r="C131" s="465">
        <v>0</v>
      </c>
      <c r="D131" s="454">
        <v>0</v>
      </c>
      <c r="E131" s="454">
        <v>2</v>
      </c>
      <c r="F131" s="454">
        <v>1</v>
      </c>
      <c r="G131" s="456">
        <f t="shared" si="35"/>
        <v>3</v>
      </c>
      <c r="H131" s="465">
        <v>0</v>
      </c>
      <c r="I131" s="454">
        <v>0</v>
      </c>
      <c r="J131" s="454">
        <v>0</v>
      </c>
      <c r="K131" s="454">
        <v>1</v>
      </c>
      <c r="L131" s="456">
        <f t="shared" si="36"/>
        <v>1</v>
      </c>
      <c r="M131" s="465">
        <f t="shared" si="37"/>
        <v>0</v>
      </c>
      <c r="N131" s="454">
        <f t="shared" si="38"/>
        <v>0</v>
      </c>
      <c r="O131" s="454">
        <f t="shared" si="39"/>
        <v>2</v>
      </c>
      <c r="P131" s="454">
        <f t="shared" si="40"/>
        <v>2</v>
      </c>
      <c r="Q131" s="456">
        <f t="shared" si="41"/>
        <v>4</v>
      </c>
      <c r="R131" s="806">
        <v>0</v>
      </c>
      <c r="S131" s="447"/>
      <c r="T131" s="447"/>
    </row>
    <row r="132" spans="1:34" ht="15.75" customHeight="1" x14ac:dyDescent="0.2">
      <c r="A132" s="313">
        <v>10</v>
      </c>
      <c r="B132" s="290" t="s">
        <v>23</v>
      </c>
      <c r="C132" s="465">
        <v>3</v>
      </c>
      <c r="D132" s="454">
        <v>1</v>
      </c>
      <c r="E132" s="454">
        <v>2</v>
      </c>
      <c r="F132" s="454">
        <v>2</v>
      </c>
      <c r="G132" s="456">
        <f t="shared" si="35"/>
        <v>8</v>
      </c>
      <c r="H132" s="465">
        <v>5</v>
      </c>
      <c r="I132" s="454">
        <v>6</v>
      </c>
      <c r="J132" s="454">
        <v>2</v>
      </c>
      <c r="K132" s="454">
        <v>2</v>
      </c>
      <c r="L132" s="456">
        <f t="shared" si="36"/>
        <v>15</v>
      </c>
      <c r="M132" s="465">
        <f t="shared" si="37"/>
        <v>8</v>
      </c>
      <c r="N132" s="454">
        <f t="shared" si="38"/>
        <v>7</v>
      </c>
      <c r="O132" s="454">
        <f t="shared" si="39"/>
        <v>4</v>
      </c>
      <c r="P132" s="454">
        <f t="shared" si="40"/>
        <v>4</v>
      </c>
      <c r="Q132" s="456">
        <f t="shared" si="41"/>
        <v>23</v>
      </c>
      <c r="R132" s="806">
        <v>0</v>
      </c>
      <c r="S132" s="447"/>
      <c r="T132" s="447"/>
    </row>
    <row r="133" spans="1:34" ht="15.75" customHeight="1" x14ac:dyDescent="0.2">
      <c r="A133" s="317">
        <v>11</v>
      </c>
      <c r="B133" s="292" t="s">
        <v>24</v>
      </c>
      <c r="C133" s="465">
        <v>9</v>
      </c>
      <c r="D133" s="454">
        <v>1</v>
      </c>
      <c r="E133" s="454">
        <v>1</v>
      </c>
      <c r="F133" s="454">
        <v>2</v>
      </c>
      <c r="G133" s="456">
        <f t="shared" si="35"/>
        <v>13</v>
      </c>
      <c r="H133" s="465">
        <v>7</v>
      </c>
      <c r="I133" s="454">
        <v>0</v>
      </c>
      <c r="J133" s="454">
        <v>0</v>
      </c>
      <c r="K133" s="454">
        <v>2</v>
      </c>
      <c r="L133" s="456">
        <f t="shared" si="36"/>
        <v>9</v>
      </c>
      <c r="M133" s="465">
        <f t="shared" si="37"/>
        <v>16</v>
      </c>
      <c r="N133" s="454">
        <f t="shared" si="38"/>
        <v>1</v>
      </c>
      <c r="O133" s="454">
        <f t="shared" si="39"/>
        <v>1</v>
      </c>
      <c r="P133" s="454">
        <f t="shared" si="40"/>
        <v>4</v>
      </c>
      <c r="Q133" s="456">
        <f t="shared" si="41"/>
        <v>22</v>
      </c>
      <c r="R133" s="806">
        <v>1</v>
      </c>
      <c r="S133" s="447"/>
      <c r="T133" s="447"/>
    </row>
    <row r="134" spans="1:34" ht="15.75" customHeight="1" x14ac:dyDescent="0.2">
      <c r="A134" s="313">
        <v>12</v>
      </c>
      <c r="B134" s="290" t="s">
        <v>25</v>
      </c>
      <c r="C134" s="465">
        <v>1</v>
      </c>
      <c r="D134" s="454">
        <v>3</v>
      </c>
      <c r="E134" s="454">
        <v>2</v>
      </c>
      <c r="F134" s="454">
        <v>2</v>
      </c>
      <c r="G134" s="456">
        <f t="shared" si="35"/>
        <v>8</v>
      </c>
      <c r="H134" s="465">
        <v>2</v>
      </c>
      <c r="I134" s="454">
        <v>2</v>
      </c>
      <c r="J134" s="454">
        <v>1</v>
      </c>
      <c r="K134" s="454">
        <v>0</v>
      </c>
      <c r="L134" s="456">
        <f t="shared" si="36"/>
        <v>5</v>
      </c>
      <c r="M134" s="465">
        <f t="shared" si="37"/>
        <v>3</v>
      </c>
      <c r="N134" s="454">
        <f t="shared" si="38"/>
        <v>5</v>
      </c>
      <c r="O134" s="454">
        <f t="shared" si="39"/>
        <v>3</v>
      </c>
      <c r="P134" s="454">
        <f t="shared" si="40"/>
        <v>2</v>
      </c>
      <c r="Q134" s="456">
        <f t="shared" si="41"/>
        <v>13</v>
      </c>
      <c r="R134" s="806">
        <v>2</v>
      </c>
      <c r="S134" s="447"/>
      <c r="T134" s="447"/>
    </row>
    <row r="135" spans="1:34" ht="15.75" customHeight="1" x14ac:dyDescent="0.2">
      <c r="A135" s="313">
        <v>13</v>
      </c>
      <c r="B135" s="290" t="s">
        <v>26</v>
      </c>
      <c r="C135" s="465">
        <v>13</v>
      </c>
      <c r="D135" s="454">
        <v>0</v>
      </c>
      <c r="E135" s="454">
        <v>2</v>
      </c>
      <c r="F135" s="454">
        <v>0</v>
      </c>
      <c r="G135" s="456">
        <f t="shared" si="35"/>
        <v>15</v>
      </c>
      <c r="H135" s="465">
        <v>16</v>
      </c>
      <c r="I135" s="454">
        <v>0</v>
      </c>
      <c r="J135" s="454">
        <v>3</v>
      </c>
      <c r="K135" s="454">
        <v>0</v>
      </c>
      <c r="L135" s="456">
        <f t="shared" si="36"/>
        <v>19</v>
      </c>
      <c r="M135" s="465">
        <f t="shared" si="37"/>
        <v>29</v>
      </c>
      <c r="N135" s="454">
        <f t="shared" si="38"/>
        <v>0</v>
      </c>
      <c r="O135" s="454">
        <f t="shared" si="39"/>
        <v>5</v>
      </c>
      <c r="P135" s="454">
        <f t="shared" si="40"/>
        <v>0</v>
      </c>
      <c r="Q135" s="456">
        <f t="shared" si="41"/>
        <v>34</v>
      </c>
      <c r="R135" s="806">
        <v>4</v>
      </c>
      <c r="S135" s="447"/>
      <c r="T135" s="447"/>
    </row>
    <row r="136" spans="1:34" ht="15.75" customHeight="1" x14ac:dyDescent="0.2">
      <c r="A136" s="313">
        <v>14</v>
      </c>
      <c r="B136" s="290" t="s">
        <v>27</v>
      </c>
      <c r="C136" s="465">
        <v>7</v>
      </c>
      <c r="D136" s="454">
        <v>2</v>
      </c>
      <c r="E136" s="454">
        <v>4</v>
      </c>
      <c r="F136" s="454">
        <v>1</v>
      </c>
      <c r="G136" s="456">
        <f t="shared" si="35"/>
        <v>14</v>
      </c>
      <c r="H136" s="465">
        <v>3</v>
      </c>
      <c r="I136" s="454">
        <v>1</v>
      </c>
      <c r="J136" s="454">
        <v>2</v>
      </c>
      <c r="K136" s="454">
        <v>1</v>
      </c>
      <c r="L136" s="456">
        <f t="shared" si="36"/>
        <v>7</v>
      </c>
      <c r="M136" s="465">
        <f t="shared" si="37"/>
        <v>10</v>
      </c>
      <c r="N136" s="454">
        <f t="shared" si="38"/>
        <v>3</v>
      </c>
      <c r="O136" s="454">
        <f t="shared" si="39"/>
        <v>6</v>
      </c>
      <c r="P136" s="454">
        <f t="shared" si="40"/>
        <v>2</v>
      </c>
      <c r="Q136" s="456">
        <f t="shared" si="41"/>
        <v>21</v>
      </c>
      <c r="R136" s="806">
        <v>2</v>
      </c>
      <c r="S136" s="447"/>
      <c r="T136" s="447"/>
    </row>
    <row r="137" spans="1:34" ht="34.5" customHeight="1" thickBot="1" x14ac:dyDescent="0.25">
      <c r="A137" s="318">
        <v>15</v>
      </c>
      <c r="B137" s="293" t="s">
        <v>28</v>
      </c>
      <c r="C137" s="468">
        <v>2</v>
      </c>
      <c r="D137" s="469">
        <v>0</v>
      </c>
      <c r="E137" s="469">
        <v>1</v>
      </c>
      <c r="F137" s="469">
        <v>1</v>
      </c>
      <c r="G137" s="470">
        <f t="shared" si="35"/>
        <v>4</v>
      </c>
      <c r="H137" s="468">
        <v>3</v>
      </c>
      <c r="I137" s="469">
        <v>0</v>
      </c>
      <c r="J137" s="469">
        <v>1</v>
      </c>
      <c r="K137" s="469">
        <v>4</v>
      </c>
      <c r="L137" s="470">
        <f t="shared" si="36"/>
        <v>8</v>
      </c>
      <c r="M137" s="468">
        <f t="shared" si="37"/>
        <v>5</v>
      </c>
      <c r="N137" s="469">
        <f t="shared" si="38"/>
        <v>0</v>
      </c>
      <c r="O137" s="469">
        <f t="shared" si="39"/>
        <v>2</v>
      </c>
      <c r="P137" s="469">
        <f t="shared" si="40"/>
        <v>5</v>
      </c>
      <c r="Q137" s="470">
        <f t="shared" si="41"/>
        <v>12</v>
      </c>
      <c r="R137" s="807">
        <v>0</v>
      </c>
      <c r="S137" s="447"/>
      <c r="T137" s="447"/>
    </row>
    <row r="138" spans="1:34" s="520" customFormat="1" ht="22.5" customHeight="1" x14ac:dyDescent="0.25">
      <c r="A138" s="395"/>
      <c r="B138" s="396" t="s">
        <v>493</v>
      </c>
      <c r="C138" s="397">
        <f t="shared" ref="C138:R138" si="42">SUM(C123:C137)</f>
        <v>135</v>
      </c>
      <c r="D138" s="398">
        <f t="shared" si="42"/>
        <v>11</v>
      </c>
      <c r="E138" s="398">
        <f t="shared" si="42"/>
        <v>20</v>
      </c>
      <c r="F138" s="398">
        <f t="shared" si="42"/>
        <v>18</v>
      </c>
      <c r="G138" s="399">
        <f t="shared" si="42"/>
        <v>184</v>
      </c>
      <c r="H138" s="397">
        <f t="shared" si="42"/>
        <v>122</v>
      </c>
      <c r="I138" s="398">
        <f t="shared" si="42"/>
        <v>14</v>
      </c>
      <c r="J138" s="398">
        <f t="shared" si="42"/>
        <v>16</v>
      </c>
      <c r="K138" s="398">
        <f t="shared" si="42"/>
        <v>18</v>
      </c>
      <c r="L138" s="399">
        <f t="shared" si="42"/>
        <v>170</v>
      </c>
      <c r="M138" s="397">
        <f t="shared" si="42"/>
        <v>257</v>
      </c>
      <c r="N138" s="398">
        <f t="shared" si="42"/>
        <v>25</v>
      </c>
      <c r="O138" s="398">
        <f t="shared" si="42"/>
        <v>36</v>
      </c>
      <c r="P138" s="398">
        <f t="shared" si="42"/>
        <v>36</v>
      </c>
      <c r="Q138" s="399">
        <f t="shared" si="42"/>
        <v>354</v>
      </c>
      <c r="R138" s="400">
        <f t="shared" si="42"/>
        <v>93</v>
      </c>
      <c r="S138" s="401"/>
      <c r="T138" s="401"/>
      <c r="U138" s="520" t="s">
        <v>132</v>
      </c>
    </row>
    <row r="139" spans="1:34" ht="15.75" customHeight="1" x14ac:dyDescent="0.2">
      <c r="A139" s="289"/>
      <c r="B139" s="290" t="s">
        <v>428</v>
      </c>
      <c r="C139" s="453">
        <v>128</v>
      </c>
      <c r="D139" s="454">
        <v>12</v>
      </c>
      <c r="E139" s="454">
        <v>17</v>
      </c>
      <c r="F139" s="454">
        <v>18</v>
      </c>
      <c r="G139" s="456">
        <v>175</v>
      </c>
      <c r="H139" s="453">
        <v>115</v>
      </c>
      <c r="I139" s="454">
        <v>12</v>
      </c>
      <c r="J139" s="454">
        <v>14</v>
      </c>
      <c r="K139" s="454">
        <v>9</v>
      </c>
      <c r="L139" s="455">
        <v>150</v>
      </c>
      <c r="M139" s="453">
        <v>243</v>
      </c>
      <c r="N139" s="454">
        <v>24</v>
      </c>
      <c r="O139" s="454">
        <v>31</v>
      </c>
      <c r="P139" s="454">
        <v>27</v>
      </c>
      <c r="Q139" s="456">
        <v>325</v>
      </c>
      <c r="R139" s="642">
        <v>102</v>
      </c>
      <c r="S139" s="447"/>
      <c r="T139" s="447"/>
      <c r="U139" s="445" t="s">
        <v>132</v>
      </c>
    </row>
    <row r="140" spans="1:34" ht="15.75" customHeight="1" x14ac:dyDescent="0.2">
      <c r="A140" s="289"/>
      <c r="B140" s="290" t="s">
        <v>386</v>
      </c>
      <c r="C140" s="453">
        <v>131</v>
      </c>
      <c r="D140" s="454">
        <v>16</v>
      </c>
      <c r="E140" s="454">
        <v>18</v>
      </c>
      <c r="F140" s="454">
        <v>16</v>
      </c>
      <c r="G140" s="456">
        <v>181</v>
      </c>
      <c r="H140" s="453">
        <v>118</v>
      </c>
      <c r="I140" s="454">
        <v>13</v>
      </c>
      <c r="J140" s="454">
        <v>13</v>
      </c>
      <c r="K140" s="454">
        <v>8</v>
      </c>
      <c r="L140" s="455">
        <v>152</v>
      </c>
      <c r="M140" s="453">
        <v>249</v>
      </c>
      <c r="N140" s="454">
        <v>29</v>
      </c>
      <c r="O140" s="454">
        <v>31</v>
      </c>
      <c r="P140" s="454">
        <v>24</v>
      </c>
      <c r="Q140" s="456">
        <v>333</v>
      </c>
      <c r="R140" s="642">
        <v>90</v>
      </c>
      <c r="S140" s="447"/>
      <c r="T140" s="447"/>
    </row>
    <row r="141" spans="1:34" ht="15.75" customHeight="1" x14ac:dyDescent="0.2">
      <c r="A141" s="289"/>
      <c r="B141" s="290" t="s">
        <v>341</v>
      </c>
      <c r="C141" s="453">
        <v>124</v>
      </c>
      <c r="D141" s="454">
        <v>15</v>
      </c>
      <c r="E141" s="454">
        <v>19</v>
      </c>
      <c r="F141" s="454">
        <v>9</v>
      </c>
      <c r="G141" s="456">
        <v>167</v>
      </c>
      <c r="H141" s="453">
        <v>120</v>
      </c>
      <c r="I141" s="454">
        <v>13</v>
      </c>
      <c r="J141" s="454">
        <v>16</v>
      </c>
      <c r="K141" s="454">
        <v>8</v>
      </c>
      <c r="L141" s="455">
        <v>157</v>
      </c>
      <c r="M141" s="453">
        <v>244</v>
      </c>
      <c r="N141" s="454">
        <v>28</v>
      </c>
      <c r="O141" s="454">
        <v>35</v>
      </c>
      <c r="P141" s="454">
        <v>17</v>
      </c>
      <c r="Q141" s="456">
        <v>324</v>
      </c>
      <c r="R141" s="642">
        <v>94</v>
      </c>
      <c r="S141" s="447"/>
      <c r="T141" s="447"/>
    </row>
    <row r="142" spans="1:34" ht="15.75" customHeight="1" thickBot="1" x14ac:dyDescent="0.25">
      <c r="A142" s="413"/>
      <c r="B142" s="414" t="s">
        <v>165</v>
      </c>
      <c r="C142" s="415">
        <v>132</v>
      </c>
      <c r="D142" s="469">
        <v>14</v>
      </c>
      <c r="E142" s="469">
        <v>19</v>
      </c>
      <c r="F142" s="469">
        <v>11</v>
      </c>
      <c r="G142" s="470">
        <v>176</v>
      </c>
      <c r="H142" s="415">
        <v>129</v>
      </c>
      <c r="I142" s="469">
        <v>16</v>
      </c>
      <c r="J142" s="469">
        <v>14</v>
      </c>
      <c r="K142" s="469">
        <v>8</v>
      </c>
      <c r="L142" s="1036">
        <v>167</v>
      </c>
      <c r="M142" s="415">
        <v>261</v>
      </c>
      <c r="N142" s="469">
        <v>30</v>
      </c>
      <c r="O142" s="469">
        <v>33</v>
      </c>
      <c r="P142" s="469">
        <v>19</v>
      </c>
      <c r="Q142" s="470">
        <v>343</v>
      </c>
      <c r="R142" s="643">
        <v>90</v>
      </c>
      <c r="S142" s="447"/>
      <c r="T142" s="447"/>
    </row>
    <row r="143" spans="1:34" ht="15.75" customHeight="1" x14ac:dyDescent="0.2">
      <c r="A143" s="282" t="s">
        <v>93</v>
      </c>
    </row>
    <row r="145" spans="1:34" s="283" customFormat="1" ht="30.75" customHeight="1" thickBot="1" x14ac:dyDescent="0.25">
      <c r="A145" s="251" t="s">
        <v>535</v>
      </c>
    </row>
    <row r="146" spans="1:34" s="285" customFormat="1" ht="24.75" customHeight="1" thickBot="1" x14ac:dyDescent="0.3">
      <c r="A146" s="303"/>
      <c r="B146" s="304"/>
      <c r="C146" s="1637" t="s">
        <v>86</v>
      </c>
      <c r="D146" s="1638"/>
      <c r="E146" s="1638"/>
      <c r="F146" s="1638"/>
      <c r="G146" s="1639"/>
      <c r="H146" s="1637" t="s">
        <v>87</v>
      </c>
      <c r="I146" s="1638"/>
      <c r="J146" s="1638"/>
      <c r="K146" s="1638"/>
      <c r="L146" s="1639"/>
      <c r="M146" s="1637" t="s">
        <v>88</v>
      </c>
      <c r="N146" s="1638"/>
      <c r="O146" s="1638"/>
      <c r="P146" s="1638"/>
      <c r="Q146" s="1638"/>
      <c r="R146" s="1639"/>
    </row>
    <row r="147" spans="1:34" s="285" customFormat="1" ht="80.25" customHeight="1" thickBot="1" x14ac:dyDescent="0.3">
      <c r="A147" s="305" t="s">
        <v>2</v>
      </c>
      <c r="B147" s="286" t="s">
        <v>3</v>
      </c>
      <c r="C147" s="342" t="s">
        <v>89</v>
      </c>
      <c r="D147" s="339" t="s">
        <v>339</v>
      </c>
      <c r="E147" s="339" t="s">
        <v>340</v>
      </c>
      <c r="F147" s="339" t="s">
        <v>90</v>
      </c>
      <c r="G147" s="371" t="s">
        <v>91</v>
      </c>
      <c r="H147" s="360" t="s">
        <v>89</v>
      </c>
      <c r="I147" s="339" t="s">
        <v>339</v>
      </c>
      <c r="J147" s="339" t="s">
        <v>340</v>
      </c>
      <c r="K147" s="339" t="s">
        <v>90</v>
      </c>
      <c r="L147" s="371" t="s">
        <v>13</v>
      </c>
      <c r="M147" s="360" t="s">
        <v>89</v>
      </c>
      <c r="N147" s="339" t="s">
        <v>339</v>
      </c>
      <c r="O147" s="339" t="s">
        <v>340</v>
      </c>
      <c r="P147" s="339" t="s">
        <v>90</v>
      </c>
      <c r="Q147" s="371" t="s">
        <v>13</v>
      </c>
      <c r="R147" s="478" t="s">
        <v>92</v>
      </c>
      <c r="Y147" s="285" t="s">
        <v>132</v>
      </c>
    </row>
    <row r="148" spans="1:34" ht="17.25" customHeight="1" x14ac:dyDescent="0.2">
      <c r="A148" s="309">
        <v>1</v>
      </c>
      <c r="B148" s="288" t="s">
        <v>14</v>
      </c>
      <c r="C148" s="449">
        <v>10</v>
      </c>
      <c r="D148" s="450">
        <v>1</v>
      </c>
      <c r="E148" s="450">
        <v>0</v>
      </c>
      <c r="F148" s="450">
        <v>0</v>
      </c>
      <c r="G148" s="452">
        <f t="shared" ref="G148:G162" si="43">SUM(C148:F148)</f>
        <v>11</v>
      </c>
      <c r="H148" s="449">
        <v>12</v>
      </c>
      <c r="I148" s="450">
        <v>1</v>
      </c>
      <c r="J148" s="450">
        <v>0</v>
      </c>
      <c r="K148" s="450">
        <v>0</v>
      </c>
      <c r="L148" s="451">
        <f t="shared" ref="L148:L162" si="44">SUM(H148:K148)</f>
        <v>13</v>
      </c>
      <c r="M148" s="449">
        <f t="shared" ref="M148:M162" si="45">C148+H148</f>
        <v>22</v>
      </c>
      <c r="N148" s="450">
        <f t="shared" ref="N148:N162" si="46">D148+I148</f>
        <v>2</v>
      </c>
      <c r="O148" s="450">
        <f t="shared" ref="O148:O162" si="47">E148+J148</f>
        <v>0</v>
      </c>
      <c r="P148" s="450">
        <f t="shared" ref="P148:P162" si="48">F148+K148</f>
        <v>0</v>
      </c>
      <c r="Q148" s="452">
        <f t="shared" ref="Q148:Q162" si="49">SUM(M148:P148)</f>
        <v>24</v>
      </c>
      <c r="R148" s="805">
        <v>22</v>
      </c>
      <c r="S148" s="447"/>
      <c r="T148" s="479"/>
    </row>
    <row r="149" spans="1:34" ht="15.75" customHeight="1" x14ac:dyDescent="0.2">
      <c r="A149" s="313">
        <v>2</v>
      </c>
      <c r="B149" s="290" t="s">
        <v>15</v>
      </c>
      <c r="C149" s="453">
        <v>5</v>
      </c>
      <c r="D149" s="454">
        <v>0</v>
      </c>
      <c r="E149" s="454">
        <v>0</v>
      </c>
      <c r="F149" s="454">
        <v>0</v>
      </c>
      <c r="G149" s="456">
        <f t="shared" si="43"/>
        <v>5</v>
      </c>
      <c r="H149" s="453">
        <v>11</v>
      </c>
      <c r="I149" s="454">
        <v>0</v>
      </c>
      <c r="J149" s="454">
        <v>0</v>
      </c>
      <c r="K149" s="454">
        <v>0</v>
      </c>
      <c r="L149" s="455">
        <f t="shared" si="44"/>
        <v>11</v>
      </c>
      <c r="M149" s="453">
        <f t="shared" si="45"/>
        <v>16</v>
      </c>
      <c r="N149" s="454" t="s">
        <v>132</v>
      </c>
      <c r="O149" s="454">
        <f t="shared" si="47"/>
        <v>0</v>
      </c>
      <c r="P149" s="454">
        <f t="shared" si="48"/>
        <v>0</v>
      </c>
      <c r="Q149" s="456">
        <f t="shared" si="49"/>
        <v>16</v>
      </c>
      <c r="R149" s="806">
        <v>12</v>
      </c>
      <c r="S149" s="447"/>
      <c r="T149" s="447"/>
    </row>
    <row r="150" spans="1:34" ht="15.75" customHeight="1" x14ac:dyDescent="0.2">
      <c r="A150" s="313">
        <v>3</v>
      </c>
      <c r="B150" s="290" t="s">
        <v>16</v>
      </c>
      <c r="C150" s="453">
        <v>16</v>
      </c>
      <c r="D150" s="454">
        <v>1</v>
      </c>
      <c r="E150" s="454">
        <v>0</v>
      </c>
      <c r="F150" s="454">
        <v>0</v>
      </c>
      <c r="G150" s="456">
        <f t="shared" si="43"/>
        <v>17</v>
      </c>
      <c r="H150" s="453">
        <v>23</v>
      </c>
      <c r="I150" s="454">
        <v>0</v>
      </c>
      <c r="J150" s="454">
        <v>0</v>
      </c>
      <c r="K150" s="454">
        <v>1</v>
      </c>
      <c r="L150" s="455">
        <f t="shared" si="44"/>
        <v>24</v>
      </c>
      <c r="M150" s="453">
        <f t="shared" si="45"/>
        <v>39</v>
      </c>
      <c r="N150" s="454">
        <f t="shared" si="46"/>
        <v>1</v>
      </c>
      <c r="O150" s="454">
        <f t="shared" si="47"/>
        <v>0</v>
      </c>
      <c r="P150" s="454">
        <f t="shared" si="48"/>
        <v>1</v>
      </c>
      <c r="Q150" s="456">
        <f t="shared" si="49"/>
        <v>41</v>
      </c>
      <c r="R150" s="806">
        <v>20</v>
      </c>
      <c r="S150" s="447"/>
      <c r="T150" s="528"/>
      <c r="U150" s="527"/>
      <c r="V150" s="528"/>
      <c r="W150" s="528"/>
      <c r="X150" s="528"/>
      <c r="Y150" s="528"/>
      <c r="Z150" s="528"/>
      <c r="AA150" s="528"/>
      <c r="AB150" s="528"/>
      <c r="AC150" s="528"/>
      <c r="AD150" s="528"/>
      <c r="AE150" s="528"/>
      <c r="AF150" s="528"/>
      <c r="AG150" s="528"/>
      <c r="AH150" s="528"/>
    </row>
    <row r="151" spans="1:34" ht="15.75" customHeight="1" x14ac:dyDescent="0.2">
      <c r="A151" s="313">
        <v>4</v>
      </c>
      <c r="B151" s="290" t="s">
        <v>17</v>
      </c>
      <c r="C151" s="453">
        <v>2</v>
      </c>
      <c r="D151" s="454">
        <v>0</v>
      </c>
      <c r="E151" s="454">
        <v>0</v>
      </c>
      <c r="F151" s="454">
        <v>0</v>
      </c>
      <c r="G151" s="456">
        <f t="shared" si="43"/>
        <v>2</v>
      </c>
      <c r="H151" s="453">
        <v>2</v>
      </c>
      <c r="I151" s="454">
        <v>0</v>
      </c>
      <c r="J151" s="454">
        <v>0</v>
      </c>
      <c r="K151" s="454">
        <v>0</v>
      </c>
      <c r="L151" s="455">
        <f t="shared" si="44"/>
        <v>2</v>
      </c>
      <c r="M151" s="453">
        <f t="shared" si="45"/>
        <v>4</v>
      </c>
      <c r="N151" s="454">
        <f t="shared" si="46"/>
        <v>0</v>
      </c>
      <c r="O151" s="454">
        <f t="shared" si="47"/>
        <v>0</v>
      </c>
      <c r="P151" s="454">
        <f t="shared" si="48"/>
        <v>0</v>
      </c>
      <c r="Q151" s="456">
        <f t="shared" si="49"/>
        <v>4</v>
      </c>
      <c r="R151" s="806">
        <v>5</v>
      </c>
      <c r="S151" s="447"/>
      <c r="T151" s="528"/>
      <c r="U151" s="527"/>
      <c r="V151" s="528"/>
      <c r="W151" s="528"/>
      <c r="X151" s="528"/>
      <c r="Y151" s="528"/>
      <c r="Z151" s="528"/>
      <c r="AA151" s="528"/>
      <c r="AB151" s="528"/>
      <c r="AC151" s="528"/>
      <c r="AD151" s="528"/>
      <c r="AE151" s="528"/>
      <c r="AF151" s="528"/>
      <c r="AG151" s="528"/>
      <c r="AH151" s="528"/>
    </row>
    <row r="152" spans="1:34" ht="15.75" customHeight="1" x14ac:dyDescent="0.2">
      <c r="A152" s="313">
        <v>5</v>
      </c>
      <c r="B152" s="290" t="s">
        <v>18</v>
      </c>
      <c r="C152" s="453">
        <v>6</v>
      </c>
      <c r="D152" s="454">
        <v>0</v>
      </c>
      <c r="E152" s="454">
        <v>1</v>
      </c>
      <c r="F152" s="454">
        <v>0</v>
      </c>
      <c r="G152" s="456">
        <f t="shared" si="43"/>
        <v>7</v>
      </c>
      <c r="H152" s="453">
        <v>10</v>
      </c>
      <c r="I152" s="454">
        <v>0</v>
      </c>
      <c r="J152" s="454">
        <v>1</v>
      </c>
      <c r="K152" s="454">
        <v>0</v>
      </c>
      <c r="L152" s="455">
        <f t="shared" si="44"/>
        <v>11</v>
      </c>
      <c r="M152" s="453">
        <f t="shared" si="45"/>
        <v>16</v>
      </c>
      <c r="N152" s="454">
        <f t="shared" si="46"/>
        <v>0</v>
      </c>
      <c r="O152" s="454">
        <f t="shared" si="47"/>
        <v>2</v>
      </c>
      <c r="P152" s="454">
        <f t="shared" si="48"/>
        <v>0</v>
      </c>
      <c r="Q152" s="456">
        <f t="shared" si="49"/>
        <v>18</v>
      </c>
      <c r="R152" s="806">
        <v>0</v>
      </c>
      <c r="S152" s="447"/>
      <c r="T152" s="528"/>
      <c r="U152" s="527"/>
      <c r="V152" s="528"/>
      <c r="W152" s="528"/>
      <c r="X152" s="528"/>
      <c r="Y152" s="528"/>
      <c r="Z152" s="528"/>
      <c r="AA152" s="528"/>
      <c r="AB152" s="528"/>
      <c r="AC152" s="528"/>
      <c r="AD152" s="528"/>
      <c r="AE152" s="528"/>
      <c r="AF152" s="528"/>
      <c r="AG152" s="528"/>
      <c r="AH152" s="528"/>
    </row>
    <row r="153" spans="1:34" ht="18.75" customHeight="1" x14ac:dyDescent="0.2">
      <c r="A153" s="317">
        <v>6</v>
      </c>
      <c r="B153" s="292" t="s">
        <v>19</v>
      </c>
      <c r="C153" s="453">
        <v>3</v>
      </c>
      <c r="D153" s="454">
        <v>0</v>
      </c>
      <c r="E153" s="454">
        <v>0</v>
      </c>
      <c r="F153" s="454">
        <v>0</v>
      </c>
      <c r="G153" s="456">
        <f t="shared" si="43"/>
        <v>3</v>
      </c>
      <c r="H153" s="453">
        <v>2</v>
      </c>
      <c r="I153" s="454">
        <v>0</v>
      </c>
      <c r="J153" s="454">
        <v>0</v>
      </c>
      <c r="K153" s="454">
        <v>0</v>
      </c>
      <c r="L153" s="455">
        <f t="shared" si="44"/>
        <v>2</v>
      </c>
      <c r="M153" s="453">
        <f t="shared" si="45"/>
        <v>5</v>
      </c>
      <c r="N153" s="454">
        <f t="shared" si="46"/>
        <v>0</v>
      </c>
      <c r="O153" s="454">
        <f t="shared" si="47"/>
        <v>0</v>
      </c>
      <c r="P153" s="454">
        <f t="shared" si="48"/>
        <v>0</v>
      </c>
      <c r="Q153" s="456">
        <f t="shared" si="49"/>
        <v>5</v>
      </c>
      <c r="R153" s="806">
        <v>0</v>
      </c>
      <c r="S153" s="447"/>
      <c r="T153" s="528"/>
      <c r="U153" s="527"/>
      <c r="V153" s="528"/>
      <c r="W153" s="528"/>
      <c r="X153" s="528"/>
      <c r="Y153" s="528"/>
      <c r="Z153" s="528"/>
      <c r="AA153" s="528"/>
      <c r="AB153" s="528"/>
      <c r="AC153" s="528"/>
      <c r="AD153" s="528"/>
      <c r="AE153" s="528"/>
      <c r="AF153" s="528"/>
      <c r="AG153" s="528"/>
      <c r="AH153" s="528"/>
    </row>
    <row r="154" spans="1:34" ht="15.75" customHeight="1" x14ac:dyDescent="0.2">
      <c r="A154" s="317">
        <v>7</v>
      </c>
      <c r="B154" s="292" t="s">
        <v>20</v>
      </c>
      <c r="C154" s="453">
        <v>3</v>
      </c>
      <c r="D154" s="454">
        <v>0</v>
      </c>
      <c r="E154" s="454">
        <v>1</v>
      </c>
      <c r="F154" s="454">
        <v>0</v>
      </c>
      <c r="G154" s="456">
        <f t="shared" si="43"/>
        <v>4</v>
      </c>
      <c r="H154" s="453">
        <v>7</v>
      </c>
      <c r="I154" s="454">
        <v>0</v>
      </c>
      <c r="J154" s="454">
        <v>1</v>
      </c>
      <c r="K154" s="454">
        <v>0</v>
      </c>
      <c r="L154" s="455">
        <f t="shared" si="44"/>
        <v>8</v>
      </c>
      <c r="M154" s="453">
        <f t="shared" si="45"/>
        <v>10</v>
      </c>
      <c r="N154" s="454">
        <f t="shared" si="46"/>
        <v>0</v>
      </c>
      <c r="O154" s="454">
        <f t="shared" si="47"/>
        <v>2</v>
      </c>
      <c r="P154" s="454">
        <f t="shared" si="48"/>
        <v>0</v>
      </c>
      <c r="Q154" s="456">
        <f t="shared" si="49"/>
        <v>12</v>
      </c>
      <c r="R154" s="806">
        <v>0</v>
      </c>
      <c r="S154" s="447"/>
      <c r="T154" s="447"/>
    </row>
    <row r="155" spans="1:34" ht="15.75" customHeight="1" x14ac:dyDescent="0.2">
      <c r="A155" s="313">
        <v>8</v>
      </c>
      <c r="B155" s="290" t="s">
        <v>21</v>
      </c>
      <c r="C155" s="453">
        <v>8</v>
      </c>
      <c r="D155" s="454">
        <v>0</v>
      </c>
      <c r="E155" s="454">
        <v>1</v>
      </c>
      <c r="F155" s="454">
        <v>0</v>
      </c>
      <c r="G155" s="456">
        <f t="shared" si="43"/>
        <v>9</v>
      </c>
      <c r="H155" s="453">
        <v>7</v>
      </c>
      <c r="I155" s="454">
        <v>1</v>
      </c>
      <c r="J155" s="454">
        <v>0</v>
      </c>
      <c r="K155" s="454">
        <v>0</v>
      </c>
      <c r="L155" s="455">
        <f t="shared" si="44"/>
        <v>8</v>
      </c>
      <c r="M155" s="453">
        <f t="shared" si="45"/>
        <v>15</v>
      </c>
      <c r="N155" s="454">
        <f t="shared" si="46"/>
        <v>1</v>
      </c>
      <c r="O155" s="454">
        <f t="shared" si="47"/>
        <v>1</v>
      </c>
      <c r="P155" s="454">
        <f t="shared" si="48"/>
        <v>0</v>
      </c>
      <c r="Q155" s="456">
        <f t="shared" si="49"/>
        <v>17</v>
      </c>
      <c r="R155" s="806">
        <v>10</v>
      </c>
      <c r="S155" s="447"/>
      <c r="T155" s="528"/>
      <c r="U155" s="527"/>
      <c r="V155" s="528"/>
      <c r="W155" s="528"/>
      <c r="X155" s="528"/>
      <c r="Y155" s="528"/>
      <c r="Z155" s="528"/>
      <c r="AA155" s="528"/>
      <c r="AB155" s="528"/>
      <c r="AC155" s="528"/>
      <c r="AD155" s="528"/>
      <c r="AE155" s="528"/>
      <c r="AF155" s="528"/>
      <c r="AG155" s="528"/>
      <c r="AH155" s="528"/>
    </row>
    <row r="156" spans="1:34" ht="15.75" customHeight="1" x14ac:dyDescent="0.2">
      <c r="A156" s="313">
        <v>9</v>
      </c>
      <c r="B156" s="290" t="s">
        <v>22</v>
      </c>
      <c r="C156" s="453">
        <v>0</v>
      </c>
      <c r="D156" s="454">
        <v>0</v>
      </c>
      <c r="E156" s="454">
        <v>0</v>
      </c>
      <c r="F156" s="454">
        <v>0</v>
      </c>
      <c r="G156" s="456">
        <f t="shared" si="43"/>
        <v>0</v>
      </c>
      <c r="H156" s="453">
        <v>0</v>
      </c>
      <c r="I156" s="454">
        <v>0</v>
      </c>
      <c r="J156" s="454">
        <v>3</v>
      </c>
      <c r="K156" s="454">
        <v>0</v>
      </c>
      <c r="L156" s="455">
        <f t="shared" si="44"/>
        <v>3</v>
      </c>
      <c r="M156" s="453">
        <f t="shared" si="45"/>
        <v>0</v>
      </c>
      <c r="N156" s="454">
        <f t="shared" si="46"/>
        <v>0</v>
      </c>
      <c r="O156" s="454">
        <f t="shared" si="47"/>
        <v>3</v>
      </c>
      <c r="P156" s="454">
        <f t="shared" si="48"/>
        <v>0</v>
      </c>
      <c r="Q156" s="456">
        <f t="shared" si="49"/>
        <v>3</v>
      </c>
      <c r="R156" s="806">
        <v>0</v>
      </c>
      <c r="S156" s="447"/>
      <c r="T156" s="447"/>
    </row>
    <row r="157" spans="1:34" ht="15.75" customHeight="1" x14ac:dyDescent="0.2">
      <c r="A157" s="313">
        <v>10</v>
      </c>
      <c r="B157" s="290" t="s">
        <v>23</v>
      </c>
      <c r="C157" s="453">
        <v>1</v>
      </c>
      <c r="D157" s="454">
        <v>2</v>
      </c>
      <c r="E157" s="454">
        <v>0</v>
      </c>
      <c r="F157" s="454">
        <v>1</v>
      </c>
      <c r="G157" s="456">
        <f t="shared" si="43"/>
        <v>4</v>
      </c>
      <c r="H157" s="453">
        <v>5</v>
      </c>
      <c r="I157" s="454">
        <v>3</v>
      </c>
      <c r="J157" s="454">
        <v>0</v>
      </c>
      <c r="K157" s="454">
        <v>0</v>
      </c>
      <c r="L157" s="455">
        <f t="shared" si="44"/>
        <v>8</v>
      </c>
      <c r="M157" s="453">
        <f t="shared" si="45"/>
        <v>6</v>
      </c>
      <c r="N157" s="454">
        <f t="shared" si="46"/>
        <v>5</v>
      </c>
      <c r="O157" s="454">
        <f t="shared" si="47"/>
        <v>0</v>
      </c>
      <c r="P157" s="454">
        <f t="shared" si="48"/>
        <v>1</v>
      </c>
      <c r="Q157" s="456">
        <f t="shared" si="49"/>
        <v>12</v>
      </c>
      <c r="R157" s="806">
        <v>0</v>
      </c>
      <c r="S157" s="447"/>
      <c r="T157" s="447"/>
    </row>
    <row r="158" spans="1:34" ht="15.75" customHeight="1" x14ac:dyDescent="0.2">
      <c r="A158" s="317">
        <v>11</v>
      </c>
      <c r="B158" s="292" t="s">
        <v>24</v>
      </c>
      <c r="C158" s="453">
        <v>3</v>
      </c>
      <c r="D158" s="454">
        <v>0</v>
      </c>
      <c r="E158" s="454">
        <v>0</v>
      </c>
      <c r="F158" s="454">
        <v>0</v>
      </c>
      <c r="G158" s="456">
        <f t="shared" si="43"/>
        <v>3</v>
      </c>
      <c r="H158" s="453">
        <v>7</v>
      </c>
      <c r="I158" s="454">
        <v>0</v>
      </c>
      <c r="J158" s="454">
        <v>0</v>
      </c>
      <c r="K158" s="454">
        <v>0</v>
      </c>
      <c r="L158" s="455">
        <f t="shared" si="44"/>
        <v>7</v>
      </c>
      <c r="M158" s="453">
        <f t="shared" si="45"/>
        <v>10</v>
      </c>
      <c r="N158" s="454">
        <f t="shared" si="46"/>
        <v>0</v>
      </c>
      <c r="O158" s="454">
        <f t="shared" si="47"/>
        <v>0</v>
      </c>
      <c r="P158" s="454">
        <f t="shared" si="48"/>
        <v>0</v>
      </c>
      <c r="Q158" s="456">
        <f t="shared" si="49"/>
        <v>10</v>
      </c>
      <c r="R158" s="806">
        <v>0</v>
      </c>
      <c r="S158" s="447"/>
      <c r="T158" s="447"/>
    </row>
    <row r="159" spans="1:34" ht="15.75" customHeight="1" x14ac:dyDescent="0.2">
      <c r="A159" s="313">
        <v>12</v>
      </c>
      <c r="B159" s="290" t="s">
        <v>25</v>
      </c>
      <c r="C159" s="453">
        <v>0</v>
      </c>
      <c r="D159" s="454">
        <v>0</v>
      </c>
      <c r="E159" s="454">
        <v>0</v>
      </c>
      <c r="F159" s="454">
        <v>0</v>
      </c>
      <c r="G159" s="456">
        <f t="shared" si="43"/>
        <v>0</v>
      </c>
      <c r="H159" s="453">
        <v>2</v>
      </c>
      <c r="I159" s="454">
        <v>0</v>
      </c>
      <c r="J159" s="454">
        <v>0</v>
      </c>
      <c r="K159" s="454">
        <v>0</v>
      </c>
      <c r="L159" s="455">
        <f t="shared" si="44"/>
        <v>2</v>
      </c>
      <c r="M159" s="453">
        <f t="shared" si="45"/>
        <v>2</v>
      </c>
      <c r="N159" s="454">
        <f t="shared" si="46"/>
        <v>0</v>
      </c>
      <c r="O159" s="454">
        <f t="shared" si="47"/>
        <v>0</v>
      </c>
      <c r="P159" s="454">
        <f t="shared" si="48"/>
        <v>0</v>
      </c>
      <c r="Q159" s="456">
        <f t="shared" si="49"/>
        <v>2</v>
      </c>
      <c r="R159" s="806">
        <v>0</v>
      </c>
      <c r="S159" s="447"/>
      <c r="T159" s="447"/>
    </row>
    <row r="160" spans="1:34" ht="15.75" customHeight="1" x14ac:dyDescent="0.2">
      <c r="A160" s="313">
        <v>13</v>
      </c>
      <c r="B160" s="290" t="s">
        <v>26</v>
      </c>
      <c r="C160" s="453">
        <v>8</v>
      </c>
      <c r="D160" s="454">
        <v>0</v>
      </c>
      <c r="E160" s="454">
        <v>0</v>
      </c>
      <c r="F160" s="454">
        <v>1</v>
      </c>
      <c r="G160" s="456">
        <f t="shared" si="43"/>
        <v>9</v>
      </c>
      <c r="H160" s="453">
        <v>13</v>
      </c>
      <c r="I160" s="454">
        <v>0</v>
      </c>
      <c r="J160" s="454">
        <v>0</v>
      </c>
      <c r="K160" s="454">
        <v>0</v>
      </c>
      <c r="L160" s="455">
        <f t="shared" si="44"/>
        <v>13</v>
      </c>
      <c r="M160" s="453">
        <f t="shared" si="45"/>
        <v>21</v>
      </c>
      <c r="N160" s="454">
        <f t="shared" si="46"/>
        <v>0</v>
      </c>
      <c r="O160" s="454">
        <f t="shared" si="47"/>
        <v>0</v>
      </c>
      <c r="P160" s="454">
        <f t="shared" si="48"/>
        <v>1</v>
      </c>
      <c r="Q160" s="456">
        <f t="shared" si="49"/>
        <v>22</v>
      </c>
      <c r="R160" s="806">
        <v>14</v>
      </c>
      <c r="S160" s="447"/>
      <c r="T160" s="447"/>
    </row>
    <row r="161" spans="1:34" ht="15.75" customHeight="1" x14ac:dyDescent="0.2">
      <c r="A161" s="313">
        <v>14</v>
      </c>
      <c r="B161" s="290" t="s">
        <v>27</v>
      </c>
      <c r="C161" s="453">
        <v>1</v>
      </c>
      <c r="D161" s="454">
        <v>4</v>
      </c>
      <c r="E161" s="454">
        <v>2</v>
      </c>
      <c r="F161" s="454">
        <v>1</v>
      </c>
      <c r="G161" s="456">
        <f t="shared" si="43"/>
        <v>8</v>
      </c>
      <c r="H161" s="453">
        <v>3</v>
      </c>
      <c r="I161" s="454">
        <v>0</v>
      </c>
      <c r="J161" s="454">
        <v>2</v>
      </c>
      <c r="K161" s="454">
        <v>1</v>
      </c>
      <c r="L161" s="455">
        <f t="shared" si="44"/>
        <v>6</v>
      </c>
      <c r="M161" s="453">
        <f t="shared" si="45"/>
        <v>4</v>
      </c>
      <c r="N161" s="454">
        <f t="shared" si="46"/>
        <v>4</v>
      </c>
      <c r="O161" s="454">
        <f t="shared" si="47"/>
        <v>4</v>
      </c>
      <c r="P161" s="454">
        <f t="shared" si="48"/>
        <v>2</v>
      </c>
      <c r="Q161" s="456">
        <f t="shared" si="49"/>
        <v>14</v>
      </c>
      <c r="R161" s="806">
        <v>5</v>
      </c>
      <c r="S161" s="447"/>
      <c r="T161" s="447"/>
    </row>
    <row r="162" spans="1:34" ht="37.5" customHeight="1" thickBot="1" x14ac:dyDescent="0.25">
      <c r="A162" s="318">
        <v>15</v>
      </c>
      <c r="B162" s="293" t="s">
        <v>28</v>
      </c>
      <c r="C162" s="457">
        <v>0</v>
      </c>
      <c r="D162" s="458">
        <v>0</v>
      </c>
      <c r="E162" s="458">
        <v>0</v>
      </c>
      <c r="F162" s="458">
        <v>1</v>
      </c>
      <c r="G162" s="460">
        <f t="shared" si="43"/>
        <v>1</v>
      </c>
      <c r="H162" s="457">
        <v>0</v>
      </c>
      <c r="I162" s="458">
        <v>0</v>
      </c>
      <c r="J162" s="458">
        <v>0</v>
      </c>
      <c r="K162" s="458">
        <v>0</v>
      </c>
      <c r="L162" s="459">
        <f t="shared" si="44"/>
        <v>0</v>
      </c>
      <c r="M162" s="457">
        <f t="shared" si="45"/>
        <v>0</v>
      </c>
      <c r="N162" s="458">
        <f t="shared" si="46"/>
        <v>0</v>
      </c>
      <c r="O162" s="458">
        <f t="shared" si="47"/>
        <v>0</v>
      </c>
      <c r="P162" s="458">
        <f t="shared" si="48"/>
        <v>1</v>
      </c>
      <c r="Q162" s="460">
        <f t="shared" si="49"/>
        <v>1</v>
      </c>
      <c r="R162" s="807">
        <v>0</v>
      </c>
      <c r="S162" s="447"/>
      <c r="T162" s="447"/>
    </row>
    <row r="163" spans="1:34" s="520" customFormat="1" ht="23.25" customHeight="1" x14ac:dyDescent="0.25">
      <c r="A163" s="395"/>
      <c r="B163" s="396" t="s">
        <v>493</v>
      </c>
      <c r="C163" s="397">
        <f t="shared" ref="C163:R163" si="50">SUM(C148:C162)</f>
        <v>66</v>
      </c>
      <c r="D163" s="398">
        <f t="shared" si="50"/>
        <v>8</v>
      </c>
      <c r="E163" s="398">
        <f t="shared" si="50"/>
        <v>5</v>
      </c>
      <c r="F163" s="398">
        <f t="shared" si="50"/>
        <v>4</v>
      </c>
      <c r="G163" s="399">
        <f t="shared" si="50"/>
        <v>83</v>
      </c>
      <c r="H163" s="397">
        <f t="shared" si="50"/>
        <v>104</v>
      </c>
      <c r="I163" s="398">
        <f t="shared" si="50"/>
        <v>5</v>
      </c>
      <c r="J163" s="398">
        <f t="shared" si="50"/>
        <v>7</v>
      </c>
      <c r="K163" s="398">
        <f t="shared" si="50"/>
        <v>2</v>
      </c>
      <c r="L163" s="399">
        <f t="shared" si="50"/>
        <v>118</v>
      </c>
      <c r="M163" s="397">
        <f t="shared" si="50"/>
        <v>170</v>
      </c>
      <c r="N163" s="398">
        <f t="shared" si="50"/>
        <v>13</v>
      </c>
      <c r="O163" s="398">
        <f t="shared" si="50"/>
        <v>12</v>
      </c>
      <c r="P163" s="398">
        <f t="shared" si="50"/>
        <v>6</v>
      </c>
      <c r="Q163" s="399">
        <f t="shared" si="50"/>
        <v>201</v>
      </c>
      <c r="R163" s="400">
        <f t="shared" si="50"/>
        <v>88</v>
      </c>
      <c r="S163" s="401"/>
      <c r="T163" s="401"/>
    </row>
    <row r="164" spans="1:34" ht="15.75" customHeight="1" x14ac:dyDescent="0.2">
      <c r="A164" s="289"/>
      <c r="B164" s="290" t="s">
        <v>428</v>
      </c>
      <c r="C164" s="453">
        <v>80</v>
      </c>
      <c r="D164" s="454">
        <v>4</v>
      </c>
      <c r="E164" s="454">
        <v>5</v>
      </c>
      <c r="F164" s="454">
        <v>2</v>
      </c>
      <c r="G164" s="456">
        <v>91</v>
      </c>
      <c r="H164" s="453">
        <v>109</v>
      </c>
      <c r="I164" s="454">
        <v>8</v>
      </c>
      <c r="J164" s="454">
        <v>2</v>
      </c>
      <c r="K164" s="454">
        <v>7</v>
      </c>
      <c r="L164" s="455">
        <v>126</v>
      </c>
      <c r="M164" s="453">
        <v>189</v>
      </c>
      <c r="N164" s="454">
        <v>12</v>
      </c>
      <c r="O164" s="454">
        <v>7</v>
      </c>
      <c r="P164" s="454">
        <v>9</v>
      </c>
      <c r="Q164" s="456">
        <v>217</v>
      </c>
      <c r="R164" s="642">
        <v>79</v>
      </c>
      <c r="S164" s="447"/>
      <c r="T164" s="447"/>
    </row>
    <row r="165" spans="1:34" ht="15.75" customHeight="1" x14ac:dyDescent="0.2">
      <c r="A165" s="289"/>
      <c r="B165" s="290" t="s">
        <v>386</v>
      </c>
      <c r="C165" s="453">
        <v>84</v>
      </c>
      <c r="D165" s="454">
        <v>5</v>
      </c>
      <c r="E165" s="454">
        <v>1</v>
      </c>
      <c r="F165" s="454">
        <v>2</v>
      </c>
      <c r="G165" s="456">
        <v>92</v>
      </c>
      <c r="H165" s="453">
        <v>118</v>
      </c>
      <c r="I165" s="454">
        <v>11</v>
      </c>
      <c r="J165" s="454">
        <v>3</v>
      </c>
      <c r="K165" s="454">
        <v>3</v>
      </c>
      <c r="L165" s="455">
        <v>135</v>
      </c>
      <c r="M165" s="453">
        <v>202</v>
      </c>
      <c r="N165" s="454">
        <v>16</v>
      </c>
      <c r="O165" s="454">
        <v>4</v>
      </c>
      <c r="P165" s="454">
        <v>5</v>
      </c>
      <c r="Q165" s="456">
        <v>227</v>
      </c>
      <c r="R165" s="642">
        <v>84</v>
      </c>
      <c r="S165" s="447"/>
      <c r="T165" s="447"/>
    </row>
    <row r="166" spans="1:34" ht="15.75" customHeight="1" x14ac:dyDescent="0.2">
      <c r="A166" s="289"/>
      <c r="B166" s="290" t="s">
        <v>341</v>
      </c>
      <c r="C166" s="453">
        <v>92</v>
      </c>
      <c r="D166" s="454">
        <v>4</v>
      </c>
      <c r="E166" s="454">
        <v>3</v>
      </c>
      <c r="F166" s="454">
        <v>3</v>
      </c>
      <c r="G166" s="456">
        <v>102</v>
      </c>
      <c r="H166" s="453">
        <v>111</v>
      </c>
      <c r="I166" s="454">
        <v>13</v>
      </c>
      <c r="J166" s="454">
        <v>1</v>
      </c>
      <c r="K166" s="454">
        <v>2</v>
      </c>
      <c r="L166" s="455">
        <v>127</v>
      </c>
      <c r="M166" s="453">
        <v>203</v>
      </c>
      <c r="N166" s="454">
        <v>17</v>
      </c>
      <c r="O166" s="454">
        <v>4</v>
      </c>
      <c r="P166" s="454">
        <v>5</v>
      </c>
      <c r="Q166" s="456">
        <v>229</v>
      </c>
      <c r="R166" s="642">
        <v>75</v>
      </c>
      <c r="S166" s="447"/>
      <c r="T166" s="447"/>
    </row>
    <row r="167" spans="1:34" ht="15.75" customHeight="1" thickBot="1" x14ac:dyDescent="0.25">
      <c r="A167" s="413"/>
      <c r="B167" s="414" t="s">
        <v>165</v>
      </c>
      <c r="C167" s="415">
        <v>97</v>
      </c>
      <c r="D167" s="469">
        <v>6</v>
      </c>
      <c r="E167" s="469">
        <v>2</v>
      </c>
      <c r="F167" s="469">
        <v>2</v>
      </c>
      <c r="G167" s="470">
        <v>107</v>
      </c>
      <c r="H167" s="415">
        <v>115</v>
      </c>
      <c r="I167" s="469">
        <v>8</v>
      </c>
      <c r="J167" s="469">
        <v>3</v>
      </c>
      <c r="K167" s="469">
        <v>3</v>
      </c>
      <c r="L167" s="1036">
        <v>129</v>
      </c>
      <c r="M167" s="415">
        <v>212</v>
      </c>
      <c r="N167" s="469">
        <v>14</v>
      </c>
      <c r="O167" s="469">
        <v>5</v>
      </c>
      <c r="P167" s="469">
        <v>5</v>
      </c>
      <c r="Q167" s="470">
        <v>236</v>
      </c>
      <c r="R167" s="643">
        <v>70</v>
      </c>
      <c r="S167" s="447"/>
      <c r="T167" s="447"/>
    </row>
    <row r="168" spans="1:34" ht="15.75" customHeight="1" x14ac:dyDescent="0.2">
      <c r="A168" s="282" t="s">
        <v>93</v>
      </c>
    </row>
    <row r="171" spans="1:34" s="283" customFormat="1" ht="48" customHeight="1" thickBot="1" x14ac:dyDescent="0.25">
      <c r="A171" s="251" t="s">
        <v>536</v>
      </c>
    </row>
    <row r="172" spans="1:34" s="285" customFormat="1" ht="24.75" customHeight="1" thickBot="1" x14ac:dyDescent="0.3">
      <c r="A172" s="303"/>
      <c r="B172" s="304"/>
      <c r="C172" s="1637" t="s">
        <v>86</v>
      </c>
      <c r="D172" s="1638"/>
      <c r="E172" s="1638"/>
      <c r="F172" s="1638"/>
      <c r="G172" s="1639"/>
      <c r="H172" s="1637" t="s">
        <v>87</v>
      </c>
      <c r="I172" s="1638"/>
      <c r="J172" s="1638"/>
      <c r="K172" s="1638"/>
      <c r="L172" s="1639"/>
      <c r="M172" s="1637" t="s">
        <v>88</v>
      </c>
      <c r="N172" s="1638"/>
      <c r="O172" s="1638"/>
      <c r="P172" s="1638"/>
      <c r="Q172" s="1638"/>
      <c r="R172" s="1639"/>
    </row>
    <row r="173" spans="1:34" s="285" customFormat="1" ht="81" customHeight="1" thickBot="1" x14ac:dyDescent="0.3">
      <c r="A173" s="305" t="s">
        <v>2</v>
      </c>
      <c r="B173" s="286" t="s">
        <v>3</v>
      </c>
      <c r="C173" s="342" t="s">
        <v>89</v>
      </c>
      <c r="D173" s="339" t="s">
        <v>339</v>
      </c>
      <c r="E173" s="339" t="s">
        <v>340</v>
      </c>
      <c r="F173" s="339" t="s">
        <v>90</v>
      </c>
      <c r="G173" s="371" t="s">
        <v>91</v>
      </c>
      <c r="H173" s="360" t="s">
        <v>89</v>
      </c>
      <c r="I173" s="339" t="s">
        <v>339</v>
      </c>
      <c r="J173" s="339" t="s">
        <v>340</v>
      </c>
      <c r="K173" s="339" t="s">
        <v>90</v>
      </c>
      <c r="L173" s="371" t="s">
        <v>13</v>
      </c>
      <c r="M173" s="360" t="s">
        <v>89</v>
      </c>
      <c r="N173" s="339" t="s">
        <v>339</v>
      </c>
      <c r="O173" s="339" t="s">
        <v>340</v>
      </c>
      <c r="P173" s="339" t="s">
        <v>90</v>
      </c>
      <c r="Q173" s="371" t="s">
        <v>13</v>
      </c>
      <c r="R173" s="478" t="s">
        <v>92</v>
      </c>
    </row>
    <row r="174" spans="1:34" ht="18" customHeight="1" x14ac:dyDescent="0.2">
      <c r="A174" s="309">
        <v>1</v>
      </c>
      <c r="B174" s="288" t="s">
        <v>14</v>
      </c>
      <c r="C174" s="449">
        <v>9</v>
      </c>
      <c r="D174" s="450">
        <v>0</v>
      </c>
      <c r="E174" s="450">
        <v>0</v>
      </c>
      <c r="F174" s="450">
        <v>0</v>
      </c>
      <c r="G174" s="452">
        <f t="shared" ref="G174:G188" si="51">SUM(C174:F174)</f>
        <v>9</v>
      </c>
      <c r="H174" s="449">
        <v>24</v>
      </c>
      <c r="I174" s="450">
        <v>0</v>
      </c>
      <c r="J174" s="450">
        <v>0</v>
      </c>
      <c r="K174" s="450">
        <v>0</v>
      </c>
      <c r="L174" s="451">
        <f t="shared" ref="L174:L188" si="52">SUM(H174:K174)</f>
        <v>24</v>
      </c>
      <c r="M174" s="449">
        <f t="shared" ref="M174:M188" si="53">C174+H174</f>
        <v>33</v>
      </c>
      <c r="N174" s="450">
        <f t="shared" ref="N174:N188" si="54">D174+I174</f>
        <v>0</v>
      </c>
      <c r="O174" s="450">
        <f t="shared" ref="O174:O188" si="55">E174+J174</f>
        <v>0</v>
      </c>
      <c r="P174" s="450">
        <f t="shared" ref="P174:P188" si="56">F174+K174</f>
        <v>0</v>
      </c>
      <c r="Q174" s="452">
        <f t="shared" ref="Q174:Q188" si="57">SUM(M174:P174)</f>
        <v>33</v>
      </c>
      <c r="R174" s="805">
        <v>33</v>
      </c>
      <c r="S174" s="447"/>
      <c r="T174" s="447"/>
    </row>
    <row r="175" spans="1:34" ht="15.75" customHeight="1" x14ac:dyDescent="0.2">
      <c r="A175" s="313">
        <v>2</v>
      </c>
      <c r="B175" s="290" t="s">
        <v>15</v>
      </c>
      <c r="C175" s="453">
        <v>5</v>
      </c>
      <c r="D175" s="454">
        <v>0</v>
      </c>
      <c r="E175" s="454">
        <v>0</v>
      </c>
      <c r="F175" s="454">
        <v>0</v>
      </c>
      <c r="G175" s="456">
        <f t="shared" si="51"/>
        <v>5</v>
      </c>
      <c r="H175" s="453">
        <v>16</v>
      </c>
      <c r="I175" s="454">
        <v>0</v>
      </c>
      <c r="J175" s="454">
        <v>0</v>
      </c>
      <c r="K175" s="454">
        <v>0</v>
      </c>
      <c r="L175" s="455">
        <f t="shared" si="52"/>
        <v>16</v>
      </c>
      <c r="M175" s="453">
        <f t="shared" si="53"/>
        <v>21</v>
      </c>
      <c r="N175" s="454">
        <f t="shared" si="54"/>
        <v>0</v>
      </c>
      <c r="O175" s="454">
        <f t="shared" si="55"/>
        <v>0</v>
      </c>
      <c r="P175" s="454">
        <f t="shared" si="56"/>
        <v>0</v>
      </c>
      <c r="Q175" s="456">
        <f t="shared" si="57"/>
        <v>21</v>
      </c>
      <c r="R175" s="806">
        <v>16</v>
      </c>
      <c r="S175" s="447"/>
      <c r="T175" s="479"/>
    </row>
    <row r="176" spans="1:34" ht="15.75" customHeight="1" x14ac:dyDescent="0.2">
      <c r="A176" s="313">
        <v>3</v>
      </c>
      <c r="B176" s="290" t="s">
        <v>16</v>
      </c>
      <c r="C176" s="453">
        <v>18</v>
      </c>
      <c r="D176" s="454">
        <v>1</v>
      </c>
      <c r="E176" s="454">
        <v>0</v>
      </c>
      <c r="F176" s="454">
        <v>1</v>
      </c>
      <c r="G176" s="456">
        <f t="shared" si="51"/>
        <v>20</v>
      </c>
      <c r="H176" s="453">
        <v>13</v>
      </c>
      <c r="I176" s="454">
        <v>0</v>
      </c>
      <c r="J176" s="454">
        <v>0</v>
      </c>
      <c r="K176" s="454">
        <v>1</v>
      </c>
      <c r="L176" s="455">
        <f t="shared" si="52"/>
        <v>14</v>
      </c>
      <c r="M176" s="453">
        <f t="shared" si="53"/>
        <v>31</v>
      </c>
      <c r="N176" s="454">
        <f t="shared" si="54"/>
        <v>1</v>
      </c>
      <c r="O176" s="454">
        <f t="shared" si="55"/>
        <v>0</v>
      </c>
      <c r="P176" s="454">
        <f t="shared" si="56"/>
        <v>2</v>
      </c>
      <c r="Q176" s="456">
        <f t="shared" si="57"/>
        <v>34</v>
      </c>
      <c r="R176" s="806">
        <v>12</v>
      </c>
      <c r="S176" s="447"/>
      <c r="T176" s="528"/>
      <c r="U176" s="527"/>
      <c r="V176" s="528"/>
      <c r="W176" s="528"/>
      <c r="X176" s="528"/>
      <c r="Y176" s="528"/>
      <c r="Z176" s="528"/>
      <c r="AA176" s="528"/>
      <c r="AB176" s="528"/>
      <c r="AC176" s="528"/>
      <c r="AD176" s="528"/>
      <c r="AE176" s="528"/>
      <c r="AF176" s="528"/>
      <c r="AG176" s="528"/>
      <c r="AH176" s="528"/>
    </row>
    <row r="177" spans="1:34" ht="15.75" customHeight="1" x14ac:dyDescent="0.2">
      <c r="A177" s="313">
        <v>4</v>
      </c>
      <c r="B177" s="290" t="s">
        <v>17</v>
      </c>
      <c r="C177" s="453">
        <v>2</v>
      </c>
      <c r="D177" s="454">
        <v>0</v>
      </c>
      <c r="E177" s="454">
        <v>0</v>
      </c>
      <c r="F177" s="454">
        <v>0</v>
      </c>
      <c r="G177" s="456">
        <f t="shared" si="51"/>
        <v>2</v>
      </c>
      <c r="H177" s="453">
        <v>6</v>
      </c>
      <c r="I177" s="454">
        <v>0</v>
      </c>
      <c r="J177" s="454">
        <v>0</v>
      </c>
      <c r="K177" s="454">
        <v>0</v>
      </c>
      <c r="L177" s="455">
        <f t="shared" si="52"/>
        <v>6</v>
      </c>
      <c r="M177" s="453">
        <f t="shared" si="53"/>
        <v>8</v>
      </c>
      <c r="N177" s="454">
        <f t="shared" si="54"/>
        <v>0</v>
      </c>
      <c r="O177" s="454">
        <f t="shared" si="55"/>
        <v>0</v>
      </c>
      <c r="P177" s="454">
        <f t="shared" si="56"/>
        <v>0</v>
      </c>
      <c r="Q177" s="456">
        <f t="shared" si="57"/>
        <v>8</v>
      </c>
      <c r="R177" s="806">
        <v>7</v>
      </c>
      <c r="S177" s="447"/>
      <c r="T177" s="528"/>
      <c r="U177" s="527"/>
      <c r="V177" s="528"/>
      <c r="W177" s="528"/>
      <c r="X177" s="528"/>
      <c r="Y177" s="528"/>
      <c r="Z177" s="528"/>
      <c r="AA177" s="528"/>
      <c r="AB177" s="528"/>
      <c r="AC177" s="528"/>
      <c r="AD177" s="528"/>
      <c r="AE177" s="528"/>
      <c r="AF177" s="528"/>
      <c r="AG177" s="528"/>
      <c r="AH177" s="528"/>
    </row>
    <row r="178" spans="1:34" ht="15.75" customHeight="1" x14ac:dyDescent="0.2">
      <c r="A178" s="313">
        <v>5</v>
      </c>
      <c r="B178" s="290" t="s">
        <v>18</v>
      </c>
      <c r="C178" s="453">
        <v>7</v>
      </c>
      <c r="D178" s="454">
        <v>0</v>
      </c>
      <c r="E178" s="454">
        <v>0</v>
      </c>
      <c r="F178" s="454">
        <v>0</v>
      </c>
      <c r="G178" s="456">
        <f t="shared" si="51"/>
        <v>7</v>
      </c>
      <c r="H178" s="453">
        <v>7</v>
      </c>
      <c r="I178" s="454">
        <v>0</v>
      </c>
      <c r="J178" s="454">
        <v>0</v>
      </c>
      <c r="K178" s="454">
        <v>1</v>
      </c>
      <c r="L178" s="455">
        <f t="shared" si="52"/>
        <v>8</v>
      </c>
      <c r="M178" s="453">
        <f t="shared" si="53"/>
        <v>14</v>
      </c>
      <c r="N178" s="454">
        <f t="shared" si="54"/>
        <v>0</v>
      </c>
      <c r="O178" s="454">
        <f t="shared" si="55"/>
        <v>0</v>
      </c>
      <c r="P178" s="454">
        <f t="shared" si="56"/>
        <v>1</v>
      </c>
      <c r="Q178" s="456">
        <f t="shared" si="57"/>
        <v>15</v>
      </c>
      <c r="R178" s="806">
        <v>0</v>
      </c>
      <c r="S178" s="447"/>
      <c r="T178" s="528"/>
      <c r="U178" s="527"/>
      <c r="V178" s="528"/>
      <c r="W178" s="528"/>
      <c r="X178" s="528"/>
      <c r="Y178" s="528"/>
      <c r="Z178" s="528"/>
      <c r="AA178" s="528"/>
      <c r="AB178" s="528"/>
      <c r="AC178" s="528"/>
      <c r="AD178" s="528"/>
      <c r="AE178" s="528"/>
      <c r="AF178" s="528"/>
      <c r="AG178" s="528"/>
      <c r="AH178" s="528"/>
    </row>
    <row r="179" spans="1:34" ht="15.75" customHeight="1" x14ac:dyDescent="0.2">
      <c r="A179" s="317">
        <v>6</v>
      </c>
      <c r="B179" s="292" t="s">
        <v>19</v>
      </c>
      <c r="C179" s="453">
        <v>3</v>
      </c>
      <c r="D179" s="454">
        <v>0</v>
      </c>
      <c r="E179" s="454">
        <v>0</v>
      </c>
      <c r="F179" s="454">
        <v>1</v>
      </c>
      <c r="G179" s="456">
        <f t="shared" si="51"/>
        <v>4</v>
      </c>
      <c r="H179" s="453">
        <v>7</v>
      </c>
      <c r="I179" s="454">
        <v>0</v>
      </c>
      <c r="J179" s="454">
        <v>0</v>
      </c>
      <c r="K179" s="454">
        <v>0</v>
      </c>
      <c r="L179" s="455">
        <f t="shared" si="52"/>
        <v>7</v>
      </c>
      <c r="M179" s="453">
        <f t="shared" si="53"/>
        <v>10</v>
      </c>
      <c r="N179" s="454">
        <f t="shared" si="54"/>
        <v>0</v>
      </c>
      <c r="O179" s="454">
        <f t="shared" si="55"/>
        <v>0</v>
      </c>
      <c r="P179" s="454">
        <f t="shared" si="56"/>
        <v>1</v>
      </c>
      <c r="Q179" s="456">
        <f t="shared" si="57"/>
        <v>11</v>
      </c>
      <c r="R179" s="806">
        <v>0</v>
      </c>
      <c r="S179" s="447"/>
      <c r="T179" s="528"/>
      <c r="U179" s="527"/>
      <c r="V179" s="528"/>
      <c r="W179" s="528"/>
      <c r="X179" s="528"/>
      <c r="Y179" s="528"/>
      <c r="Z179" s="528"/>
      <c r="AA179" s="528"/>
      <c r="AB179" s="528"/>
      <c r="AC179" s="528"/>
      <c r="AD179" s="528"/>
      <c r="AE179" s="528"/>
      <c r="AF179" s="528"/>
      <c r="AG179" s="528"/>
      <c r="AH179" s="528"/>
    </row>
    <row r="180" spans="1:34" ht="21.75" customHeight="1" x14ac:dyDescent="0.2">
      <c r="A180" s="317">
        <v>7</v>
      </c>
      <c r="B180" s="292" t="s">
        <v>20</v>
      </c>
      <c r="C180" s="453">
        <v>2</v>
      </c>
      <c r="D180" s="454">
        <v>0</v>
      </c>
      <c r="E180" s="454">
        <v>1</v>
      </c>
      <c r="F180" s="454">
        <v>0</v>
      </c>
      <c r="G180" s="456">
        <f t="shared" si="51"/>
        <v>3</v>
      </c>
      <c r="H180" s="453">
        <v>3</v>
      </c>
      <c r="I180" s="454">
        <v>0</v>
      </c>
      <c r="J180" s="454">
        <v>0</v>
      </c>
      <c r="K180" s="454">
        <v>0</v>
      </c>
      <c r="L180" s="455">
        <f t="shared" si="52"/>
        <v>3</v>
      </c>
      <c r="M180" s="453">
        <f t="shared" si="53"/>
        <v>5</v>
      </c>
      <c r="N180" s="454">
        <f t="shared" si="54"/>
        <v>0</v>
      </c>
      <c r="O180" s="454">
        <f t="shared" si="55"/>
        <v>1</v>
      </c>
      <c r="P180" s="454">
        <f t="shared" si="56"/>
        <v>0</v>
      </c>
      <c r="Q180" s="456">
        <f t="shared" si="57"/>
        <v>6</v>
      </c>
      <c r="R180" s="806">
        <v>0</v>
      </c>
      <c r="S180" s="447"/>
      <c r="T180" s="447"/>
      <c r="X180" s="445" t="s">
        <v>132</v>
      </c>
    </row>
    <row r="181" spans="1:34" ht="15.75" customHeight="1" x14ac:dyDescent="0.2">
      <c r="A181" s="313">
        <v>8</v>
      </c>
      <c r="B181" s="290" t="s">
        <v>21</v>
      </c>
      <c r="C181" s="453">
        <v>7</v>
      </c>
      <c r="D181" s="454">
        <v>0</v>
      </c>
      <c r="E181" s="454">
        <v>0</v>
      </c>
      <c r="F181" s="454">
        <v>0</v>
      </c>
      <c r="G181" s="456">
        <f t="shared" si="51"/>
        <v>7</v>
      </c>
      <c r="H181" s="453">
        <v>9</v>
      </c>
      <c r="I181" s="454">
        <v>0</v>
      </c>
      <c r="J181" s="454">
        <v>1</v>
      </c>
      <c r="K181" s="454">
        <v>0</v>
      </c>
      <c r="L181" s="455">
        <f t="shared" si="52"/>
        <v>10</v>
      </c>
      <c r="M181" s="453">
        <f t="shared" si="53"/>
        <v>16</v>
      </c>
      <c r="N181" s="454">
        <f t="shared" si="54"/>
        <v>0</v>
      </c>
      <c r="O181" s="454">
        <f t="shared" si="55"/>
        <v>1</v>
      </c>
      <c r="P181" s="454">
        <f t="shared" si="56"/>
        <v>0</v>
      </c>
      <c r="Q181" s="456">
        <f t="shared" si="57"/>
        <v>17</v>
      </c>
      <c r="R181" s="806">
        <v>12</v>
      </c>
      <c r="S181" s="447"/>
      <c r="T181" s="528"/>
      <c r="U181" s="527"/>
      <c r="V181" s="528"/>
      <c r="W181" s="528"/>
      <c r="X181" s="528"/>
      <c r="Y181" s="528"/>
      <c r="Z181" s="528"/>
      <c r="AA181" s="528"/>
      <c r="AB181" s="528"/>
      <c r="AC181" s="528"/>
      <c r="AD181" s="528"/>
      <c r="AE181" s="528"/>
      <c r="AF181" s="528"/>
      <c r="AG181" s="528"/>
      <c r="AH181" s="528"/>
    </row>
    <row r="182" spans="1:34" ht="15.75" customHeight="1" x14ac:dyDescent="0.2">
      <c r="A182" s="313">
        <v>9</v>
      </c>
      <c r="B182" s="290" t="s">
        <v>22</v>
      </c>
      <c r="C182" s="453">
        <v>0</v>
      </c>
      <c r="D182" s="454">
        <v>0</v>
      </c>
      <c r="E182" s="454">
        <v>0</v>
      </c>
      <c r="F182" s="454">
        <v>0</v>
      </c>
      <c r="G182" s="456">
        <f t="shared" si="51"/>
        <v>0</v>
      </c>
      <c r="H182" s="453">
        <v>0</v>
      </c>
      <c r="I182" s="454">
        <v>0</v>
      </c>
      <c r="J182" s="454">
        <v>0</v>
      </c>
      <c r="K182" s="454">
        <v>0</v>
      </c>
      <c r="L182" s="455">
        <f t="shared" si="52"/>
        <v>0</v>
      </c>
      <c r="M182" s="453">
        <f t="shared" si="53"/>
        <v>0</v>
      </c>
      <c r="N182" s="454">
        <f t="shared" si="54"/>
        <v>0</v>
      </c>
      <c r="O182" s="454">
        <f t="shared" si="55"/>
        <v>0</v>
      </c>
      <c r="P182" s="454">
        <f t="shared" si="56"/>
        <v>0</v>
      </c>
      <c r="Q182" s="456">
        <f t="shared" si="57"/>
        <v>0</v>
      </c>
      <c r="R182" s="806">
        <v>0</v>
      </c>
      <c r="S182" s="447"/>
      <c r="T182" s="479"/>
    </row>
    <row r="183" spans="1:34" ht="15.75" customHeight="1" x14ac:dyDescent="0.2">
      <c r="A183" s="313">
        <v>10</v>
      </c>
      <c r="B183" s="290" t="s">
        <v>23</v>
      </c>
      <c r="C183" s="453">
        <v>6</v>
      </c>
      <c r="D183" s="454">
        <v>0</v>
      </c>
      <c r="E183" s="454">
        <v>0</v>
      </c>
      <c r="F183" s="454">
        <v>0</v>
      </c>
      <c r="G183" s="456">
        <f t="shared" si="51"/>
        <v>6</v>
      </c>
      <c r="H183" s="453">
        <v>4</v>
      </c>
      <c r="I183" s="454">
        <v>2</v>
      </c>
      <c r="J183" s="454">
        <v>0</v>
      </c>
      <c r="K183" s="454">
        <v>0</v>
      </c>
      <c r="L183" s="455">
        <f t="shared" si="52"/>
        <v>6</v>
      </c>
      <c r="M183" s="453">
        <f t="shared" si="53"/>
        <v>10</v>
      </c>
      <c r="N183" s="454">
        <f t="shared" si="54"/>
        <v>2</v>
      </c>
      <c r="O183" s="454">
        <f t="shared" si="55"/>
        <v>0</v>
      </c>
      <c r="P183" s="454">
        <f t="shared" si="56"/>
        <v>0</v>
      </c>
      <c r="Q183" s="456">
        <f t="shared" si="57"/>
        <v>12</v>
      </c>
      <c r="R183" s="806">
        <v>0</v>
      </c>
      <c r="S183" s="447"/>
      <c r="T183" s="447"/>
    </row>
    <row r="184" spans="1:34" ht="15.75" customHeight="1" x14ac:dyDescent="0.2">
      <c r="A184" s="317">
        <v>11</v>
      </c>
      <c r="B184" s="292" t="s">
        <v>24</v>
      </c>
      <c r="C184" s="453">
        <v>9</v>
      </c>
      <c r="D184" s="454">
        <v>0</v>
      </c>
      <c r="E184" s="454">
        <v>0</v>
      </c>
      <c r="F184" s="454">
        <v>0</v>
      </c>
      <c r="G184" s="456">
        <f t="shared" si="51"/>
        <v>9</v>
      </c>
      <c r="H184" s="453">
        <v>9</v>
      </c>
      <c r="I184" s="454">
        <v>0</v>
      </c>
      <c r="J184" s="454">
        <v>0</v>
      </c>
      <c r="K184" s="454">
        <v>0</v>
      </c>
      <c r="L184" s="455">
        <f t="shared" si="52"/>
        <v>9</v>
      </c>
      <c r="M184" s="453">
        <f t="shared" si="53"/>
        <v>18</v>
      </c>
      <c r="N184" s="454">
        <f t="shared" si="54"/>
        <v>0</v>
      </c>
      <c r="O184" s="454">
        <f t="shared" si="55"/>
        <v>0</v>
      </c>
      <c r="P184" s="454">
        <f t="shared" si="56"/>
        <v>0</v>
      </c>
      <c r="Q184" s="456">
        <f t="shared" si="57"/>
        <v>18</v>
      </c>
      <c r="R184" s="806">
        <v>2</v>
      </c>
      <c r="S184" s="447"/>
      <c r="T184" s="447"/>
    </row>
    <row r="185" spans="1:34" ht="15.75" customHeight="1" x14ac:dyDescent="0.2">
      <c r="A185" s="313">
        <v>12</v>
      </c>
      <c r="B185" s="290" t="s">
        <v>25</v>
      </c>
      <c r="C185" s="453">
        <v>1</v>
      </c>
      <c r="D185" s="454">
        <v>0</v>
      </c>
      <c r="E185" s="454">
        <v>0</v>
      </c>
      <c r="F185" s="454">
        <v>0</v>
      </c>
      <c r="G185" s="456">
        <f t="shared" si="51"/>
        <v>1</v>
      </c>
      <c r="H185" s="453">
        <v>2</v>
      </c>
      <c r="I185" s="454">
        <v>0</v>
      </c>
      <c r="J185" s="454">
        <v>0</v>
      </c>
      <c r="K185" s="454">
        <v>0</v>
      </c>
      <c r="L185" s="455">
        <f t="shared" si="52"/>
        <v>2</v>
      </c>
      <c r="M185" s="453">
        <f t="shared" si="53"/>
        <v>3</v>
      </c>
      <c r="N185" s="454">
        <f t="shared" si="54"/>
        <v>0</v>
      </c>
      <c r="O185" s="454">
        <f t="shared" si="55"/>
        <v>0</v>
      </c>
      <c r="P185" s="454">
        <f t="shared" si="56"/>
        <v>0</v>
      </c>
      <c r="Q185" s="456">
        <f t="shared" si="57"/>
        <v>3</v>
      </c>
      <c r="R185" s="806">
        <v>1</v>
      </c>
      <c r="S185" s="447"/>
      <c r="T185" s="447"/>
    </row>
    <row r="186" spans="1:34" ht="15.75" customHeight="1" x14ac:dyDescent="0.2">
      <c r="A186" s="313">
        <v>13</v>
      </c>
      <c r="B186" s="290" t="s">
        <v>26</v>
      </c>
      <c r="C186" s="453">
        <v>4</v>
      </c>
      <c r="D186" s="454">
        <v>0</v>
      </c>
      <c r="E186" s="454">
        <v>1</v>
      </c>
      <c r="F186" s="454">
        <v>0</v>
      </c>
      <c r="G186" s="456">
        <f t="shared" si="51"/>
        <v>5</v>
      </c>
      <c r="H186" s="453">
        <v>17</v>
      </c>
      <c r="I186" s="454">
        <v>0</v>
      </c>
      <c r="J186" s="454">
        <v>0</v>
      </c>
      <c r="K186" s="454">
        <v>0</v>
      </c>
      <c r="L186" s="455">
        <f t="shared" si="52"/>
        <v>17</v>
      </c>
      <c r="M186" s="453">
        <f t="shared" si="53"/>
        <v>21</v>
      </c>
      <c r="N186" s="454">
        <f t="shared" si="54"/>
        <v>0</v>
      </c>
      <c r="O186" s="454">
        <f t="shared" si="55"/>
        <v>1</v>
      </c>
      <c r="P186" s="454">
        <f t="shared" si="56"/>
        <v>0</v>
      </c>
      <c r="Q186" s="456">
        <f t="shared" si="57"/>
        <v>22</v>
      </c>
      <c r="R186" s="806">
        <v>12</v>
      </c>
      <c r="S186" s="447"/>
      <c r="T186" s="447"/>
    </row>
    <row r="187" spans="1:34" ht="15.75" customHeight="1" x14ac:dyDescent="0.2">
      <c r="A187" s="313">
        <v>14</v>
      </c>
      <c r="B187" s="290" t="s">
        <v>27</v>
      </c>
      <c r="C187" s="453">
        <v>0</v>
      </c>
      <c r="D187" s="454">
        <v>3</v>
      </c>
      <c r="E187" s="454">
        <v>0</v>
      </c>
      <c r="F187" s="454">
        <v>0</v>
      </c>
      <c r="G187" s="456">
        <f t="shared" si="51"/>
        <v>3</v>
      </c>
      <c r="H187" s="453">
        <v>8</v>
      </c>
      <c r="I187" s="454">
        <v>0</v>
      </c>
      <c r="J187" s="454">
        <v>0</v>
      </c>
      <c r="K187" s="454">
        <v>1</v>
      </c>
      <c r="L187" s="455">
        <f t="shared" si="52"/>
        <v>9</v>
      </c>
      <c r="M187" s="453">
        <f t="shared" si="53"/>
        <v>8</v>
      </c>
      <c r="N187" s="454">
        <f t="shared" si="54"/>
        <v>3</v>
      </c>
      <c r="O187" s="454">
        <f t="shared" si="55"/>
        <v>0</v>
      </c>
      <c r="P187" s="454">
        <f t="shared" si="56"/>
        <v>1</v>
      </c>
      <c r="Q187" s="456">
        <f t="shared" si="57"/>
        <v>12</v>
      </c>
      <c r="R187" s="806">
        <v>10</v>
      </c>
      <c r="S187" s="447"/>
      <c r="T187" s="447"/>
    </row>
    <row r="188" spans="1:34" ht="42" customHeight="1" thickBot="1" x14ac:dyDescent="0.25">
      <c r="A188" s="318">
        <v>15</v>
      </c>
      <c r="B188" s="293" t="s">
        <v>28</v>
      </c>
      <c r="C188" s="457">
        <v>1</v>
      </c>
      <c r="D188" s="458">
        <v>0</v>
      </c>
      <c r="E188" s="458">
        <v>0</v>
      </c>
      <c r="F188" s="458">
        <v>1</v>
      </c>
      <c r="G188" s="460">
        <f t="shared" si="51"/>
        <v>2</v>
      </c>
      <c r="H188" s="457">
        <v>0</v>
      </c>
      <c r="I188" s="458">
        <v>0</v>
      </c>
      <c r="J188" s="458">
        <v>0</v>
      </c>
      <c r="K188" s="458">
        <v>0</v>
      </c>
      <c r="L188" s="459">
        <f t="shared" si="52"/>
        <v>0</v>
      </c>
      <c r="M188" s="457">
        <f t="shared" si="53"/>
        <v>1</v>
      </c>
      <c r="N188" s="458">
        <f t="shared" si="54"/>
        <v>0</v>
      </c>
      <c r="O188" s="458">
        <f t="shared" si="55"/>
        <v>0</v>
      </c>
      <c r="P188" s="458">
        <f t="shared" si="56"/>
        <v>1</v>
      </c>
      <c r="Q188" s="460">
        <f t="shared" si="57"/>
        <v>2</v>
      </c>
      <c r="R188" s="807">
        <v>0</v>
      </c>
      <c r="S188" s="447"/>
      <c r="T188" s="447"/>
    </row>
    <row r="189" spans="1:34" s="520" customFormat="1" ht="23.25" customHeight="1" x14ac:dyDescent="0.25">
      <c r="A189" s="395"/>
      <c r="B189" s="396" t="s">
        <v>493</v>
      </c>
      <c r="C189" s="397">
        <f t="shared" ref="C189:R189" si="58">SUM(C174:C188)</f>
        <v>74</v>
      </c>
      <c r="D189" s="398">
        <f t="shared" si="58"/>
        <v>4</v>
      </c>
      <c r="E189" s="398">
        <f t="shared" si="58"/>
        <v>2</v>
      </c>
      <c r="F189" s="398">
        <f t="shared" si="58"/>
        <v>3</v>
      </c>
      <c r="G189" s="399">
        <f t="shared" si="58"/>
        <v>83</v>
      </c>
      <c r="H189" s="397">
        <f t="shared" si="58"/>
        <v>125</v>
      </c>
      <c r="I189" s="398">
        <f t="shared" si="58"/>
        <v>2</v>
      </c>
      <c r="J189" s="398">
        <f t="shared" si="58"/>
        <v>1</v>
      </c>
      <c r="K189" s="398">
        <f t="shared" si="58"/>
        <v>3</v>
      </c>
      <c r="L189" s="399">
        <f t="shared" si="58"/>
        <v>131</v>
      </c>
      <c r="M189" s="397">
        <f t="shared" si="58"/>
        <v>199</v>
      </c>
      <c r="N189" s="398">
        <f t="shared" si="58"/>
        <v>6</v>
      </c>
      <c r="O189" s="398">
        <f t="shared" si="58"/>
        <v>3</v>
      </c>
      <c r="P189" s="398">
        <f t="shared" si="58"/>
        <v>6</v>
      </c>
      <c r="Q189" s="399">
        <f t="shared" si="58"/>
        <v>214</v>
      </c>
      <c r="R189" s="400">
        <f t="shared" si="58"/>
        <v>105</v>
      </c>
      <c r="S189" s="401"/>
      <c r="T189" s="401"/>
    </row>
    <row r="190" spans="1:34" ht="15.75" customHeight="1" x14ac:dyDescent="0.2">
      <c r="A190" s="289"/>
      <c r="B190" s="290" t="s">
        <v>428</v>
      </c>
      <c r="C190" s="453">
        <v>74</v>
      </c>
      <c r="D190" s="454">
        <v>1</v>
      </c>
      <c r="E190" s="454">
        <v>2</v>
      </c>
      <c r="F190" s="454">
        <v>1</v>
      </c>
      <c r="G190" s="456">
        <v>78</v>
      </c>
      <c r="H190" s="453">
        <v>120</v>
      </c>
      <c r="I190" s="454">
        <v>1</v>
      </c>
      <c r="J190" s="454">
        <v>2</v>
      </c>
      <c r="K190" s="454">
        <v>1</v>
      </c>
      <c r="L190" s="455">
        <v>124</v>
      </c>
      <c r="M190" s="453">
        <v>194</v>
      </c>
      <c r="N190" s="454">
        <v>2</v>
      </c>
      <c r="O190" s="454">
        <v>4</v>
      </c>
      <c r="P190" s="454">
        <v>2</v>
      </c>
      <c r="Q190" s="456">
        <v>202</v>
      </c>
      <c r="R190" s="642">
        <v>99</v>
      </c>
      <c r="S190" s="447"/>
      <c r="T190" s="447"/>
    </row>
    <row r="191" spans="1:34" ht="15.75" customHeight="1" x14ac:dyDescent="0.2">
      <c r="A191" s="289"/>
      <c r="B191" s="290" t="s">
        <v>386</v>
      </c>
      <c r="C191" s="453">
        <v>76</v>
      </c>
      <c r="D191" s="454">
        <v>0</v>
      </c>
      <c r="E191" s="454">
        <v>4</v>
      </c>
      <c r="F191" s="454">
        <v>1</v>
      </c>
      <c r="G191" s="456">
        <v>81</v>
      </c>
      <c r="H191" s="453">
        <v>128</v>
      </c>
      <c r="I191" s="454">
        <v>2</v>
      </c>
      <c r="J191" s="454">
        <v>1</v>
      </c>
      <c r="K191" s="454">
        <v>2</v>
      </c>
      <c r="L191" s="455">
        <v>133</v>
      </c>
      <c r="M191" s="453">
        <v>204</v>
      </c>
      <c r="N191" s="454">
        <v>2</v>
      </c>
      <c r="O191" s="454">
        <v>5</v>
      </c>
      <c r="P191" s="454">
        <v>3</v>
      </c>
      <c r="Q191" s="456">
        <v>214</v>
      </c>
      <c r="R191" s="642">
        <v>94</v>
      </c>
      <c r="S191" s="447"/>
      <c r="T191" s="447"/>
    </row>
    <row r="192" spans="1:34" ht="15.75" customHeight="1" x14ac:dyDescent="0.2">
      <c r="A192" s="289"/>
      <c r="B192" s="290" t="s">
        <v>341</v>
      </c>
      <c r="C192" s="453">
        <v>82</v>
      </c>
      <c r="D192" s="454">
        <v>0</v>
      </c>
      <c r="E192" s="454">
        <v>1</v>
      </c>
      <c r="F192" s="454">
        <v>1</v>
      </c>
      <c r="G192" s="456">
        <v>84</v>
      </c>
      <c r="H192" s="453">
        <v>125</v>
      </c>
      <c r="I192" s="454">
        <v>4</v>
      </c>
      <c r="J192" s="454">
        <v>1</v>
      </c>
      <c r="K192" s="454">
        <v>1</v>
      </c>
      <c r="L192" s="455">
        <v>131</v>
      </c>
      <c r="M192" s="453">
        <v>207</v>
      </c>
      <c r="N192" s="454">
        <v>4</v>
      </c>
      <c r="O192" s="454">
        <v>2</v>
      </c>
      <c r="P192" s="454">
        <v>2</v>
      </c>
      <c r="Q192" s="456">
        <v>215</v>
      </c>
      <c r="R192" s="642">
        <v>94</v>
      </c>
      <c r="S192" s="447"/>
      <c r="T192" s="447"/>
    </row>
    <row r="193" spans="1:34" ht="15.75" customHeight="1" thickBot="1" x14ac:dyDescent="0.25">
      <c r="A193" s="413"/>
      <c r="B193" s="414" t="s">
        <v>165</v>
      </c>
      <c r="C193" s="415">
        <v>91</v>
      </c>
      <c r="D193" s="469">
        <v>0</v>
      </c>
      <c r="E193" s="469">
        <v>1</v>
      </c>
      <c r="F193" s="469">
        <v>1</v>
      </c>
      <c r="G193" s="470">
        <v>93</v>
      </c>
      <c r="H193" s="415">
        <v>155</v>
      </c>
      <c r="I193" s="469">
        <v>4</v>
      </c>
      <c r="J193" s="469">
        <v>2</v>
      </c>
      <c r="K193" s="469">
        <v>2</v>
      </c>
      <c r="L193" s="1036">
        <v>163</v>
      </c>
      <c r="M193" s="415">
        <v>246</v>
      </c>
      <c r="N193" s="469">
        <v>4</v>
      </c>
      <c r="O193" s="469">
        <v>3</v>
      </c>
      <c r="P193" s="469">
        <v>3</v>
      </c>
      <c r="Q193" s="470">
        <v>256</v>
      </c>
      <c r="R193" s="643">
        <v>93</v>
      </c>
      <c r="S193" s="447"/>
      <c r="T193" s="447"/>
    </row>
    <row r="194" spans="1:34" ht="15.75" customHeight="1" x14ac:dyDescent="0.2">
      <c r="A194" s="282" t="s">
        <v>93</v>
      </c>
    </row>
    <row r="195" spans="1:34" ht="15.75" customHeight="1" x14ac:dyDescent="0.2">
      <c r="P195" s="445" t="s">
        <v>132</v>
      </c>
    </row>
    <row r="197" spans="1:34" s="283" customFormat="1" ht="30" customHeight="1" thickBot="1" x14ac:dyDescent="0.25">
      <c r="A197" s="251" t="s">
        <v>537</v>
      </c>
    </row>
    <row r="198" spans="1:34" s="285" customFormat="1" ht="33" customHeight="1" thickBot="1" x14ac:dyDescent="0.3">
      <c r="A198" s="303"/>
      <c r="B198" s="304"/>
      <c r="C198" s="1637" t="s">
        <v>86</v>
      </c>
      <c r="D198" s="1638"/>
      <c r="E198" s="1638"/>
      <c r="F198" s="1638"/>
      <c r="G198" s="1639"/>
      <c r="H198" s="1637" t="s">
        <v>87</v>
      </c>
      <c r="I198" s="1638"/>
      <c r="J198" s="1638"/>
      <c r="K198" s="1638"/>
      <c r="L198" s="1639"/>
      <c r="M198" s="1637" t="s">
        <v>88</v>
      </c>
      <c r="N198" s="1638"/>
      <c r="O198" s="1638"/>
      <c r="P198" s="1638"/>
      <c r="Q198" s="1638"/>
      <c r="R198" s="1639"/>
    </row>
    <row r="199" spans="1:34" s="285" customFormat="1" ht="89.25" customHeight="1" thickBot="1" x14ac:dyDescent="0.3">
      <c r="A199" s="305" t="s">
        <v>2</v>
      </c>
      <c r="B199" s="286" t="s">
        <v>3</v>
      </c>
      <c r="C199" s="342" t="s">
        <v>89</v>
      </c>
      <c r="D199" s="339" t="s">
        <v>339</v>
      </c>
      <c r="E199" s="339" t="s">
        <v>340</v>
      </c>
      <c r="F199" s="339" t="s">
        <v>90</v>
      </c>
      <c r="G199" s="371" t="s">
        <v>91</v>
      </c>
      <c r="H199" s="360" t="s">
        <v>89</v>
      </c>
      <c r="I199" s="339" t="s">
        <v>339</v>
      </c>
      <c r="J199" s="339" t="s">
        <v>340</v>
      </c>
      <c r="K199" s="339" t="s">
        <v>90</v>
      </c>
      <c r="L199" s="371" t="s">
        <v>13</v>
      </c>
      <c r="M199" s="360" t="s">
        <v>89</v>
      </c>
      <c r="N199" s="339" t="s">
        <v>339</v>
      </c>
      <c r="O199" s="339" t="s">
        <v>340</v>
      </c>
      <c r="P199" s="339" t="s">
        <v>90</v>
      </c>
      <c r="Q199" s="371" t="s">
        <v>13</v>
      </c>
      <c r="R199" s="478" t="s">
        <v>92</v>
      </c>
    </row>
    <row r="200" spans="1:34" ht="15.75" customHeight="1" x14ac:dyDescent="0.2">
      <c r="A200" s="309">
        <v>1</v>
      </c>
      <c r="B200" s="288" t="s">
        <v>14</v>
      </c>
      <c r="C200" s="449">
        <v>10</v>
      </c>
      <c r="D200" s="450">
        <v>0</v>
      </c>
      <c r="E200" s="450">
        <v>0</v>
      </c>
      <c r="F200" s="450">
        <v>0</v>
      </c>
      <c r="G200" s="452">
        <f t="shared" ref="G200:G214" si="59">SUM(C200:F200)</f>
        <v>10</v>
      </c>
      <c r="H200" s="449">
        <v>21</v>
      </c>
      <c r="I200" s="450">
        <v>0</v>
      </c>
      <c r="J200" s="450">
        <v>0</v>
      </c>
      <c r="K200" s="450">
        <v>0</v>
      </c>
      <c r="L200" s="451">
        <f t="shared" ref="L200:L214" si="60">SUM(H200:K200)</f>
        <v>21</v>
      </c>
      <c r="M200" s="449">
        <f t="shared" ref="M200:M214" si="61">C200+H200</f>
        <v>31</v>
      </c>
      <c r="N200" s="450">
        <f t="shared" ref="N200:N214" si="62">D200+I200</f>
        <v>0</v>
      </c>
      <c r="O200" s="450">
        <f t="shared" ref="O200:O214" si="63">E200+J200</f>
        <v>0</v>
      </c>
      <c r="P200" s="450">
        <f t="shared" ref="P200:P214" si="64">F200+K200</f>
        <v>0</v>
      </c>
      <c r="Q200" s="452">
        <f t="shared" ref="Q200:Q214" si="65">SUM(M200:P200)</f>
        <v>31</v>
      </c>
      <c r="R200" s="805">
        <v>31</v>
      </c>
      <c r="S200" s="447"/>
      <c r="T200" s="447"/>
    </row>
    <row r="201" spans="1:34" ht="15.75" customHeight="1" x14ac:dyDescent="0.2">
      <c r="A201" s="313">
        <v>2</v>
      </c>
      <c r="B201" s="290" t="s">
        <v>15</v>
      </c>
      <c r="C201" s="453">
        <v>6</v>
      </c>
      <c r="D201" s="454">
        <v>0</v>
      </c>
      <c r="E201" s="454">
        <v>0</v>
      </c>
      <c r="F201" s="454">
        <v>0</v>
      </c>
      <c r="G201" s="456">
        <f t="shared" si="59"/>
        <v>6</v>
      </c>
      <c r="H201" s="453">
        <v>13</v>
      </c>
      <c r="I201" s="454">
        <v>0</v>
      </c>
      <c r="J201" s="454">
        <v>0</v>
      </c>
      <c r="K201" s="454">
        <v>0</v>
      </c>
      <c r="L201" s="455">
        <f t="shared" si="60"/>
        <v>13</v>
      </c>
      <c r="M201" s="453">
        <f t="shared" si="61"/>
        <v>19</v>
      </c>
      <c r="N201" s="454">
        <f t="shared" si="62"/>
        <v>0</v>
      </c>
      <c r="O201" s="454">
        <f t="shared" si="63"/>
        <v>0</v>
      </c>
      <c r="P201" s="454">
        <f t="shared" si="64"/>
        <v>0</v>
      </c>
      <c r="Q201" s="456">
        <f t="shared" si="65"/>
        <v>19</v>
      </c>
      <c r="R201" s="806">
        <v>16</v>
      </c>
      <c r="S201" s="447"/>
      <c r="T201" s="447"/>
    </row>
    <row r="202" spans="1:34" ht="15.75" customHeight="1" x14ac:dyDescent="0.2">
      <c r="A202" s="313">
        <v>3</v>
      </c>
      <c r="B202" s="290" t="s">
        <v>16</v>
      </c>
      <c r="C202" s="453">
        <v>10</v>
      </c>
      <c r="D202" s="454">
        <v>0</v>
      </c>
      <c r="E202" s="454">
        <v>0</v>
      </c>
      <c r="F202" s="454">
        <v>0</v>
      </c>
      <c r="G202" s="456">
        <f t="shared" si="59"/>
        <v>10</v>
      </c>
      <c r="H202" s="453">
        <v>24</v>
      </c>
      <c r="I202" s="454">
        <v>0</v>
      </c>
      <c r="J202" s="454">
        <v>0</v>
      </c>
      <c r="K202" s="454">
        <v>0</v>
      </c>
      <c r="L202" s="455">
        <f t="shared" si="60"/>
        <v>24</v>
      </c>
      <c r="M202" s="453">
        <f t="shared" si="61"/>
        <v>34</v>
      </c>
      <c r="N202" s="454">
        <f t="shared" si="62"/>
        <v>0</v>
      </c>
      <c r="O202" s="454">
        <f t="shared" si="63"/>
        <v>0</v>
      </c>
      <c r="P202" s="454">
        <f t="shared" si="64"/>
        <v>0</v>
      </c>
      <c r="Q202" s="456">
        <f t="shared" si="65"/>
        <v>34</v>
      </c>
      <c r="R202" s="806">
        <v>19</v>
      </c>
      <c r="S202" s="447"/>
      <c r="T202" s="528"/>
      <c r="U202" s="527"/>
      <c r="V202" s="528"/>
      <c r="W202" s="528"/>
      <c r="X202" s="528"/>
      <c r="Y202" s="528"/>
      <c r="Z202" s="528"/>
      <c r="AA202" s="528"/>
      <c r="AB202" s="528"/>
      <c r="AC202" s="528"/>
      <c r="AD202" s="528"/>
      <c r="AE202" s="528"/>
      <c r="AF202" s="528"/>
      <c r="AG202" s="528"/>
      <c r="AH202" s="528"/>
    </row>
    <row r="203" spans="1:34" ht="15.75" customHeight="1" x14ac:dyDescent="0.2">
      <c r="A203" s="313">
        <v>4</v>
      </c>
      <c r="B203" s="290" t="s">
        <v>17</v>
      </c>
      <c r="C203" s="453">
        <v>8</v>
      </c>
      <c r="D203" s="454">
        <v>0</v>
      </c>
      <c r="E203" s="454">
        <v>0</v>
      </c>
      <c r="F203" s="454">
        <v>1</v>
      </c>
      <c r="G203" s="456">
        <f t="shared" si="59"/>
        <v>9</v>
      </c>
      <c r="H203" s="453">
        <v>9</v>
      </c>
      <c r="I203" s="454">
        <v>0</v>
      </c>
      <c r="J203" s="454">
        <v>0</v>
      </c>
      <c r="K203" s="454">
        <v>0</v>
      </c>
      <c r="L203" s="455">
        <f t="shared" si="60"/>
        <v>9</v>
      </c>
      <c r="M203" s="453">
        <f t="shared" si="61"/>
        <v>17</v>
      </c>
      <c r="N203" s="454">
        <f t="shared" si="62"/>
        <v>0</v>
      </c>
      <c r="O203" s="454">
        <f t="shared" si="63"/>
        <v>0</v>
      </c>
      <c r="P203" s="454">
        <f t="shared" si="64"/>
        <v>1</v>
      </c>
      <c r="Q203" s="456">
        <f t="shared" si="65"/>
        <v>18</v>
      </c>
      <c r="R203" s="806">
        <v>14</v>
      </c>
      <c r="S203" s="447"/>
      <c r="T203" s="528"/>
      <c r="U203" s="527"/>
      <c r="V203" s="528"/>
      <c r="W203" s="528"/>
      <c r="X203" s="528"/>
      <c r="Y203" s="528"/>
      <c r="Z203" s="528"/>
      <c r="AA203" s="528"/>
      <c r="AB203" s="528"/>
      <c r="AC203" s="528"/>
      <c r="AD203" s="528"/>
      <c r="AE203" s="528"/>
      <c r="AF203" s="528"/>
      <c r="AG203" s="528"/>
      <c r="AH203" s="528"/>
    </row>
    <row r="204" spans="1:34" ht="15.75" customHeight="1" x14ac:dyDescent="0.2">
      <c r="A204" s="313">
        <v>5</v>
      </c>
      <c r="B204" s="290" t="s">
        <v>18</v>
      </c>
      <c r="C204" s="453">
        <v>6</v>
      </c>
      <c r="D204" s="454">
        <v>0</v>
      </c>
      <c r="E204" s="454">
        <v>0</v>
      </c>
      <c r="F204" s="454">
        <v>0</v>
      </c>
      <c r="G204" s="456">
        <f t="shared" si="59"/>
        <v>6</v>
      </c>
      <c r="H204" s="453">
        <v>17</v>
      </c>
      <c r="I204" s="454">
        <v>0</v>
      </c>
      <c r="J204" s="454">
        <v>0</v>
      </c>
      <c r="K204" s="454">
        <v>0</v>
      </c>
      <c r="L204" s="455">
        <f t="shared" si="60"/>
        <v>17</v>
      </c>
      <c r="M204" s="453">
        <f t="shared" si="61"/>
        <v>23</v>
      </c>
      <c r="N204" s="454">
        <f t="shared" si="62"/>
        <v>0</v>
      </c>
      <c r="O204" s="454">
        <f t="shared" si="63"/>
        <v>0</v>
      </c>
      <c r="P204" s="454">
        <f t="shared" si="64"/>
        <v>0</v>
      </c>
      <c r="Q204" s="456">
        <f t="shared" si="65"/>
        <v>23</v>
      </c>
      <c r="R204" s="806">
        <v>0</v>
      </c>
      <c r="S204" s="447"/>
      <c r="T204" s="528"/>
      <c r="U204" s="527"/>
      <c r="V204" s="528"/>
      <c r="W204" s="528"/>
      <c r="X204" s="528" t="s">
        <v>132</v>
      </c>
      <c r="Y204" s="528"/>
      <c r="Z204" s="528"/>
      <c r="AA204" s="528"/>
      <c r="AB204" s="528"/>
      <c r="AC204" s="528"/>
      <c r="AD204" s="528"/>
      <c r="AE204" s="528"/>
      <c r="AF204" s="528"/>
      <c r="AG204" s="528"/>
      <c r="AH204" s="528"/>
    </row>
    <row r="205" spans="1:34" ht="15.75" customHeight="1" x14ac:dyDescent="0.2">
      <c r="A205" s="317">
        <v>6</v>
      </c>
      <c r="B205" s="292" t="s">
        <v>19</v>
      </c>
      <c r="C205" s="453">
        <v>7</v>
      </c>
      <c r="D205" s="454">
        <v>0</v>
      </c>
      <c r="E205" s="454">
        <v>0</v>
      </c>
      <c r="F205" s="454">
        <v>0</v>
      </c>
      <c r="G205" s="456">
        <f t="shared" si="59"/>
        <v>7</v>
      </c>
      <c r="H205" s="453">
        <v>10</v>
      </c>
      <c r="I205" s="454">
        <v>0</v>
      </c>
      <c r="J205" s="454">
        <v>0</v>
      </c>
      <c r="K205" s="454">
        <v>0</v>
      </c>
      <c r="L205" s="455">
        <f t="shared" si="60"/>
        <v>10</v>
      </c>
      <c r="M205" s="453">
        <f t="shared" si="61"/>
        <v>17</v>
      </c>
      <c r="N205" s="454">
        <f t="shared" si="62"/>
        <v>0</v>
      </c>
      <c r="O205" s="454">
        <f t="shared" si="63"/>
        <v>0</v>
      </c>
      <c r="P205" s="454">
        <f t="shared" si="64"/>
        <v>0</v>
      </c>
      <c r="Q205" s="456">
        <f t="shared" si="65"/>
        <v>17</v>
      </c>
      <c r="R205" s="806">
        <v>0</v>
      </c>
      <c r="S205" s="447"/>
      <c r="T205" s="528"/>
      <c r="U205" s="527"/>
      <c r="V205" s="528"/>
      <c r="W205" s="528" t="s">
        <v>132</v>
      </c>
      <c r="X205" s="528"/>
      <c r="Y205" s="528"/>
      <c r="Z205" s="528"/>
      <c r="AA205" s="528"/>
      <c r="AB205" s="528"/>
      <c r="AC205" s="528"/>
      <c r="AD205" s="528"/>
      <c r="AE205" s="528"/>
      <c r="AF205" s="528"/>
      <c r="AG205" s="528"/>
      <c r="AH205" s="528"/>
    </row>
    <row r="206" spans="1:34" ht="15.75" customHeight="1" x14ac:dyDescent="0.2">
      <c r="A206" s="317">
        <v>7</v>
      </c>
      <c r="B206" s="292" t="s">
        <v>20</v>
      </c>
      <c r="C206" s="453">
        <v>2</v>
      </c>
      <c r="D206" s="454">
        <v>0</v>
      </c>
      <c r="E206" s="454">
        <v>0</v>
      </c>
      <c r="F206" s="454">
        <v>0</v>
      </c>
      <c r="G206" s="456">
        <f t="shared" si="59"/>
        <v>2</v>
      </c>
      <c r="H206" s="453">
        <v>9</v>
      </c>
      <c r="I206" s="454">
        <v>0</v>
      </c>
      <c r="J206" s="454">
        <v>0</v>
      </c>
      <c r="K206" s="454">
        <v>0</v>
      </c>
      <c r="L206" s="455">
        <f t="shared" si="60"/>
        <v>9</v>
      </c>
      <c r="M206" s="453">
        <f t="shared" si="61"/>
        <v>11</v>
      </c>
      <c r="N206" s="454">
        <f t="shared" si="62"/>
        <v>0</v>
      </c>
      <c r="O206" s="454">
        <f t="shared" si="63"/>
        <v>0</v>
      </c>
      <c r="P206" s="454">
        <f t="shared" si="64"/>
        <v>0</v>
      </c>
      <c r="Q206" s="456">
        <f t="shared" si="65"/>
        <v>11</v>
      </c>
      <c r="R206" s="806">
        <v>0</v>
      </c>
      <c r="S206" s="447"/>
      <c r="T206" s="447"/>
    </row>
    <row r="207" spans="1:34" ht="19.5" customHeight="1" x14ac:dyDescent="0.2">
      <c r="A207" s="313">
        <v>8</v>
      </c>
      <c r="B207" s="290" t="s">
        <v>21</v>
      </c>
      <c r="C207" s="453">
        <v>8</v>
      </c>
      <c r="D207" s="454">
        <v>0</v>
      </c>
      <c r="E207" s="454">
        <v>0</v>
      </c>
      <c r="F207" s="454">
        <v>0</v>
      </c>
      <c r="G207" s="456">
        <f t="shared" si="59"/>
        <v>8</v>
      </c>
      <c r="H207" s="453">
        <v>15</v>
      </c>
      <c r="I207" s="454">
        <v>0</v>
      </c>
      <c r="J207" s="454">
        <v>0</v>
      </c>
      <c r="K207" s="454">
        <v>0</v>
      </c>
      <c r="L207" s="455">
        <f t="shared" si="60"/>
        <v>15</v>
      </c>
      <c r="M207" s="453">
        <f t="shared" si="61"/>
        <v>23</v>
      </c>
      <c r="N207" s="454">
        <f t="shared" si="62"/>
        <v>0</v>
      </c>
      <c r="O207" s="454">
        <f t="shared" si="63"/>
        <v>0</v>
      </c>
      <c r="P207" s="454">
        <f t="shared" si="64"/>
        <v>0</v>
      </c>
      <c r="Q207" s="456">
        <f t="shared" si="65"/>
        <v>23</v>
      </c>
      <c r="R207" s="806">
        <v>18</v>
      </c>
      <c r="S207" s="447"/>
      <c r="T207" s="528"/>
      <c r="U207" s="527"/>
      <c r="V207" s="528"/>
      <c r="W207" s="528"/>
      <c r="X207" s="528"/>
      <c r="Y207" s="528"/>
      <c r="Z207" s="528"/>
      <c r="AA207" s="528"/>
      <c r="AB207" s="528"/>
      <c r="AC207" s="528"/>
      <c r="AD207" s="528"/>
      <c r="AE207" s="528"/>
      <c r="AF207" s="528"/>
      <c r="AG207" s="528"/>
      <c r="AH207" s="528"/>
    </row>
    <row r="208" spans="1:34" ht="15.75" customHeight="1" x14ac:dyDescent="0.2">
      <c r="A208" s="313">
        <v>9</v>
      </c>
      <c r="B208" s="290" t="s">
        <v>22</v>
      </c>
      <c r="C208" s="453">
        <v>0</v>
      </c>
      <c r="D208" s="454">
        <v>0</v>
      </c>
      <c r="E208" s="454">
        <v>0</v>
      </c>
      <c r="F208" s="454">
        <v>0</v>
      </c>
      <c r="G208" s="456">
        <f t="shared" si="59"/>
        <v>0</v>
      </c>
      <c r="H208" s="453">
        <v>1</v>
      </c>
      <c r="I208" s="454">
        <v>0</v>
      </c>
      <c r="J208" s="454">
        <v>0</v>
      </c>
      <c r="K208" s="454">
        <v>0</v>
      </c>
      <c r="L208" s="455">
        <f t="shared" si="60"/>
        <v>1</v>
      </c>
      <c r="M208" s="453">
        <f t="shared" si="61"/>
        <v>1</v>
      </c>
      <c r="N208" s="454">
        <f t="shared" si="62"/>
        <v>0</v>
      </c>
      <c r="O208" s="454">
        <f t="shared" si="63"/>
        <v>0</v>
      </c>
      <c r="P208" s="454">
        <f t="shared" si="64"/>
        <v>0</v>
      </c>
      <c r="Q208" s="456">
        <f t="shared" si="65"/>
        <v>1</v>
      </c>
      <c r="R208" s="806">
        <v>0</v>
      </c>
      <c r="S208" s="447"/>
      <c r="T208" s="447"/>
    </row>
    <row r="209" spans="1:20" ht="15.75" customHeight="1" x14ac:dyDescent="0.2">
      <c r="A209" s="313">
        <v>10</v>
      </c>
      <c r="B209" s="290" t="s">
        <v>23</v>
      </c>
      <c r="C209" s="453">
        <v>2</v>
      </c>
      <c r="D209" s="454">
        <v>0</v>
      </c>
      <c r="E209" s="454">
        <v>0</v>
      </c>
      <c r="F209" s="454">
        <v>0</v>
      </c>
      <c r="G209" s="456">
        <f t="shared" si="59"/>
        <v>2</v>
      </c>
      <c r="H209" s="453">
        <v>9</v>
      </c>
      <c r="I209" s="454">
        <v>0</v>
      </c>
      <c r="J209" s="454">
        <v>0</v>
      </c>
      <c r="K209" s="454">
        <v>0</v>
      </c>
      <c r="L209" s="455">
        <f t="shared" si="60"/>
        <v>9</v>
      </c>
      <c r="M209" s="453">
        <f t="shared" si="61"/>
        <v>11</v>
      </c>
      <c r="N209" s="454">
        <f t="shared" si="62"/>
        <v>0</v>
      </c>
      <c r="O209" s="454">
        <f t="shared" si="63"/>
        <v>0</v>
      </c>
      <c r="P209" s="454">
        <f t="shared" si="64"/>
        <v>0</v>
      </c>
      <c r="Q209" s="456">
        <f t="shared" si="65"/>
        <v>11</v>
      </c>
      <c r="R209" s="806">
        <v>0</v>
      </c>
      <c r="S209" s="447"/>
      <c r="T209" s="447"/>
    </row>
    <row r="210" spans="1:20" ht="15.75" customHeight="1" x14ac:dyDescent="0.2">
      <c r="A210" s="317">
        <v>11</v>
      </c>
      <c r="B210" s="292" t="s">
        <v>24</v>
      </c>
      <c r="C210" s="453">
        <v>0</v>
      </c>
      <c r="D210" s="454">
        <v>0</v>
      </c>
      <c r="E210" s="454">
        <v>0</v>
      </c>
      <c r="F210" s="454">
        <v>0</v>
      </c>
      <c r="G210" s="456">
        <f t="shared" si="59"/>
        <v>0</v>
      </c>
      <c r="H210" s="453">
        <v>6</v>
      </c>
      <c r="I210" s="454">
        <v>0</v>
      </c>
      <c r="J210" s="454">
        <v>0</v>
      </c>
      <c r="K210" s="454">
        <v>0</v>
      </c>
      <c r="L210" s="455">
        <f t="shared" si="60"/>
        <v>6</v>
      </c>
      <c r="M210" s="453">
        <f t="shared" si="61"/>
        <v>6</v>
      </c>
      <c r="N210" s="454">
        <f t="shared" si="62"/>
        <v>0</v>
      </c>
      <c r="O210" s="454">
        <f t="shared" si="63"/>
        <v>0</v>
      </c>
      <c r="P210" s="454">
        <f t="shared" si="64"/>
        <v>0</v>
      </c>
      <c r="Q210" s="456">
        <f t="shared" si="65"/>
        <v>6</v>
      </c>
      <c r="R210" s="806">
        <v>0</v>
      </c>
      <c r="S210" s="447"/>
      <c r="T210" s="447"/>
    </row>
    <row r="211" spans="1:20" ht="15.75" customHeight="1" x14ac:dyDescent="0.2">
      <c r="A211" s="313">
        <v>12</v>
      </c>
      <c r="B211" s="290" t="s">
        <v>25</v>
      </c>
      <c r="C211" s="453">
        <v>0</v>
      </c>
      <c r="D211" s="454">
        <v>0</v>
      </c>
      <c r="E211" s="454">
        <v>0</v>
      </c>
      <c r="F211" s="454">
        <v>0</v>
      </c>
      <c r="G211" s="456">
        <f t="shared" si="59"/>
        <v>0</v>
      </c>
      <c r="H211" s="453">
        <v>2</v>
      </c>
      <c r="I211" s="454">
        <v>0</v>
      </c>
      <c r="J211" s="454">
        <v>0</v>
      </c>
      <c r="K211" s="454">
        <v>0</v>
      </c>
      <c r="L211" s="455">
        <f t="shared" si="60"/>
        <v>2</v>
      </c>
      <c r="M211" s="453">
        <f t="shared" si="61"/>
        <v>2</v>
      </c>
      <c r="N211" s="454">
        <f t="shared" si="62"/>
        <v>0</v>
      </c>
      <c r="O211" s="454">
        <f t="shared" si="63"/>
        <v>0</v>
      </c>
      <c r="P211" s="454">
        <f t="shared" si="64"/>
        <v>0</v>
      </c>
      <c r="Q211" s="456">
        <f t="shared" si="65"/>
        <v>2</v>
      </c>
      <c r="R211" s="806">
        <v>0</v>
      </c>
      <c r="S211" s="447"/>
      <c r="T211" s="447"/>
    </row>
    <row r="212" spans="1:20" ht="15.75" customHeight="1" x14ac:dyDescent="0.2">
      <c r="A212" s="313">
        <v>13</v>
      </c>
      <c r="B212" s="290" t="s">
        <v>26</v>
      </c>
      <c r="C212" s="453">
        <v>11</v>
      </c>
      <c r="D212" s="454">
        <v>0</v>
      </c>
      <c r="E212" s="454">
        <v>0</v>
      </c>
      <c r="F212" s="454">
        <v>0</v>
      </c>
      <c r="G212" s="456">
        <f t="shared" si="59"/>
        <v>11</v>
      </c>
      <c r="H212" s="453">
        <v>17</v>
      </c>
      <c r="I212" s="454">
        <v>0</v>
      </c>
      <c r="J212" s="454">
        <v>0</v>
      </c>
      <c r="K212" s="454">
        <v>0</v>
      </c>
      <c r="L212" s="455">
        <f t="shared" si="60"/>
        <v>17</v>
      </c>
      <c r="M212" s="453">
        <f t="shared" si="61"/>
        <v>28</v>
      </c>
      <c r="N212" s="454">
        <f t="shared" si="62"/>
        <v>0</v>
      </c>
      <c r="O212" s="454">
        <f t="shared" si="63"/>
        <v>0</v>
      </c>
      <c r="P212" s="454">
        <f t="shared" si="64"/>
        <v>0</v>
      </c>
      <c r="Q212" s="456">
        <f t="shared" si="65"/>
        <v>28</v>
      </c>
      <c r="R212" s="806">
        <v>19</v>
      </c>
      <c r="S212" s="447"/>
      <c r="T212" s="447"/>
    </row>
    <row r="213" spans="1:20" ht="15.75" customHeight="1" x14ac:dyDescent="0.2">
      <c r="A213" s="313">
        <v>14</v>
      </c>
      <c r="B213" s="290" t="s">
        <v>27</v>
      </c>
      <c r="C213" s="453">
        <v>0</v>
      </c>
      <c r="D213" s="454">
        <v>4</v>
      </c>
      <c r="E213" s="454">
        <v>0</v>
      </c>
      <c r="F213" s="454">
        <v>0</v>
      </c>
      <c r="G213" s="456">
        <f t="shared" si="59"/>
        <v>4</v>
      </c>
      <c r="H213" s="453">
        <v>9</v>
      </c>
      <c r="I213" s="454">
        <v>0</v>
      </c>
      <c r="J213" s="454">
        <v>0</v>
      </c>
      <c r="K213" s="454">
        <v>0</v>
      </c>
      <c r="L213" s="455">
        <f t="shared" si="60"/>
        <v>9</v>
      </c>
      <c r="M213" s="453">
        <f t="shared" si="61"/>
        <v>9</v>
      </c>
      <c r="N213" s="454">
        <f t="shared" si="62"/>
        <v>4</v>
      </c>
      <c r="O213" s="454">
        <f t="shared" si="63"/>
        <v>0</v>
      </c>
      <c r="P213" s="454">
        <f t="shared" si="64"/>
        <v>0</v>
      </c>
      <c r="Q213" s="456">
        <f t="shared" si="65"/>
        <v>13</v>
      </c>
      <c r="R213" s="806">
        <v>11</v>
      </c>
      <c r="S213" s="447"/>
      <c r="T213" s="447"/>
    </row>
    <row r="214" spans="1:20" ht="36" customHeight="1" thickBot="1" x14ac:dyDescent="0.25">
      <c r="A214" s="318">
        <v>15</v>
      </c>
      <c r="B214" s="293" t="s">
        <v>28</v>
      </c>
      <c r="C214" s="457">
        <v>1</v>
      </c>
      <c r="D214" s="458">
        <v>0</v>
      </c>
      <c r="E214" s="458">
        <v>0</v>
      </c>
      <c r="F214" s="458">
        <v>0</v>
      </c>
      <c r="G214" s="460">
        <f t="shared" si="59"/>
        <v>1</v>
      </c>
      <c r="H214" s="457">
        <v>1</v>
      </c>
      <c r="I214" s="458">
        <v>0</v>
      </c>
      <c r="J214" s="458">
        <v>0</v>
      </c>
      <c r="K214" s="458">
        <v>0</v>
      </c>
      <c r="L214" s="459">
        <f t="shared" si="60"/>
        <v>1</v>
      </c>
      <c r="M214" s="457">
        <f t="shared" si="61"/>
        <v>2</v>
      </c>
      <c r="N214" s="458">
        <f t="shared" si="62"/>
        <v>0</v>
      </c>
      <c r="O214" s="458">
        <f t="shared" si="63"/>
        <v>0</v>
      </c>
      <c r="P214" s="458">
        <f t="shared" si="64"/>
        <v>0</v>
      </c>
      <c r="Q214" s="460">
        <f t="shared" si="65"/>
        <v>2</v>
      </c>
      <c r="R214" s="807">
        <v>0</v>
      </c>
      <c r="S214" s="447"/>
      <c r="T214" s="447"/>
    </row>
    <row r="215" spans="1:20" s="520" customFormat="1" ht="21" customHeight="1" x14ac:dyDescent="0.25">
      <c r="A215" s="395"/>
      <c r="B215" s="396" t="s">
        <v>493</v>
      </c>
      <c r="C215" s="397">
        <f t="shared" ref="C215:R215" si="66">SUM(C200:C214)</f>
        <v>71</v>
      </c>
      <c r="D215" s="398">
        <f t="shared" si="66"/>
        <v>4</v>
      </c>
      <c r="E215" s="398">
        <f t="shared" si="66"/>
        <v>0</v>
      </c>
      <c r="F215" s="398">
        <f t="shared" si="66"/>
        <v>1</v>
      </c>
      <c r="G215" s="399">
        <f t="shared" si="66"/>
        <v>76</v>
      </c>
      <c r="H215" s="397">
        <f t="shared" si="66"/>
        <v>163</v>
      </c>
      <c r="I215" s="398">
        <f t="shared" si="66"/>
        <v>0</v>
      </c>
      <c r="J215" s="398">
        <f t="shared" si="66"/>
        <v>0</v>
      </c>
      <c r="K215" s="398">
        <f t="shared" si="66"/>
        <v>0</v>
      </c>
      <c r="L215" s="399">
        <f t="shared" si="66"/>
        <v>163</v>
      </c>
      <c r="M215" s="397">
        <f t="shared" si="66"/>
        <v>234</v>
      </c>
      <c r="N215" s="398">
        <f t="shared" si="66"/>
        <v>4</v>
      </c>
      <c r="O215" s="398">
        <f t="shared" si="66"/>
        <v>0</v>
      </c>
      <c r="P215" s="398">
        <f t="shared" si="66"/>
        <v>1</v>
      </c>
      <c r="Q215" s="399">
        <f t="shared" si="66"/>
        <v>239</v>
      </c>
      <c r="R215" s="400">
        <f t="shared" si="66"/>
        <v>128</v>
      </c>
      <c r="S215" s="401"/>
      <c r="T215" s="401"/>
    </row>
    <row r="216" spans="1:20" ht="15.75" customHeight="1" x14ac:dyDescent="0.2">
      <c r="A216" s="289"/>
      <c r="B216" s="290" t="s">
        <v>428</v>
      </c>
      <c r="C216" s="453">
        <v>78</v>
      </c>
      <c r="D216" s="454">
        <v>0</v>
      </c>
      <c r="E216" s="454">
        <v>0</v>
      </c>
      <c r="F216" s="454">
        <v>1</v>
      </c>
      <c r="G216" s="456">
        <v>79</v>
      </c>
      <c r="H216" s="453">
        <v>143</v>
      </c>
      <c r="I216" s="454">
        <v>0</v>
      </c>
      <c r="J216" s="454">
        <v>0</v>
      </c>
      <c r="K216" s="454">
        <v>1</v>
      </c>
      <c r="L216" s="455">
        <v>144</v>
      </c>
      <c r="M216" s="453">
        <v>221</v>
      </c>
      <c r="N216" s="454">
        <v>0</v>
      </c>
      <c r="O216" s="454">
        <v>0</v>
      </c>
      <c r="P216" s="454">
        <v>2</v>
      </c>
      <c r="Q216" s="456">
        <v>223</v>
      </c>
      <c r="R216" s="642">
        <v>124</v>
      </c>
      <c r="S216" s="447"/>
      <c r="T216" s="447"/>
    </row>
    <row r="217" spans="1:20" ht="15.75" customHeight="1" x14ac:dyDescent="0.2">
      <c r="A217" s="289"/>
      <c r="B217" s="290" t="s">
        <v>386</v>
      </c>
      <c r="C217" s="453">
        <v>65</v>
      </c>
      <c r="D217" s="454">
        <v>0</v>
      </c>
      <c r="E217" s="454">
        <v>0</v>
      </c>
      <c r="F217" s="454">
        <v>1</v>
      </c>
      <c r="G217" s="456">
        <v>66</v>
      </c>
      <c r="H217" s="453">
        <v>166</v>
      </c>
      <c r="I217" s="454">
        <v>2</v>
      </c>
      <c r="J217" s="454">
        <v>0</v>
      </c>
      <c r="K217" s="454">
        <v>0</v>
      </c>
      <c r="L217" s="455">
        <v>168</v>
      </c>
      <c r="M217" s="453">
        <v>231</v>
      </c>
      <c r="N217" s="454">
        <v>2</v>
      </c>
      <c r="O217" s="454">
        <v>0</v>
      </c>
      <c r="P217" s="454">
        <v>1</v>
      </c>
      <c r="Q217" s="456">
        <v>234</v>
      </c>
      <c r="R217" s="642">
        <v>117</v>
      </c>
      <c r="S217" s="447"/>
      <c r="T217" s="447"/>
    </row>
    <row r="218" spans="1:20" ht="15.75" customHeight="1" x14ac:dyDescent="0.2">
      <c r="A218" s="289"/>
      <c r="B218" s="290" t="s">
        <v>341</v>
      </c>
      <c r="C218" s="453">
        <v>55</v>
      </c>
      <c r="D218" s="454">
        <v>0</v>
      </c>
      <c r="E218" s="454">
        <v>0</v>
      </c>
      <c r="F218" s="454">
        <v>1</v>
      </c>
      <c r="G218" s="456">
        <v>56</v>
      </c>
      <c r="H218" s="453">
        <v>170</v>
      </c>
      <c r="I218" s="454">
        <v>2</v>
      </c>
      <c r="J218" s="454">
        <v>0</v>
      </c>
      <c r="K218" s="454">
        <v>1</v>
      </c>
      <c r="L218" s="455">
        <v>173</v>
      </c>
      <c r="M218" s="453">
        <v>225</v>
      </c>
      <c r="N218" s="454">
        <v>2</v>
      </c>
      <c r="O218" s="454">
        <v>0</v>
      </c>
      <c r="P218" s="454">
        <v>2</v>
      </c>
      <c r="Q218" s="456">
        <v>229</v>
      </c>
      <c r="R218" s="642">
        <v>109</v>
      </c>
      <c r="S218" s="447"/>
      <c r="T218" s="447"/>
    </row>
    <row r="219" spans="1:20" ht="15.75" customHeight="1" thickBot="1" x14ac:dyDescent="0.25">
      <c r="A219" s="413"/>
      <c r="B219" s="414" t="s">
        <v>165</v>
      </c>
      <c r="C219" s="415">
        <v>57</v>
      </c>
      <c r="D219" s="469">
        <v>2</v>
      </c>
      <c r="E219" s="469">
        <v>0</v>
      </c>
      <c r="F219" s="469">
        <v>1</v>
      </c>
      <c r="G219" s="470">
        <v>60</v>
      </c>
      <c r="H219" s="415">
        <v>192</v>
      </c>
      <c r="I219" s="469">
        <v>4</v>
      </c>
      <c r="J219" s="469">
        <v>1</v>
      </c>
      <c r="K219" s="469">
        <v>2</v>
      </c>
      <c r="L219" s="1036">
        <v>199</v>
      </c>
      <c r="M219" s="415">
        <v>249</v>
      </c>
      <c r="N219" s="469">
        <v>6</v>
      </c>
      <c r="O219" s="469">
        <v>1</v>
      </c>
      <c r="P219" s="469">
        <v>3</v>
      </c>
      <c r="Q219" s="470">
        <v>259</v>
      </c>
      <c r="R219" s="643">
        <v>98</v>
      </c>
      <c r="S219" s="447"/>
      <c r="T219" s="447"/>
    </row>
    <row r="220" spans="1:20" ht="15.75" customHeight="1" x14ac:dyDescent="0.2">
      <c r="A220" s="282" t="s">
        <v>93</v>
      </c>
    </row>
    <row r="223" spans="1:20" s="283" customFormat="1" ht="30" customHeight="1" thickBot="1" x14ac:dyDescent="0.25">
      <c r="A223" s="251" t="s">
        <v>538</v>
      </c>
    </row>
    <row r="224" spans="1:20" s="285" customFormat="1" ht="24" customHeight="1" thickBot="1" x14ac:dyDescent="0.3">
      <c r="A224" s="303"/>
      <c r="B224" s="304"/>
      <c r="C224" s="1637" t="s">
        <v>86</v>
      </c>
      <c r="D224" s="1638"/>
      <c r="E224" s="1638"/>
      <c r="F224" s="1638"/>
      <c r="G224" s="1639"/>
      <c r="H224" s="1637" t="s">
        <v>87</v>
      </c>
      <c r="I224" s="1638"/>
      <c r="J224" s="1638"/>
      <c r="K224" s="1638"/>
      <c r="L224" s="1639"/>
      <c r="M224" s="1637" t="s">
        <v>88</v>
      </c>
      <c r="N224" s="1638"/>
      <c r="O224" s="1638"/>
      <c r="P224" s="1638"/>
      <c r="Q224" s="1638"/>
      <c r="R224" s="1639"/>
    </row>
    <row r="225" spans="1:34" s="285" customFormat="1" ht="85.5" customHeight="1" thickBot="1" x14ac:dyDescent="0.3">
      <c r="A225" s="305" t="s">
        <v>2</v>
      </c>
      <c r="B225" s="286" t="s">
        <v>3</v>
      </c>
      <c r="C225" s="342" t="s">
        <v>89</v>
      </c>
      <c r="D225" s="339" t="s">
        <v>339</v>
      </c>
      <c r="E225" s="339" t="s">
        <v>340</v>
      </c>
      <c r="F225" s="339" t="s">
        <v>90</v>
      </c>
      <c r="G225" s="371" t="s">
        <v>91</v>
      </c>
      <c r="H225" s="360" t="s">
        <v>89</v>
      </c>
      <c r="I225" s="339" t="s">
        <v>339</v>
      </c>
      <c r="J225" s="339" t="s">
        <v>340</v>
      </c>
      <c r="K225" s="339" t="s">
        <v>90</v>
      </c>
      <c r="L225" s="371" t="s">
        <v>13</v>
      </c>
      <c r="M225" s="360" t="s">
        <v>89</v>
      </c>
      <c r="N225" s="339" t="s">
        <v>339</v>
      </c>
      <c r="O225" s="339" t="s">
        <v>340</v>
      </c>
      <c r="P225" s="339" t="s">
        <v>90</v>
      </c>
      <c r="Q225" s="371" t="s">
        <v>13</v>
      </c>
      <c r="R225" s="478" t="s">
        <v>92</v>
      </c>
    </row>
    <row r="226" spans="1:34" ht="20.25" customHeight="1" x14ac:dyDescent="0.2">
      <c r="A226" s="309">
        <v>1</v>
      </c>
      <c r="B226" s="288" t="s">
        <v>14</v>
      </c>
      <c r="C226" s="449">
        <v>9</v>
      </c>
      <c r="D226" s="450">
        <v>0</v>
      </c>
      <c r="E226" s="450">
        <v>0</v>
      </c>
      <c r="F226" s="450">
        <v>0</v>
      </c>
      <c r="G226" s="452">
        <f t="shared" ref="G226:G240" si="67">SUM(C226:F226)</f>
        <v>9</v>
      </c>
      <c r="H226" s="449">
        <v>16</v>
      </c>
      <c r="I226" s="450">
        <v>1</v>
      </c>
      <c r="J226" s="450">
        <v>0</v>
      </c>
      <c r="K226" s="450">
        <v>0</v>
      </c>
      <c r="L226" s="451">
        <f t="shared" ref="L226:L240" si="68">SUM(H226:K226)</f>
        <v>17</v>
      </c>
      <c r="M226" s="449">
        <f t="shared" ref="M226:M240" si="69">C226+H226</f>
        <v>25</v>
      </c>
      <c r="N226" s="450">
        <f t="shared" ref="N226:N240" si="70">D226+I226</f>
        <v>1</v>
      </c>
      <c r="O226" s="450">
        <f t="shared" ref="O226:O240" si="71">E226+J226</f>
        <v>0</v>
      </c>
      <c r="P226" s="450">
        <f t="shared" ref="P226:P240" si="72">F226+K226</f>
        <v>0</v>
      </c>
      <c r="Q226" s="452">
        <f t="shared" ref="Q226:Q240" si="73">SUM(M226:P226)</f>
        <v>26</v>
      </c>
      <c r="R226" s="805">
        <v>25</v>
      </c>
      <c r="S226" s="447"/>
      <c r="T226" s="447"/>
    </row>
    <row r="227" spans="1:34" ht="15.75" customHeight="1" x14ac:dyDescent="0.2">
      <c r="A227" s="313">
        <v>2</v>
      </c>
      <c r="B227" s="290" t="s">
        <v>15</v>
      </c>
      <c r="C227" s="453">
        <v>2</v>
      </c>
      <c r="D227" s="454">
        <v>0</v>
      </c>
      <c r="E227" s="454">
        <v>0</v>
      </c>
      <c r="F227" s="454">
        <v>0</v>
      </c>
      <c r="G227" s="456">
        <f t="shared" si="67"/>
        <v>2</v>
      </c>
      <c r="H227" s="453">
        <v>9</v>
      </c>
      <c r="I227" s="454">
        <v>0</v>
      </c>
      <c r="J227" s="454">
        <v>0</v>
      </c>
      <c r="K227" s="454">
        <v>0</v>
      </c>
      <c r="L227" s="455">
        <f t="shared" si="68"/>
        <v>9</v>
      </c>
      <c r="M227" s="453">
        <f t="shared" si="69"/>
        <v>11</v>
      </c>
      <c r="N227" s="454">
        <f t="shared" si="70"/>
        <v>0</v>
      </c>
      <c r="O227" s="454">
        <f t="shared" si="71"/>
        <v>0</v>
      </c>
      <c r="P227" s="454">
        <f t="shared" si="72"/>
        <v>0</v>
      </c>
      <c r="Q227" s="456">
        <f t="shared" si="73"/>
        <v>11</v>
      </c>
      <c r="R227" s="806">
        <v>9</v>
      </c>
      <c r="S227" s="447"/>
      <c r="T227" s="447"/>
    </row>
    <row r="228" spans="1:34" ht="15.75" customHeight="1" x14ac:dyDescent="0.2">
      <c r="A228" s="313">
        <v>3</v>
      </c>
      <c r="B228" s="290" t="s">
        <v>16</v>
      </c>
      <c r="C228" s="453">
        <v>6</v>
      </c>
      <c r="D228" s="454">
        <v>0</v>
      </c>
      <c r="E228" s="454">
        <v>0</v>
      </c>
      <c r="F228" s="454">
        <v>0</v>
      </c>
      <c r="G228" s="456">
        <f t="shared" si="67"/>
        <v>6</v>
      </c>
      <c r="H228" s="453">
        <v>10</v>
      </c>
      <c r="I228" s="454">
        <v>0</v>
      </c>
      <c r="J228" s="454">
        <v>0</v>
      </c>
      <c r="K228" s="454">
        <v>0</v>
      </c>
      <c r="L228" s="455">
        <f t="shared" si="68"/>
        <v>10</v>
      </c>
      <c r="M228" s="453">
        <f t="shared" si="69"/>
        <v>16</v>
      </c>
      <c r="N228" s="454">
        <f t="shared" si="70"/>
        <v>0</v>
      </c>
      <c r="O228" s="454">
        <f t="shared" si="71"/>
        <v>0</v>
      </c>
      <c r="P228" s="454">
        <f t="shared" si="72"/>
        <v>0</v>
      </c>
      <c r="Q228" s="456">
        <f t="shared" si="73"/>
        <v>16</v>
      </c>
      <c r="R228" s="806">
        <v>8</v>
      </c>
      <c r="S228" s="447"/>
      <c r="T228" s="528"/>
      <c r="U228" s="527"/>
      <c r="V228" s="528"/>
      <c r="W228" s="528"/>
      <c r="X228" s="528"/>
      <c r="Y228" s="528"/>
      <c r="Z228" s="528"/>
      <c r="AA228" s="528"/>
      <c r="AB228" s="528"/>
      <c r="AC228" s="528"/>
      <c r="AD228" s="528"/>
      <c r="AE228" s="528"/>
      <c r="AF228" s="528"/>
      <c r="AG228" s="528"/>
      <c r="AH228" s="528"/>
    </row>
    <row r="229" spans="1:34" ht="15.75" customHeight="1" x14ac:dyDescent="0.2">
      <c r="A229" s="313">
        <v>4</v>
      </c>
      <c r="B229" s="290" t="s">
        <v>17</v>
      </c>
      <c r="C229" s="453">
        <v>5</v>
      </c>
      <c r="D229" s="454">
        <v>0</v>
      </c>
      <c r="E229" s="454">
        <v>0</v>
      </c>
      <c r="F229" s="454">
        <v>0</v>
      </c>
      <c r="G229" s="456">
        <f t="shared" si="67"/>
        <v>5</v>
      </c>
      <c r="H229" s="453">
        <v>18</v>
      </c>
      <c r="I229" s="454">
        <v>0</v>
      </c>
      <c r="J229" s="454">
        <v>0</v>
      </c>
      <c r="K229" s="454">
        <v>0</v>
      </c>
      <c r="L229" s="455">
        <f t="shared" si="68"/>
        <v>18</v>
      </c>
      <c r="M229" s="453">
        <f t="shared" si="69"/>
        <v>23</v>
      </c>
      <c r="N229" s="454">
        <f t="shared" si="70"/>
        <v>0</v>
      </c>
      <c r="O229" s="454">
        <f t="shared" si="71"/>
        <v>0</v>
      </c>
      <c r="P229" s="454">
        <f t="shared" si="72"/>
        <v>0</v>
      </c>
      <c r="Q229" s="456">
        <f t="shared" si="73"/>
        <v>23</v>
      </c>
      <c r="R229" s="806">
        <v>15</v>
      </c>
      <c r="S229" s="447"/>
      <c r="T229" s="528"/>
      <c r="U229" s="527"/>
      <c r="V229" s="528"/>
      <c r="W229" s="528"/>
      <c r="X229" s="528"/>
      <c r="Y229" s="528"/>
      <c r="Z229" s="528"/>
      <c r="AA229" s="528"/>
      <c r="AB229" s="528"/>
      <c r="AC229" s="528"/>
      <c r="AD229" s="528"/>
      <c r="AE229" s="528"/>
      <c r="AF229" s="528"/>
      <c r="AG229" s="528"/>
      <c r="AH229" s="528"/>
    </row>
    <row r="230" spans="1:34" ht="15.75" customHeight="1" x14ac:dyDescent="0.2">
      <c r="A230" s="313">
        <v>5</v>
      </c>
      <c r="B230" s="290" t="s">
        <v>18</v>
      </c>
      <c r="C230" s="453">
        <v>2</v>
      </c>
      <c r="D230" s="454">
        <v>0</v>
      </c>
      <c r="E230" s="454">
        <v>0</v>
      </c>
      <c r="F230" s="454">
        <v>0</v>
      </c>
      <c r="G230" s="456">
        <f t="shared" si="67"/>
        <v>2</v>
      </c>
      <c r="H230" s="453">
        <v>10</v>
      </c>
      <c r="I230" s="454">
        <v>0</v>
      </c>
      <c r="J230" s="454">
        <v>0</v>
      </c>
      <c r="K230" s="454">
        <v>0</v>
      </c>
      <c r="L230" s="455">
        <f t="shared" si="68"/>
        <v>10</v>
      </c>
      <c r="M230" s="453">
        <f t="shared" si="69"/>
        <v>12</v>
      </c>
      <c r="N230" s="454">
        <f t="shared" si="70"/>
        <v>0</v>
      </c>
      <c r="O230" s="454">
        <f t="shared" si="71"/>
        <v>0</v>
      </c>
      <c r="P230" s="454">
        <f t="shared" si="72"/>
        <v>0</v>
      </c>
      <c r="Q230" s="456">
        <f t="shared" si="73"/>
        <v>12</v>
      </c>
      <c r="R230" s="806">
        <v>0</v>
      </c>
      <c r="S230" s="447"/>
      <c r="T230" s="528"/>
      <c r="U230" s="527"/>
      <c r="V230" s="528"/>
      <c r="W230" s="528"/>
      <c r="X230" s="528"/>
      <c r="Y230" s="528"/>
      <c r="Z230" s="528"/>
      <c r="AA230" s="528"/>
      <c r="AB230" s="528"/>
      <c r="AC230" s="528"/>
      <c r="AD230" s="528"/>
      <c r="AE230" s="528"/>
      <c r="AF230" s="528"/>
      <c r="AG230" s="528"/>
      <c r="AH230" s="528"/>
    </row>
    <row r="231" spans="1:34" ht="15.75" customHeight="1" x14ac:dyDescent="0.2">
      <c r="A231" s="317">
        <v>6</v>
      </c>
      <c r="B231" s="292" t="s">
        <v>19</v>
      </c>
      <c r="C231" s="453">
        <v>1</v>
      </c>
      <c r="D231" s="454">
        <v>0</v>
      </c>
      <c r="E231" s="454">
        <v>0</v>
      </c>
      <c r="F231" s="454">
        <v>0</v>
      </c>
      <c r="G231" s="456">
        <f t="shared" si="67"/>
        <v>1</v>
      </c>
      <c r="H231" s="453">
        <v>6</v>
      </c>
      <c r="I231" s="454">
        <v>0</v>
      </c>
      <c r="J231" s="454">
        <v>0</v>
      </c>
      <c r="K231" s="454">
        <v>0</v>
      </c>
      <c r="L231" s="455">
        <f t="shared" si="68"/>
        <v>6</v>
      </c>
      <c r="M231" s="453">
        <f t="shared" si="69"/>
        <v>7</v>
      </c>
      <c r="N231" s="454">
        <f t="shared" si="70"/>
        <v>0</v>
      </c>
      <c r="O231" s="454">
        <f t="shared" si="71"/>
        <v>0</v>
      </c>
      <c r="P231" s="454">
        <f t="shared" si="72"/>
        <v>0</v>
      </c>
      <c r="Q231" s="456">
        <f t="shared" si="73"/>
        <v>7</v>
      </c>
      <c r="R231" s="806">
        <v>0</v>
      </c>
      <c r="S231" s="447"/>
      <c r="T231" s="528"/>
      <c r="U231" s="527"/>
      <c r="V231" s="528"/>
      <c r="W231" s="528"/>
      <c r="X231" s="528"/>
      <c r="Y231" s="528"/>
      <c r="Z231" s="528"/>
      <c r="AA231" s="528"/>
      <c r="AB231" s="528"/>
      <c r="AC231" s="528"/>
      <c r="AD231" s="528"/>
      <c r="AE231" s="528"/>
      <c r="AF231" s="528"/>
      <c r="AG231" s="528"/>
      <c r="AH231" s="528"/>
    </row>
    <row r="232" spans="1:34" ht="15.75" customHeight="1" x14ac:dyDescent="0.2">
      <c r="A232" s="317">
        <v>7</v>
      </c>
      <c r="B232" s="292" t="s">
        <v>20</v>
      </c>
      <c r="C232" s="453">
        <v>0</v>
      </c>
      <c r="D232" s="454">
        <v>0</v>
      </c>
      <c r="E232" s="454">
        <v>0</v>
      </c>
      <c r="F232" s="454">
        <v>0</v>
      </c>
      <c r="G232" s="456">
        <f t="shared" si="67"/>
        <v>0</v>
      </c>
      <c r="H232" s="453">
        <v>7</v>
      </c>
      <c r="I232" s="454">
        <v>0</v>
      </c>
      <c r="J232" s="454">
        <v>0</v>
      </c>
      <c r="K232" s="454">
        <v>0</v>
      </c>
      <c r="L232" s="455">
        <f t="shared" si="68"/>
        <v>7</v>
      </c>
      <c r="M232" s="453">
        <f t="shared" si="69"/>
        <v>7</v>
      </c>
      <c r="N232" s="454">
        <f t="shared" si="70"/>
        <v>0</v>
      </c>
      <c r="O232" s="454">
        <f t="shared" si="71"/>
        <v>0</v>
      </c>
      <c r="P232" s="454">
        <f t="shared" si="72"/>
        <v>0</v>
      </c>
      <c r="Q232" s="456">
        <f t="shared" si="73"/>
        <v>7</v>
      </c>
      <c r="R232" s="806">
        <v>0</v>
      </c>
      <c r="S232" s="447"/>
      <c r="T232" s="447"/>
    </row>
    <row r="233" spans="1:34" ht="15.75" customHeight="1" x14ac:dyDescent="0.2">
      <c r="A233" s="313">
        <v>8</v>
      </c>
      <c r="B233" s="290" t="s">
        <v>21</v>
      </c>
      <c r="C233" s="453">
        <v>7</v>
      </c>
      <c r="D233" s="454">
        <v>0</v>
      </c>
      <c r="E233" s="454">
        <v>0</v>
      </c>
      <c r="F233" s="454">
        <v>0</v>
      </c>
      <c r="G233" s="456">
        <f t="shared" si="67"/>
        <v>7</v>
      </c>
      <c r="H233" s="453">
        <v>21</v>
      </c>
      <c r="I233" s="454">
        <v>0</v>
      </c>
      <c r="J233" s="454">
        <v>0</v>
      </c>
      <c r="K233" s="454">
        <v>0</v>
      </c>
      <c r="L233" s="455">
        <f t="shared" si="68"/>
        <v>21</v>
      </c>
      <c r="M233" s="453">
        <f t="shared" si="69"/>
        <v>28</v>
      </c>
      <c r="N233" s="454">
        <f t="shared" si="70"/>
        <v>0</v>
      </c>
      <c r="O233" s="454">
        <f t="shared" si="71"/>
        <v>0</v>
      </c>
      <c r="P233" s="454">
        <f t="shared" si="72"/>
        <v>0</v>
      </c>
      <c r="Q233" s="456">
        <f t="shared" si="73"/>
        <v>28</v>
      </c>
      <c r="R233" s="806">
        <v>21</v>
      </c>
      <c r="S233" s="447"/>
      <c r="T233" s="528"/>
      <c r="U233" s="527"/>
      <c r="V233" s="528"/>
      <c r="W233" s="528"/>
      <c r="X233" s="528"/>
      <c r="Y233" s="528"/>
      <c r="Z233" s="528"/>
      <c r="AA233" s="528"/>
      <c r="AB233" s="528"/>
      <c r="AC233" s="528"/>
      <c r="AD233" s="528"/>
      <c r="AE233" s="528"/>
      <c r="AF233" s="528"/>
      <c r="AG233" s="528"/>
      <c r="AH233" s="528"/>
    </row>
    <row r="234" spans="1:34" ht="18.75" customHeight="1" x14ac:dyDescent="0.2">
      <c r="A234" s="313">
        <v>9</v>
      </c>
      <c r="B234" s="290" t="s">
        <v>22</v>
      </c>
      <c r="C234" s="453">
        <v>0</v>
      </c>
      <c r="D234" s="454">
        <v>0</v>
      </c>
      <c r="E234" s="454">
        <v>0</v>
      </c>
      <c r="F234" s="454">
        <v>0</v>
      </c>
      <c r="G234" s="456">
        <f t="shared" si="67"/>
        <v>0</v>
      </c>
      <c r="H234" s="453">
        <v>0</v>
      </c>
      <c r="I234" s="454">
        <v>0</v>
      </c>
      <c r="J234" s="454">
        <v>0</v>
      </c>
      <c r="K234" s="454">
        <v>0</v>
      </c>
      <c r="L234" s="455">
        <f t="shared" si="68"/>
        <v>0</v>
      </c>
      <c r="M234" s="453">
        <f t="shared" si="69"/>
        <v>0</v>
      </c>
      <c r="N234" s="454">
        <f t="shared" si="70"/>
        <v>0</v>
      </c>
      <c r="O234" s="454">
        <f t="shared" si="71"/>
        <v>0</v>
      </c>
      <c r="P234" s="454">
        <f t="shared" si="72"/>
        <v>0</v>
      </c>
      <c r="Q234" s="456">
        <f t="shared" si="73"/>
        <v>0</v>
      </c>
      <c r="R234" s="806">
        <v>2</v>
      </c>
      <c r="S234" s="447"/>
      <c r="T234" s="447"/>
    </row>
    <row r="235" spans="1:34" ht="15.75" customHeight="1" x14ac:dyDescent="0.2">
      <c r="A235" s="313">
        <v>10</v>
      </c>
      <c r="B235" s="290" t="s">
        <v>23</v>
      </c>
      <c r="C235" s="453">
        <v>1</v>
      </c>
      <c r="D235" s="454">
        <v>0</v>
      </c>
      <c r="E235" s="454">
        <v>0</v>
      </c>
      <c r="F235" s="454">
        <v>0</v>
      </c>
      <c r="G235" s="456">
        <f t="shared" si="67"/>
        <v>1</v>
      </c>
      <c r="H235" s="453">
        <v>9</v>
      </c>
      <c r="I235" s="454">
        <v>0</v>
      </c>
      <c r="J235" s="454">
        <v>0</v>
      </c>
      <c r="K235" s="454">
        <v>0</v>
      </c>
      <c r="L235" s="455">
        <f t="shared" si="68"/>
        <v>9</v>
      </c>
      <c r="M235" s="453">
        <f t="shared" si="69"/>
        <v>10</v>
      </c>
      <c r="N235" s="454">
        <f t="shared" si="70"/>
        <v>0</v>
      </c>
      <c r="O235" s="454">
        <f t="shared" si="71"/>
        <v>0</v>
      </c>
      <c r="P235" s="454">
        <f t="shared" si="72"/>
        <v>0</v>
      </c>
      <c r="Q235" s="456">
        <f t="shared" si="73"/>
        <v>10</v>
      </c>
      <c r="R235" s="806">
        <v>0</v>
      </c>
      <c r="S235" s="447"/>
      <c r="T235" s="447"/>
    </row>
    <row r="236" spans="1:34" ht="15.75" customHeight="1" x14ac:dyDescent="0.2">
      <c r="A236" s="317">
        <v>11</v>
      </c>
      <c r="B236" s="292" t="s">
        <v>24</v>
      </c>
      <c r="C236" s="453">
        <v>2</v>
      </c>
      <c r="D236" s="454">
        <v>0</v>
      </c>
      <c r="E236" s="454">
        <v>0</v>
      </c>
      <c r="F236" s="454">
        <v>0</v>
      </c>
      <c r="G236" s="456">
        <f t="shared" si="67"/>
        <v>2</v>
      </c>
      <c r="H236" s="453">
        <v>4</v>
      </c>
      <c r="I236" s="454">
        <v>0</v>
      </c>
      <c r="J236" s="454">
        <v>0</v>
      </c>
      <c r="K236" s="454">
        <v>0</v>
      </c>
      <c r="L236" s="455">
        <f t="shared" si="68"/>
        <v>4</v>
      </c>
      <c r="M236" s="453">
        <f t="shared" si="69"/>
        <v>6</v>
      </c>
      <c r="N236" s="454">
        <f t="shared" si="70"/>
        <v>0</v>
      </c>
      <c r="O236" s="454">
        <f t="shared" si="71"/>
        <v>0</v>
      </c>
      <c r="P236" s="454">
        <f t="shared" si="72"/>
        <v>0</v>
      </c>
      <c r="Q236" s="456">
        <f t="shared" si="73"/>
        <v>6</v>
      </c>
      <c r="R236" s="806">
        <v>0</v>
      </c>
      <c r="S236" s="447"/>
      <c r="T236" s="447"/>
    </row>
    <row r="237" spans="1:34" ht="15.75" customHeight="1" x14ac:dyDescent="0.2">
      <c r="A237" s="313">
        <v>12</v>
      </c>
      <c r="B237" s="290" t="s">
        <v>25</v>
      </c>
      <c r="C237" s="453">
        <v>0</v>
      </c>
      <c r="D237" s="454">
        <v>0</v>
      </c>
      <c r="E237" s="454">
        <v>0</v>
      </c>
      <c r="F237" s="454">
        <v>0</v>
      </c>
      <c r="G237" s="456">
        <f t="shared" si="67"/>
        <v>0</v>
      </c>
      <c r="H237" s="453">
        <v>2</v>
      </c>
      <c r="I237" s="454">
        <v>0</v>
      </c>
      <c r="J237" s="454">
        <v>0</v>
      </c>
      <c r="K237" s="454">
        <v>1</v>
      </c>
      <c r="L237" s="455">
        <f t="shared" si="68"/>
        <v>3</v>
      </c>
      <c r="M237" s="453">
        <f t="shared" si="69"/>
        <v>2</v>
      </c>
      <c r="N237" s="454">
        <f t="shared" si="70"/>
        <v>0</v>
      </c>
      <c r="O237" s="454">
        <f t="shared" si="71"/>
        <v>0</v>
      </c>
      <c r="P237" s="454">
        <f t="shared" si="72"/>
        <v>1</v>
      </c>
      <c r="Q237" s="456">
        <f t="shared" si="73"/>
        <v>3</v>
      </c>
      <c r="R237" s="806">
        <v>1</v>
      </c>
      <c r="S237" s="447"/>
      <c r="T237" s="447"/>
      <c r="Z237" s="445" t="s">
        <v>132</v>
      </c>
    </row>
    <row r="238" spans="1:34" ht="15.75" customHeight="1" x14ac:dyDescent="0.2">
      <c r="A238" s="313">
        <v>13</v>
      </c>
      <c r="B238" s="290" t="s">
        <v>26</v>
      </c>
      <c r="C238" s="453">
        <v>7</v>
      </c>
      <c r="D238" s="454">
        <v>0</v>
      </c>
      <c r="E238" s="454">
        <v>0</v>
      </c>
      <c r="F238" s="454">
        <v>0</v>
      </c>
      <c r="G238" s="456">
        <f t="shared" si="67"/>
        <v>7</v>
      </c>
      <c r="H238" s="453">
        <v>13</v>
      </c>
      <c r="I238" s="454">
        <v>0</v>
      </c>
      <c r="J238" s="454">
        <v>0</v>
      </c>
      <c r="K238" s="454">
        <v>0</v>
      </c>
      <c r="L238" s="455">
        <f t="shared" si="68"/>
        <v>13</v>
      </c>
      <c r="M238" s="453">
        <f t="shared" si="69"/>
        <v>20</v>
      </c>
      <c r="N238" s="454">
        <f t="shared" si="70"/>
        <v>0</v>
      </c>
      <c r="O238" s="454">
        <f t="shared" si="71"/>
        <v>0</v>
      </c>
      <c r="P238" s="454">
        <f t="shared" si="72"/>
        <v>0</v>
      </c>
      <c r="Q238" s="456">
        <f t="shared" si="73"/>
        <v>20</v>
      </c>
      <c r="R238" s="806">
        <v>16</v>
      </c>
      <c r="S238" s="447"/>
      <c r="T238" s="447"/>
    </row>
    <row r="239" spans="1:34" ht="15.75" customHeight="1" x14ac:dyDescent="0.2">
      <c r="A239" s="313">
        <v>14</v>
      </c>
      <c r="B239" s="290" t="s">
        <v>27</v>
      </c>
      <c r="C239" s="453">
        <v>0</v>
      </c>
      <c r="D239" s="454">
        <v>2</v>
      </c>
      <c r="E239" s="454">
        <v>0</v>
      </c>
      <c r="F239" s="454">
        <v>0</v>
      </c>
      <c r="G239" s="456">
        <f t="shared" si="67"/>
        <v>2</v>
      </c>
      <c r="H239" s="453">
        <v>21</v>
      </c>
      <c r="I239" s="454">
        <v>0</v>
      </c>
      <c r="J239" s="454">
        <v>0</v>
      </c>
      <c r="K239" s="454">
        <v>2</v>
      </c>
      <c r="L239" s="455">
        <f t="shared" si="68"/>
        <v>23</v>
      </c>
      <c r="M239" s="453">
        <f t="shared" si="69"/>
        <v>21</v>
      </c>
      <c r="N239" s="454">
        <f t="shared" si="70"/>
        <v>2</v>
      </c>
      <c r="O239" s="454">
        <f t="shared" si="71"/>
        <v>0</v>
      </c>
      <c r="P239" s="454">
        <f t="shared" si="72"/>
        <v>2</v>
      </c>
      <c r="Q239" s="456">
        <f t="shared" si="73"/>
        <v>25</v>
      </c>
      <c r="R239" s="806">
        <v>23</v>
      </c>
      <c r="S239" s="447"/>
      <c r="T239" s="447"/>
    </row>
    <row r="240" spans="1:34" ht="33" customHeight="1" thickBot="1" x14ac:dyDescent="0.25">
      <c r="A240" s="318">
        <v>15</v>
      </c>
      <c r="B240" s="293" t="s">
        <v>28</v>
      </c>
      <c r="C240" s="457">
        <v>2</v>
      </c>
      <c r="D240" s="458">
        <v>0</v>
      </c>
      <c r="E240" s="458">
        <v>0</v>
      </c>
      <c r="F240" s="458">
        <v>0</v>
      </c>
      <c r="G240" s="460">
        <f t="shared" si="67"/>
        <v>2</v>
      </c>
      <c r="H240" s="457">
        <v>1</v>
      </c>
      <c r="I240" s="458">
        <v>0</v>
      </c>
      <c r="J240" s="458">
        <v>0</v>
      </c>
      <c r="K240" s="458">
        <v>0</v>
      </c>
      <c r="L240" s="459">
        <f t="shared" si="68"/>
        <v>1</v>
      </c>
      <c r="M240" s="457">
        <f t="shared" si="69"/>
        <v>3</v>
      </c>
      <c r="N240" s="458">
        <f t="shared" si="70"/>
        <v>0</v>
      </c>
      <c r="O240" s="458">
        <f t="shared" si="71"/>
        <v>0</v>
      </c>
      <c r="P240" s="458">
        <f t="shared" si="72"/>
        <v>0</v>
      </c>
      <c r="Q240" s="460">
        <f t="shared" si="73"/>
        <v>3</v>
      </c>
      <c r="R240" s="807">
        <v>0</v>
      </c>
      <c r="S240" s="447"/>
      <c r="T240" s="447"/>
    </row>
    <row r="241" spans="1:25" s="520" customFormat="1" ht="20.25" customHeight="1" thickBot="1" x14ac:dyDescent="0.3">
      <c r="A241" s="808"/>
      <c r="B241" s="814" t="s">
        <v>493</v>
      </c>
      <c r="C241" s="816">
        <f t="shared" ref="C241:R241" si="74">SUM(C226:C240)</f>
        <v>44</v>
      </c>
      <c r="D241" s="811">
        <f t="shared" si="74"/>
        <v>2</v>
      </c>
      <c r="E241" s="811">
        <f t="shared" si="74"/>
        <v>0</v>
      </c>
      <c r="F241" s="811">
        <f t="shared" si="74"/>
        <v>0</v>
      </c>
      <c r="G241" s="813">
        <f t="shared" si="74"/>
        <v>46</v>
      </c>
      <c r="H241" s="815">
        <f t="shared" si="74"/>
        <v>147</v>
      </c>
      <c r="I241" s="811">
        <f t="shared" si="74"/>
        <v>1</v>
      </c>
      <c r="J241" s="811">
        <f t="shared" si="74"/>
        <v>0</v>
      </c>
      <c r="K241" s="811">
        <f t="shared" si="74"/>
        <v>3</v>
      </c>
      <c r="L241" s="812">
        <f t="shared" si="74"/>
        <v>151</v>
      </c>
      <c r="M241" s="810">
        <f t="shared" si="74"/>
        <v>191</v>
      </c>
      <c r="N241" s="811">
        <f t="shared" si="74"/>
        <v>3</v>
      </c>
      <c r="O241" s="811">
        <f t="shared" si="74"/>
        <v>0</v>
      </c>
      <c r="P241" s="811">
        <f t="shared" si="74"/>
        <v>3</v>
      </c>
      <c r="Q241" s="812">
        <f t="shared" si="74"/>
        <v>197</v>
      </c>
      <c r="R241" s="813">
        <f t="shared" si="74"/>
        <v>120</v>
      </c>
      <c r="S241" s="401"/>
      <c r="T241" s="401"/>
      <c r="U241" s="520" t="s">
        <v>132</v>
      </c>
    </row>
    <row r="242" spans="1:25" ht="20.25" customHeight="1" thickBot="1" x14ac:dyDescent="0.25">
      <c r="A242" s="938"/>
      <c r="B242" s="939" t="s">
        <v>428</v>
      </c>
      <c r="C242" s="940">
        <v>38</v>
      </c>
      <c r="D242" s="941">
        <v>0</v>
      </c>
      <c r="E242" s="941">
        <v>0</v>
      </c>
      <c r="F242" s="941">
        <v>0</v>
      </c>
      <c r="G242" s="942">
        <v>38</v>
      </c>
      <c r="H242" s="943">
        <v>158</v>
      </c>
      <c r="I242" s="941">
        <v>1</v>
      </c>
      <c r="J242" s="941">
        <v>0</v>
      </c>
      <c r="K242" s="941">
        <v>1</v>
      </c>
      <c r="L242" s="944">
        <v>160</v>
      </c>
      <c r="M242" s="945">
        <v>196</v>
      </c>
      <c r="N242" s="941">
        <v>1</v>
      </c>
      <c r="O242" s="941">
        <v>0</v>
      </c>
      <c r="P242" s="941">
        <v>1</v>
      </c>
      <c r="Q242" s="944">
        <v>198</v>
      </c>
      <c r="R242" s="942">
        <v>111</v>
      </c>
      <c r="S242" s="447"/>
      <c r="T242" s="447"/>
      <c r="U242" s="445" t="s">
        <v>132</v>
      </c>
    </row>
    <row r="243" spans="1:25" ht="20.25" customHeight="1" thickBot="1" x14ac:dyDescent="0.25">
      <c r="A243" s="938"/>
      <c r="B243" s="939" t="s">
        <v>386</v>
      </c>
      <c r="C243" s="940">
        <v>39</v>
      </c>
      <c r="D243" s="941">
        <v>0</v>
      </c>
      <c r="E243" s="941">
        <v>0</v>
      </c>
      <c r="F243" s="941">
        <v>0</v>
      </c>
      <c r="G243" s="942">
        <v>39</v>
      </c>
      <c r="H243" s="943">
        <v>150</v>
      </c>
      <c r="I243" s="941">
        <v>1</v>
      </c>
      <c r="J243" s="941">
        <v>0</v>
      </c>
      <c r="K243" s="941">
        <v>1</v>
      </c>
      <c r="L243" s="944">
        <v>152</v>
      </c>
      <c r="M243" s="945">
        <v>189</v>
      </c>
      <c r="N243" s="941">
        <v>1</v>
      </c>
      <c r="O243" s="941">
        <v>0</v>
      </c>
      <c r="P243" s="941">
        <v>1</v>
      </c>
      <c r="Q243" s="944">
        <v>191</v>
      </c>
      <c r="R243" s="942">
        <v>102</v>
      </c>
      <c r="S243" s="447"/>
      <c r="T243" s="447"/>
      <c r="U243" s="445" t="s">
        <v>132</v>
      </c>
    </row>
    <row r="244" spans="1:25" ht="15.75" customHeight="1" x14ac:dyDescent="0.2">
      <c r="A244" s="282" t="s">
        <v>93</v>
      </c>
    </row>
    <row r="245" spans="1:25" ht="15.75" customHeight="1" x14ac:dyDescent="0.2">
      <c r="A245" s="817" t="s">
        <v>385</v>
      </c>
    </row>
    <row r="246" spans="1:25" ht="15.75" customHeight="1" x14ac:dyDescent="0.2">
      <c r="A246" s="817"/>
    </row>
    <row r="247" spans="1:25" ht="18.75" customHeight="1" x14ac:dyDescent="0.2">
      <c r="A247" s="282"/>
    </row>
    <row r="248" spans="1:25" ht="32.25" customHeight="1" thickBot="1" x14ac:dyDescent="0.25">
      <c r="A248" s="251" t="s">
        <v>539</v>
      </c>
      <c r="B248" s="283"/>
      <c r="C248" s="283"/>
      <c r="D248" s="283"/>
      <c r="E248" s="283"/>
      <c r="F248" s="283"/>
      <c r="G248" s="283"/>
      <c r="H248" s="283"/>
      <c r="I248" s="283"/>
      <c r="J248" s="283"/>
      <c r="K248" s="283"/>
      <c r="L248" s="283"/>
      <c r="M248" s="283"/>
      <c r="N248" s="283"/>
      <c r="O248" s="283"/>
      <c r="P248" s="283"/>
      <c r="Q248" s="283"/>
      <c r="R248" s="283"/>
    </row>
    <row r="249" spans="1:25" ht="24" customHeight="1" thickBot="1" x14ac:dyDescent="0.3">
      <c r="A249" s="303"/>
      <c r="B249" s="304"/>
      <c r="C249" s="1637" t="s">
        <v>86</v>
      </c>
      <c r="D249" s="1638"/>
      <c r="E249" s="1638"/>
      <c r="F249" s="1638"/>
      <c r="G249" s="1639"/>
      <c r="H249" s="1637" t="s">
        <v>87</v>
      </c>
      <c r="I249" s="1638"/>
      <c r="J249" s="1638"/>
      <c r="K249" s="1638"/>
      <c r="L249" s="1639"/>
      <c r="M249" s="1637" t="s">
        <v>88</v>
      </c>
      <c r="N249" s="1638"/>
      <c r="O249" s="1638"/>
      <c r="P249" s="1638"/>
      <c r="Q249" s="1638"/>
      <c r="R249" s="1639"/>
    </row>
    <row r="250" spans="1:25" ht="87" customHeight="1" thickBot="1" x14ac:dyDescent="0.3">
      <c r="A250" s="305" t="s">
        <v>2</v>
      </c>
      <c r="B250" s="286" t="s">
        <v>3</v>
      </c>
      <c r="C250" s="342" t="s">
        <v>89</v>
      </c>
      <c r="D250" s="339" t="s">
        <v>339</v>
      </c>
      <c r="E250" s="339" t="s">
        <v>340</v>
      </c>
      <c r="F250" s="339" t="s">
        <v>90</v>
      </c>
      <c r="G250" s="371" t="s">
        <v>91</v>
      </c>
      <c r="H250" s="360" t="s">
        <v>89</v>
      </c>
      <c r="I250" s="339" t="s">
        <v>339</v>
      </c>
      <c r="J250" s="339" t="s">
        <v>340</v>
      </c>
      <c r="K250" s="339" t="s">
        <v>90</v>
      </c>
      <c r="L250" s="371" t="s">
        <v>13</v>
      </c>
      <c r="M250" s="360" t="s">
        <v>89</v>
      </c>
      <c r="N250" s="339" t="s">
        <v>339</v>
      </c>
      <c r="O250" s="339" t="s">
        <v>340</v>
      </c>
      <c r="P250" s="339" t="s">
        <v>90</v>
      </c>
      <c r="Q250" s="371" t="s">
        <v>13</v>
      </c>
      <c r="R250" s="478" t="s">
        <v>92</v>
      </c>
    </row>
    <row r="251" spans="1:25" ht="18" customHeight="1" x14ac:dyDescent="0.2">
      <c r="A251" s="309">
        <v>1</v>
      </c>
      <c r="B251" s="288" t="s">
        <v>14</v>
      </c>
      <c r="C251" s="449">
        <v>1</v>
      </c>
      <c r="D251" s="450">
        <v>0</v>
      </c>
      <c r="E251" s="450">
        <v>0</v>
      </c>
      <c r="F251" s="450">
        <v>0</v>
      </c>
      <c r="G251" s="452">
        <f t="shared" ref="G251:G265" si="75">SUM(C251:F251)</f>
        <v>1</v>
      </c>
      <c r="H251" s="449">
        <v>0</v>
      </c>
      <c r="I251" s="450">
        <v>0</v>
      </c>
      <c r="J251" s="450">
        <v>0</v>
      </c>
      <c r="K251" s="450">
        <v>0</v>
      </c>
      <c r="L251" s="451">
        <f t="shared" ref="L251:L265" si="76">SUM(H251:K251)</f>
        <v>0</v>
      </c>
      <c r="M251" s="449">
        <v>5</v>
      </c>
      <c r="N251" s="450">
        <f t="shared" ref="N251:N265" si="77">D251+I251</f>
        <v>0</v>
      </c>
      <c r="O251" s="450">
        <f t="shared" ref="O251:O265" si="78">E251+J251</f>
        <v>0</v>
      </c>
      <c r="P251" s="450">
        <f t="shared" ref="P251:P265" si="79">F251+K251</f>
        <v>0</v>
      </c>
      <c r="Q251" s="452">
        <f t="shared" ref="Q251:Q265" si="80">SUM(M251:P251)</f>
        <v>5</v>
      </c>
      <c r="R251" s="805">
        <v>6</v>
      </c>
    </row>
    <row r="252" spans="1:25" ht="15.75" customHeight="1" x14ac:dyDescent="0.2">
      <c r="A252" s="313">
        <v>2</v>
      </c>
      <c r="B252" s="290" t="s">
        <v>15</v>
      </c>
      <c r="C252" s="453">
        <v>0</v>
      </c>
      <c r="D252" s="454">
        <v>0</v>
      </c>
      <c r="E252" s="454">
        <v>0</v>
      </c>
      <c r="F252" s="454">
        <v>0</v>
      </c>
      <c r="G252" s="456">
        <f t="shared" si="75"/>
        <v>0</v>
      </c>
      <c r="H252" s="453">
        <v>7</v>
      </c>
      <c r="I252" s="454">
        <v>0</v>
      </c>
      <c r="J252" s="454">
        <v>0</v>
      </c>
      <c r="K252" s="454">
        <v>0</v>
      </c>
      <c r="L252" s="455">
        <f t="shared" si="76"/>
        <v>7</v>
      </c>
      <c r="M252" s="453">
        <f t="shared" ref="M252:M265" si="81">C252+H252</f>
        <v>7</v>
      </c>
      <c r="N252" s="454">
        <f t="shared" si="77"/>
        <v>0</v>
      </c>
      <c r="O252" s="454">
        <f t="shared" si="78"/>
        <v>0</v>
      </c>
      <c r="P252" s="454">
        <f t="shared" si="79"/>
        <v>0</v>
      </c>
      <c r="Q252" s="456">
        <f t="shared" si="80"/>
        <v>7</v>
      </c>
      <c r="R252" s="806">
        <v>6</v>
      </c>
    </row>
    <row r="253" spans="1:25" ht="15.75" customHeight="1" x14ac:dyDescent="0.2">
      <c r="A253" s="313">
        <v>3</v>
      </c>
      <c r="B253" s="290" t="s">
        <v>16</v>
      </c>
      <c r="C253" s="453">
        <v>0</v>
      </c>
      <c r="D253" s="454">
        <v>0</v>
      </c>
      <c r="E253" s="454">
        <v>0</v>
      </c>
      <c r="F253" s="454">
        <v>0</v>
      </c>
      <c r="G253" s="456">
        <f t="shared" si="75"/>
        <v>0</v>
      </c>
      <c r="H253" s="453">
        <v>8</v>
      </c>
      <c r="I253" s="454">
        <v>0</v>
      </c>
      <c r="J253" s="454">
        <v>0</v>
      </c>
      <c r="K253" s="454">
        <v>0</v>
      </c>
      <c r="L253" s="455">
        <f t="shared" si="76"/>
        <v>8</v>
      </c>
      <c r="M253" s="453">
        <f t="shared" si="81"/>
        <v>8</v>
      </c>
      <c r="N253" s="454">
        <f t="shared" si="77"/>
        <v>0</v>
      </c>
      <c r="O253" s="454">
        <f t="shared" si="78"/>
        <v>0</v>
      </c>
      <c r="P253" s="454">
        <f t="shared" si="79"/>
        <v>0</v>
      </c>
      <c r="Q253" s="456">
        <f t="shared" si="80"/>
        <v>8</v>
      </c>
      <c r="R253" s="806">
        <v>5</v>
      </c>
    </row>
    <row r="254" spans="1:25" ht="15.75" customHeight="1" x14ac:dyDescent="0.2">
      <c r="A254" s="313">
        <v>4</v>
      </c>
      <c r="B254" s="290" t="s">
        <v>17</v>
      </c>
      <c r="C254" s="453">
        <v>0</v>
      </c>
      <c r="D254" s="454">
        <v>0</v>
      </c>
      <c r="E254" s="454">
        <v>0</v>
      </c>
      <c r="F254" s="454">
        <v>0</v>
      </c>
      <c r="G254" s="456">
        <f t="shared" si="75"/>
        <v>0</v>
      </c>
      <c r="H254" s="453">
        <v>9</v>
      </c>
      <c r="I254" s="454">
        <v>0</v>
      </c>
      <c r="J254" s="454">
        <v>0</v>
      </c>
      <c r="K254" s="454">
        <v>0</v>
      </c>
      <c r="L254" s="455">
        <f t="shared" si="76"/>
        <v>9</v>
      </c>
      <c r="M254" s="453">
        <f t="shared" si="81"/>
        <v>9</v>
      </c>
      <c r="N254" s="454">
        <f t="shared" si="77"/>
        <v>0</v>
      </c>
      <c r="O254" s="454">
        <f t="shared" si="78"/>
        <v>0</v>
      </c>
      <c r="P254" s="454">
        <f t="shared" si="79"/>
        <v>0</v>
      </c>
      <c r="Q254" s="456">
        <f t="shared" si="80"/>
        <v>9</v>
      </c>
      <c r="R254" s="806">
        <v>13</v>
      </c>
    </row>
    <row r="255" spans="1:25" ht="15.75" customHeight="1" x14ac:dyDescent="0.2">
      <c r="A255" s="313">
        <v>5</v>
      </c>
      <c r="B255" s="290" t="s">
        <v>18</v>
      </c>
      <c r="C255" s="453">
        <v>0</v>
      </c>
      <c r="D255" s="454">
        <v>0</v>
      </c>
      <c r="E255" s="454">
        <v>0</v>
      </c>
      <c r="F255" s="454">
        <v>0</v>
      </c>
      <c r="G255" s="456">
        <f t="shared" si="75"/>
        <v>0</v>
      </c>
      <c r="H255" s="453">
        <v>8</v>
      </c>
      <c r="I255" s="454">
        <v>0</v>
      </c>
      <c r="J255" s="454">
        <v>0</v>
      </c>
      <c r="K255" s="454">
        <v>0</v>
      </c>
      <c r="L255" s="455">
        <f t="shared" si="76"/>
        <v>8</v>
      </c>
      <c r="M255" s="453">
        <f t="shared" si="81"/>
        <v>8</v>
      </c>
      <c r="N255" s="454">
        <f t="shared" si="77"/>
        <v>0</v>
      </c>
      <c r="O255" s="454">
        <f t="shared" si="78"/>
        <v>0</v>
      </c>
      <c r="P255" s="454">
        <f t="shared" si="79"/>
        <v>0</v>
      </c>
      <c r="Q255" s="456">
        <f t="shared" si="80"/>
        <v>8</v>
      </c>
      <c r="R255" s="806">
        <v>0</v>
      </c>
      <c r="Y255" s="445" t="s">
        <v>132</v>
      </c>
    </row>
    <row r="256" spans="1:25" ht="15.75" customHeight="1" x14ac:dyDescent="0.2">
      <c r="A256" s="317">
        <v>6</v>
      </c>
      <c r="B256" s="292" t="s">
        <v>19</v>
      </c>
      <c r="C256" s="453">
        <v>1</v>
      </c>
      <c r="D256" s="454">
        <v>0</v>
      </c>
      <c r="E256" s="454">
        <v>0</v>
      </c>
      <c r="F256" s="454">
        <v>0</v>
      </c>
      <c r="G256" s="456">
        <f t="shared" si="75"/>
        <v>1</v>
      </c>
      <c r="H256" s="453">
        <v>4</v>
      </c>
      <c r="I256" s="454">
        <v>0</v>
      </c>
      <c r="J256" s="454">
        <v>0</v>
      </c>
      <c r="K256" s="454">
        <v>0</v>
      </c>
      <c r="L256" s="455">
        <f t="shared" si="76"/>
        <v>4</v>
      </c>
      <c r="M256" s="453">
        <f t="shared" si="81"/>
        <v>5</v>
      </c>
      <c r="N256" s="454">
        <f t="shared" si="77"/>
        <v>0</v>
      </c>
      <c r="O256" s="454">
        <f t="shared" si="78"/>
        <v>0</v>
      </c>
      <c r="P256" s="454">
        <f t="shared" si="79"/>
        <v>0</v>
      </c>
      <c r="Q256" s="456">
        <f t="shared" si="80"/>
        <v>5</v>
      </c>
      <c r="R256" s="806">
        <v>0</v>
      </c>
    </row>
    <row r="257" spans="1:18" ht="15.75" customHeight="1" x14ac:dyDescent="0.2">
      <c r="A257" s="317">
        <v>7</v>
      </c>
      <c r="B257" s="292" t="s">
        <v>20</v>
      </c>
      <c r="C257" s="453">
        <v>1</v>
      </c>
      <c r="D257" s="454">
        <v>0</v>
      </c>
      <c r="E257" s="454">
        <v>0</v>
      </c>
      <c r="F257" s="454">
        <v>0</v>
      </c>
      <c r="G257" s="456">
        <f t="shared" si="75"/>
        <v>1</v>
      </c>
      <c r="H257" s="453">
        <v>3</v>
      </c>
      <c r="I257" s="454">
        <v>0</v>
      </c>
      <c r="J257" s="454">
        <v>0</v>
      </c>
      <c r="K257" s="454">
        <v>0</v>
      </c>
      <c r="L257" s="455">
        <f t="shared" si="76"/>
        <v>3</v>
      </c>
      <c r="M257" s="453">
        <f t="shared" si="81"/>
        <v>4</v>
      </c>
      <c r="N257" s="454">
        <f t="shared" si="77"/>
        <v>0</v>
      </c>
      <c r="O257" s="454">
        <f t="shared" si="78"/>
        <v>0</v>
      </c>
      <c r="P257" s="454">
        <f t="shared" si="79"/>
        <v>0</v>
      </c>
      <c r="Q257" s="456">
        <f t="shared" si="80"/>
        <v>4</v>
      </c>
      <c r="R257" s="806">
        <v>0</v>
      </c>
    </row>
    <row r="258" spans="1:18" ht="15.75" customHeight="1" x14ac:dyDescent="0.2">
      <c r="A258" s="313">
        <v>8</v>
      </c>
      <c r="B258" s="290" t="s">
        <v>21</v>
      </c>
      <c r="C258" s="453">
        <v>2</v>
      </c>
      <c r="D258" s="454">
        <v>0</v>
      </c>
      <c r="E258" s="454">
        <v>0</v>
      </c>
      <c r="F258" s="454">
        <v>0</v>
      </c>
      <c r="G258" s="456">
        <f t="shared" si="75"/>
        <v>2</v>
      </c>
      <c r="H258" s="453">
        <v>2</v>
      </c>
      <c r="I258" s="454">
        <v>0</v>
      </c>
      <c r="J258" s="454">
        <v>0</v>
      </c>
      <c r="K258" s="454">
        <v>0</v>
      </c>
      <c r="L258" s="455">
        <f t="shared" si="76"/>
        <v>2</v>
      </c>
      <c r="M258" s="453">
        <f t="shared" si="81"/>
        <v>4</v>
      </c>
      <c r="N258" s="454">
        <f t="shared" si="77"/>
        <v>0</v>
      </c>
      <c r="O258" s="454">
        <f t="shared" si="78"/>
        <v>0</v>
      </c>
      <c r="P258" s="454">
        <f t="shared" si="79"/>
        <v>0</v>
      </c>
      <c r="Q258" s="456">
        <f t="shared" si="80"/>
        <v>4</v>
      </c>
      <c r="R258" s="806">
        <v>4</v>
      </c>
    </row>
    <row r="259" spans="1:18" ht="15.75" customHeight="1" x14ac:dyDescent="0.2">
      <c r="A259" s="313">
        <v>9</v>
      </c>
      <c r="B259" s="290" t="s">
        <v>22</v>
      </c>
      <c r="C259" s="453">
        <v>0</v>
      </c>
      <c r="D259" s="454">
        <v>0</v>
      </c>
      <c r="E259" s="454">
        <v>0</v>
      </c>
      <c r="F259" s="454">
        <v>0</v>
      </c>
      <c r="G259" s="456">
        <f t="shared" si="75"/>
        <v>0</v>
      </c>
      <c r="H259" s="453">
        <v>0</v>
      </c>
      <c r="I259" s="454">
        <v>0</v>
      </c>
      <c r="J259" s="454">
        <v>0</v>
      </c>
      <c r="K259" s="454">
        <v>0</v>
      </c>
      <c r="L259" s="455">
        <f t="shared" si="76"/>
        <v>0</v>
      </c>
      <c r="M259" s="453">
        <f t="shared" si="81"/>
        <v>0</v>
      </c>
      <c r="N259" s="454">
        <f t="shared" si="77"/>
        <v>0</v>
      </c>
      <c r="O259" s="454">
        <f t="shared" si="78"/>
        <v>0</v>
      </c>
      <c r="P259" s="454">
        <f t="shared" si="79"/>
        <v>0</v>
      </c>
      <c r="Q259" s="456">
        <f t="shared" si="80"/>
        <v>0</v>
      </c>
      <c r="R259" s="806">
        <v>0</v>
      </c>
    </row>
    <row r="260" spans="1:18" ht="15.75" customHeight="1" x14ac:dyDescent="0.2">
      <c r="A260" s="313">
        <v>10</v>
      </c>
      <c r="B260" s="290" t="s">
        <v>23</v>
      </c>
      <c r="C260" s="453">
        <v>0</v>
      </c>
      <c r="D260" s="454">
        <v>0</v>
      </c>
      <c r="E260" s="454">
        <v>0</v>
      </c>
      <c r="F260" s="454">
        <v>0</v>
      </c>
      <c r="G260" s="456">
        <f t="shared" si="75"/>
        <v>0</v>
      </c>
      <c r="H260" s="453">
        <v>1</v>
      </c>
      <c r="I260" s="454">
        <v>0</v>
      </c>
      <c r="J260" s="454">
        <v>0</v>
      </c>
      <c r="K260" s="454">
        <v>0</v>
      </c>
      <c r="L260" s="455">
        <f t="shared" si="76"/>
        <v>1</v>
      </c>
      <c r="M260" s="453">
        <f t="shared" si="81"/>
        <v>1</v>
      </c>
      <c r="N260" s="454">
        <f t="shared" si="77"/>
        <v>0</v>
      </c>
      <c r="O260" s="454">
        <f t="shared" si="78"/>
        <v>0</v>
      </c>
      <c r="P260" s="454">
        <f t="shared" si="79"/>
        <v>0</v>
      </c>
      <c r="Q260" s="456">
        <f t="shared" si="80"/>
        <v>1</v>
      </c>
      <c r="R260" s="806">
        <v>0</v>
      </c>
    </row>
    <row r="261" spans="1:18" ht="15.75" customHeight="1" x14ac:dyDescent="0.2">
      <c r="A261" s="317">
        <v>11</v>
      </c>
      <c r="B261" s="292" t="s">
        <v>24</v>
      </c>
      <c r="C261" s="453">
        <v>0</v>
      </c>
      <c r="D261" s="454">
        <v>0</v>
      </c>
      <c r="E261" s="454">
        <v>0</v>
      </c>
      <c r="F261" s="454">
        <v>0</v>
      </c>
      <c r="G261" s="456">
        <f t="shared" si="75"/>
        <v>0</v>
      </c>
      <c r="H261" s="453">
        <v>0</v>
      </c>
      <c r="I261" s="454">
        <v>0</v>
      </c>
      <c r="J261" s="454">
        <v>0</v>
      </c>
      <c r="K261" s="454">
        <v>0</v>
      </c>
      <c r="L261" s="455">
        <f t="shared" si="76"/>
        <v>0</v>
      </c>
      <c r="M261" s="453">
        <f t="shared" si="81"/>
        <v>0</v>
      </c>
      <c r="N261" s="454">
        <f t="shared" si="77"/>
        <v>0</v>
      </c>
      <c r="O261" s="454">
        <f t="shared" si="78"/>
        <v>0</v>
      </c>
      <c r="P261" s="454">
        <f t="shared" si="79"/>
        <v>0</v>
      </c>
      <c r="Q261" s="456">
        <f t="shared" si="80"/>
        <v>0</v>
      </c>
      <c r="R261" s="806">
        <v>0</v>
      </c>
    </row>
    <row r="262" spans="1:18" ht="15.75" customHeight="1" x14ac:dyDescent="0.2">
      <c r="A262" s="313">
        <v>12</v>
      </c>
      <c r="B262" s="290" t="s">
        <v>25</v>
      </c>
      <c r="C262" s="453">
        <v>0</v>
      </c>
      <c r="D262" s="454">
        <v>0</v>
      </c>
      <c r="E262" s="454">
        <v>0</v>
      </c>
      <c r="F262" s="454">
        <v>0</v>
      </c>
      <c r="G262" s="456">
        <f t="shared" si="75"/>
        <v>0</v>
      </c>
      <c r="H262" s="453">
        <v>0</v>
      </c>
      <c r="I262" s="454">
        <v>0</v>
      </c>
      <c r="J262" s="454">
        <v>0</v>
      </c>
      <c r="K262" s="454">
        <v>0</v>
      </c>
      <c r="L262" s="455">
        <f t="shared" si="76"/>
        <v>0</v>
      </c>
      <c r="M262" s="453">
        <f t="shared" si="81"/>
        <v>0</v>
      </c>
      <c r="N262" s="454">
        <f t="shared" si="77"/>
        <v>0</v>
      </c>
      <c r="O262" s="454">
        <f t="shared" si="78"/>
        <v>0</v>
      </c>
      <c r="P262" s="454">
        <f t="shared" si="79"/>
        <v>0</v>
      </c>
      <c r="Q262" s="456">
        <f t="shared" si="80"/>
        <v>0</v>
      </c>
      <c r="R262" s="806">
        <v>0</v>
      </c>
    </row>
    <row r="263" spans="1:18" ht="15.75" customHeight="1" x14ac:dyDescent="0.2">
      <c r="A263" s="313">
        <v>13</v>
      </c>
      <c r="B263" s="290" t="s">
        <v>26</v>
      </c>
      <c r="C263" s="453">
        <v>0</v>
      </c>
      <c r="D263" s="454">
        <v>0</v>
      </c>
      <c r="E263" s="454">
        <v>0</v>
      </c>
      <c r="F263" s="454">
        <v>0</v>
      </c>
      <c r="G263" s="456">
        <f t="shared" si="75"/>
        <v>0</v>
      </c>
      <c r="H263" s="453">
        <v>7</v>
      </c>
      <c r="I263" s="454">
        <v>0</v>
      </c>
      <c r="J263" s="454">
        <v>0</v>
      </c>
      <c r="K263" s="454">
        <v>0</v>
      </c>
      <c r="L263" s="455">
        <f t="shared" si="76"/>
        <v>7</v>
      </c>
      <c r="M263" s="453">
        <f t="shared" si="81"/>
        <v>7</v>
      </c>
      <c r="N263" s="454">
        <f t="shared" si="77"/>
        <v>0</v>
      </c>
      <c r="O263" s="454">
        <f t="shared" si="78"/>
        <v>0</v>
      </c>
      <c r="P263" s="454">
        <f t="shared" si="79"/>
        <v>0</v>
      </c>
      <c r="Q263" s="456">
        <f t="shared" si="80"/>
        <v>7</v>
      </c>
      <c r="R263" s="806">
        <v>7</v>
      </c>
    </row>
    <row r="264" spans="1:18" ht="15.75" customHeight="1" x14ac:dyDescent="0.2">
      <c r="A264" s="313">
        <v>14</v>
      </c>
      <c r="B264" s="290" t="s">
        <v>27</v>
      </c>
      <c r="C264" s="453">
        <v>0</v>
      </c>
      <c r="D264" s="454">
        <v>0</v>
      </c>
      <c r="E264" s="454">
        <v>0</v>
      </c>
      <c r="F264" s="454">
        <v>0</v>
      </c>
      <c r="G264" s="456">
        <f t="shared" si="75"/>
        <v>0</v>
      </c>
      <c r="H264" s="453">
        <v>0</v>
      </c>
      <c r="I264" s="454">
        <v>0</v>
      </c>
      <c r="J264" s="454">
        <v>0</v>
      </c>
      <c r="K264" s="454">
        <v>0</v>
      </c>
      <c r="L264" s="455">
        <f t="shared" si="76"/>
        <v>0</v>
      </c>
      <c r="M264" s="453">
        <f t="shared" si="81"/>
        <v>0</v>
      </c>
      <c r="N264" s="454">
        <f t="shared" si="77"/>
        <v>0</v>
      </c>
      <c r="O264" s="454">
        <f t="shared" si="78"/>
        <v>0</v>
      </c>
      <c r="P264" s="454">
        <f t="shared" si="79"/>
        <v>0</v>
      </c>
      <c r="Q264" s="456">
        <f t="shared" si="80"/>
        <v>0</v>
      </c>
      <c r="R264" s="806">
        <v>0</v>
      </c>
    </row>
    <row r="265" spans="1:18" ht="30.75" customHeight="1" thickBot="1" x14ac:dyDescent="0.25">
      <c r="A265" s="318">
        <v>15</v>
      </c>
      <c r="B265" s="293" t="s">
        <v>28</v>
      </c>
      <c r="C265" s="457">
        <v>1</v>
      </c>
      <c r="D265" s="458">
        <v>0</v>
      </c>
      <c r="E265" s="458">
        <v>0</v>
      </c>
      <c r="F265" s="458">
        <v>0</v>
      </c>
      <c r="G265" s="460">
        <f t="shared" si="75"/>
        <v>1</v>
      </c>
      <c r="H265" s="457">
        <v>2</v>
      </c>
      <c r="I265" s="458">
        <v>0</v>
      </c>
      <c r="J265" s="458">
        <v>0</v>
      </c>
      <c r="K265" s="458">
        <v>0</v>
      </c>
      <c r="L265" s="459">
        <f t="shared" si="76"/>
        <v>2</v>
      </c>
      <c r="M265" s="457">
        <f t="shared" si="81"/>
        <v>3</v>
      </c>
      <c r="N265" s="458">
        <f t="shared" si="77"/>
        <v>0</v>
      </c>
      <c r="O265" s="458">
        <f t="shared" si="78"/>
        <v>0</v>
      </c>
      <c r="P265" s="458">
        <f t="shared" si="79"/>
        <v>0</v>
      </c>
      <c r="Q265" s="460">
        <f t="shared" si="80"/>
        <v>3</v>
      </c>
      <c r="R265" s="807">
        <v>0</v>
      </c>
    </row>
    <row r="266" spans="1:18" ht="22.5" customHeight="1" thickBot="1" x14ac:dyDescent="0.3">
      <c r="A266" s="808"/>
      <c r="B266" s="809" t="s">
        <v>493</v>
      </c>
      <c r="C266" s="810">
        <f t="shared" ref="C266:R266" si="82">SUM(C251:C265)</f>
        <v>6</v>
      </c>
      <c r="D266" s="811">
        <f t="shared" si="82"/>
        <v>0</v>
      </c>
      <c r="E266" s="811">
        <f t="shared" si="82"/>
        <v>0</v>
      </c>
      <c r="F266" s="811">
        <f t="shared" si="82"/>
        <v>0</v>
      </c>
      <c r="G266" s="812">
        <f t="shared" si="82"/>
        <v>6</v>
      </c>
      <c r="H266" s="810">
        <f t="shared" si="82"/>
        <v>51</v>
      </c>
      <c r="I266" s="811">
        <f t="shared" si="82"/>
        <v>0</v>
      </c>
      <c r="J266" s="811">
        <f t="shared" si="82"/>
        <v>0</v>
      </c>
      <c r="K266" s="811">
        <f t="shared" si="82"/>
        <v>0</v>
      </c>
      <c r="L266" s="812">
        <f t="shared" si="82"/>
        <v>51</v>
      </c>
      <c r="M266" s="810">
        <f t="shared" si="82"/>
        <v>61</v>
      </c>
      <c r="N266" s="811">
        <f t="shared" si="82"/>
        <v>0</v>
      </c>
      <c r="O266" s="811">
        <f t="shared" si="82"/>
        <v>0</v>
      </c>
      <c r="P266" s="811">
        <f t="shared" si="82"/>
        <v>0</v>
      </c>
      <c r="Q266" s="812">
        <f t="shared" si="82"/>
        <v>61</v>
      </c>
      <c r="R266" s="813">
        <f t="shared" si="82"/>
        <v>41</v>
      </c>
    </row>
    <row r="267" spans="1:18" ht="22.5" customHeight="1" thickBot="1" x14ac:dyDescent="0.25">
      <c r="A267" s="938"/>
      <c r="B267" s="946" t="s">
        <v>428</v>
      </c>
      <c r="C267" s="945">
        <v>4</v>
      </c>
      <c r="D267" s="941">
        <v>0</v>
      </c>
      <c r="E267" s="941">
        <v>0</v>
      </c>
      <c r="F267" s="941">
        <v>0</v>
      </c>
      <c r="G267" s="944">
        <v>4</v>
      </c>
      <c r="H267" s="945">
        <v>51</v>
      </c>
      <c r="I267" s="941">
        <v>0</v>
      </c>
      <c r="J267" s="941">
        <v>0</v>
      </c>
      <c r="K267" s="941">
        <v>1</v>
      </c>
      <c r="L267" s="944">
        <v>52</v>
      </c>
      <c r="M267" s="945">
        <v>55</v>
      </c>
      <c r="N267" s="941">
        <v>0</v>
      </c>
      <c r="O267" s="941">
        <v>0</v>
      </c>
      <c r="P267" s="941">
        <v>1</v>
      </c>
      <c r="Q267" s="944">
        <v>56</v>
      </c>
      <c r="R267" s="942">
        <v>38</v>
      </c>
    </row>
    <row r="268" spans="1:18" ht="21" customHeight="1" thickBot="1" x14ac:dyDescent="0.25">
      <c r="A268" s="938"/>
      <c r="B268" s="946" t="s">
        <v>386</v>
      </c>
      <c r="C268" s="945">
        <v>3</v>
      </c>
      <c r="D268" s="941">
        <v>0</v>
      </c>
      <c r="E268" s="941">
        <v>0</v>
      </c>
      <c r="F268" s="941">
        <v>0</v>
      </c>
      <c r="G268" s="944">
        <v>3</v>
      </c>
      <c r="H268" s="945">
        <v>53</v>
      </c>
      <c r="I268" s="941">
        <v>0</v>
      </c>
      <c r="J268" s="941">
        <v>0</v>
      </c>
      <c r="K268" s="941">
        <v>0</v>
      </c>
      <c r="L268" s="944">
        <v>53</v>
      </c>
      <c r="M268" s="945">
        <v>56</v>
      </c>
      <c r="N268" s="941">
        <v>0</v>
      </c>
      <c r="O268" s="941">
        <v>0</v>
      </c>
      <c r="P268" s="941">
        <v>0</v>
      </c>
      <c r="Q268" s="944">
        <v>56</v>
      </c>
      <c r="R268" s="942">
        <v>29</v>
      </c>
    </row>
    <row r="269" spans="1:18" ht="15.75" customHeight="1" x14ac:dyDescent="0.25">
      <c r="A269" s="282" t="s">
        <v>93</v>
      </c>
      <c r="B269" s="409"/>
      <c r="C269" s="410"/>
      <c r="D269" s="410"/>
      <c r="E269" s="410"/>
      <c r="F269" s="410"/>
      <c r="G269" s="410"/>
      <c r="H269" s="410"/>
      <c r="I269" s="410"/>
      <c r="J269" s="410"/>
      <c r="K269" s="410"/>
      <c r="L269" s="410"/>
      <c r="M269" s="410"/>
      <c r="N269" s="410"/>
      <c r="O269" s="410"/>
      <c r="P269" s="410"/>
      <c r="Q269" s="410"/>
      <c r="R269" s="410"/>
    </row>
    <row r="270" spans="1:18" ht="15.75" customHeight="1" x14ac:dyDescent="0.2">
      <c r="A270" s="817" t="s">
        <v>385</v>
      </c>
    </row>
    <row r="271" spans="1:18" ht="15.75" customHeight="1" x14ac:dyDescent="0.2">
      <c r="A271" s="817"/>
    </row>
    <row r="275" spans="1:18" ht="15.75" customHeight="1" thickBot="1" x14ac:dyDescent="0.25">
      <c r="A275" s="251" t="s">
        <v>540</v>
      </c>
      <c r="B275" s="283"/>
      <c r="C275" s="283"/>
      <c r="D275" s="283"/>
      <c r="E275" s="283"/>
      <c r="F275" s="283"/>
      <c r="G275" s="283"/>
      <c r="H275" s="283"/>
      <c r="I275" s="283"/>
      <c r="J275" s="283"/>
      <c r="K275" s="283"/>
      <c r="L275" s="283"/>
      <c r="M275" s="283"/>
      <c r="N275" s="283"/>
      <c r="O275" s="283"/>
      <c r="P275" s="283"/>
      <c r="Q275" s="283"/>
      <c r="R275" s="283"/>
    </row>
    <row r="276" spans="1:18" ht="15.75" customHeight="1" thickBot="1" x14ac:dyDescent="0.3">
      <c r="A276" s="303"/>
      <c r="B276" s="304"/>
      <c r="C276" s="1637" t="s">
        <v>86</v>
      </c>
      <c r="D276" s="1638"/>
      <c r="E276" s="1638"/>
      <c r="F276" s="1638"/>
      <c r="G276" s="1639"/>
      <c r="H276" s="1637" t="s">
        <v>87</v>
      </c>
      <c r="I276" s="1638"/>
      <c r="J276" s="1638"/>
      <c r="K276" s="1638"/>
      <c r="L276" s="1639"/>
      <c r="M276" s="1637" t="s">
        <v>88</v>
      </c>
      <c r="N276" s="1638"/>
      <c r="O276" s="1638"/>
      <c r="P276" s="1638"/>
      <c r="Q276" s="1638"/>
      <c r="R276" s="1639"/>
    </row>
    <row r="277" spans="1:18" ht="78.75" customHeight="1" thickBot="1" x14ac:dyDescent="0.3">
      <c r="A277" s="305" t="s">
        <v>2</v>
      </c>
      <c r="B277" s="286" t="s">
        <v>3</v>
      </c>
      <c r="C277" s="342" t="s">
        <v>89</v>
      </c>
      <c r="D277" s="339" t="s">
        <v>339</v>
      </c>
      <c r="E277" s="339" t="s">
        <v>340</v>
      </c>
      <c r="F277" s="339" t="s">
        <v>90</v>
      </c>
      <c r="G277" s="371" t="s">
        <v>91</v>
      </c>
      <c r="H277" s="360" t="s">
        <v>89</v>
      </c>
      <c r="I277" s="339" t="s">
        <v>339</v>
      </c>
      <c r="J277" s="339" t="s">
        <v>340</v>
      </c>
      <c r="K277" s="339" t="s">
        <v>90</v>
      </c>
      <c r="L277" s="371" t="s">
        <v>13</v>
      </c>
      <c r="M277" s="360" t="s">
        <v>89</v>
      </c>
      <c r="N277" s="339" t="s">
        <v>339</v>
      </c>
      <c r="O277" s="339" t="s">
        <v>340</v>
      </c>
      <c r="P277" s="339" t="s">
        <v>90</v>
      </c>
      <c r="Q277" s="371" t="s">
        <v>13</v>
      </c>
      <c r="R277" s="478" t="s">
        <v>92</v>
      </c>
    </row>
    <row r="278" spans="1:18" ht="15.75" customHeight="1" x14ac:dyDescent="0.2">
      <c r="A278" s="309">
        <v>1</v>
      </c>
      <c r="B278" s="288" t="s">
        <v>14</v>
      </c>
      <c r="C278" s="1120">
        <f t="shared" ref="C278:F292" si="83">C226+C251</f>
        <v>10</v>
      </c>
      <c r="D278" s="1121">
        <f t="shared" si="83"/>
        <v>0</v>
      </c>
      <c r="E278" s="1121">
        <f t="shared" si="83"/>
        <v>0</v>
      </c>
      <c r="F278" s="1121">
        <f t="shared" si="83"/>
        <v>0</v>
      </c>
      <c r="G278" s="1123">
        <f t="shared" ref="G278:G292" si="84">SUM(C278:F278)</f>
        <v>10</v>
      </c>
      <c r="H278" s="1120">
        <f t="shared" ref="H278:K292" si="85">H226+H251</f>
        <v>16</v>
      </c>
      <c r="I278" s="1121">
        <f t="shared" si="85"/>
        <v>1</v>
      </c>
      <c r="J278" s="1121">
        <f t="shared" si="85"/>
        <v>0</v>
      </c>
      <c r="K278" s="1121">
        <f t="shared" si="85"/>
        <v>0</v>
      </c>
      <c r="L278" s="1122">
        <f t="shared" ref="L278:L292" si="86">SUM(H278:K278)</f>
        <v>17</v>
      </c>
      <c r="M278" s="1120">
        <f t="shared" ref="M278:M292" si="87">C278+H278</f>
        <v>26</v>
      </c>
      <c r="N278" s="1121">
        <f t="shared" ref="N278:N292" si="88">D278+I278</f>
        <v>1</v>
      </c>
      <c r="O278" s="1121">
        <f t="shared" ref="O278:O292" si="89">E278+J278</f>
        <v>0</v>
      </c>
      <c r="P278" s="1121">
        <f t="shared" ref="P278:P292" si="90">F278+K278</f>
        <v>0</v>
      </c>
      <c r="Q278" s="1123">
        <f t="shared" ref="Q278:Q292" si="91">SUM(M278:P278)</f>
        <v>27</v>
      </c>
      <c r="R278" s="1124">
        <f t="shared" ref="R278:R292" si="92">R226+R251</f>
        <v>31</v>
      </c>
    </row>
    <row r="279" spans="1:18" ht="15.75" customHeight="1" x14ac:dyDescent="0.2">
      <c r="A279" s="313">
        <v>2</v>
      </c>
      <c r="B279" s="290" t="s">
        <v>15</v>
      </c>
      <c r="C279" s="1125">
        <f t="shared" si="83"/>
        <v>2</v>
      </c>
      <c r="D279" s="1126">
        <f t="shared" si="83"/>
        <v>0</v>
      </c>
      <c r="E279" s="1126">
        <f t="shared" si="83"/>
        <v>0</v>
      </c>
      <c r="F279" s="1126">
        <f t="shared" si="83"/>
        <v>0</v>
      </c>
      <c r="G279" s="1128">
        <f t="shared" si="84"/>
        <v>2</v>
      </c>
      <c r="H279" s="1125">
        <f t="shared" si="85"/>
        <v>16</v>
      </c>
      <c r="I279" s="1126">
        <f t="shared" si="85"/>
        <v>0</v>
      </c>
      <c r="J279" s="1126">
        <f t="shared" si="85"/>
        <v>0</v>
      </c>
      <c r="K279" s="1126">
        <f t="shared" si="85"/>
        <v>0</v>
      </c>
      <c r="L279" s="1127">
        <f t="shared" si="86"/>
        <v>16</v>
      </c>
      <c r="M279" s="1125">
        <f t="shared" si="87"/>
        <v>18</v>
      </c>
      <c r="N279" s="1126">
        <f t="shared" si="88"/>
        <v>0</v>
      </c>
      <c r="O279" s="1126">
        <f t="shared" si="89"/>
        <v>0</v>
      </c>
      <c r="P279" s="1126">
        <f t="shared" si="90"/>
        <v>0</v>
      </c>
      <c r="Q279" s="1128">
        <f t="shared" si="91"/>
        <v>18</v>
      </c>
      <c r="R279" s="1129">
        <f t="shared" si="92"/>
        <v>15</v>
      </c>
    </row>
    <row r="280" spans="1:18" ht="15.75" customHeight="1" x14ac:dyDescent="0.2">
      <c r="A280" s="313">
        <v>3</v>
      </c>
      <c r="B280" s="290" t="s">
        <v>16</v>
      </c>
      <c r="C280" s="1125">
        <f t="shared" si="83"/>
        <v>6</v>
      </c>
      <c r="D280" s="1126">
        <f t="shared" si="83"/>
        <v>0</v>
      </c>
      <c r="E280" s="1126">
        <f t="shared" si="83"/>
        <v>0</v>
      </c>
      <c r="F280" s="1126">
        <f t="shared" si="83"/>
        <v>0</v>
      </c>
      <c r="G280" s="1128">
        <f t="shared" si="84"/>
        <v>6</v>
      </c>
      <c r="H280" s="1125">
        <f t="shared" si="85"/>
        <v>18</v>
      </c>
      <c r="I280" s="1126">
        <f t="shared" si="85"/>
        <v>0</v>
      </c>
      <c r="J280" s="1126">
        <f t="shared" si="85"/>
        <v>0</v>
      </c>
      <c r="K280" s="1126">
        <f t="shared" si="85"/>
        <v>0</v>
      </c>
      <c r="L280" s="1127">
        <f t="shared" si="86"/>
        <v>18</v>
      </c>
      <c r="M280" s="1125">
        <f t="shared" si="87"/>
        <v>24</v>
      </c>
      <c r="N280" s="1126">
        <f t="shared" si="88"/>
        <v>0</v>
      </c>
      <c r="O280" s="1126">
        <f t="shared" si="89"/>
        <v>0</v>
      </c>
      <c r="P280" s="1126">
        <f t="shared" si="90"/>
        <v>0</v>
      </c>
      <c r="Q280" s="1128">
        <f t="shared" si="91"/>
        <v>24</v>
      </c>
      <c r="R280" s="1129">
        <f t="shared" si="92"/>
        <v>13</v>
      </c>
    </row>
    <row r="281" spans="1:18" ht="15.75" customHeight="1" x14ac:dyDescent="0.2">
      <c r="A281" s="313">
        <v>4</v>
      </c>
      <c r="B281" s="290" t="s">
        <v>17</v>
      </c>
      <c r="C281" s="1125">
        <f t="shared" si="83"/>
        <v>5</v>
      </c>
      <c r="D281" s="1126">
        <f t="shared" si="83"/>
        <v>0</v>
      </c>
      <c r="E281" s="1126">
        <f t="shared" si="83"/>
        <v>0</v>
      </c>
      <c r="F281" s="1126">
        <f t="shared" si="83"/>
        <v>0</v>
      </c>
      <c r="G281" s="1128">
        <f t="shared" si="84"/>
        <v>5</v>
      </c>
      <c r="H281" s="1125">
        <f t="shared" si="85"/>
        <v>27</v>
      </c>
      <c r="I281" s="1126">
        <f t="shared" si="85"/>
        <v>0</v>
      </c>
      <c r="J281" s="1126">
        <f t="shared" si="85"/>
        <v>0</v>
      </c>
      <c r="K281" s="1126">
        <f t="shared" si="85"/>
        <v>0</v>
      </c>
      <c r="L281" s="1127">
        <f t="shared" si="86"/>
        <v>27</v>
      </c>
      <c r="M281" s="1125">
        <f t="shared" si="87"/>
        <v>32</v>
      </c>
      <c r="N281" s="1126">
        <f t="shared" si="88"/>
        <v>0</v>
      </c>
      <c r="O281" s="1126">
        <f t="shared" si="89"/>
        <v>0</v>
      </c>
      <c r="P281" s="1126">
        <f t="shared" si="90"/>
        <v>0</v>
      </c>
      <c r="Q281" s="1128">
        <f t="shared" si="91"/>
        <v>32</v>
      </c>
      <c r="R281" s="1129">
        <f t="shared" si="92"/>
        <v>28</v>
      </c>
    </row>
    <row r="282" spans="1:18" ht="15.75" customHeight="1" x14ac:dyDescent="0.2">
      <c r="A282" s="313">
        <v>5</v>
      </c>
      <c r="B282" s="290" t="s">
        <v>18</v>
      </c>
      <c r="C282" s="1125">
        <f t="shared" si="83"/>
        <v>2</v>
      </c>
      <c r="D282" s="1126">
        <f t="shared" si="83"/>
        <v>0</v>
      </c>
      <c r="E282" s="1126">
        <f t="shared" si="83"/>
        <v>0</v>
      </c>
      <c r="F282" s="1126">
        <f t="shared" si="83"/>
        <v>0</v>
      </c>
      <c r="G282" s="1128">
        <f t="shared" si="84"/>
        <v>2</v>
      </c>
      <c r="H282" s="1125">
        <f t="shared" si="85"/>
        <v>18</v>
      </c>
      <c r="I282" s="1126">
        <f t="shared" si="85"/>
        <v>0</v>
      </c>
      <c r="J282" s="1126">
        <f t="shared" si="85"/>
        <v>0</v>
      </c>
      <c r="K282" s="1126">
        <f t="shared" si="85"/>
        <v>0</v>
      </c>
      <c r="L282" s="1127">
        <f t="shared" si="86"/>
        <v>18</v>
      </c>
      <c r="M282" s="1125">
        <f t="shared" si="87"/>
        <v>20</v>
      </c>
      <c r="N282" s="1126">
        <f t="shared" si="88"/>
        <v>0</v>
      </c>
      <c r="O282" s="1126">
        <f t="shared" si="89"/>
        <v>0</v>
      </c>
      <c r="P282" s="1126">
        <f t="shared" si="90"/>
        <v>0</v>
      </c>
      <c r="Q282" s="1128">
        <f t="shared" si="91"/>
        <v>20</v>
      </c>
      <c r="R282" s="1129">
        <f t="shared" si="92"/>
        <v>0</v>
      </c>
    </row>
    <row r="283" spans="1:18" ht="15.75" customHeight="1" x14ac:dyDescent="0.2">
      <c r="A283" s="317">
        <v>6</v>
      </c>
      <c r="B283" s="292" t="s">
        <v>19</v>
      </c>
      <c r="C283" s="1125">
        <f t="shared" si="83"/>
        <v>2</v>
      </c>
      <c r="D283" s="1126">
        <f t="shared" si="83"/>
        <v>0</v>
      </c>
      <c r="E283" s="1126">
        <f t="shared" si="83"/>
        <v>0</v>
      </c>
      <c r="F283" s="1126">
        <f t="shared" si="83"/>
        <v>0</v>
      </c>
      <c r="G283" s="1128">
        <f t="shared" si="84"/>
        <v>2</v>
      </c>
      <c r="H283" s="1125">
        <f t="shared" si="85"/>
        <v>10</v>
      </c>
      <c r="I283" s="1126">
        <f t="shared" si="85"/>
        <v>0</v>
      </c>
      <c r="J283" s="1126">
        <f t="shared" si="85"/>
        <v>0</v>
      </c>
      <c r="K283" s="1126">
        <f t="shared" si="85"/>
        <v>0</v>
      </c>
      <c r="L283" s="1127">
        <f t="shared" si="86"/>
        <v>10</v>
      </c>
      <c r="M283" s="1125">
        <f t="shared" si="87"/>
        <v>12</v>
      </c>
      <c r="N283" s="1126">
        <f t="shared" si="88"/>
        <v>0</v>
      </c>
      <c r="O283" s="1126">
        <f t="shared" si="89"/>
        <v>0</v>
      </c>
      <c r="P283" s="1126">
        <f t="shared" si="90"/>
        <v>0</v>
      </c>
      <c r="Q283" s="1128">
        <f t="shared" si="91"/>
        <v>12</v>
      </c>
      <c r="R283" s="1129">
        <f t="shared" si="92"/>
        <v>0</v>
      </c>
    </row>
    <row r="284" spans="1:18" ht="15.75" customHeight="1" x14ac:dyDescent="0.2">
      <c r="A284" s="317">
        <v>7</v>
      </c>
      <c r="B284" s="292" t="s">
        <v>20</v>
      </c>
      <c r="C284" s="1125">
        <f t="shared" si="83"/>
        <v>1</v>
      </c>
      <c r="D284" s="1126">
        <f t="shared" si="83"/>
        <v>0</v>
      </c>
      <c r="E284" s="1126">
        <f t="shared" si="83"/>
        <v>0</v>
      </c>
      <c r="F284" s="1126">
        <f t="shared" si="83"/>
        <v>0</v>
      </c>
      <c r="G284" s="1128">
        <f t="shared" si="84"/>
        <v>1</v>
      </c>
      <c r="H284" s="1125">
        <f t="shared" si="85"/>
        <v>10</v>
      </c>
      <c r="I284" s="1126">
        <f t="shared" si="85"/>
        <v>0</v>
      </c>
      <c r="J284" s="1126">
        <f t="shared" si="85"/>
        <v>0</v>
      </c>
      <c r="K284" s="1126">
        <f t="shared" si="85"/>
        <v>0</v>
      </c>
      <c r="L284" s="1127">
        <f t="shared" si="86"/>
        <v>10</v>
      </c>
      <c r="M284" s="1125">
        <f t="shared" si="87"/>
        <v>11</v>
      </c>
      <c r="N284" s="1126">
        <f t="shared" si="88"/>
        <v>0</v>
      </c>
      <c r="O284" s="1126">
        <f t="shared" si="89"/>
        <v>0</v>
      </c>
      <c r="P284" s="1126">
        <f t="shared" si="90"/>
        <v>0</v>
      </c>
      <c r="Q284" s="1128">
        <f t="shared" si="91"/>
        <v>11</v>
      </c>
      <c r="R284" s="1129">
        <f t="shared" si="92"/>
        <v>0</v>
      </c>
    </row>
    <row r="285" spans="1:18" ht="15.75" customHeight="1" x14ac:dyDescent="0.2">
      <c r="A285" s="313">
        <v>8</v>
      </c>
      <c r="B285" s="290" t="s">
        <v>21</v>
      </c>
      <c r="C285" s="1125">
        <f t="shared" si="83"/>
        <v>9</v>
      </c>
      <c r="D285" s="1126">
        <f t="shared" si="83"/>
        <v>0</v>
      </c>
      <c r="E285" s="1126">
        <f t="shared" si="83"/>
        <v>0</v>
      </c>
      <c r="F285" s="1126">
        <f t="shared" si="83"/>
        <v>0</v>
      </c>
      <c r="G285" s="1128">
        <f t="shared" si="84"/>
        <v>9</v>
      </c>
      <c r="H285" s="1125">
        <f t="shared" si="85"/>
        <v>23</v>
      </c>
      <c r="I285" s="1126">
        <f t="shared" si="85"/>
        <v>0</v>
      </c>
      <c r="J285" s="1126">
        <f t="shared" si="85"/>
        <v>0</v>
      </c>
      <c r="K285" s="1126">
        <f t="shared" si="85"/>
        <v>0</v>
      </c>
      <c r="L285" s="1127">
        <f t="shared" si="86"/>
        <v>23</v>
      </c>
      <c r="M285" s="1125">
        <f t="shared" si="87"/>
        <v>32</v>
      </c>
      <c r="N285" s="1126">
        <f t="shared" si="88"/>
        <v>0</v>
      </c>
      <c r="O285" s="1126">
        <f t="shared" si="89"/>
        <v>0</v>
      </c>
      <c r="P285" s="1126">
        <f t="shared" si="90"/>
        <v>0</v>
      </c>
      <c r="Q285" s="1128">
        <f t="shared" si="91"/>
        <v>32</v>
      </c>
      <c r="R285" s="1129">
        <f t="shared" si="92"/>
        <v>25</v>
      </c>
    </row>
    <row r="286" spans="1:18" ht="15.75" customHeight="1" x14ac:dyDescent="0.2">
      <c r="A286" s="313">
        <v>9</v>
      </c>
      <c r="B286" s="290" t="s">
        <v>22</v>
      </c>
      <c r="C286" s="1125">
        <f t="shared" si="83"/>
        <v>0</v>
      </c>
      <c r="D286" s="1126">
        <f t="shared" si="83"/>
        <v>0</v>
      </c>
      <c r="E286" s="1126">
        <f t="shared" si="83"/>
        <v>0</v>
      </c>
      <c r="F286" s="1126">
        <f t="shared" si="83"/>
        <v>0</v>
      </c>
      <c r="G286" s="1128">
        <f t="shared" si="84"/>
        <v>0</v>
      </c>
      <c r="H286" s="1125">
        <f t="shared" si="85"/>
        <v>0</v>
      </c>
      <c r="I286" s="1126">
        <f t="shared" si="85"/>
        <v>0</v>
      </c>
      <c r="J286" s="1126">
        <f t="shared" si="85"/>
        <v>0</v>
      </c>
      <c r="K286" s="1126">
        <f t="shared" si="85"/>
        <v>0</v>
      </c>
      <c r="L286" s="1127">
        <f t="shared" si="86"/>
        <v>0</v>
      </c>
      <c r="M286" s="1125">
        <f t="shared" si="87"/>
        <v>0</v>
      </c>
      <c r="N286" s="1126">
        <f t="shared" si="88"/>
        <v>0</v>
      </c>
      <c r="O286" s="1126">
        <f t="shared" si="89"/>
        <v>0</v>
      </c>
      <c r="P286" s="1126">
        <f t="shared" si="90"/>
        <v>0</v>
      </c>
      <c r="Q286" s="1128">
        <f t="shared" si="91"/>
        <v>0</v>
      </c>
      <c r="R286" s="1129">
        <f t="shared" si="92"/>
        <v>2</v>
      </c>
    </row>
    <row r="287" spans="1:18" ht="15.75" customHeight="1" x14ac:dyDescent="0.2">
      <c r="A287" s="313">
        <v>10</v>
      </c>
      <c r="B287" s="290" t="s">
        <v>23</v>
      </c>
      <c r="C287" s="1125">
        <f t="shared" si="83"/>
        <v>1</v>
      </c>
      <c r="D287" s="1126">
        <f t="shared" si="83"/>
        <v>0</v>
      </c>
      <c r="E287" s="1126">
        <f t="shared" si="83"/>
        <v>0</v>
      </c>
      <c r="F287" s="1126">
        <f t="shared" si="83"/>
        <v>0</v>
      </c>
      <c r="G287" s="1128">
        <f t="shared" si="84"/>
        <v>1</v>
      </c>
      <c r="H287" s="1125">
        <f t="shared" si="85"/>
        <v>10</v>
      </c>
      <c r="I287" s="1126">
        <f t="shared" si="85"/>
        <v>0</v>
      </c>
      <c r="J287" s="1126">
        <f t="shared" si="85"/>
        <v>0</v>
      </c>
      <c r="K287" s="1126">
        <f t="shared" si="85"/>
        <v>0</v>
      </c>
      <c r="L287" s="1127">
        <f t="shared" si="86"/>
        <v>10</v>
      </c>
      <c r="M287" s="1125">
        <f t="shared" si="87"/>
        <v>11</v>
      </c>
      <c r="N287" s="1126">
        <f t="shared" si="88"/>
        <v>0</v>
      </c>
      <c r="O287" s="1126">
        <f t="shared" si="89"/>
        <v>0</v>
      </c>
      <c r="P287" s="1126">
        <f t="shared" si="90"/>
        <v>0</v>
      </c>
      <c r="Q287" s="1128">
        <f t="shared" si="91"/>
        <v>11</v>
      </c>
      <c r="R287" s="1129">
        <f t="shared" si="92"/>
        <v>0</v>
      </c>
    </row>
    <row r="288" spans="1:18" ht="15.75" customHeight="1" x14ac:dyDescent="0.2">
      <c r="A288" s="317">
        <v>11</v>
      </c>
      <c r="B288" s="292" t="s">
        <v>24</v>
      </c>
      <c r="C288" s="1125">
        <f t="shared" si="83"/>
        <v>2</v>
      </c>
      <c r="D288" s="1126">
        <f t="shared" si="83"/>
        <v>0</v>
      </c>
      <c r="E288" s="1126">
        <f t="shared" si="83"/>
        <v>0</v>
      </c>
      <c r="F288" s="1126">
        <f t="shared" si="83"/>
        <v>0</v>
      </c>
      <c r="G288" s="1128">
        <f t="shared" si="84"/>
        <v>2</v>
      </c>
      <c r="H288" s="1125">
        <f t="shared" si="85"/>
        <v>4</v>
      </c>
      <c r="I288" s="1126">
        <f t="shared" si="85"/>
        <v>0</v>
      </c>
      <c r="J288" s="1126">
        <f t="shared" si="85"/>
        <v>0</v>
      </c>
      <c r="K288" s="1126">
        <f t="shared" si="85"/>
        <v>0</v>
      </c>
      <c r="L288" s="1127">
        <f t="shared" si="86"/>
        <v>4</v>
      </c>
      <c r="M288" s="1125">
        <f t="shared" si="87"/>
        <v>6</v>
      </c>
      <c r="N288" s="1126">
        <f t="shared" si="88"/>
        <v>0</v>
      </c>
      <c r="O288" s="1126">
        <f t="shared" si="89"/>
        <v>0</v>
      </c>
      <c r="P288" s="1126">
        <f t="shared" si="90"/>
        <v>0</v>
      </c>
      <c r="Q288" s="1128">
        <f t="shared" si="91"/>
        <v>6</v>
      </c>
      <c r="R288" s="1129">
        <f t="shared" si="92"/>
        <v>0</v>
      </c>
    </row>
    <row r="289" spans="1:18" ht="15.75" customHeight="1" x14ac:dyDescent="0.2">
      <c r="A289" s="313">
        <v>12</v>
      </c>
      <c r="B289" s="290" t="s">
        <v>25</v>
      </c>
      <c r="C289" s="1125">
        <f t="shared" si="83"/>
        <v>0</v>
      </c>
      <c r="D289" s="1126">
        <f t="shared" si="83"/>
        <v>0</v>
      </c>
      <c r="E289" s="1126">
        <f t="shared" si="83"/>
        <v>0</v>
      </c>
      <c r="F289" s="1126">
        <f t="shared" si="83"/>
        <v>0</v>
      </c>
      <c r="G289" s="1128">
        <f t="shared" si="84"/>
        <v>0</v>
      </c>
      <c r="H289" s="1125">
        <f t="shared" si="85"/>
        <v>2</v>
      </c>
      <c r="I289" s="1126">
        <f t="shared" si="85"/>
        <v>0</v>
      </c>
      <c r="J289" s="1126">
        <f t="shared" si="85"/>
        <v>0</v>
      </c>
      <c r="K289" s="1126">
        <f t="shared" si="85"/>
        <v>1</v>
      </c>
      <c r="L289" s="1127">
        <f t="shared" si="86"/>
        <v>3</v>
      </c>
      <c r="M289" s="1125">
        <f t="shared" si="87"/>
        <v>2</v>
      </c>
      <c r="N289" s="1126">
        <f t="shared" si="88"/>
        <v>0</v>
      </c>
      <c r="O289" s="1126">
        <f t="shared" si="89"/>
        <v>0</v>
      </c>
      <c r="P289" s="1126">
        <f t="shared" si="90"/>
        <v>1</v>
      </c>
      <c r="Q289" s="1128">
        <f t="shared" si="91"/>
        <v>3</v>
      </c>
      <c r="R289" s="1129">
        <f t="shared" si="92"/>
        <v>1</v>
      </c>
    </row>
    <row r="290" spans="1:18" ht="15.75" customHeight="1" x14ac:dyDescent="0.2">
      <c r="A290" s="313">
        <v>13</v>
      </c>
      <c r="B290" s="290" t="s">
        <v>26</v>
      </c>
      <c r="C290" s="1125">
        <f t="shared" si="83"/>
        <v>7</v>
      </c>
      <c r="D290" s="1126">
        <f t="shared" si="83"/>
        <v>0</v>
      </c>
      <c r="E290" s="1126">
        <f t="shared" si="83"/>
        <v>0</v>
      </c>
      <c r="F290" s="1126">
        <f t="shared" si="83"/>
        <v>0</v>
      </c>
      <c r="G290" s="1128">
        <f t="shared" si="84"/>
        <v>7</v>
      </c>
      <c r="H290" s="1125">
        <f t="shared" si="85"/>
        <v>20</v>
      </c>
      <c r="I290" s="1126">
        <f t="shared" si="85"/>
        <v>0</v>
      </c>
      <c r="J290" s="1126">
        <f t="shared" si="85"/>
        <v>0</v>
      </c>
      <c r="K290" s="1126">
        <f t="shared" si="85"/>
        <v>0</v>
      </c>
      <c r="L290" s="1127">
        <f t="shared" si="86"/>
        <v>20</v>
      </c>
      <c r="M290" s="1125">
        <f t="shared" si="87"/>
        <v>27</v>
      </c>
      <c r="N290" s="1126">
        <f t="shared" si="88"/>
        <v>0</v>
      </c>
      <c r="O290" s="1126">
        <f t="shared" si="89"/>
        <v>0</v>
      </c>
      <c r="P290" s="1126">
        <f t="shared" si="90"/>
        <v>0</v>
      </c>
      <c r="Q290" s="1128">
        <f t="shared" si="91"/>
        <v>27</v>
      </c>
      <c r="R290" s="1129">
        <f t="shared" si="92"/>
        <v>23</v>
      </c>
    </row>
    <row r="291" spans="1:18" ht="15.75" customHeight="1" x14ac:dyDescent="0.2">
      <c r="A291" s="313">
        <v>14</v>
      </c>
      <c r="B291" s="290" t="s">
        <v>27</v>
      </c>
      <c r="C291" s="1125">
        <f t="shared" si="83"/>
        <v>0</v>
      </c>
      <c r="D291" s="1126">
        <f t="shared" si="83"/>
        <v>2</v>
      </c>
      <c r="E291" s="1126">
        <f t="shared" si="83"/>
        <v>0</v>
      </c>
      <c r="F291" s="1126">
        <f t="shared" si="83"/>
        <v>0</v>
      </c>
      <c r="G291" s="1128">
        <f t="shared" si="84"/>
        <v>2</v>
      </c>
      <c r="H291" s="1125">
        <f t="shared" si="85"/>
        <v>21</v>
      </c>
      <c r="I291" s="1126">
        <f t="shared" si="85"/>
        <v>0</v>
      </c>
      <c r="J291" s="1126">
        <f t="shared" si="85"/>
        <v>0</v>
      </c>
      <c r="K291" s="1126">
        <f t="shared" si="85"/>
        <v>2</v>
      </c>
      <c r="L291" s="1127">
        <f t="shared" si="86"/>
        <v>23</v>
      </c>
      <c r="M291" s="1125">
        <f t="shared" si="87"/>
        <v>21</v>
      </c>
      <c r="N291" s="1126">
        <f t="shared" si="88"/>
        <v>2</v>
      </c>
      <c r="O291" s="1126">
        <f t="shared" si="89"/>
        <v>0</v>
      </c>
      <c r="P291" s="1126">
        <f t="shared" si="90"/>
        <v>2</v>
      </c>
      <c r="Q291" s="1128">
        <f t="shared" si="91"/>
        <v>25</v>
      </c>
      <c r="R291" s="1129">
        <f t="shared" si="92"/>
        <v>23</v>
      </c>
    </row>
    <row r="292" spans="1:18" ht="15.75" customHeight="1" thickBot="1" x14ac:dyDescent="0.25">
      <c r="A292" s="318">
        <v>15</v>
      </c>
      <c r="B292" s="293" t="s">
        <v>28</v>
      </c>
      <c r="C292" s="1130">
        <f t="shared" si="83"/>
        <v>3</v>
      </c>
      <c r="D292" s="1131">
        <f t="shared" si="83"/>
        <v>0</v>
      </c>
      <c r="E292" s="1131">
        <f t="shared" si="83"/>
        <v>0</v>
      </c>
      <c r="F292" s="1131">
        <f t="shared" si="83"/>
        <v>0</v>
      </c>
      <c r="G292" s="1133">
        <f t="shared" si="84"/>
        <v>3</v>
      </c>
      <c r="H292" s="1130">
        <f t="shared" si="85"/>
        <v>3</v>
      </c>
      <c r="I292" s="1131">
        <f t="shared" si="85"/>
        <v>0</v>
      </c>
      <c r="J292" s="1131">
        <f t="shared" si="85"/>
        <v>0</v>
      </c>
      <c r="K292" s="1131">
        <f t="shared" si="85"/>
        <v>0</v>
      </c>
      <c r="L292" s="1132">
        <f t="shared" si="86"/>
        <v>3</v>
      </c>
      <c r="M292" s="1130">
        <f t="shared" si="87"/>
        <v>6</v>
      </c>
      <c r="N292" s="1131">
        <f t="shared" si="88"/>
        <v>0</v>
      </c>
      <c r="O292" s="1131">
        <f t="shared" si="89"/>
        <v>0</v>
      </c>
      <c r="P292" s="1131">
        <f t="shared" si="90"/>
        <v>0</v>
      </c>
      <c r="Q292" s="1133">
        <f t="shared" si="91"/>
        <v>6</v>
      </c>
      <c r="R292" s="1134">
        <f t="shared" si="92"/>
        <v>0</v>
      </c>
    </row>
    <row r="293" spans="1:18" ht="15.75" customHeight="1" x14ac:dyDescent="0.25">
      <c r="A293" s="395"/>
      <c r="B293" s="396" t="s">
        <v>493</v>
      </c>
      <c r="C293" s="397">
        <f t="shared" ref="C293:R293" si="93">SUM(C278:C292)</f>
        <v>50</v>
      </c>
      <c r="D293" s="398">
        <f t="shared" si="93"/>
        <v>2</v>
      </c>
      <c r="E293" s="398">
        <f t="shared" si="93"/>
        <v>0</v>
      </c>
      <c r="F293" s="398">
        <f t="shared" si="93"/>
        <v>0</v>
      </c>
      <c r="G293" s="399">
        <f t="shared" si="93"/>
        <v>52</v>
      </c>
      <c r="H293" s="397">
        <f t="shared" si="93"/>
        <v>198</v>
      </c>
      <c r="I293" s="398">
        <f t="shared" si="93"/>
        <v>1</v>
      </c>
      <c r="J293" s="398">
        <f t="shared" si="93"/>
        <v>0</v>
      </c>
      <c r="K293" s="398">
        <f t="shared" si="93"/>
        <v>3</v>
      </c>
      <c r="L293" s="399">
        <f t="shared" si="93"/>
        <v>202</v>
      </c>
      <c r="M293" s="397">
        <f t="shared" si="93"/>
        <v>248</v>
      </c>
      <c r="N293" s="398">
        <f t="shared" si="93"/>
        <v>3</v>
      </c>
      <c r="O293" s="398">
        <f t="shared" si="93"/>
        <v>0</v>
      </c>
      <c r="P293" s="398">
        <f t="shared" si="93"/>
        <v>3</v>
      </c>
      <c r="Q293" s="399">
        <f t="shared" si="93"/>
        <v>254</v>
      </c>
      <c r="R293" s="400">
        <f t="shared" si="93"/>
        <v>161</v>
      </c>
    </row>
    <row r="294" spans="1:18" ht="15.75" customHeight="1" x14ac:dyDescent="0.2">
      <c r="A294" s="289"/>
      <c r="B294" s="290" t="s">
        <v>428</v>
      </c>
      <c r="C294" s="453">
        <v>42</v>
      </c>
      <c r="D294" s="454">
        <v>0</v>
      </c>
      <c r="E294" s="454">
        <v>0</v>
      </c>
      <c r="F294" s="454">
        <v>0</v>
      </c>
      <c r="G294" s="456">
        <v>42</v>
      </c>
      <c r="H294" s="453">
        <v>209</v>
      </c>
      <c r="I294" s="454">
        <v>1</v>
      </c>
      <c r="J294" s="454">
        <v>0</v>
      </c>
      <c r="K294" s="454">
        <v>2</v>
      </c>
      <c r="L294" s="455">
        <v>212</v>
      </c>
      <c r="M294" s="453">
        <v>251</v>
      </c>
      <c r="N294" s="454">
        <v>1</v>
      </c>
      <c r="O294" s="454">
        <v>0</v>
      </c>
      <c r="P294" s="454">
        <v>2</v>
      </c>
      <c r="Q294" s="456">
        <v>254</v>
      </c>
      <c r="R294" s="642">
        <v>149</v>
      </c>
    </row>
    <row r="295" spans="1:18" ht="15.75" customHeight="1" x14ac:dyDescent="0.2">
      <c r="A295" s="289"/>
      <c r="B295" s="290" t="s">
        <v>386</v>
      </c>
      <c r="C295" s="453">
        <v>42</v>
      </c>
      <c r="D295" s="454">
        <v>0</v>
      </c>
      <c r="E295" s="454">
        <v>0</v>
      </c>
      <c r="F295" s="454">
        <v>0</v>
      </c>
      <c r="G295" s="456">
        <v>42</v>
      </c>
      <c r="H295" s="453">
        <v>203</v>
      </c>
      <c r="I295" s="454">
        <v>1</v>
      </c>
      <c r="J295" s="454">
        <v>0</v>
      </c>
      <c r="K295" s="454">
        <v>1</v>
      </c>
      <c r="L295" s="455">
        <v>205</v>
      </c>
      <c r="M295" s="453">
        <v>245</v>
      </c>
      <c r="N295" s="454">
        <v>1</v>
      </c>
      <c r="O295" s="454">
        <v>0</v>
      </c>
      <c r="P295" s="454">
        <v>1</v>
      </c>
      <c r="Q295" s="456">
        <v>247</v>
      </c>
      <c r="R295" s="642">
        <v>131</v>
      </c>
    </row>
    <row r="296" spans="1:18" ht="15.75" customHeight="1" x14ac:dyDescent="0.2">
      <c r="A296" s="289"/>
      <c r="B296" s="290" t="s">
        <v>341</v>
      </c>
      <c r="C296" s="453">
        <v>42</v>
      </c>
      <c r="D296" s="454">
        <v>0</v>
      </c>
      <c r="E296" s="454">
        <v>0</v>
      </c>
      <c r="F296" s="454">
        <v>0</v>
      </c>
      <c r="G296" s="456">
        <v>42</v>
      </c>
      <c r="H296" s="453">
        <v>208</v>
      </c>
      <c r="I296" s="454">
        <v>1</v>
      </c>
      <c r="J296" s="454">
        <v>0</v>
      </c>
      <c r="K296" s="454">
        <v>0</v>
      </c>
      <c r="L296" s="455">
        <v>209</v>
      </c>
      <c r="M296" s="453">
        <v>250</v>
      </c>
      <c r="N296" s="454">
        <v>1</v>
      </c>
      <c r="O296" s="454">
        <v>0</v>
      </c>
      <c r="P296" s="454">
        <v>0</v>
      </c>
      <c r="Q296" s="456">
        <v>251</v>
      </c>
      <c r="R296" s="642">
        <v>142</v>
      </c>
    </row>
    <row r="297" spans="1:18" ht="15.75" customHeight="1" thickBot="1" x14ac:dyDescent="0.25">
      <c r="A297" s="413"/>
      <c r="B297" s="414" t="s">
        <v>165</v>
      </c>
      <c r="C297" s="415">
        <v>35</v>
      </c>
      <c r="D297" s="469">
        <v>1</v>
      </c>
      <c r="E297" s="469">
        <v>0</v>
      </c>
      <c r="F297" s="469">
        <v>0</v>
      </c>
      <c r="G297" s="470">
        <v>36</v>
      </c>
      <c r="H297" s="415">
        <v>243</v>
      </c>
      <c r="I297" s="469">
        <v>0</v>
      </c>
      <c r="J297" s="469">
        <v>0</v>
      </c>
      <c r="K297" s="469">
        <v>0</v>
      </c>
      <c r="L297" s="1036">
        <v>243</v>
      </c>
      <c r="M297" s="415">
        <v>278</v>
      </c>
      <c r="N297" s="469">
        <v>1</v>
      </c>
      <c r="O297" s="469">
        <v>0</v>
      </c>
      <c r="P297" s="469">
        <v>0</v>
      </c>
      <c r="Q297" s="470">
        <v>279</v>
      </c>
      <c r="R297" s="643">
        <v>121</v>
      </c>
    </row>
    <row r="298" spans="1:18" ht="15.75" customHeight="1" x14ac:dyDescent="0.2">
      <c r="A298" s="282" t="s">
        <v>93</v>
      </c>
    </row>
    <row r="300" spans="1:18" ht="15.75" customHeight="1" x14ac:dyDescent="0.2">
      <c r="E300" s="445" t="s">
        <v>132</v>
      </c>
    </row>
  </sheetData>
  <mergeCells count="33">
    <mergeCell ref="C19:G19"/>
    <mergeCell ref="H19:L19"/>
    <mergeCell ref="M19:R19"/>
    <mergeCell ref="C45:G45"/>
    <mergeCell ref="H45:L45"/>
    <mergeCell ref="M45:R45"/>
    <mergeCell ref="H146:L146"/>
    <mergeCell ref="M146:R146"/>
    <mergeCell ref="C71:G71"/>
    <mergeCell ref="H71:L71"/>
    <mergeCell ref="M71:R71"/>
    <mergeCell ref="C96:G96"/>
    <mergeCell ref="H96:L96"/>
    <mergeCell ref="M96:R96"/>
    <mergeCell ref="C121:G121"/>
    <mergeCell ref="H121:L121"/>
    <mergeCell ref="M121:R121"/>
    <mergeCell ref="C146:G146"/>
    <mergeCell ref="C276:G276"/>
    <mergeCell ref="H276:L276"/>
    <mergeCell ref="M276:R276"/>
    <mergeCell ref="C224:G224"/>
    <mergeCell ref="H224:L224"/>
    <mergeCell ref="M224:R224"/>
    <mergeCell ref="C249:G249"/>
    <mergeCell ref="H249:L249"/>
    <mergeCell ref="M249:R249"/>
    <mergeCell ref="C172:G172"/>
    <mergeCell ref="H172:L172"/>
    <mergeCell ref="M172:R172"/>
    <mergeCell ref="C198:G198"/>
    <mergeCell ref="H198:L198"/>
    <mergeCell ref="M198:R198"/>
  </mergeCells>
  <printOptions horizontalCentered="1" verticalCentered="1"/>
  <pageMargins left="0.7" right="0.7" top="0.75" bottom="0.75" header="0.3" footer="0.3"/>
  <pageSetup paperSize="9" fitToWidth="0" fitToHeight="0" orientation="landscape" useFirstPageNumber="1" r:id="rId1"/>
  <rowBreaks count="1" manualBreakCount="1">
    <brk id="42" max="16383" man="1"/>
  </rowBreaks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29"/>
  <sheetViews>
    <sheetView showGridLines="0" topLeftCell="A2" zoomScaleNormal="100" workbookViewId="0">
      <selection activeCell="L21" sqref="L21"/>
    </sheetView>
  </sheetViews>
  <sheetFormatPr baseColWidth="10" defaultColWidth="11.42578125" defaultRowHeight="12" x14ac:dyDescent="0.2"/>
  <cols>
    <col min="1" max="1" width="6.140625" style="5" bestFit="1" customWidth="1"/>
    <col min="2" max="2" width="22" style="2" bestFit="1" customWidth="1"/>
    <col min="3" max="3" width="15.5703125" style="2" customWidth="1"/>
    <col min="4" max="4" width="13.5703125" style="2" customWidth="1"/>
    <col min="5" max="5" width="13.85546875" style="2" customWidth="1"/>
    <col min="6" max="6" width="14.5703125" style="2" customWidth="1"/>
    <col min="7" max="7" width="14.5703125" style="515" customWidth="1"/>
    <col min="8" max="8" width="12.42578125" style="2" customWidth="1"/>
    <col min="9" max="10" width="11.85546875" style="2" customWidth="1"/>
    <col min="11" max="16384" width="11.42578125" style="2"/>
  </cols>
  <sheetData>
    <row r="1" spans="1:15" x14ac:dyDescent="0.2">
      <c r="A1" s="143" t="s">
        <v>169</v>
      </c>
      <c r="B1" s="213"/>
    </row>
    <row r="2" spans="1:15" x14ac:dyDescent="0.2">
      <c r="A2" s="1" t="s">
        <v>0</v>
      </c>
    </row>
    <row r="3" spans="1:15" x14ac:dyDescent="0.2">
      <c r="A3" s="1"/>
    </row>
    <row r="4" spans="1:15" x14ac:dyDescent="0.2">
      <c r="A4" s="1" t="str">
        <f>A8</f>
        <v xml:space="preserve">Tabell 3 -9 -B - Søknader og avslag på søknad om bolig i Omsorg+ </v>
      </c>
    </row>
    <row r="5" spans="1:15" x14ac:dyDescent="0.2">
      <c r="A5" s="1"/>
    </row>
    <row r="6" spans="1:15" x14ac:dyDescent="0.2">
      <c r="A6" s="1"/>
    </row>
    <row r="8" spans="1:15" s="8" customFormat="1" ht="13.5" thickBot="1" x14ac:dyDescent="0.25">
      <c r="A8" s="7" t="s">
        <v>362</v>
      </c>
    </row>
    <row r="9" spans="1:15" s="103" customFormat="1" ht="72.75" thickBot="1" x14ac:dyDescent="0.25">
      <c r="A9" s="36" t="s">
        <v>2</v>
      </c>
      <c r="B9" s="59" t="s">
        <v>3</v>
      </c>
      <c r="C9" s="220" t="s">
        <v>255</v>
      </c>
      <c r="D9" s="221" t="s">
        <v>256</v>
      </c>
      <c r="E9" s="221" t="s">
        <v>257</v>
      </c>
      <c r="F9" s="221" t="s">
        <v>185</v>
      </c>
      <c r="G9" s="221" t="s">
        <v>359</v>
      </c>
      <c r="H9" s="222" t="s">
        <v>258</v>
      </c>
      <c r="I9" s="222" t="s">
        <v>187</v>
      </c>
      <c r="J9" s="223" t="s">
        <v>188</v>
      </c>
    </row>
    <row r="10" spans="1:15" ht="12.75" x14ac:dyDescent="0.2">
      <c r="A10" s="18">
        <v>1</v>
      </c>
      <c r="B10" s="19" t="s">
        <v>14</v>
      </c>
      <c r="C10" s="214">
        <v>40</v>
      </c>
      <c r="D10" s="215">
        <v>54</v>
      </c>
      <c r="E10" s="215">
        <v>40</v>
      </c>
      <c r="F10" s="215">
        <v>3</v>
      </c>
      <c r="G10" s="215">
        <v>0</v>
      </c>
      <c r="H10" s="215">
        <v>9</v>
      </c>
      <c r="I10" s="216">
        <v>42</v>
      </c>
      <c r="J10" s="645">
        <f>E10/(E10+H10)</f>
        <v>0.81632653061224492</v>
      </c>
    </row>
    <row r="11" spans="1:15" ht="12.75" x14ac:dyDescent="0.2">
      <c r="A11" s="25">
        <v>2</v>
      </c>
      <c r="B11" s="26" t="s">
        <v>15</v>
      </c>
      <c r="C11" s="1137">
        <v>0</v>
      </c>
      <c r="D11" s="426">
        <v>40</v>
      </c>
      <c r="E11" s="426">
        <v>29</v>
      </c>
      <c r="F11" s="426">
        <v>0</v>
      </c>
      <c r="G11" s="426">
        <v>3</v>
      </c>
      <c r="H11" s="426">
        <v>3</v>
      </c>
      <c r="I11" s="1138">
        <v>5</v>
      </c>
      <c r="J11" s="646">
        <f>E11/(E11+H11)</f>
        <v>0.90625</v>
      </c>
    </row>
    <row r="12" spans="1:15" ht="12.75" x14ac:dyDescent="0.2">
      <c r="A12" s="25">
        <v>3</v>
      </c>
      <c r="B12" s="26" t="s">
        <v>16</v>
      </c>
      <c r="C12" s="1137">
        <v>8</v>
      </c>
      <c r="D12" s="426">
        <v>35</v>
      </c>
      <c r="E12" s="426">
        <v>29</v>
      </c>
      <c r="F12" s="426">
        <v>4</v>
      </c>
      <c r="G12" s="426">
        <v>0</v>
      </c>
      <c r="H12" s="426">
        <v>9</v>
      </c>
      <c r="I12" s="1138">
        <v>1</v>
      </c>
      <c r="J12" s="646">
        <f t="shared" ref="J12:J25" si="0">E12/(E12+H12)</f>
        <v>0.76315789473684215</v>
      </c>
    </row>
    <row r="13" spans="1:15" ht="12.75" x14ac:dyDescent="0.2">
      <c r="A13" s="25">
        <v>4</v>
      </c>
      <c r="B13" s="26" t="s">
        <v>17</v>
      </c>
      <c r="C13" s="1137">
        <v>49</v>
      </c>
      <c r="D13" s="426">
        <v>33</v>
      </c>
      <c r="E13" s="426">
        <v>28</v>
      </c>
      <c r="F13" s="426">
        <v>2</v>
      </c>
      <c r="G13" s="426">
        <v>2</v>
      </c>
      <c r="H13" s="426">
        <v>9</v>
      </c>
      <c r="I13" s="1138">
        <v>41</v>
      </c>
      <c r="J13" s="646">
        <f t="shared" si="0"/>
        <v>0.7567567567567568</v>
      </c>
    </row>
    <row r="14" spans="1:15" ht="12.75" x14ac:dyDescent="0.2">
      <c r="A14" s="25">
        <v>5</v>
      </c>
      <c r="B14" s="26" t="s">
        <v>18</v>
      </c>
      <c r="C14" s="1137">
        <v>0</v>
      </c>
      <c r="D14" s="426">
        <v>18</v>
      </c>
      <c r="E14" s="426">
        <v>2</v>
      </c>
      <c r="F14" s="426">
        <v>3</v>
      </c>
      <c r="G14" s="426">
        <v>2</v>
      </c>
      <c r="H14" s="426">
        <v>3</v>
      </c>
      <c r="I14" s="1138">
        <v>8</v>
      </c>
      <c r="J14" s="646">
        <f t="shared" si="0"/>
        <v>0.4</v>
      </c>
    </row>
    <row r="15" spans="1:15" ht="12.75" x14ac:dyDescent="0.2">
      <c r="A15" s="27">
        <v>6</v>
      </c>
      <c r="B15" s="28" t="s">
        <v>19</v>
      </c>
      <c r="C15" s="1137">
        <v>2</v>
      </c>
      <c r="D15" s="426">
        <v>21</v>
      </c>
      <c r="E15" s="426">
        <v>11</v>
      </c>
      <c r="F15" s="426">
        <v>4</v>
      </c>
      <c r="G15" s="426">
        <v>3</v>
      </c>
      <c r="H15" s="426">
        <v>4</v>
      </c>
      <c r="I15" s="1138">
        <v>1</v>
      </c>
      <c r="J15" s="646">
        <f t="shared" si="0"/>
        <v>0.73333333333333328</v>
      </c>
      <c r="O15" s="2" t="s">
        <v>132</v>
      </c>
    </row>
    <row r="16" spans="1:15" ht="12.75" x14ac:dyDescent="0.2">
      <c r="A16" s="27">
        <v>7</v>
      </c>
      <c r="B16" s="28" t="s">
        <v>20</v>
      </c>
      <c r="C16" s="1137">
        <v>1</v>
      </c>
      <c r="D16" s="426">
        <v>7</v>
      </c>
      <c r="E16" s="426">
        <v>1</v>
      </c>
      <c r="F16" s="426">
        <v>1</v>
      </c>
      <c r="G16" s="426">
        <v>0</v>
      </c>
      <c r="H16" s="426">
        <v>2</v>
      </c>
      <c r="I16" s="1138">
        <v>4</v>
      </c>
      <c r="J16" s="646">
        <f t="shared" si="0"/>
        <v>0.33333333333333331</v>
      </c>
    </row>
    <row r="17" spans="1:12" ht="12.75" x14ac:dyDescent="0.2">
      <c r="A17" s="25">
        <v>8</v>
      </c>
      <c r="B17" s="26" t="s">
        <v>21</v>
      </c>
      <c r="C17" s="1137">
        <v>0</v>
      </c>
      <c r="D17" s="426">
        <v>48</v>
      </c>
      <c r="E17" s="426">
        <v>45</v>
      </c>
      <c r="F17" s="426">
        <v>1</v>
      </c>
      <c r="G17" s="426">
        <v>2</v>
      </c>
      <c r="H17" s="426">
        <v>0</v>
      </c>
      <c r="I17" s="1138">
        <v>0</v>
      </c>
      <c r="J17" s="646">
        <f t="shared" si="0"/>
        <v>1</v>
      </c>
    </row>
    <row r="18" spans="1:12" ht="12.75" x14ac:dyDescent="0.2">
      <c r="A18" s="25">
        <v>9</v>
      </c>
      <c r="B18" s="26" t="s">
        <v>22</v>
      </c>
      <c r="C18" s="1137">
        <v>2</v>
      </c>
      <c r="D18" s="426">
        <v>6</v>
      </c>
      <c r="E18" s="426">
        <v>3</v>
      </c>
      <c r="F18" s="426">
        <v>1</v>
      </c>
      <c r="G18" s="426">
        <v>0</v>
      </c>
      <c r="H18" s="426">
        <v>2</v>
      </c>
      <c r="I18" s="1138">
        <v>2</v>
      </c>
      <c r="J18" s="646">
        <f t="shared" si="0"/>
        <v>0.6</v>
      </c>
    </row>
    <row r="19" spans="1:12" ht="12.75" x14ac:dyDescent="0.2">
      <c r="A19" s="25">
        <v>10</v>
      </c>
      <c r="B19" s="26" t="s">
        <v>23</v>
      </c>
      <c r="C19" s="1137">
        <v>0</v>
      </c>
      <c r="D19" s="426">
        <v>0</v>
      </c>
      <c r="E19" s="426">
        <v>0</v>
      </c>
      <c r="F19" s="426">
        <v>0</v>
      </c>
      <c r="G19" s="426">
        <v>0</v>
      </c>
      <c r="H19" s="426">
        <v>0</v>
      </c>
      <c r="I19" s="1138">
        <v>0</v>
      </c>
      <c r="J19" s="646" t="e">
        <f t="shared" si="0"/>
        <v>#DIV/0!</v>
      </c>
    </row>
    <row r="20" spans="1:12" ht="12.75" x14ac:dyDescent="0.2">
      <c r="A20" s="27">
        <v>11</v>
      </c>
      <c r="B20" s="28" t="s">
        <v>24</v>
      </c>
      <c r="C20" s="1137">
        <v>3</v>
      </c>
      <c r="D20" s="426">
        <v>4</v>
      </c>
      <c r="E20" s="426">
        <v>4</v>
      </c>
      <c r="F20" s="426">
        <v>0</v>
      </c>
      <c r="G20" s="426">
        <v>0</v>
      </c>
      <c r="H20" s="426">
        <v>0</v>
      </c>
      <c r="I20" s="1138">
        <v>3</v>
      </c>
      <c r="J20" s="646">
        <f t="shared" si="0"/>
        <v>1</v>
      </c>
    </row>
    <row r="21" spans="1:12" ht="12.75" x14ac:dyDescent="0.2">
      <c r="A21" s="25">
        <v>12</v>
      </c>
      <c r="B21" s="26" t="s">
        <v>25</v>
      </c>
      <c r="C21" s="1137">
        <v>9</v>
      </c>
      <c r="D21" s="426">
        <v>9</v>
      </c>
      <c r="E21" s="426">
        <v>3</v>
      </c>
      <c r="F21" s="426">
        <v>1</v>
      </c>
      <c r="G21" s="426">
        <v>8</v>
      </c>
      <c r="H21" s="426">
        <v>4</v>
      </c>
      <c r="I21" s="1138">
        <v>2</v>
      </c>
      <c r="J21" s="646">
        <f t="shared" si="0"/>
        <v>0.42857142857142855</v>
      </c>
      <c r="L21" s="2" t="s">
        <v>132</v>
      </c>
    </row>
    <row r="22" spans="1:12" ht="12.75" x14ac:dyDescent="0.2">
      <c r="A22" s="25">
        <v>13</v>
      </c>
      <c r="B22" s="26" t="s">
        <v>26</v>
      </c>
      <c r="C22" s="1137">
        <v>22</v>
      </c>
      <c r="D22" s="426">
        <v>96</v>
      </c>
      <c r="E22" s="426">
        <v>76</v>
      </c>
      <c r="F22" s="426">
        <v>11</v>
      </c>
      <c r="G22" s="426">
        <v>16</v>
      </c>
      <c r="H22" s="426">
        <v>4</v>
      </c>
      <c r="I22" s="1138">
        <v>11</v>
      </c>
      <c r="J22" s="646">
        <f t="shared" si="0"/>
        <v>0.95</v>
      </c>
    </row>
    <row r="23" spans="1:12" ht="12.75" x14ac:dyDescent="0.2">
      <c r="A23" s="25">
        <v>14</v>
      </c>
      <c r="B23" s="26" t="s">
        <v>27</v>
      </c>
      <c r="C23" s="1137">
        <v>64</v>
      </c>
      <c r="D23" s="426">
        <v>40</v>
      </c>
      <c r="E23" s="426">
        <v>35</v>
      </c>
      <c r="F23" s="426">
        <v>1</v>
      </c>
      <c r="G23" s="426">
        <v>1</v>
      </c>
      <c r="H23" s="426">
        <v>0</v>
      </c>
      <c r="I23" s="1138">
        <v>67</v>
      </c>
      <c r="J23" s="646">
        <f t="shared" si="0"/>
        <v>1</v>
      </c>
    </row>
    <row r="24" spans="1:12" ht="13.5" thickBot="1" x14ac:dyDescent="0.25">
      <c r="A24" s="29">
        <v>15</v>
      </c>
      <c r="B24" s="30" t="s">
        <v>28</v>
      </c>
      <c r="C24" s="652">
        <v>0</v>
      </c>
      <c r="D24" s="878">
        <v>8</v>
      </c>
      <c r="E24" s="878">
        <v>0</v>
      </c>
      <c r="F24" s="878">
        <v>1</v>
      </c>
      <c r="G24" s="878">
        <v>1</v>
      </c>
      <c r="H24" s="878">
        <v>6</v>
      </c>
      <c r="I24" s="1139">
        <v>0</v>
      </c>
      <c r="J24" s="1141">
        <f t="shared" si="0"/>
        <v>0</v>
      </c>
    </row>
    <row r="25" spans="1:12" s="32" customFormat="1" x14ac:dyDescent="0.2">
      <c r="A25" s="502"/>
      <c r="B25" s="500" t="s">
        <v>542</v>
      </c>
      <c r="C25" s="1136">
        <f>SUM(C10:C24)</f>
        <v>200</v>
      </c>
      <c r="D25" s="1073">
        <f t="shared" ref="D25:I25" si="1">SUM(D10:D24)</f>
        <v>419</v>
      </c>
      <c r="E25" s="1073">
        <f t="shared" si="1"/>
        <v>306</v>
      </c>
      <c r="F25" s="1073">
        <f t="shared" si="1"/>
        <v>33</v>
      </c>
      <c r="G25" s="1073">
        <f t="shared" si="1"/>
        <v>38</v>
      </c>
      <c r="H25" s="1073">
        <f t="shared" si="1"/>
        <v>55</v>
      </c>
      <c r="I25" s="1073">
        <f t="shared" si="1"/>
        <v>187</v>
      </c>
      <c r="J25" s="1140">
        <f t="shared" si="0"/>
        <v>0.8476454293628809</v>
      </c>
    </row>
    <row r="26" spans="1:12" s="421" customFormat="1" x14ac:dyDescent="0.2">
      <c r="A26" s="518"/>
      <c r="B26" s="503" t="s">
        <v>452</v>
      </c>
      <c r="C26" s="879">
        <v>169</v>
      </c>
      <c r="D26" s="426">
        <v>393</v>
      </c>
      <c r="E26" s="426">
        <v>227</v>
      </c>
      <c r="F26" s="426">
        <v>39</v>
      </c>
      <c r="G26" s="426">
        <v>49</v>
      </c>
      <c r="H26" s="426">
        <v>80</v>
      </c>
      <c r="I26" s="426">
        <v>190</v>
      </c>
      <c r="J26" s="437">
        <v>0.73941368078175895</v>
      </c>
    </row>
    <row r="27" spans="1:12" s="515" customFormat="1" x14ac:dyDescent="0.2">
      <c r="A27" s="518"/>
      <c r="B27" s="503" t="s">
        <v>394</v>
      </c>
      <c r="C27" s="879">
        <v>70</v>
      </c>
      <c r="D27" s="426">
        <v>328</v>
      </c>
      <c r="E27" s="426">
        <v>230</v>
      </c>
      <c r="F27" s="426">
        <v>27</v>
      </c>
      <c r="G27" s="426">
        <v>28</v>
      </c>
      <c r="H27" s="426">
        <v>79</v>
      </c>
      <c r="I27" s="426">
        <v>57</v>
      </c>
      <c r="J27" s="437">
        <v>0.74433656957928807</v>
      </c>
    </row>
    <row r="28" spans="1:12" s="515" customFormat="1" x14ac:dyDescent="0.2">
      <c r="A28" s="444"/>
      <c r="B28" s="443" t="s">
        <v>361</v>
      </c>
      <c r="C28" s="206">
        <v>30</v>
      </c>
      <c r="D28" s="129">
        <v>335</v>
      </c>
      <c r="E28" s="129">
        <v>168</v>
      </c>
      <c r="F28" s="129">
        <v>20</v>
      </c>
      <c r="G28" s="129">
        <v>22</v>
      </c>
      <c r="H28" s="129">
        <v>77</v>
      </c>
      <c r="I28" s="129">
        <v>99</v>
      </c>
      <c r="J28" s="74">
        <v>0.68571428571428572</v>
      </c>
    </row>
    <row r="29" spans="1:12" s="515" customFormat="1" ht="12.75" thickBot="1" x14ac:dyDescent="0.25">
      <c r="A29" s="499"/>
      <c r="B29" s="501" t="s">
        <v>304</v>
      </c>
      <c r="C29" s="655">
        <v>42</v>
      </c>
      <c r="D29" s="141">
        <v>299</v>
      </c>
      <c r="E29" s="141">
        <v>168</v>
      </c>
      <c r="F29" s="141">
        <v>50</v>
      </c>
      <c r="G29" s="881" t="s">
        <v>358</v>
      </c>
      <c r="H29" s="141">
        <v>88</v>
      </c>
      <c r="I29" s="141">
        <v>35</v>
      </c>
      <c r="J29" s="191">
        <v>0.65625</v>
      </c>
    </row>
  </sheetData>
  <pageMargins left="0.7" right="0.7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9"/>
  <sheetViews>
    <sheetView showGridLines="0" topLeftCell="A6" zoomScaleNormal="100" workbookViewId="0">
      <selection activeCell="N9" sqref="N9"/>
    </sheetView>
  </sheetViews>
  <sheetFormatPr baseColWidth="10" defaultColWidth="11.42578125" defaultRowHeight="12" x14ac:dyDescent="0.2"/>
  <cols>
    <col min="1" max="1" width="6.140625" style="5" bestFit="1" customWidth="1"/>
    <col min="2" max="2" width="22" style="2" bestFit="1" customWidth="1"/>
    <col min="3" max="3" width="15.5703125" style="2" customWidth="1"/>
    <col min="4" max="4" width="13.5703125" style="2" customWidth="1"/>
    <col min="5" max="5" width="13.85546875" style="2" customWidth="1"/>
    <col min="6" max="6" width="14.5703125" style="2" customWidth="1"/>
    <col min="7" max="8" width="12.42578125" style="2" customWidth="1"/>
    <col min="9" max="9" width="12.42578125" style="515" customWidth="1"/>
    <col min="10" max="10" width="13.42578125" style="2" customWidth="1"/>
    <col min="11" max="16384" width="11.42578125" style="2"/>
  </cols>
  <sheetData>
    <row r="1" spans="1:10" x14ac:dyDescent="0.2">
      <c r="A1" s="143" t="s">
        <v>169</v>
      </c>
      <c r="B1" s="213"/>
    </row>
    <row r="2" spans="1:10" x14ac:dyDescent="0.2">
      <c r="A2" s="1" t="s">
        <v>0</v>
      </c>
    </row>
    <row r="3" spans="1:10" x14ac:dyDescent="0.2">
      <c r="A3" s="1"/>
    </row>
    <row r="4" spans="1:10" x14ac:dyDescent="0.2">
      <c r="A4" s="1" t="str">
        <f>A8</f>
        <v xml:space="preserve">Tabell 3-9-C Klager etter avslag på søknad om Omsorg+ </v>
      </c>
    </row>
    <row r="5" spans="1:10" x14ac:dyDescent="0.2">
      <c r="A5" s="1"/>
    </row>
    <row r="6" spans="1:10" x14ac:dyDescent="0.2">
      <c r="A6" s="1"/>
    </row>
    <row r="8" spans="1:10" s="8" customFormat="1" ht="13.5" thickBot="1" x14ac:dyDescent="0.25">
      <c r="A8" s="7" t="s">
        <v>364</v>
      </c>
    </row>
    <row r="9" spans="1:10" s="103" customFormat="1" ht="108.75" thickBot="1" x14ac:dyDescent="0.25">
      <c r="A9" s="36" t="s">
        <v>2</v>
      </c>
      <c r="B9" s="35" t="s">
        <v>3</v>
      </c>
      <c r="C9" s="36" t="s">
        <v>313</v>
      </c>
      <c r="D9" s="37" t="s">
        <v>314</v>
      </c>
      <c r="E9" s="37" t="s">
        <v>315</v>
      </c>
      <c r="F9" s="61" t="s">
        <v>316</v>
      </c>
      <c r="G9" s="195" t="s">
        <v>317</v>
      </c>
      <c r="H9" s="66" t="s">
        <v>259</v>
      </c>
      <c r="I9" s="37" t="s">
        <v>363</v>
      </c>
      <c r="J9" s="35" t="s">
        <v>260</v>
      </c>
    </row>
    <row r="10" spans="1:10" x14ac:dyDescent="0.2">
      <c r="A10" s="242">
        <v>1</v>
      </c>
      <c r="B10" s="648" t="s">
        <v>14</v>
      </c>
      <c r="C10" s="214">
        <v>2</v>
      </c>
      <c r="D10" s="215">
        <v>0</v>
      </c>
      <c r="E10" s="215">
        <v>1</v>
      </c>
      <c r="F10" s="216">
        <v>0</v>
      </c>
      <c r="G10" s="224">
        <f>D10+F10</f>
        <v>0</v>
      </c>
      <c r="H10" s="214">
        <v>1</v>
      </c>
      <c r="I10" s="215">
        <v>1</v>
      </c>
      <c r="J10" s="216">
        <v>0</v>
      </c>
    </row>
    <row r="11" spans="1:10" x14ac:dyDescent="0.2">
      <c r="A11" s="87">
        <v>2</v>
      </c>
      <c r="B11" s="649" t="s">
        <v>15</v>
      </c>
      <c r="C11" s="217">
        <v>2</v>
      </c>
      <c r="D11" s="129">
        <v>0</v>
      </c>
      <c r="E11" s="129">
        <v>1</v>
      </c>
      <c r="F11" s="192">
        <v>0</v>
      </c>
      <c r="G11" s="225">
        <f t="shared" ref="G11:G24" si="0">D11+F11</f>
        <v>0</v>
      </c>
      <c r="H11" s="217">
        <v>1</v>
      </c>
      <c r="I11" s="129">
        <v>0</v>
      </c>
      <c r="J11" s="192">
        <v>1</v>
      </c>
    </row>
    <row r="12" spans="1:10" x14ac:dyDescent="0.2">
      <c r="A12" s="87">
        <v>3</v>
      </c>
      <c r="B12" s="649" t="s">
        <v>16</v>
      </c>
      <c r="C12" s="217">
        <v>1</v>
      </c>
      <c r="D12" s="129">
        <v>0</v>
      </c>
      <c r="E12" s="129">
        <v>0</v>
      </c>
      <c r="F12" s="192">
        <v>0</v>
      </c>
      <c r="G12" s="225">
        <f t="shared" si="0"/>
        <v>0</v>
      </c>
      <c r="H12" s="217">
        <v>0</v>
      </c>
      <c r="I12" s="129">
        <v>0</v>
      </c>
      <c r="J12" s="192">
        <v>0</v>
      </c>
    </row>
    <row r="13" spans="1:10" x14ac:dyDescent="0.2">
      <c r="A13" s="87">
        <v>4</v>
      </c>
      <c r="B13" s="649" t="s">
        <v>17</v>
      </c>
      <c r="C13" s="217">
        <v>1</v>
      </c>
      <c r="D13" s="129">
        <v>0</v>
      </c>
      <c r="E13" s="129">
        <v>0</v>
      </c>
      <c r="F13" s="192">
        <v>0</v>
      </c>
      <c r="G13" s="225">
        <f t="shared" si="0"/>
        <v>0</v>
      </c>
      <c r="H13" s="217">
        <v>1</v>
      </c>
      <c r="I13" s="129">
        <v>0</v>
      </c>
      <c r="J13" s="192">
        <v>0</v>
      </c>
    </row>
    <row r="14" spans="1:10" x14ac:dyDescent="0.2">
      <c r="A14" s="87">
        <v>5</v>
      </c>
      <c r="B14" s="649" t="s">
        <v>18</v>
      </c>
      <c r="C14" s="217">
        <v>1</v>
      </c>
      <c r="D14" s="129">
        <v>0</v>
      </c>
      <c r="E14" s="129">
        <v>1</v>
      </c>
      <c r="F14" s="192">
        <v>1</v>
      </c>
      <c r="G14" s="225">
        <f t="shared" si="0"/>
        <v>1</v>
      </c>
      <c r="H14" s="217">
        <v>0</v>
      </c>
      <c r="I14" s="129">
        <v>0</v>
      </c>
      <c r="J14" s="192">
        <v>0</v>
      </c>
    </row>
    <row r="15" spans="1:10" x14ac:dyDescent="0.2">
      <c r="A15" s="88">
        <v>6</v>
      </c>
      <c r="B15" s="650" t="s">
        <v>19</v>
      </c>
      <c r="C15" s="217">
        <v>1</v>
      </c>
      <c r="D15" s="129">
        <v>1</v>
      </c>
      <c r="E15" s="129">
        <v>0</v>
      </c>
      <c r="F15" s="192">
        <v>0</v>
      </c>
      <c r="G15" s="225">
        <f t="shared" si="0"/>
        <v>1</v>
      </c>
      <c r="H15" s="217">
        <v>0</v>
      </c>
      <c r="I15" s="129">
        <v>0</v>
      </c>
      <c r="J15" s="192">
        <v>0</v>
      </c>
    </row>
    <row r="16" spans="1:10" x14ac:dyDescent="0.2">
      <c r="A16" s="88">
        <v>7</v>
      </c>
      <c r="B16" s="650" t="s">
        <v>20</v>
      </c>
      <c r="C16" s="217">
        <v>0</v>
      </c>
      <c r="D16" s="129">
        <v>0</v>
      </c>
      <c r="E16" s="129">
        <v>0</v>
      </c>
      <c r="F16" s="192">
        <v>0</v>
      </c>
      <c r="G16" s="225">
        <f t="shared" si="0"/>
        <v>0</v>
      </c>
      <c r="H16" s="217">
        <v>0</v>
      </c>
      <c r="I16" s="129">
        <v>0</v>
      </c>
      <c r="J16" s="192">
        <v>0</v>
      </c>
    </row>
    <row r="17" spans="1:10" x14ac:dyDescent="0.2">
      <c r="A17" s="87">
        <v>8</v>
      </c>
      <c r="B17" s="649" t="s">
        <v>21</v>
      </c>
      <c r="C17" s="217">
        <v>0</v>
      </c>
      <c r="D17" s="129">
        <v>0</v>
      </c>
      <c r="E17" s="129">
        <v>0</v>
      </c>
      <c r="F17" s="192">
        <v>0</v>
      </c>
      <c r="G17" s="225">
        <f t="shared" si="0"/>
        <v>0</v>
      </c>
      <c r="H17" s="217">
        <v>0</v>
      </c>
      <c r="I17" s="129">
        <v>0</v>
      </c>
      <c r="J17" s="192">
        <v>0</v>
      </c>
    </row>
    <row r="18" spans="1:10" x14ac:dyDescent="0.2">
      <c r="A18" s="87">
        <v>9</v>
      </c>
      <c r="B18" s="649" t="s">
        <v>22</v>
      </c>
      <c r="C18" s="217">
        <v>1</v>
      </c>
      <c r="D18" s="129">
        <v>0</v>
      </c>
      <c r="E18" s="129">
        <v>0</v>
      </c>
      <c r="F18" s="192">
        <v>0</v>
      </c>
      <c r="G18" s="225">
        <f t="shared" si="0"/>
        <v>0</v>
      </c>
      <c r="H18" s="217">
        <v>1</v>
      </c>
      <c r="I18" s="129">
        <v>0</v>
      </c>
      <c r="J18" s="192">
        <v>0</v>
      </c>
    </row>
    <row r="19" spans="1:10" x14ac:dyDescent="0.2">
      <c r="A19" s="87">
        <v>10</v>
      </c>
      <c r="B19" s="649" t="s">
        <v>23</v>
      </c>
      <c r="C19" s="217">
        <v>0</v>
      </c>
      <c r="D19" s="129">
        <v>0</v>
      </c>
      <c r="E19" s="129">
        <v>0</v>
      </c>
      <c r="F19" s="192">
        <v>0</v>
      </c>
      <c r="G19" s="225">
        <f t="shared" si="0"/>
        <v>0</v>
      </c>
      <c r="H19" s="217">
        <v>0</v>
      </c>
      <c r="I19" s="129">
        <v>0</v>
      </c>
      <c r="J19" s="192">
        <v>0</v>
      </c>
    </row>
    <row r="20" spans="1:10" x14ac:dyDescent="0.2">
      <c r="A20" s="88">
        <v>11</v>
      </c>
      <c r="B20" s="650" t="s">
        <v>24</v>
      </c>
      <c r="C20" s="217">
        <v>0</v>
      </c>
      <c r="D20" s="129">
        <v>0</v>
      </c>
      <c r="E20" s="129">
        <v>0</v>
      </c>
      <c r="F20" s="192">
        <v>0</v>
      </c>
      <c r="G20" s="225">
        <f t="shared" si="0"/>
        <v>0</v>
      </c>
      <c r="H20" s="217">
        <v>0</v>
      </c>
      <c r="I20" s="129">
        <v>0</v>
      </c>
      <c r="J20" s="192">
        <v>0</v>
      </c>
    </row>
    <row r="21" spans="1:10" x14ac:dyDescent="0.2">
      <c r="A21" s="87">
        <v>12</v>
      </c>
      <c r="B21" s="649" t="s">
        <v>25</v>
      </c>
      <c r="C21" s="217">
        <v>2</v>
      </c>
      <c r="D21" s="129">
        <v>1</v>
      </c>
      <c r="E21" s="129">
        <v>0</v>
      </c>
      <c r="F21" s="192">
        <v>0</v>
      </c>
      <c r="G21" s="225">
        <f t="shared" si="0"/>
        <v>1</v>
      </c>
      <c r="H21" s="217">
        <v>1</v>
      </c>
      <c r="I21" s="129">
        <v>0</v>
      </c>
      <c r="J21" s="192">
        <v>0</v>
      </c>
    </row>
    <row r="22" spans="1:10" x14ac:dyDescent="0.2">
      <c r="A22" s="87">
        <v>13</v>
      </c>
      <c r="B22" s="649" t="s">
        <v>26</v>
      </c>
      <c r="C22" s="217">
        <v>3</v>
      </c>
      <c r="D22" s="129">
        <v>3</v>
      </c>
      <c r="E22" s="129">
        <v>0</v>
      </c>
      <c r="F22" s="192">
        <v>0</v>
      </c>
      <c r="G22" s="225">
        <f t="shared" si="0"/>
        <v>3</v>
      </c>
      <c r="H22" s="217">
        <v>0</v>
      </c>
      <c r="I22" s="129">
        <v>0</v>
      </c>
      <c r="J22" s="192">
        <v>0</v>
      </c>
    </row>
    <row r="23" spans="1:10" x14ac:dyDescent="0.2">
      <c r="A23" s="87">
        <v>14</v>
      </c>
      <c r="B23" s="649" t="s">
        <v>27</v>
      </c>
      <c r="C23" s="217">
        <v>0</v>
      </c>
      <c r="D23" s="129">
        <v>0</v>
      </c>
      <c r="E23" s="129">
        <v>0</v>
      </c>
      <c r="F23" s="192">
        <v>0</v>
      </c>
      <c r="G23" s="225">
        <f t="shared" si="0"/>
        <v>0</v>
      </c>
      <c r="H23" s="217">
        <v>0</v>
      </c>
      <c r="I23" s="129">
        <v>0</v>
      </c>
      <c r="J23" s="192">
        <v>0</v>
      </c>
    </row>
    <row r="24" spans="1:10" ht="12.75" thickBot="1" x14ac:dyDescent="0.25">
      <c r="A24" s="93">
        <v>15</v>
      </c>
      <c r="B24" s="1392" t="s">
        <v>28</v>
      </c>
      <c r="C24" s="142">
        <v>1</v>
      </c>
      <c r="D24" s="141">
        <v>0</v>
      </c>
      <c r="E24" s="141">
        <v>0</v>
      </c>
      <c r="F24" s="830">
        <v>0</v>
      </c>
      <c r="G24" s="1142">
        <f t="shared" si="0"/>
        <v>0</v>
      </c>
      <c r="H24" s="142">
        <v>1</v>
      </c>
      <c r="I24" s="141">
        <v>0</v>
      </c>
      <c r="J24" s="830">
        <v>0</v>
      </c>
    </row>
    <row r="25" spans="1:10" s="515" customFormat="1" x14ac:dyDescent="0.2">
      <c r="A25" s="516"/>
      <c r="B25" s="831" t="s">
        <v>542</v>
      </c>
      <c r="C25" s="1393">
        <f>SUM(C10:C24)</f>
        <v>15</v>
      </c>
      <c r="D25" s="128">
        <f t="shared" ref="D25:I25" si="1">SUM(D10:D24)</f>
        <v>5</v>
      </c>
      <c r="E25" s="128">
        <f t="shared" si="1"/>
        <v>3</v>
      </c>
      <c r="F25" s="848">
        <f t="shared" si="1"/>
        <v>1</v>
      </c>
      <c r="G25" s="1394">
        <f t="shared" ref="G25" si="2">D25+F25</f>
        <v>6</v>
      </c>
      <c r="H25" s="833">
        <f t="shared" si="1"/>
        <v>6</v>
      </c>
      <c r="I25" s="128">
        <f t="shared" si="1"/>
        <v>1</v>
      </c>
      <c r="J25" s="1395">
        <f>SUM(J10:J24)</f>
        <v>1</v>
      </c>
    </row>
    <row r="26" spans="1:10" s="515" customFormat="1" x14ac:dyDescent="0.2">
      <c r="A26" s="444"/>
      <c r="B26" s="236" t="s">
        <v>452</v>
      </c>
      <c r="C26" s="205">
        <v>16</v>
      </c>
      <c r="D26" s="129">
        <v>6</v>
      </c>
      <c r="E26" s="129">
        <v>9</v>
      </c>
      <c r="F26" s="218">
        <v>0</v>
      </c>
      <c r="G26" s="1143">
        <v>6</v>
      </c>
      <c r="H26" s="217">
        <v>2</v>
      </c>
      <c r="I26" s="129">
        <v>3</v>
      </c>
      <c r="J26" s="1145">
        <v>4</v>
      </c>
    </row>
    <row r="27" spans="1:10" s="515" customFormat="1" x14ac:dyDescent="0.2">
      <c r="A27" s="444"/>
      <c r="B27" s="236" t="s">
        <v>394</v>
      </c>
      <c r="C27" s="205">
        <v>12</v>
      </c>
      <c r="D27" s="129">
        <v>2</v>
      </c>
      <c r="E27" s="129">
        <v>12</v>
      </c>
      <c r="F27" s="218">
        <v>2</v>
      </c>
      <c r="G27" s="1143">
        <v>4</v>
      </c>
      <c r="H27" s="217">
        <v>6</v>
      </c>
      <c r="I27" s="129">
        <v>0</v>
      </c>
      <c r="J27" s="1145">
        <v>4</v>
      </c>
    </row>
    <row r="28" spans="1:10" s="515" customFormat="1" x14ac:dyDescent="0.2">
      <c r="A28" s="444"/>
      <c r="B28" s="236" t="s">
        <v>361</v>
      </c>
      <c r="C28" s="205">
        <v>29</v>
      </c>
      <c r="D28" s="129">
        <v>8</v>
      </c>
      <c r="E28" s="129">
        <v>15</v>
      </c>
      <c r="F28" s="218">
        <v>3</v>
      </c>
      <c r="G28" s="1143">
        <v>11</v>
      </c>
      <c r="H28" s="217">
        <v>6</v>
      </c>
      <c r="I28" s="129">
        <v>3</v>
      </c>
      <c r="J28" s="1145">
        <v>7</v>
      </c>
    </row>
    <row r="29" spans="1:10" s="515" customFormat="1" ht="12.75" thickBot="1" x14ac:dyDescent="0.25">
      <c r="A29" s="499"/>
      <c r="B29" s="237" t="s">
        <v>304</v>
      </c>
      <c r="C29" s="654">
        <v>13</v>
      </c>
      <c r="D29" s="141">
        <v>3</v>
      </c>
      <c r="E29" s="141">
        <v>5</v>
      </c>
      <c r="F29" s="219">
        <v>2</v>
      </c>
      <c r="G29" s="1144">
        <v>5</v>
      </c>
      <c r="H29" s="142">
        <v>4</v>
      </c>
      <c r="I29" s="881" t="s">
        <v>358</v>
      </c>
      <c r="J29" s="1146">
        <v>1</v>
      </c>
    </row>
  </sheetData>
  <pageMargins left="0.7" right="0.7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M32"/>
  <sheetViews>
    <sheetView showGridLines="0" showWhiteSpace="0" zoomScaleNormal="100" workbookViewId="0">
      <selection activeCell="N20" sqref="N20"/>
    </sheetView>
  </sheetViews>
  <sheetFormatPr baseColWidth="10" defaultColWidth="11.42578125" defaultRowHeight="12" x14ac:dyDescent="0.2"/>
  <cols>
    <col min="1" max="1" width="6.140625" style="5" bestFit="1" customWidth="1"/>
    <col min="2" max="2" width="22" style="2" bestFit="1" customWidth="1"/>
    <col min="3" max="3" width="7.5703125" style="2" customWidth="1"/>
    <col min="4" max="4" width="9.7109375" style="2" customWidth="1"/>
    <col min="5" max="5" width="9.28515625" style="2" customWidth="1"/>
    <col min="6" max="6" width="9.7109375" style="2" customWidth="1"/>
    <col min="7" max="7" width="7.5703125" style="2" customWidth="1"/>
    <col min="8" max="9" width="9.7109375" style="2" customWidth="1"/>
    <col min="10" max="10" width="9.28515625" style="2" customWidth="1"/>
    <col min="11" max="11" width="6.42578125" style="2" customWidth="1"/>
    <col min="12" max="16384" width="11.42578125" style="2"/>
  </cols>
  <sheetData>
    <row r="1" spans="1:11" x14ac:dyDescent="0.2">
      <c r="A1" s="143" t="s">
        <v>169</v>
      </c>
      <c r="B1" s="143"/>
    </row>
    <row r="2" spans="1:11" x14ac:dyDescent="0.2">
      <c r="A2" s="1" t="s">
        <v>0</v>
      </c>
    </row>
    <row r="3" spans="1:11" x14ac:dyDescent="0.2">
      <c r="A3" s="1"/>
    </row>
    <row r="4" spans="1:11" x14ac:dyDescent="0.2">
      <c r="A4" s="1" t="str">
        <f>A8</f>
        <v>Tabell 3 -10 - A - Personer med utviklingshemming registrert i bydelen (som bydelen har øk. Ansv. for) pr. 31.12</v>
      </c>
    </row>
    <row r="5" spans="1:11" x14ac:dyDescent="0.2">
      <c r="A5" s="1"/>
    </row>
    <row r="6" spans="1:11" x14ac:dyDescent="0.2">
      <c r="A6" s="1"/>
    </row>
    <row r="8" spans="1:11" s="8" customFormat="1" ht="13.5" thickBot="1" x14ac:dyDescent="0.25">
      <c r="A8" s="1541" t="s">
        <v>409</v>
      </c>
      <c r="B8" s="1542"/>
      <c r="C8" s="1542"/>
      <c r="D8" s="1542"/>
      <c r="E8" s="1542"/>
      <c r="F8" s="1542"/>
      <c r="G8" s="1542"/>
      <c r="H8" s="1542"/>
      <c r="I8" s="1542"/>
      <c r="J8" s="1542"/>
    </row>
    <row r="9" spans="1:11" s="103" customFormat="1" ht="12.75" thickBot="1" x14ac:dyDescent="0.25">
      <c r="A9" s="1544"/>
      <c r="B9" s="1545"/>
      <c r="C9" s="1647" t="s">
        <v>261</v>
      </c>
      <c r="D9" s="1647"/>
      <c r="E9" s="1647"/>
      <c r="F9" s="1546"/>
      <c r="G9" s="1648" t="s">
        <v>262</v>
      </c>
      <c r="H9" s="1648"/>
      <c r="I9" s="1648"/>
      <c r="J9" s="1649"/>
      <c r="K9" s="44"/>
    </row>
    <row r="10" spans="1:11" s="103" customFormat="1" ht="24.75" thickBot="1" x14ac:dyDescent="0.25">
      <c r="A10" s="84" t="s">
        <v>2</v>
      </c>
      <c r="B10" s="14" t="s">
        <v>3</v>
      </c>
      <c r="C10" s="13" t="s">
        <v>263</v>
      </c>
      <c r="D10" s="199" t="s">
        <v>264</v>
      </c>
      <c r="E10" s="199" t="s">
        <v>265</v>
      </c>
      <c r="F10" s="199" t="s">
        <v>11</v>
      </c>
      <c r="G10" s="13" t="s">
        <v>263</v>
      </c>
      <c r="H10" s="199" t="s">
        <v>264</v>
      </c>
      <c r="I10" s="199" t="s">
        <v>265</v>
      </c>
      <c r="J10" s="1543" t="s">
        <v>11</v>
      </c>
    </row>
    <row r="11" spans="1:11" ht="12.75" x14ac:dyDescent="0.2">
      <c r="A11" s="86">
        <v>1</v>
      </c>
      <c r="B11" s="19" t="s">
        <v>14</v>
      </c>
      <c r="C11" s="1284">
        <v>67</v>
      </c>
      <c r="D11" s="1285">
        <v>72</v>
      </c>
      <c r="E11" s="1286">
        <v>19</v>
      </c>
      <c r="F11" s="1147">
        <f>SUM(C11:E11)</f>
        <v>158</v>
      </c>
      <c r="G11" s="1284">
        <v>41</v>
      </c>
      <c r="H11" s="1285">
        <v>59</v>
      </c>
      <c r="I11" s="1286">
        <v>18</v>
      </c>
      <c r="J11" s="1150">
        <f>SUM(G11:I11)</f>
        <v>118</v>
      </c>
      <c r="K11" s="24"/>
    </row>
    <row r="12" spans="1:11" ht="12.75" x14ac:dyDescent="0.2">
      <c r="A12" s="87">
        <v>2</v>
      </c>
      <c r="B12" s="26" t="s">
        <v>15</v>
      </c>
      <c r="C12" s="71">
        <v>34</v>
      </c>
      <c r="D12" s="440">
        <v>74</v>
      </c>
      <c r="E12" s="1045">
        <v>24</v>
      </c>
      <c r="F12" s="1148">
        <f t="shared" ref="F12:F25" si="0">SUM(C12:E12)</f>
        <v>132</v>
      </c>
      <c r="G12" s="71">
        <v>16</v>
      </c>
      <c r="H12" s="440">
        <v>59</v>
      </c>
      <c r="I12" s="1045">
        <v>23</v>
      </c>
      <c r="J12" s="1151">
        <f t="shared" ref="J12:J25" si="1">SUM(G12:I12)</f>
        <v>98</v>
      </c>
      <c r="K12" s="24"/>
    </row>
    <row r="13" spans="1:11" ht="12.75" x14ac:dyDescent="0.2">
      <c r="A13" s="87">
        <v>3</v>
      </c>
      <c r="B13" s="26" t="s">
        <v>16</v>
      </c>
      <c r="C13" s="71">
        <v>24</v>
      </c>
      <c r="D13" s="440">
        <v>71</v>
      </c>
      <c r="E13" s="1045">
        <v>25</v>
      </c>
      <c r="F13" s="1148">
        <f t="shared" si="0"/>
        <v>120</v>
      </c>
      <c r="G13" s="71">
        <v>16</v>
      </c>
      <c r="H13" s="440">
        <v>58</v>
      </c>
      <c r="I13" s="1045">
        <v>20</v>
      </c>
      <c r="J13" s="1151">
        <f t="shared" si="1"/>
        <v>94</v>
      </c>
      <c r="K13" s="24"/>
    </row>
    <row r="14" spans="1:11" ht="12.75" x14ac:dyDescent="0.2">
      <c r="A14" s="87">
        <v>4</v>
      </c>
      <c r="B14" s="26" t="s">
        <v>17</v>
      </c>
      <c r="C14" s="71">
        <v>10</v>
      </c>
      <c r="D14" s="440">
        <v>16</v>
      </c>
      <c r="E14" s="1045">
        <v>6</v>
      </c>
      <c r="F14" s="1148">
        <f t="shared" si="0"/>
        <v>32</v>
      </c>
      <c r="G14" s="71">
        <v>10</v>
      </c>
      <c r="H14" s="440">
        <v>16</v>
      </c>
      <c r="I14" s="1045">
        <v>6</v>
      </c>
      <c r="J14" s="1151">
        <f t="shared" si="1"/>
        <v>32</v>
      </c>
      <c r="K14" s="24"/>
    </row>
    <row r="15" spans="1:11" ht="12.75" x14ac:dyDescent="0.2">
      <c r="A15" s="87">
        <v>5</v>
      </c>
      <c r="B15" s="26" t="s">
        <v>18</v>
      </c>
      <c r="C15" s="71">
        <v>21</v>
      </c>
      <c r="D15" s="440">
        <v>49</v>
      </c>
      <c r="E15" s="1045">
        <v>20</v>
      </c>
      <c r="F15" s="1148">
        <f t="shared" si="0"/>
        <v>90</v>
      </c>
      <c r="G15" s="71">
        <v>16</v>
      </c>
      <c r="H15" s="440">
        <v>45</v>
      </c>
      <c r="I15" s="1045">
        <v>20</v>
      </c>
      <c r="J15" s="1151">
        <f t="shared" si="1"/>
        <v>81</v>
      </c>
      <c r="K15" s="24"/>
    </row>
    <row r="16" spans="1:11" ht="12.75" x14ac:dyDescent="0.2">
      <c r="A16" s="88">
        <v>6</v>
      </c>
      <c r="B16" s="28" t="s">
        <v>19</v>
      </c>
      <c r="C16" s="71">
        <v>30</v>
      </c>
      <c r="D16" s="440">
        <v>77</v>
      </c>
      <c r="E16" s="1045">
        <v>13</v>
      </c>
      <c r="F16" s="1148">
        <f t="shared" si="0"/>
        <v>120</v>
      </c>
      <c r="G16" s="71">
        <v>20</v>
      </c>
      <c r="H16" s="440">
        <v>75</v>
      </c>
      <c r="I16" s="1045">
        <v>13</v>
      </c>
      <c r="J16" s="1151">
        <f t="shared" si="1"/>
        <v>108</v>
      </c>
      <c r="K16" s="24"/>
    </row>
    <row r="17" spans="1:13" ht="12.75" x14ac:dyDescent="0.2">
      <c r="A17" s="88">
        <v>7</v>
      </c>
      <c r="B17" s="28" t="s">
        <v>20</v>
      </c>
      <c r="C17" s="71">
        <v>43</v>
      </c>
      <c r="D17" s="440">
        <v>101</v>
      </c>
      <c r="E17" s="1045">
        <v>48</v>
      </c>
      <c r="F17" s="1148">
        <f t="shared" si="0"/>
        <v>192</v>
      </c>
      <c r="G17" s="71">
        <v>32</v>
      </c>
      <c r="H17" s="440">
        <v>95</v>
      </c>
      <c r="I17" s="1045">
        <v>47</v>
      </c>
      <c r="J17" s="1151">
        <f t="shared" si="1"/>
        <v>174</v>
      </c>
      <c r="K17" s="24"/>
    </row>
    <row r="18" spans="1:13" ht="12.75" x14ac:dyDescent="0.2">
      <c r="A18" s="87">
        <v>8</v>
      </c>
      <c r="B18" s="26" t="s">
        <v>21</v>
      </c>
      <c r="C18" s="71">
        <v>30</v>
      </c>
      <c r="D18" s="440">
        <v>111</v>
      </c>
      <c r="E18" s="1045">
        <v>29</v>
      </c>
      <c r="F18" s="1148">
        <f t="shared" si="0"/>
        <v>170</v>
      </c>
      <c r="G18" s="71">
        <v>30</v>
      </c>
      <c r="H18" s="440">
        <v>111</v>
      </c>
      <c r="I18" s="1045">
        <v>29</v>
      </c>
      <c r="J18" s="1151">
        <f t="shared" si="1"/>
        <v>170</v>
      </c>
      <c r="K18" s="549"/>
    </row>
    <row r="19" spans="1:13" ht="12.75" x14ac:dyDescent="0.2">
      <c r="A19" s="87">
        <v>9</v>
      </c>
      <c r="B19" s="26" t="s">
        <v>22</v>
      </c>
      <c r="C19" s="71">
        <v>27</v>
      </c>
      <c r="D19" s="440">
        <v>103</v>
      </c>
      <c r="E19" s="1045">
        <v>29</v>
      </c>
      <c r="F19" s="1148">
        <f t="shared" si="0"/>
        <v>159</v>
      </c>
      <c r="G19" s="71">
        <v>25</v>
      </c>
      <c r="H19" s="440">
        <v>91</v>
      </c>
      <c r="I19" s="1045">
        <v>27</v>
      </c>
      <c r="J19" s="1151">
        <f t="shared" si="1"/>
        <v>143</v>
      </c>
      <c r="K19" s="24"/>
    </row>
    <row r="20" spans="1:13" ht="12.75" x14ac:dyDescent="0.2">
      <c r="A20" s="87">
        <v>10</v>
      </c>
      <c r="B20" s="26" t="s">
        <v>23</v>
      </c>
      <c r="C20" s="71">
        <v>49</v>
      </c>
      <c r="D20" s="440">
        <v>106</v>
      </c>
      <c r="E20" s="1045">
        <v>34</v>
      </c>
      <c r="F20" s="1148">
        <f t="shared" si="0"/>
        <v>189</v>
      </c>
      <c r="G20" s="71">
        <v>45</v>
      </c>
      <c r="H20" s="440">
        <v>94</v>
      </c>
      <c r="I20" s="1045">
        <v>32</v>
      </c>
      <c r="J20" s="1151">
        <f t="shared" si="1"/>
        <v>171</v>
      </c>
      <c r="K20" s="24"/>
    </row>
    <row r="21" spans="1:13" ht="12.75" x14ac:dyDescent="0.2">
      <c r="A21" s="88">
        <v>11</v>
      </c>
      <c r="B21" s="28" t="s">
        <v>24</v>
      </c>
      <c r="C21" s="71">
        <v>43</v>
      </c>
      <c r="D21" s="440">
        <v>137</v>
      </c>
      <c r="E21" s="1045">
        <v>19</v>
      </c>
      <c r="F21" s="1148">
        <f t="shared" si="0"/>
        <v>199</v>
      </c>
      <c r="G21" s="71">
        <v>28</v>
      </c>
      <c r="H21" s="440">
        <v>116</v>
      </c>
      <c r="I21" s="1045">
        <v>18</v>
      </c>
      <c r="J21" s="1151">
        <f t="shared" si="1"/>
        <v>162</v>
      </c>
      <c r="K21" s="24"/>
    </row>
    <row r="22" spans="1:13" ht="12.75" x14ac:dyDescent="0.2">
      <c r="A22" s="87">
        <v>12</v>
      </c>
      <c r="B22" s="26" t="s">
        <v>25</v>
      </c>
      <c r="C22" s="71">
        <v>72</v>
      </c>
      <c r="D22" s="440">
        <v>170</v>
      </c>
      <c r="E22" s="1045">
        <v>31</v>
      </c>
      <c r="F22" s="1148">
        <f t="shared" si="0"/>
        <v>273</v>
      </c>
      <c r="G22" s="71">
        <v>65</v>
      </c>
      <c r="H22" s="440">
        <v>161</v>
      </c>
      <c r="I22" s="1045">
        <v>31</v>
      </c>
      <c r="J22" s="1151">
        <f t="shared" si="1"/>
        <v>257</v>
      </c>
      <c r="K22" s="24"/>
    </row>
    <row r="23" spans="1:13" s="515" customFormat="1" ht="12.75" x14ac:dyDescent="0.2">
      <c r="A23" s="87">
        <v>13</v>
      </c>
      <c r="B23" s="26" t="s">
        <v>26</v>
      </c>
      <c r="C23" s="71">
        <v>41</v>
      </c>
      <c r="D23" s="440">
        <v>94</v>
      </c>
      <c r="E23" s="1045">
        <v>40</v>
      </c>
      <c r="F23" s="1148">
        <f t="shared" si="0"/>
        <v>175</v>
      </c>
      <c r="G23" s="71">
        <v>30</v>
      </c>
      <c r="H23" s="440">
        <v>84</v>
      </c>
      <c r="I23" s="1045">
        <v>40</v>
      </c>
      <c r="J23" s="1151">
        <f t="shared" si="1"/>
        <v>154</v>
      </c>
      <c r="K23" s="439"/>
    </row>
    <row r="24" spans="1:13" ht="12.75" x14ac:dyDescent="0.2">
      <c r="A24" s="87">
        <v>14</v>
      </c>
      <c r="B24" s="26" t="s">
        <v>27</v>
      </c>
      <c r="C24" s="71">
        <v>31</v>
      </c>
      <c r="D24" s="440">
        <v>100</v>
      </c>
      <c r="E24" s="1045">
        <v>45</v>
      </c>
      <c r="F24" s="1148">
        <f t="shared" si="0"/>
        <v>176</v>
      </c>
      <c r="G24" s="71">
        <v>31</v>
      </c>
      <c r="H24" s="440">
        <v>96</v>
      </c>
      <c r="I24" s="1045">
        <v>45</v>
      </c>
      <c r="J24" s="1151">
        <f t="shared" si="1"/>
        <v>172</v>
      </c>
      <c r="K24" s="24"/>
      <c r="L24" s="2" t="s">
        <v>132</v>
      </c>
    </row>
    <row r="25" spans="1:13" ht="13.5" thickBot="1" x14ac:dyDescent="0.25">
      <c r="A25" s="93">
        <v>15</v>
      </c>
      <c r="B25" s="30" t="s">
        <v>28</v>
      </c>
      <c r="C25" s="1396">
        <v>54</v>
      </c>
      <c r="D25" s="1397">
        <v>163</v>
      </c>
      <c r="E25" s="1398">
        <v>28</v>
      </c>
      <c r="F25" s="1149">
        <f t="shared" si="0"/>
        <v>245</v>
      </c>
      <c r="G25" s="1396">
        <v>53</v>
      </c>
      <c r="H25" s="1397">
        <v>141</v>
      </c>
      <c r="I25" s="1398">
        <v>27</v>
      </c>
      <c r="J25" s="1152">
        <f t="shared" si="1"/>
        <v>221</v>
      </c>
      <c r="K25" s="24"/>
    </row>
    <row r="26" spans="1:13" s="421" customFormat="1" x14ac:dyDescent="0.2">
      <c r="A26" s="502"/>
      <c r="B26" s="831" t="s">
        <v>496</v>
      </c>
      <c r="C26" s="1399">
        <f>SUM(C11:C25)</f>
        <v>576</v>
      </c>
      <c r="D26" s="1022">
        <f t="shared" ref="D26:J26" si="2">SUM(D11:D25)</f>
        <v>1444</v>
      </c>
      <c r="E26" s="1022">
        <f t="shared" si="2"/>
        <v>410</v>
      </c>
      <c r="F26" s="1400">
        <f t="shared" si="2"/>
        <v>2430</v>
      </c>
      <c r="G26" s="1399">
        <f t="shared" si="2"/>
        <v>458</v>
      </c>
      <c r="H26" s="1022">
        <f t="shared" si="2"/>
        <v>1301</v>
      </c>
      <c r="I26" s="1022">
        <f t="shared" si="2"/>
        <v>396</v>
      </c>
      <c r="J26" s="1400">
        <f t="shared" si="2"/>
        <v>2155</v>
      </c>
      <c r="K26" s="53"/>
    </row>
    <row r="27" spans="1:13" s="421" customFormat="1" x14ac:dyDescent="0.2">
      <c r="A27" s="1044"/>
      <c r="B27" s="236" t="s">
        <v>429</v>
      </c>
      <c r="C27" s="71">
        <v>570</v>
      </c>
      <c r="D27" s="440">
        <v>1404</v>
      </c>
      <c r="E27" s="440">
        <v>411</v>
      </c>
      <c r="F27" s="1045">
        <v>2385</v>
      </c>
      <c r="G27" s="71">
        <v>460</v>
      </c>
      <c r="H27" s="440">
        <v>1270</v>
      </c>
      <c r="I27" s="440">
        <v>392</v>
      </c>
      <c r="J27" s="1045">
        <v>2122</v>
      </c>
      <c r="K27" s="53"/>
    </row>
    <row r="28" spans="1:13" s="421" customFormat="1" x14ac:dyDescent="0.2">
      <c r="A28" s="1044"/>
      <c r="B28" s="236" t="s">
        <v>387</v>
      </c>
      <c r="C28" s="71">
        <v>626</v>
      </c>
      <c r="D28" s="440">
        <v>1388</v>
      </c>
      <c r="E28" s="440">
        <v>385</v>
      </c>
      <c r="F28" s="1045">
        <v>2399</v>
      </c>
      <c r="G28" s="71">
        <v>480</v>
      </c>
      <c r="H28" s="440">
        <v>1237</v>
      </c>
      <c r="I28" s="440">
        <v>375</v>
      </c>
      <c r="J28" s="1045">
        <v>2092</v>
      </c>
      <c r="K28" s="53"/>
    </row>
    <row r="29" spans="1:13" s="421" customFormat="1" x14ac:dyDescent="0.2">
      <c r="A29" s="1044"/>
      <c r="B29" s="236" t="s">
        <v>344</v>
      </c>
      <c r="C29" s="71">
        <v>637</v>
      </c>
      <c r="D29" s="440">
        <v>1299</v>
      </c>
      <c r="E29" s="440">
        <v>366</v>
      </c>
      <c r="F29" s="1045">
        <v>2302</v>
      </c>
      <c r="G29" s="71">
        <v>523</v>
      </c>
      <c r="H29" s="440">
        <v>1163</v>
      </c>
      <c r="I29" s="440">
        <v>357</v>
      </c>
      <c r="J29" s="1045">
        <v>2043</v>
      </c>
      <c r="K29" s="53"/>
      <c r="M29" s="421" t="s">
        <v>132</v>
      </c>
    </row>
    <row r="30" spans="1:13" s="421" customFormat="1" ht="12.75" thickBot="1" x14ac:dyDescent="0.25">
      <c r="A30" s="1046"/>
      <c r="B30" s="237" t="s">
        <v>189</v>
      </c>
      <c r="C30" s="664">
        <v>629</v>
      </c>
      <c r="D30" s="441">
        <v>1249</v>
      </c>
      <c r="E30" s="441">
        <v>339</v>
      </c>
      <c r="F30" s="1047">
        <v>2217</v>
      </c>
      <c r="G30" s="664">
        <v>529</v>
      </c>
      <c r="H30" s="441">
        <v>1131</v>
      </c>
      <c r="I30" s="441">
        <v>335</v>
      </c>
      <c r="J30" s="1047">
        <v>1995</v>
      </c>
      <c r="K30" s="53"/>
    </row>
    <row r="31" spans="1:13" x14ac:dyDescent="0.2">
      <c r="A31" s="1"/>
    </row>
    <row r="32" spans="1:13" x14ac:dyDescent="0.2">
      <c r="A32" s="1"/>
    </row>
  </sheetData>
  <mergeCells count="2">
    <mergeCell ref="C9:E9"/>
    <mergeCell ref="G9:J9"/>
  </mergeCells>
  <pageMargins left="0.7" right="0.7" top="0.75" bottom="0.75" header="0.3" footer="0.3"/>
  <pageSetup paperSize="9" orientation="landscape"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N34"/>
  <sheetViews>
    <sheetView showGridLines="0" topLeftCell="A7" zoomScaleNormal="100" workbookViewId="0">
      <selection activeCell="P36" sqref="P36"/>
    </sheetView>
  </sheetViews>
  <sheetFormatPr baseColWidth="10" defaultColWidth="11.42578125" defaultRowHeight="12" x14ac:dyDescent="0.2"/>
  <cols>
    <col min="1" max="1" width="6.140625" style="5" bestFit="1" customWidth="1"/>
    <col min="2" max="2" width="22" style="2" bestFit="1" customWidth="1"/>
    <col min="3" max="3" width="12.5703125" style="2" customWidth="1"/>
    <col min="4" max="4" width="14.85546875" style="2" customWidth="1"/>
    <col min="5" max="6" width="17" style="2" customWidth="1"/>
    <col min="7" max="7" width="13.42578125" style="2" customWidth="1"/>
    <col min="8" max="8" width="19.28515625" style="2" customWidth="1"/>
    <col min="9" max="9" width="13.5703125" style="2" customWidth="1"/>
    <col min="10" max="10" width="6.42578125" style="2" customWidth="1"/>
    <col min="11" max="11" width="7.140625" style="2" customWidth="1"/>
    <col min="12" max="12" width="11.42578125" style="2" customWidth="1"/>
    <col min="13" max="16384" width="11.42578125" style="2"/>
  </cols>
  <sheetData>
    <row r="1" spans="1:13" x14ac:dyDescent="0.2">
      <c r="A1" s="143" t="s">
        <v>169</v>
      </c>
      <c r="B1" s="144"/>
    </row>
    <row r="2" spans="1:13" x14ac:dyDescent="0.2">
      <c r="A2" s="1" t="s">
        <v>0</v>
      </c>
    </row>
    <row r="3" spans="1:13" x14ac:dyDescent="0.2">
      <c r="A3" s="1"/>
    </row>
    <row r="4" spans="1:13" x14ac:dyDescent="0.2">
      <c r="A4" s="1" t="str">
        <f>A8</f>
        <v>Tabell 3 -11 - A -  Boforhold for utviklingshemmede pr. 31.12.</v>
      </c>
    </row>
    <row r="5" spans="1:13" x14ac:dyDescent="0.2">
      <c r="A5" s="1"/>
    </row>
    <row r="6" spans="1:13" x14ac:dyDescent="0.2">
      <c r="A6" s="1"/>
    </row>
    <row r="7" spans="1:13" x14ac:dyDescent="0.2">
      <c r="E7" s="158"/>
    </row>
    <row r="8" spans="1:13" s="8" customFormat="1" ht="13.5" thickBot="1" x14ac:dyDescent="0.25">
      <c r="A8" s="7" t="s">
        <v>266</v>
      </c>
    </row>
    <row r="9" spans="1:13" s="103" customFormat="1" ht="12.75" thickBot="1" x14ac:dyDescent="0.25">
      <c r="A9" s="9"/>
      <c r="B9" s="10"/>
      <c r="C9" s="1622" t="s">
        <v>267</v>
      </c>
      <c r="D9" s="1622"/>
      <c r="E9" s="1622"/>
      <c r="F9" s="1622"/>
      <c r="G9" s="1622"/>
      <c r="H9" s="1622"/>
      <c r="I9" s="1622"/>
      <c r="J9" s="44"/>
    </row>
    <row r="10" spans="1:13" s="103" customFormat="1" ht="48.75" thickBot="1" x14ac:dyDescent="0.25">
      <c r="A10" s="13" t="s">
        <v>2</v>
      </c>
      <c r="B10" s="14" t="s">
        <v>3</v>
      </c>
      <c r="C10" s="13" t="s">
        <v>268</v>
      </c>
      <c r="D10" s="38" t="s">
        <v>269</v>
      </c>
      <c r="E10" s="199" t="s">
        <v>270</v>
      </c>
      <c r="F10" s="199" t="s">
        <v>271</v>
      </c>
      <c r="G10" s="103" t="s">
        <v>272</v>
      </c>
      <c r="H10" s="46" t="s">
        <v>273</v>
      </c>
      <c r="I10" s="46" t="s">
        <v>274</v>
      </c>
    </row>
    <row r="11" spans="1:13" x14ac:dyDescent="0.2">
      <c r="A11" s="18">
        <v>1</v>
      </c>
      <c r="B11" s="19" t="s">
        <v>14</v>
      </c>
      <c r="C11" s="1401">
        <v>12</v>
      </c>
      <c r="D11" s="1402">
        <v>38</v>
      </c>
      <c r="E11" s="1402">
        <v>67</v>
      </c>
      <c r="F11" s="1402">
        <v>33</v>
      </c>
      <c r="G11" s="1403">
        <v>8</v>
      </c>
      <c r="H11" s="1153">
        <f t="shared" ref="H11:H25" si="0">E11+F11</f>
        <v>100</v>
      </c>
      <c r="I11" s="1154">
        <f t="shared" ref="I11:I25" si="1">C11+D11+H11+G11</f>
        <v>158</v>
      </c>
      <c r="J11" s="24"/>
      <c r="K11" s="24"/>
      <c r="L11" s="515"/>
      <c r="M11" s="515"/>
    </row>
    <row r="12" spans="1:13" x14ac:dyDescent="0.2">
      <c r="A12" s="25">
        <v>2</v>
      </c>
      <c r="B12" s="26" t="s">
        <v>15</v>
      </c>
      <c r="C12" s="1404">
        <v>40</v>
      </c>
      <c r="D12" s="21">
        <v>28</v>
      </c>
      <c r="E12" s="21">
        <v>41</v>
      </c>
      <c r="F12" s="21">
        <v>19</v>
      </c>
      <c r="G12" s="1405">
        <v>4</v>
      </c>
      <c r="H12" s="1155">
        <f t="shared" si="0"/>
        <v>60</v>
      </c>
      <c r="I12" s="1156">
        <f t="shared" si="1"/>
        <v>132</v>
      </c>
      <c r="J12" s="24"/>
      <c r="K12" s="24"/>
      <c r="L12" s="8"/>
      <c r="M12" s="515"/>
    </row>
    <row r="13" spans="1:13" x14ac:dyDescent="0.2">
      <c r="A13" s="25">
        <v>3</v>
      </c>
      <c r="B13" s="26" t="s">
        <v>16</v>
      </c>
      <c r="C13" s="1404">
        <v>25</v>
      </c>
      <c r="D13" s="21">
        <v>40</v>
      </c>
      <c r="E13" s="21">
        <v>32</v>
      </c>
      <c r="F13" s="21">
        <v>18</v>
      </c>
      <c r="G13" s="1405">
        <v>5</v>
      </c>
      <c r="H13" s="1155">
        <f t="shared" si="0"/>
        <v>50</v>
      </c>
      <c r="I13" s="1156">
        <f t="shared" si="1"/>
        <v>120</v>
      </c>
      <c r="J13" s="24"/>
      <c r="K13" s="24"/>
      <c r="L13" s="103"/>
      <c r="M13" s="515"/>
    </row>
    <row r="14" spans="1:13" x14ac:dyDescent="0.2">
      <c r="A14" s="25">
        <v>4</v>
      </c>
      <c r="B14" s="26" t="s">
        <v>17</v>
      </c>
      <c r="C14" s="1404">
        <v>15</v>
      </c>
      <c r="D14" s="21">
        <v>3</v>
      </c>
      <c r="E14" s="21">
        <v>13</v>
      </c>
      <c r="F14" s="21">
        <v>1</v>
      </c>
      <c r="G14" s="1405">
        <v>0</v>
      </c>
      <c r="H14" s="1155">
        <f t="shared" si="0"/>
        <v>14</v>
      </c>
      <c r="I14" s="1156">
        <f t="shared" si="1"/>
        <v>32</v>
      </c>
      <c r="J14" s="24"/>
      <c r="K14" s="24"/>
      <c r="L14" s="103"/>
      <c r="M14" s="515"/>
    </row>
    <row r="15" spans="1:13" x14ac:dyDescent="0.2">
      <c r="A15" s="25">
        <v>5</v>
      </c>
      <c r="B15" s="26" t="s">
        <v>18</v>
      </c>
      <c r="C15" s="1404">
        <v>10</v>
      </c>
      <c r="D15" s="21">
        <v>35</v>
      </c>
      <c r="E15" s="21">
        <v>27</v>
      </c>
      <c r="F15" s="21">
        <v>14</v>
      </c>
      <c r="G15" s="1405">
        <v>4</v>
      </c>
      <c r="H15" s="1155">
        <f t="shared" si="0"/>
        <v>41</v>
      </c>
      <c r="I15" s="1156">
        <f t="shared" si="1"/>
        <v>90</v>
      </c>
      <c r="J15" s="24"/>
      <c r="K15" s="24"/>
      <c r="L15" s="515"/>
      <c r="M15" s="515"/>
    </row>
    <row r="16" spans="1:13" x14ac:dyDescent="0.2">
      <c r="A16" s="27">
        <v>6</v>
      </c>
      <c r="B16" s="28" t="s">
        <v>19</v>
      </c>
      <c r="C16" s="1404">
        <v>7</v>
      </c>
      <c r="D16" s="21">
        <v>40</v>
      </c>
      <c r="E16" s="21">
        <v>38</v>
      </c>
      <c r="F16" s="21">
        <v>28</v>
      </c>
      <c r="G16" s="1405">
        <v>7</v>
      </c>
      <c r="H16" s="1155">
        <f t="shared" si="0"/>
        <v>66</v>
      </c>
      <c r="I16" s="1156">
        <f t="shared" si="1"/>
        <v>120</v>
      </c>
      <c r="J16" s="549"/>
      <c r="K16" s="24"/>
      <c r="L16" s="515"/>
      <c r="M16" s="515"/>
    </row>
    <row r="17" spans="1:14" x14ac:dyDescent="0.2">
      <c r="A17" s="27">
        <v>7</v>
      </c>
      <c r="B17" s="28" t="s">
        <v>20</v>
      </c>
      <c r="C17" s="1404">
        <v>12</v>
      </c>
      <c r="D17" s="21">
        <v>93</v>
      </c>
      <c r="E17" s="21">
        <v>53</v>
      </c>
      <c r="F17" s="21">
        <v>29</v>
      </c>
      <c r="G17" s="1405">
        <v>5</v>
      </c>
      <c r="H17" s="1155">
        <f t="shared" si="0"/>
        <v>82</v>
      </c>
      <c r="I17" s="1156">
        <f t="shared" si="1"/>
        <v>192</v>
      </c>
      <c r="J17" s="24"/>
      <c r="K17" s="24"/>
      <c r="L17" s="515"/>
      <c r="M17" s="515"/>
      <c r="N17" s="2" t="s">
        <v>132</v>
      </c>
    </row>
    <row r="18" spans="1:14" x14ac:dyDescent="0.2">
      <c r="A18" s="25">
        <v>8</v>
      </c>
      <c r="B18" s="26" t="s">
        <v>21</v>
      </c>
      <c r="C18" s="1404">
        <v>14</v>
      </c>
      <c r="D18" s="21">
        <v>97</v>
      </c>
      <c r="E18" s="21">
        <v>34</v>
      </c>
      <c r="F18" s="21">
        <v>20</v>
      </c>
      <c r="G18" s="1405">
        <v>5</v>
      </c>
      <c r="H18" s="1155">
        <f t="shared" si="0"/>
        <v>54</v>
      </c>
      <c r="I18" s="1156">
        <f t="shared" si="1"/>
        <v>170</v>
      </c>
      <c r="J18" s="24"/>
      <c r="K18" s="24"/>
      <c r="L18" s="515"/>
      <c r="M18" s="515"/>
    </row>
    <row r="19" spans="1:14" x14ac:dyDescent="0.2">
      <c r="A19" s="25">
        <v>9</v>
      </c>
      <c r="B19" s="26" t="s">
        <v>22</v>
      </c>
      <c r="C19" s="1404">
        <v>13</v>
      </c>
      <c r="D19" s="21">
        <v>61</v>
      </c>
      <c r="E19" s="21">
        <v>36</v>
      </c>
      <c r="F19" s="21">
        <v>27</v>
      </c>
      <c r="G19" s="1405">
        <v>6</v>
      </c>
      <c r="H19" s="1155">
        <f t="shared" si="0"/>
        <v>63</v>
      </c>
      <c r="I19" s="1156">
        <f t="shared" si="1"/>
        <v>143</v>
      </c>
      <c r="J19" s="24"/>
      <c r="K19" s="24"/>
      <c r="L19" s="515"/>
      <c r="M19" s="515"/>
    </row>
    <row r="20" spans="1:14" x14ac:dyDescent="0.2">
      <c r="A20" s="25">
        <v>10</v>
      </c>
      <c r="B20" s="26" t="s">
        <v>23</v>
      </c>
      <c r="C20" s="1404">
        <v>23</v>
      </c>
      <c r="D20" s="21">
        <v>62</v>
      </c>
      <c r="E20" s="21">
        <v>52</v>
      </c>
      <c r="F20" s="21">
        <v>47</v>
      </c>
      <c r="G20" s="1405">
        <v>5</v>
      </c>
      <c r="H20" s="1155">
        <f t="shared" si="0"/>
        <v>99</v>
      </c>
      <c r="I20" s="1156">
        <f t="shared" si="1"/>
        <v>189</v>
      </c>
      <c r="J20" s="24"/>
      <c r="K20" s="24"/>
      <c r="L20" s="515"/>
      <c r="M20" s="515"/>
    </row>
    <row r="21" spans="1:14" x14ac:dyDescent="0.2">
      <c r="A21" s="27">
        <v>11</v>
      </c>
      <c r="B21" s="28" t="s">
        <v>24</v>
      </c>
      <c r="C21" s="1404">
        <v>15</v>
      </c>
      <c r="D21" s="21">
        <v>69</v>
      </c>
      <c r="E21" s="21">
        <v>59</v>
      </c>
      <c r="F21" s="21">
        <v>53</v>
      </c>
      <c r="G21" s="1405">
        <v>3</v>
      </c>
      <c r="H21" s="1155">
        <f t="shared" si="0"/>
        <v>112</v>
      </c>
      <c r="I21" s="1156">
        <f t="shared" si="1"/>
        <v>199</v>
      </c>
      <c r="J21" s="24"/>
      <c r="K21" s="24"/>
      <c r="L21" s="515"/>
      <c r="M21" s="515"/>
    </row>
    <row r="22" spans="1:14" x14ac:dyDescent="0.2">
      <c r="A22" s="25">
        <v>12</v>
      </c>
      <c r="B22" s="26" t="s">
        <v>25</v>
      </c>
      <c r="C22" s="1404">
        <v>13</v>
      </c>
      <c r="D22" s="21">
        <v>85</v>
      </c>
      <c r="E22" s="21">
        <v>78</v>
      </c>
      <c r="F22" s="21">
        <v>94</v>
      </c>
      <c r="G22" s="1405">
        <v>3</v>
      </c>
      <c r="H22" s="1155">
        <f t="shared" si="0"/>
        <v>172</v>
      </c>
      <c r="I22" s="1156">
        <f t="shared" si="1"/>
        <v>273</v>
      </c>
      <c r="J22" s="24"/>
      <c r="K22" s="24"/>
      <c r="L22" s="515"/>
      <c r="M22" s="515"/>
    </row>
    <row r="23" spans="1:14" s="515" customFormat="1" x14ac:dyDescent="0.2">
      <c r="A23" s="25">
        <v>13</v>
      </c>
      <c r="B23" s="26" t="s">
        <v>26</v>
      </c>
      <c r="C23" s="1404">
        <v>25</v>
      </c>
      <c r="D23" s="21">
        <v>52</v>
      </c>
      <c r="E23" s="21">
        <v>50</v>
      </c>
      <c r="F23" s="21">
        <v>45</v>
      </c>
      <c r="G23" s="1405">
        <v>3</v>
      </c>
      <c r="H23" s="1155">
        <f t="shared" si="0"/>
        <v>95</v>
      </c>
      <c r="I23" s="1156">
        <f t="shared" si="1"/>
        <v>175</v>
      </c>
      <c r="J23" s="439"/>
      <c r="K23" s="439"/>
    </row>
    <row r="24" spans="1:14" x14ac:dyDescent="0.2">
      <c r="A24" s="25">
        <v>14</v>
      </c>
      <c r="B24" s="26" t="s">
        <v>27</v>
      </c>
      <c r="C24" s="1404">
        <v>16</v>
      </c>
      <c r="D24" s="21">
        <v>77</v>
      </c>
      <c r="E24" s="21">
        <v>39</v>
      </c>
      <c r="F24" s="21">
        <v>43</v>
      </c>
      <c r="G24" s="1405">
        <v>1</v>
      </c>
      <c r="H24" s="1155">
        <f t="shared" si="0"/>
        <v>82</v>
      </c>
      <c r="I24" s="1156">
        <f t="shared" si="1"/>
        <v>176</v>
      </c>
      <c r="J24" s="24"/>
      <c r="K24" s="24"/>
      <c r="L24" s="515"/>
      <c r="M24" s="515"/>
    </row>
    <row r="25" spans="1:14" ht="12.75" thickBot="1" x14ac:dyDescent="0.25">
      <c r="A25" s="29">
        <v>15</v>
      </c>
      <c r="B25" s="30" t="s">
        <v>28</v>
      </c>
      <c r="C25" s="1406">
        <v>31</v>
      </c>
      <c r="D25" s="117">
        <v>61</v>
      </c>
      <c r="E25" s="117">
        <v>70</v>
      </c>
      <c r="F25" s="117">
        <v>73</v>
      </c>
      <c r="G25" s="1407">
        <v>10</v>
      </c>
      <c r="H25" s="1157">
        <f t="shared" si="0"/>
        <v>143</v>
      </c>
      <c r="I25" s="1158">
        <f t="shared" si="1"/>
        <v>245</v>
      </c>
      <c r="J25" s="24"/>
      <c r="K25" s="24"/>
      <c r="L25" s="515"/>
      <c r="M25" s="515"/>
    </row>
    <row r="26" spans="1:14" s="32" customFormat="1" x14ac:dyDescent="0.2">
      <c r="A26" s="75"/>
      <c r="B26" s="76" t="s">
        <v>496</v>
      </c>
      <c r="C26" s="1067">
        <f t="shared" ref="C26:I26" si="2">SUM(C11:C25)</f>
        <v>271</v>
      </c>
      <c r="D26" s="1068">
        <f t="shared" si="2"/>
        <v>841</v>
      </c>
      <c r="E26" s="1068">
        <f t="shared" si="2"/>
        <v>689</v>
      </c>
      <c r="F26" s="1068">
        <f t="shared" si="2"/>
        <v>544</v>
      </c>
      <c r="G26" s="1069">
        <f t="shared" si="2"/>
        <v>69</v>
      </c>
      <c r="H26" s="1159">
        <f t="shared" si="2"/>
        <v>1233</v>
      </c>
      <c r="I26" s="1160">
        <f t="shared" si="2"/>
        <v>2414</v>
      </c>
      <c r="J26" s="53"/>
      <c r="K26" s="53"/>
      <c r="L26" s="515"/>
      <c r="M26" s="103"/>
    </row>
    <row r="27" spans="1:14" s="515" customFormat="1" x14ac:dyDescent="0.2">
      <c r="A27" s="123"/>
      <c r="B27" s="67" t="s">
        <v>429</v>
      </c>
      <c r="C27" s="20">
        <v>312</v>
      </c>
      <c r="D27" s="21">
        <v>776</v>
      </c>
      <c r="E27" s="21">
        <v>639</v>
      </c>
      <c r="F27" s="21">
        <v>576</v>
      </c>
      <c r="G27" s="22">
        <v>82</v>
      </c>
      <c r="H27" s="1161">
        <v>1215</v>
      </c>
      <c r="I27" s="1162">
        <v>2385</v>
      </c>
      <c r="J27" s="439"/>
      <c r="K27" s="439"/>
      <c r="M27" s="653"/>
    </row>
    <row r="28" spans="1:14" s="421" customFormat="1" x14ac:dyDescent="0.2">
      <c r="A28" s="77"/>
      <c r="B28" s="67" t="s">
        <v>387</v>
      </c>
      <c r="C28" s="20">
        <v>263</v>
      </c>
      <c r="D28" s="21">
        <v>739</v>
      </c>
      <c r="E28" s="21">
        <v>781</v>
      </c>
      <c r="F28" s="21">
        <v>502</v>
      </c>
      <c r="G28" s="22">
        <v>114</v>
      </c>
      <c r="H28" s="1161">
        <v>1283</v>
      </c>
      <c r="I28" s="1162">
        <v>2399</v>
      </c>
      <c r="J28" s="53"/>
      <c r="K28" s="53"/>
      <c r="L28" s="515"/>
      <c r="M28" s="103"/>
    </row>
    <row r="29" spans="1:14" s="515" customFormat="1" x14ac:dyDescent="0.2">
      <c r="A29" s="123"/>
      <c r="B29" s="67" t="s">
        <v>344</v>
      </c>
      <c r="C29" s="20">
        <v>239</v>
      </c>
      <c r="D29" s="21">
        <v>733</v>
      </c>
      <c r="E29" s="21">
        <v>744</v>
      </c>
      <c r="F29" s="21">
        <v>495</v>
      </c>
      <c r="G29" s="22">
        <v>91</v>
      </c>
      <c r="H29" s="1161">
        <v>1239</v>
      </c>
      <c r="I29" s="1162">
        <v>2302</v>
      </c>
      <c r="J29" s="439"/>
      <c r="K29" s="439"/>
      <c r="M29" s="653"/>
    </row>
    <row r="30" spans="1:14" s="421" customFormat="1" ht="12.75" thickBot="1" x14ac:dyDescent="0.25">
      <c r="A30" s="91"/>
      <c r="B30" s="1018" t="s">
        <v>189</v>
      </c>
      <c r="C30" s="116">
        <v>222</v>
      </c>
      <c r="D30" s="117">
        <v>687</v>
      </c>
      <c r="E30" s="117">
        <v>755</v>
      </c>
      <c r="F30" s="117">
        <v>441</v>
      </c>
      <c r="G30" s="125">
        <v>122</v>
      </c>
      <c r="H30" s="249">
        <v>1196</v>
      </c>
      <c r="I30" s="250">
        <v>2227</v>
      </c>
      <c r="J30" s="53"/>
      <c r="K30" s="53"/>
      <c r="L30" s="515"/>
      <c r="M30" s="103"/>
    </row>
    <row r="34" spans="3:7" ht="12.75" x14ac:dyDescent="0.2">
      <c r="C34" s="1164"/>
      <c r="D34" s="1164"/>
      <c r="E34" s="1164"/>
      <c r="F34" s="1164"/>
      <c r="G34" s="1164"/>
    </row>
  </sheetData>
  <mergeCells count="1">
    <mergeCell ref="C9:I9"/>
  </mergeCells>
  <pageMargins left="0.7" right="0.7" top="0.75" bottom="0.75" header="0.3" footer="0.3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"/>
  <dimension ref="A1:V252"/>
  <sheetViews>
    <sheetView showGridLines="0" topLeftCell="A219" zoomScaleNormal="100" zoomScaleSheetLayoutView="100" workbookViewId="0">
      <selection activeCell="O241" sqref="O241"/>
    </sheetView>
  </sheetViews>
  <sheetFormatPr baseColWidth="10" defaultColWidth="11.42578125" defaultRowHeight="12" x14ac:dyDescent="0.2"/>
  <cols>
    <col min="1" max="1" width="6.42578125" style="5" bestFit="1" customWidth="1"/>
    <col min="2" max="2" width="22" style="2" bestFit="1" customWidth="1"/>
    <col min="3" max="3" width="9.7109375" style="2" customWidth="1"/>
    <col min="4" max="5" width="9.85546875" style="2" bestFit="1" customWidth="1"/>
    <col min="6" max="6" width="9.85546875" style="2" customWidth="1"/>
    <col min="7" max="7" width="11.140625" style="2" bestFit="1" customWidth="1"/>
    <col min="8" max="8" width="8.85546875" style="2" customWidth="1"/>
    <col min="9" max="9" width="9.85546875" style="2" bestFit="1" customWidth="1"/>
    <col min="10" max="10" width="9.85546875" style="515" customWidth="1"/>
    <col min="11" max="11" width="10.5703125" style="2" bestFit="1" customWidth="1"/>
    <col min="12" max="12" width="9.85546875" style="2" customWidth="1"/>
    <col min="13" max="13" width="11.140625" style="2" customWidth="1"/>
    <col min="14" max="16384" width="11.42578125" style="2"/>
  </cols>
  <sheetData>
    <row r="1" spans="1:22" x14ac:dyDescent="0.2">
      <c r="A1" s="1" t="s">
        <v>0</v>
      </c>
    </row>
    <row r="2" spans="1:22" x14ac:dyDescent="0.2">
      <c r="A2" s="1"/>
    </row>
    <row r="3" spans="1:22" x14ac:dyDescent="0.2">
      <c r="A3" s="3" t="str">
        <f>A15</f>
        <v>Tabell 3 -1 - B - A1 - Beboere i institusjon som bydelen betaler for - pr. 31.12.  - Aldersfordeling - sum kvinner og menn</v>
      </c>
      <c r="B3" s="4"/>
      <c r="C3" s="4"/>
      <c r="D3" s="4"/>
      <c r="E3" s="4"/>
      <c r="F3" s="4"/>
    </row>
    <row r="4" spans="1:22" x14ac:dyDescent="0.2">
      <c r="A4" s="1" t="str">
        <f>A40</f>
        <v>Tabell 3 -1 - B - A2 - Beboere i institusjon som bydelen betaler for - pr. 31.12.  - Aldersfordeling - sum menn</v>
      </c>
    </row>
    <row r="5" spans="1:22" x14ac:dyDescent="0.2">
      <c r="A5" s="1" t="str">
        <f>A65</f>
        <v xml:space="preserve">Tabell 3 -1 - B - A3 - Beboere i institusjon som bydelen betaler for - pr. 31.12.  - Aldersfordeling - sum kvinner </v>
      </c>
    </row>
    <row r="6" spans="1:22" x14ac:dyDescent="0.2">
      <c r="A6" s="1" t="str">
        <f>A90</f>
        <v>Tabell 3 -1 - B - A4 - Aldersfordeling for beboere i sykehjem pr. 31.12 - Sum kvinner og menn</v>
      </c>
    </row>
    <row r="7" spans="1:22" x14ac:dyDescent="0.2">
      <c r="A7" s="1" t="str">
        <f>A115</f>
        <v>Tabell 3 -1 - B - A5 - Aldersfordeling for beboere i aldershjem pr. 31.12.  - Sum kvinner og menn</v>
      </c>
    </row>
    <row r="8" spans="1:22" x14ac:dyDescent="0.2">
      <c r="A8" s="1" t="str">
        <f>A140</f>
        <v>Tabell 3 -1 - B - A6 - Aldersfordeling for beboere i boform m/heldøgns pleie og omsorg pr. 31.12.  - Sum kvinner og menn</v>
      </c>
    </row>
    <row r="9" spans="1:22" x14ac:dyDescent="0.2">
      <c r="A9" s="1" t="str">
        <f>A165</f>
        <v>Tabell 3 -1 - B - A7 - Aldersfordeling for beboere i barneboliger og avlastningsboliger pr. 31.12.  - Sum kvinner og menn</v>
      </c>
    </row>
    <row r="10" spans="1:22" x14ac:dyDescent="0.2">
      <c r="A10" s="1" t="str">
        <f>A190</f>
        <v>Tabell 3 -1 - B - A8 - Aldersfordeling for beboere med vedtak om korttidsopphold pr. 31.12.  - Sum kvinner og menn</v>
      </c>
    </row>
    <row r="11" spans="1:22" x14ac:dyDescent="0.2">
      <c r="A11" s="1" t="str">
        <f>A215</f>
        <v>Tabell 3 -1 - B - A9 - Aldersfordeling for beboere i skjermet plass for demente pr. 31.12.  - Sum kvinner og menn</v>
      </c>
    </row>
    <row r="12" spans="1:22" x14ac:dyDescent="0.2">
      <c r="I12" s="6"/>
      <c r="J12" s="6"/>
      <c r="K12" s="6"/>
      <c r="L12" s="6"/>
      <c r="M12" s="6"/>
    </row>
    <row r="13" spans="1:22" x14ac:dyDescent="0.2">
      <c r="A13" s="1"/>
    </row>
    <row r="14" spans="1:22" ht="29.45" customHeight="1" x14ac:dyDescent="0.2"/>
    <row r="15" spans="1:22" s="8" customFormat="1" ht="13.5" thickBot="1" x14ac:dyDescent="0.25">
      <c r="A15" s="7" t="s">
        <v>495</v>
      </c>
    </row>
    <row r="16" spans="1:22" s="11" customFormat="1" ht="12.75" thickBot="1" x14ac:dyDescent="0.25">
      <c r="A16" s="80"/>
      <c r="B16" s="81"/>
      <c r="C16" s="1575" t="s">
        <v>1</v>
      </c>
      <c r="D16" s="1575"/>
      <c r="E16" s="1575"/>
      <c r="F16" s="1575"/>
      <c r="G16" s="1575"/>
      <c r="H16" s="1575"/>
      <c r="I16" s="1575"/>
      <c r="J16" s="1575"/>
      <c r="K16" s="1575"/>
      <c r="L16" s="1576"/>
      <c r="M16" s="1577"/>
      <c r="N16" s="2"/>
      <c r="O16" s="2"/>
      <c r="P16" s="2"/>
      <c r="Q16" s="2"/>
      <c r="R16" s="2"/>
      <c r="S16" s="2"/>
      <c r="T16" s="2"/>
      <c r="U16" s="2"/>
      <c r="V16" s="2"/>
    </row>
    <row r="17" spans="1:22" s="11" customFormat="1" ht="12.75" thickBot="1" x14ac:dyDescent="0.25">
      <c r="A17" s="84" t="s">
        <v>2</v>
      </c>
      <c r="B17" s="14" t="s">
        <v>3</v>
      </c>
      <c r="C17" s="744" t="s">
        <v>4</v>
      </c>
      <c r="D17" s="745" t="s">
        <v>5</v>
      </c>
      <c r="E17" s="745" t="s">
        <v>6</v>
      </c>
      <c r="F17" s="745" t="s">
        <v>7</v>
      </c>
      <c r="G17" s="745" t="s">
        <v>8</v>
      </c>
      <c r="H17" s="745" t="s">
        <v>9</v>
      </c>
      <c r="I17" s="745" t="s">
        <v>10</v>
      </c>
      <c r="J17" s="745" t="s">
        <v>371</v>
      </c>
      <c r="K17" s="746" t="s">
        <v>372</v>
      </c>
      <c r="L17" s="747" t="s">
        <v>11</v>
      </c>
      <c r="M17" s="1577"/>
      <c r="N17" s="2"/>
      <c r="O17" s="2"/>
      <c r="P17" s="2"/>
      <c r="Q17" s="2"/>
      <c r="R17" s="2"/>
      <c r="S17" s="2"/>
      <c r="T17" s="2"/>
      <c r="U17" s="2"/>
      <c r="V17" s="2"/>
    </row>
    <row r="18" spans="1:22" x14ac:dyDescent="0.2">
      <c r="A18" s="86">
        <v>1</v>
      </c>
      <c r="B18" s="19" t="s">
        <v>14</v>
      </c>
      <c r="C18" s="921">
        <f t="shared" ref="C18:K18" si="0">C43+C68</f>
        <v>39</v>
      </c>
      <c r="D18" s="922">
        <f t="shared" si="0"/>
        <v>18</v>
      </c>
      <c r="E18" s="922">
        <f t="shared" si="0"/>
        <v>23</v>
      </c>
      <c r="F18" s="922">
        <f t="shared" si="0"/>
        <v>30</v>
      </c>
      <c r="G18" s="922">
        <f t="shared" si="0"/>
        <v>19</v>
      </c>
      <c r="H18" s="922">
        <f t="shared" si="0"/>
        <v>19</v>
      </c>
      <c r="I18" s="922">
        <f t="shared" si="0"/>
        <v>29</v>
      </c>
      <c r="J18" s="922">
        <f t="shared" si="0"/>
        <v>35</v>
      </c>
      <c r="K18" s="923">
        <f t="shared" si="0"/>
        <v>21</v>
      </c>
      <c r="L18" s="924">
        <f t="shared" ref="L18:L32" si="1">SUM(C18:K18)</f>
        <v>233</v>
      </c>
      <c r="M18" s="23"/>
    </row>
    <row r="19" spans="1:22" x14ac:dyDescent="0.2">
      <c r="A19" s="87">
        <v>2</v>
      </c>
      <c r="B19" s="26" t="s">
        <v>15</v>
      </c>
      <c r="C19" s="925">
        <f t="shared" ref="C19:K19" si="2">C44+C69</f>
        <v>8</v>
      </c>
      <c r="D19" s="926">
        <f t="shared" si="2"/>
        <v>7</v>
      </c>
      <c r="E19" s="926">
        <f t="shared" si="2"/>
        <v>20</v>
      </c>
      <c r="F19" s="926">
        <f t="shared" si="2"/>
        <v>33</v>
      </c>
      <c r="G19" s="926">
        <f t="shared" si="2"/>
        <v>20</v>
      </c>
      <c r="H19" s="926">
        <f t="shared" si="2"/>
        <v>23</v>
      </c>
      <c r="I19" s="926">
        <f t="shared" si="2"/>
        <v>35</v>
      </c>
      <c r="J19" s="926">
        <f t="shared" si="2"/>
        <v>39</v>
      </c>
      <c r="K19" s="927">
        <f t="shared" si="2"/>
        <v>28</v>
      </c>
      <c r="L19" s="928">
        <f t="shared" si="1"/>
        <v>213</v>
      </c>
      <c r="M19" s="23"/>
    </row>
    <row r="20" spans="1:22" x14ac:dyDescent="0.2">
      <c r="A20" s="87">
        <v>3</v>
      </c>
      <c r="B20" s="26" t="s">
        <v>16</v>
      </c>
      <c r="C20" s="925">
        <f t="shared" ref="C20:K20" si="3">C45+C70</f>
        <v>5</v>
      </c>
      <c r="D20" s="926">
        <f t="shared" si="3"/>
        <v>7</v>
      </c>
      <c r="E20" s="926">
        <f t="shared" si="3"/>
        <v>27</v>
      </c>
      <c r="F20" s="926">
        <f t="shared" si="3"/>
        <v>24</v>
      </c>
      <c r="G20" s="926">
        <f t="shared" si="3"/>
        <v>19</v>
      </c>
      <c r="H20" s="926">
        <f t="shared" si="3"/>
        <v>23</v>
      </c>
      <c r="I20" s="926">
        <f t="shared" si="3"/>
        <v>42</v>
      </c>
      <c r="J20" s="926">
        <f t="shared" si="3"/>
        <v>35</v>
      </c>
      <c r="K20" s="927">
        <f t="shared" si="3"/>
        <v>31</v>
      </c>
      <c r="L20" s="928">
        <f t="shared" si="1"/>
        <v>213</v>
      </c>
      <c r="M20" s="23"/>
    </row>
    <row r="21" spans="1:22" x14ac:dyDescent="0.2">
      <c r="A21" s="87">
        <v>4</v>
      </c>
      <c r="B21" s="26" t="s">
        <v>17</v>
      </c>
      <c r="C21" s="925">
        <f t="shared" ref="C21:K21" si="4">C46+C71</f>
        <v>3</v>
      </c>
      <c r="D21" s="926">
        <f t="shared" si="4"/>
        <v>5</v>
      </c>
      <c r="E21" s="926">
        <f t="shared" si="4"/>
        <v>18</v>
      </c>
      <c r="F21" s="926">
        <f t="shared" si="4"/>
        <v>13</v>
      </c>
      <c r="G21" s="926">
        <f t="shared" si="4"/>
        <v>12</v>
      </c>
      <c r="H21" s="926">
        <f t="shared" si="4"/>
        <v>13</v>
      </c>
      <c r="I21" s="926">
        <f t="shared" si="4"/>
        <v>21</v>
      </c>
      <c r="J21" s="926">
        <f t="shared" si="4"/>
        <v>31</v>
      </c>
      <c r="K21" s="927">
        <f t="shared" si="4"/>
        <v>22</v>
      </c>
      <c r="L21" s="928">
        <f t="shared" si="1"/>
        <v>138</v>
      </c>
      <c r="M21" s="23"/>
    </row>
    <row r="22" spans="1:22" x14ac:dyDescent="0.2">
      <c r="A22" s="87">
        <v>5</v>
      </c>
      <c r="B22" s="26" t="s">
        <v>18</v>
      </c>
      <c r="C22" s="925">
        <f t="shared" ref="C22:K22" si="5">C47+C72</f>
        <v>4</v>
      </c>
      <c r="D22" s="926">
        <f t="shared" si="5"/>
        <v>3</v>
      </c>
      <c r="E22" s="926">
        <f t="shared" si="5"/>
        <v>24</v>
      </c>
      <c r="F22" s="926">
        <f t="shared" si="5"/>
        <v>42</v>
      </c>
      <c r="G22" s="926">
        <f t="shared" si="5"/>
        <v>41</v>
      </c>
      <c r="H22" s="926">
        <f t="shared" si="5"/>
        <v>54</v>
      </c>
      <c r="I22" s="926">
        <f t="shared" si="5"/>
        <v>90</v>
      </c>
      <c r="J22" s="926">
        <f t="shared" si="5"/>
        <v>89</v>
      </c>
      <c r="K22" s="927">
        <f t="shared" si="5"/>
        <v>57</v>
      </c>
      <c r="L22" s="928">
        <f t="shared" si="1"/>
        <v>404</v>
      </c>
      <c r="M22" s="23"/>
    </row>
    <row r="23" spans="1:22" x14ac:dyDescent="0.2">
      <c r="A23" s="88">
        <v>6</v>
      </c>
      <c r="B23" s="28" t="s">
        <v>19</v>
      </c>
      <c r="C23" s="925">
        <f t="shared" ref="C23:K23" si="6">C48+C73</f>
        <v>4</v>
      </c>
      <c r="D23" s="926">
        <f t="shared" si="6"/>
        <v>13</v>
      </c>
      <c r="E23" s="926">
        <f t="shared" si="6"/>
        <v>17</v>
      </c>
      <c r="F23" s="926">
        <f t="shared" si="6"/>
        <v>17</v>
      </c>
      <c r="G23" s="926">
        <f t="shared" si="6"/>
        <v>29</v>
      </c>
      <c r="H23" s="926">
        <f t="shared" si="6"/>
        <v>41</v>
      </c>
      <c r="I23" s="926">
        <f t="shared" si="6"/>
        <v>75</v>
      </c>
      <c r="J23" s="926">
        <f t="shared" si="6"/>
        <v>77</v>
      </c>
      <c r="K23" s="927">
        <f t="shared" si="6"/>
        <v>30</v>
      </c>
      <c r="L23" s="928">
        <f t="shared" si="1"/>
        <v>303</v>
      </c>
      <c r="M23" s="23"/>
    </row>
    <row r="24" spans="1:22" x14ac:dyDescent="0.2">
      <c r="A24" s="88">
        <v>7</v>
      </c>
      <c r="B24" s="28" t="s">
        <v>20</v>
      </c>
      <c r="C24" s="925">
        <f t="shared" ref="C24:K24" si="7">C49+C74</f>
        <v>8</v>
      </c>
      <c r="D24" s="926">
        <f t="shared" si="7"/>
        <v>12</v>
      </c>
      <c r="E24" s="926">
        <f t="shared" si="7"/>
        <v>23</v>
      </c>
      <c r="F24" s="926">
        <f t="shared" si="7"/>
        <v>29</v>
      </c>
      <c r="G24" s="926">
        <f t="shared" si="7"/>
        <v>26</v>
      </c>
      <c r="H24" s="926">
        <f t="shared" si="7"/>
        <v>43</v>
      </c>
      <c r="I24" s="926">
        <f t="shared" si="7"/>
        <v>69</v>
      </c>
      <c r="J24" s="926">
        <f t="shared" si="7"/>
        <v>90</v>
      </c>
      <c r="K24" s="927">
        <f t="shared" si="7"/>
        <v>68</v>
      </c>
      <c r="L24" s="928">
        <f t="shared" si="1"/>
        <v>368</v>
      </c>
      <c r="M24" s="23"/>
    </row>
    <row r="25" spans="1:22" x14ac:dyDescent="0.2">
      <c r="A25" s="87">
        <v>8</v>
      </c>
      <c r="B25" s="26" t="s">
        <v>21</v>
      </c>
      <c r="C25" s="925">
        <f t="shared" ref="C25:K25" si="8">C50+C75</f>
        <v>3</v>
      </c>
      <c r="D25" s="926">
        <f t="shared" si="8"/>
        <v>1</v>
      </c>
      <c r="E25" s="926">
        <f t="shared" si="8"/>
        <v>18</v>
      </c>
      <c r="F25" s="926">
        <f t="shared" si="8"/>
        <v>32</v>
      </c>
      <c r="G25" s="926">
        <f t="shared" si="8"/>
        <v>32</v>
      </c>
      <c r="H25" s="926">
        <f t="shared" si="8"/>
        <v>47</v>
      </c>
      <c r="I25" s="926">
        <f t="shared" si="8"/>
        <v>87</v>
      </c>
      <c r="J25" s="926">
        <f t="shared" si="8"/>
        <v>88</v>
      </c>
      <c r="K25" s="927">
        <f t="shared" si="8"/>
        <v>46</v>
      </c>
      <c r="L25" s="928">
        <f t="shared" si="1"/>
        <v>354</v>
      </c>
      <c r="M25" s="23"/>
    </row>
    <row r="26" spans="1:22" x14ac:dyDescent="0.2">
      <c r="A26" s="87">
        <v>9</v>
      </c>
      <c r="B26" s="26" t="s">
        <v>22</v>
      </c>
      <c r="C26" s="925">
        <f t="shared" ref="C26:K26" si="9">C51+C76</f>
        <v>6</v>
      </c>
      <c r="D26" s="926">
        <f t="shared" si="9"/>
        <v>11</v>
      </c>
      <c r="E26" s="926">
        <f t="shared" si="9"/>
        <v>8</v>
      </c>
      <c r="F26" s="926">
        <f t="shared" si="9"/>
        <v>19</v>
      </c>
      <c r="G26" s="926">
        <f t="shared" si="9"/>
        <v>13</v>
      </c>
      <c r="H26" s="926">
        <f t="shared" si="9"/>
        <v>38</v>
      </c>
      <c r="I26" s="926">
        <f t="shared" si="9"/>
        <v>57</v>
      </c>
      <c r="J26" s="926">
        <f t="shared" si="9"/>
        <v>45</v>
      </c>
      <c r="K26" s="927">
        <f t="shared" si="9"/>
        <v>20</v>
      </c>
      <c r="L26" s="928">
        <f t="shared" si="1"/>
        <v>217</v>
      </c>
      <c r="M26" s="23"/>
    </row>
    <row r="27" spans="1:22" x14ac:dyDescent="0.2">
      <c r="A27" s="87">
        <v>10</v>
      </c>
      <c r="B27" s="26" t="s">
        <v>23</v>
      </c>
      <c r="C27" s="925">
        <f t="shared" ref="C27:K27" si="10">C52+C77</f>
        <v>0</v>
      </c>
      <c r="D27" s="926">
        <f t="shared" si="10"/>
        <v>3</v>
      </c>
      <c r="E27" s="926">
        <f t="shared" si="10"/>
        <v>11</v>
      </c>
      <c r="F27" s="926">
        <f t="shared" si="10"/>
        <v>27</v>
      </c>
      <c r="G27" s="926">
        <f t="shared" si="10"/>
        <v>28</v>
      </c>
      <c r="H27" s="926">
        <f t="shared" si="10"/>
        <v>34</v>
      </c>
      <c r="I27" s="926">
        <f t="shared" si="10"/>
        <v>52</v>
      </c>
      <c r="J27" s="926">
        <f t="shared" si="10"/>
        <v>33</v>
      </c>
      <c r="K27" s="927">
        <f t="shared" si="10"/>
        <v>27</v>
      </c>
      <c r="L27" s="928">
        <f t="shared" si="1"/>
        <v>215</v>
      </c>
      <c r="M27" s="23"/>
    </row>
    <row r="28" spans="1:22" x14ac:dyDescent="0.2">
      <c r="A28" s="88">
        <v>11</v>
      </c>
      <c r="B28" s="28" t="s">
        <v>24</v>
      </c>
      <c r="C28" s="925">
        <f t="shared" ref="C28:K28" si="11">C53+C78</f>
        <v>19</v>
      </c>
      <c r="D28" s="926">
        <f t="shared" si="11"/>
        <v>10</v>
      </c>
      <c r="E28" s="926">
        <f t="shared" si="11"/>
        <v>11</v>
      </c>
      <c r="F28" s="926">
        <f t="shared" si="11"/>
        <v>26</v>
      </c>
      <c r="G28" s="926">
        <f t="shared" si="11"/>
        <v>31</v>
      </c>
      <c r="H28" s="926">
        <f t="shared" si="11"/>
        <v>34</v>
      </c>
      <c r="I28" s="926">
        <f t="shared" si="11"/>
        <v>45</v>
      </c>
      <c r="J28" s="926">
        <f t="shared" si="11"/>
        <v>31</v>
      </c>
      <c r="K28" s="927">
        <f t="shared" si="11"/>
        <v>14</v>
      </c>
      <c r="L28" s="928">
        <f t="shared" si="1"/>
        <v>221</v>
      </c>
      <c r="M28" s="23"/>
    </row>
    <row r="29" spans="1:22" x14ac:dyDescent="0.2">
      <c r="A29" s="87">
        <v>12</v>
      </c>
      <c r="B29" s="26" t="s">
        <v>25</v>
      </c>
      <c r="C29" s="925">
        <f t="shared" ref="C29:K29" si="12">C54+C79</f>
        <v>12</v>
      </c>
      <c r="D29" s="926">
        <f t="shared" si="12"/>
        <v>20</v>
      </c>
      <c r="E29" s="926">
        <f t="shared" si="12"/>
        <v>44</v>
      </c>
      <c r="F29" s="926">
        <f t="shared" si="12"/>
        <v>49</v>
      </c>
      <c r="G29" s="926">
        <f t="shared" si="12"/>
        <v>49</v>
      </c>
      <c r="H29" s="926">
        <f t="shared" si="12"/>
        <v>69</v>
      </c>
      <c r="I29" s="926">
        <f t="shared" si="12"/>
        <v>83</v>
      </c>
      <c r="J29" s="926">
        <f t="shared" si="12"/>
        <v>93</v>
      </c>
      <c r="K29" s="927">
        <f t="shared" si="12"/>
        <v>36</v>
      </c>
      <c r="L29" s="928">
        <f t="shared" si="1"/>
        <v>455</v>
      </c>
      <c r="M29" s="23"/>
    </row>
    <row r="30" spans="1:22" x14ac:dyDescent="0.2">
      <c r="A30" s="87">
        <v>13</v>
      </c>
      <c r="B30" s="26" t="s">
        <v>26</v>
      </c>
      <c r="C30" s="925">
        <f t="shared" ref="C30:K30" si="13">C55+C80</f>
        <v>7</v>
      </c>
      <c r="D30" s="926">
        <f t="shared" si="13"/>
        <v>8</v>
      </c>
      <c r="E30" s="926">
        <f t="shared" si="13"/>
        <v>20</v>
      </c>
      <c r="F30" s="926">
        <f t="shared" si="13"/>
        <v>36</v>
      </c>
      <c r="G30" s="926">
        <f t="shared" si="13"/>
        <v>38</v>
      </c>
      <c r="H30" s="926">
        <f t="shared" si="13"/>
        <v>85</v>
      </c>
      <c r="I30" s="926">
        <f t="shared" si="13"/>
        <v>161</v>
      </c>
      <c r="J30" s="926">
        <f t="shared" si="13"/>
        <v>131</v>
      </c>
      <c r="K30" s="927">
        <f t="shared" si="13"/>
        <v>67</v>
      </c>
      <c r="L30" s="928">
        <f t="shared" si="1"/>
        <v>553</v>
      </c>
      <c r="M30" s="23"/>
    </row>
    <row r="31" spans="1:22" x14ac:dyDescent="0.2">
      <c r="A31" s="87">
        <v>14</v>
      </c>
      <c r="B31" s="26" t="s">
        <v>27</v>
      </c>
      <c r="C31" s="925">
        <f t="shared" ref="C31:K31" si="14">C56+C81</f>
        <v>7</v>
      </c>
      <c r="D31" s="926">
        <f t="shared" si="14"/>
        <v>16</v>
      </c>
      <c r="E31" s="926">
        <f t="shared" si="14"/>
        <v>23</v>
      </c>
      <c r="F31" s="926">
        <f t="shared" si="14"/>
        <v>33</v>
      </c>
      <c r="G31" s="926">
        <f t="shared" si="14"/>
        <v>52</v>
      </c>
      <c r="H31" s="926">
        <f t="shared" si="14"/>
        <v>79</v>
      </c>
      <c r="I31" s="926">
        <f t="shared" si="14"/>
        <v>126</v>
      </c>
      <c r="J31" s="926">
        <f t="shared" si="14"/>
        <v>140</v>
      </c>
      <c r="K31" s="927">
        <f t="shared" si="14"/>
        <v>87</v>
      </c>
      <c r="L31" s="928">
        <f t="shared" si="1"/>
        <v>563</v>
      </c>
      <c r="M31" s="23"/>
    </row>
    <row r="32" spans="1:22" ht="12.75" thickBot="1" x14ac:dyDescent="0.25">
      <c r="A32" s="93">
        <v>15</v>
      </c>
      <c r="B32" s="30" t="s">
        <v>28</v>
      </c>
      <c r="C32" s="929">
        <f t="shared" ref="C32:K32" si="15">C57+C82</f>
        <v>24</v>
      </c>
      <c r="D32" s="930">
        <f t="shared" si="15"/>
        <v>14</v>
      </c>
      <c r="E32" s="930">
        <f t="shared" si="15"/>
        <v>22</v>
      </c>
      <c r="F32" s="930">
        <f t="shared" si="15"/>
        <v>16</v>
      </c>
      <c r="G32" s="930">
        <f t="shared" si="15"/>
        <v>17</v>
      </c>
      <c r="H32" s="930">
        <f t="shared" si="15"/>
        <v>20</v>
      </c>
      <c r="I32" s="930">
        <f t="shared" si="15"/>
        <v>24</v>
      </c>
      <c r="J32" s="930">
        <f t="shared" si="15"/>
        <v>24</v>
      </c>
      <c r="K32" s="931">
        <f t="shared" si="15"/>
        <v>9</v>
      </c>
      <c r="L32" s="932">
        <f t="shared" si="1"/>
        <v>170</v>
      </c>
      <c r="M32" s="23" t="s">
        <v>132</v>
      </c>
      <c r="N32" s="2" t="s">
        <v>507</v>
      </c>
    </row>
    <row r="33" spans="1:22" s="32" customFormat="1" x14ac:dyDescent="0.2">
      <c r="A33" s="502"/>
      <c r="B33" s="831" t="s">
        <v>493</v>
      </c>
      <c r="C33" s="833">
        <f t="shared" ref="C33:L33" si="16">SUM(C18:C32)</f>
        <v>149</v>
      </c>
      <c r="D33" s="128">
        <f t="shared" si="16"/>
        <v>148</v>
      </c>
      <c r="E33" s="128">
        <f t="shared" si="16"/>
        <v>309</v>
      </c>
      <c r="F33" s="128">
        <f t="shared" si="16"/>
        <v>426</v>
      </c>
      <c r="G33" s="128">
        <f t="shared" si="16"/>
        <v>426</v>
      </c>
      <c r="H33" s="128">
        <f t="shared" si="16"/>
        <v>622</v>
      </c>
      <c r="I33" s="128">
        <f t="shared" si="16"/>
        <v>996</v>
      </c>
      <c r="J33" s="128">
        <f t="shared" si="16"/>
        <v>981</v>
      </c>
      <c r="K33" s="829">
        <f t="shared" si="16"/>
        <v>563</v>
      </c>
      <c r="L33" s="832">
        <f t="shared" si="16"/>
        <v>4620</v>
      </c>
      <c r="M33" s="993"/>
      <c r="N33" s="2">
        <f>L33-L208</f>
        <v>4157</v>
      </c>
      <c r="O33" s="2"/>
      <c r="P33" s="2"/>
      <c r="Q33" s="2"/>
      <c r="R33" s="2"/>
      <c r="S33" s="2"/>
      <c r="T33" s="2"/>
      <c r="U33" s="2"/>
      <c r="V33" s="2"/>
    </row>
    <row r="34" spans="1:22" s="515" customFormat="1" x14ac:dyDescent="0.2">
      <c r="A34" s="1272"/>
      <c r="B34" s="1273" t="s">
        <v>453</v>
      </c>
      <c r="C34" s="1274">
        <v>140</v>
      </c>
      <c r="D34" s="1275">
        <v>173</v>
      </c>
      <c r="E34" s="1275">
        <v>325</v>
      </c>
      <c r="F34" s="1275">
        <v>451</v>
      </c>
      <c r="G34" s="1275">
        <v>413</v>
      </c>
      <c r="H34" s="1275">
        <v>637</v>
      </c>
      <c r="I34" s="1275">
        <v>1007</v>
      </c>
      <c r="J34" s="1275">
        <v>980</v>
      </c>
      <c r="K34" s="1276">
        <v>544</v>
      </c>
      <c r="L34" s="1277">
        <v>4670</v>
      </c>
      <c r="M34" s="993"/>
    </row>
    <row r="35" spans="1:22" s="515" customFormat="1" x14ac:dyDescent="0.2">
      <c r="A35" s="660"/>
      <c r="B35" s="948" t="s">
        <v>428</v>
      </c>
      <c r="C35" s="949">
        <v>133</v>
      </c>
      <c r="D35" s="950">
        <v>169</v>
      </c>
      <c r="E35" s="950">
        <v>350</v>
      </c>
      <c r="F35" s="950">
        <v>477</v>
      </c>
      <c r="G35" s="950">
        <v>409</v>
      </c>
      <c r="H35" s="950">
        <v>649</v>
      </c>
      <c r="I35" s="950">
        <v>1020</v>
      </c>
      <c r="J35" s="950">
        <v>1043</v>
      </c>
      <c r="K35" s="951">
        <v>565</v>
      </c>
      <c r="L35" s="952">
        <v>4815</v>
      </c>
      <c r="M35" s="23"/>
    </row>
    <row r="36" spans="1:22" s="515" customFormat="1" x14ac:dyDescent="0.2">
      <c r="A36" s="660"/>
      <c r="B36" s="948" t="s">
        <v>386</v>
      </c>
      <c r="C36" s="949">
        <v>131</v>
      </c>
      <c r="D36" s="950">
        <v>191</v>
      </c>
      <c r="E36" s="950">
        <v>356</v>
      </c>
      <c r="F36" s="950">
        <v>449</v>
      </c>
      <c r="G36" s="950">
        <v>380</v>
      </c>
      <c r="H36" s="950">
        <v>687</v>
      </c>
      <c r="I36" s="950">
        <v>1102</v>
      </c>
      <c r="J36" s="950">
        <v>1088</v>
      </c>
      <c r="K36" s="951">
        <v>569</v>
      </c>
      <c r="L36" s="952">
        <v>4953</v>
      </c>
      <c r="M36" s="23"/>
    </row>
    <row r="37" spans="1:22" s="515" customFormat="1" x14ac:dyDescent="0.2">
      <c r="A37" s="444"/>
      <c r="B37" s="236" t="s">
        <v>341</v>
      </c>
      <c r="C37" s="217">
        <v>129</v>
      </c>
      <c r="D37" s="129">
        <v>176</v>
      </c>
      <c r="E37" s="129">
        <v>373</v>
      </c>
      <c r="F37" s="129">
        <v>428</v>
      </c>
      <c r="G37" s="129">
        <v>415</v>
      </c>
      <c r="H37" s="129">
        <v>750</v>
      </c>
      <c r="I37" s="218">
        <v>1045</v>
      </c>
      <c r="J37" s="748" t="s">
        <v>154</v>
      </c>
      <c r="K37" s="749" t="s">
        <v>154</v>
      </c>
      <c r="L37" s="743">
        <v>5038</v>
      </c>
      <c r="M37" s="23"/>
    </row>
    <row r="38" spans="1:22" ht="12.75" thickBot="1" x14ac:dyDescent="0.25">
      <c r="A38" s="91"/>
      <c r="B38" s="124" t="s">
        <v>165</v>
      </c>
      <c r="C38" s="119">
        <v>108</v>
      </c>
      <c r="D38" s="118">
        <v>178</v>
      </c>
      <c r="E38" s="118">
        <v>368</v>
      </c>
      <c r="F38" s="118">
        <v>425</v>
      </c>
      <c r="G38" s="118">
        <v>434</v>
      </c>
      <c r="H38" s="118">
        <v>773</v>
      </c>
      <c r="I38" s="118">
        <v>1141</v>
      </c>
      <c r="J38" s="1027" t="s">
        <v>154</v>
      </c>
      <c r="K38" s="1028" t="s">
        <v>154</v>
      </c>
      <c r="L38" s="132">
        <v>5072</v>
      </c>
      <c r="M38" s="23"/>
    </row>
    <row r="39" spans="1:22" s="515" customFormat="1" x14ac:dyDescent="0.2">
      <c r="A39" s="1030"/>
      <c r="B39" s="1031"/>
      <c r="C39" s="98"/>
      <c r="D39" s="98"/>
      <c r="E39" s="98"/>
      <c r="F39" s="98"/>
      <c r="G39" s="98"/>
      <c r="H39" s="98"/>
      <c r="I39" s="98"/>
      <c r="J39" s="1032"/>
      <c r="K39" s="1032"/>
      <c r="L39" s="98"/>
      <c r="M39" s="23"/>
    </row>
    <row r="40" spans="1:22" s="11" customFormat="1" ht="13.5" thickBot="1" x14ac:dyDescent="0.25">
      <c r="A40" s="7" t="s">
        <v>506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33"/>
      <c r="N40" s="2"/>
      <c r="O40" s="2"/>
      <c r="P40" s="2"/>
      <c r="Q40" s="2"/>
      <c r="R40" s="2"/>
      <c r="S40" s="2"/>
      <c r="T40" s="2"/>
      <c r="U40" s="2"/>
      <c r="V40" s="2"/>
    </row>
    <row r="41" spans="1:22" s="103" customFormat="1" ht="12.75" thickBot="1" x14ac:dyDescent="0.25">
      <c r="A41" s="80"/>
      <c r="B41" s="81"/>
      <c r="C41" s="1575" t="s">
        <v>29</v>
      </c>
      <c r="D41" s="1575"/>
      <c r="E41" s="1575"/>
      <c r="F41" s="1575"/>
      <c r="G41" s="1575"/>
      <c r="H41" s="1575"/>
      <c r="I41" s="1575"/>
      <c r="J41" s="1575"/>
      <c r="K41" s="1575"/>
      <c r="L41" s="1576"/>
      <c r="M41" s="44"/>
      <c r="N41" s="438"/>
      <c r="O41" s="438"/>
      <c r="P41" s="438"/>
      <c r="Q41" s="438"/>
      <c r="R41" s="438"/>
      <c r="S41" s="438"/>
      <c r="T41" s="438"/>
      <c r="U41" s="438"/>
      <c r="V41" s="438"/>
    </row>
    <row r="42" spans="1:22" customFormat="1" ht="13.5" thickBot="1" x14ac:dyDescent="0.25">
      <c r="A42" s="104" t="s">
        <v>2</v>
      </c>
      <c r="B42" s="105" t="s">
        <v>3</v>
      </c>
      <c r="C42" s="744" t="s">
        <v>4</v>
      </c>
      <c r="D42" s="745" t="s">
        <v>5</v>
      </c>
      <c r="E42" s="745" t="s">
        <v>6</v>
      </c>
      <c r="F42" s="745" t="s">
        <v>7</v>
      </c>
      <c r="G42" s="745" t="s">
        <v>8</v>
      </c>
      <c r="H42" s="745" t="s">
        <v>9</v>
      </c>
      <c r="I42" s="745" t="s">
        <v>10</v>
      </c>
      <c r="J42" s="745" t="s">
        <v>369</v>
      </c>
      <c r="K42" s="746" t="s">
        <v>370</v>
      </c>
      <c r="L42" s="747" t="s">
        <v>11</v>
      </c>
      <c r="M42" s="103"/>
      <c r="N42" s="438"/>
      <c r="O42" s="438"/>
      <c r="P42" s="438"/>
      <c r="Q42" s="438"/>
      <c r="R42" s="438"/>
      <c r="S42" s="438"/>
      <c r="T42" s="438"/>
      <c r="U42" s="438"/>
      <c r="V42" s="438"/>
    </row>
    <row r="43" spans="1:22" customFormat="1" ht="12.75" x14ac:dyDescent="0.2">
      <c r="A43" s="27">
        <v>1</v>
      </c>
      <c r="B43" s="28" t="s">
        <v>14</v>
      </c>
      <c r="C43" s="1279">
        <v>25</v>
      </c>
      <c r="D43" s="1280">
        <v>16</v>
      </c>
      <c r="E43" s="1280">
        <v>12</v>
      </c>
      <c r="F43" s="1280">
        <v>17</v>
      </c>
      <c r="G43" s="1280">
        <v>8</v>
      </c>
      <c r="H43" s="1280">
        <v>9</v>
      </c>
      <c r="I43" s="1280">
        <v>9</v>
      </c>
      <c r="J43" s="1280">
        <v>5</v>
      </c>
      <c r="K43" s="1281">
        <v>0</v>
      </c>
      <c r="L43" s="1282">
        <f t="shared" ref="L43:L57" si="17">SUM(C43:K43)</f>
        <v>101</v>
      </c>
      <c r="M43" s="439"/>
      <c r="N43" s="438"/>
      <c r="O43" s="438"/>
      <c r="P43" s="438"/>
      <c r="Q43" s="438"/>
      <c r="R43" s="438"/>
      <c r="S43" s="438"/>
      <c r="T43" s="438"/>
      <c r="U43" s="438"/>
      <c r="V43" s="438"/>
    </row>
    <row r="44" spans="1:22" x14ac:dyDescent="0.2">
      <c r="A44" s="25">
        <v>2</v>
      </c>
      <c r="B44" s="26" t="s">
        <v>15</v>
      </c>
      <c r="C44" s="949">
        <v>6</v>
      </c>
      <c r="D44" s="950">
        <v>7</v>
      </c>
      <c r="E44" s="950">
        <v>12</v>
      </c>
      <c r="F44" s="950">
        <v>14</v>
      </c>
      <c r="G44" s="950">
        <v>8</v>
      </c>
      <c r="H44" s="950">
        <v>5</v>
      </c>
      <c r="I44" s="950">
        <v>8</v>
      </c>
      <c r="J44" s="950">
        <v>9</v>
      </c>
      <c r="K44" s="951">
        <v>0</v>
      </c>
      <c r="L44" s="1142">
        <f t="shared" si="17"/>
        <v>69</v>
      </c>
      <c r="M44" s="41"/>
    </row>
    <row r="45" spans="1:22" x14ac:dyDescent="0.2">
      <c r="A45" s="25">
        <v>3</v>
      </c>
      <c r="B45" s="26" t="s">
        <v>16</v>
      </c>
      <c r="C45" s="949">
        <v>3</v>
      </c>
      <c r="D45" s="950">
        <v>4</v>
      </c>
      <c r="E45" s="950">
        <v>15</v>
      </c>
      <c r="F45" s="950">
        <v>13</v>
      </c>
      <c r="G45" s="950">
        <v>11</v>
      </c>
      <c r="H45" s="950">
        <v>10</v>
      </c>
      <c r="I45" s="950">
        <v>15</v>
      </c>
      <c r="J45" s="950">
        <v>6</v>
      </c>
      <c r="K45" s="951">
        <v>3</v>
      </c>
      <c r="L45" s="1142">
        <f t="shared" si="17"/>
        <v>80</v>
      </c>
      <c r="M45" s="41"/>
    </row>
    <row r="46" spans="1:22" x14ac:dyDescent="0.2">
      <c r="A46" s="25">
        <v>4</v>
      </c>
      <c r="B46" s="26" t="s">
        <v>17</v>
      </c>
      <c r="C46" s="949">
        <v>2</v>
      </c>
      <c r="D46" s="950">
        <v>5</v>
      </c>
      <c r="E46" s="950">
        <v>10</v>
      </c>
      <c r="F46" s="950">
        <v>3</v>
      </c>
      <c r="G46" s="950">
        <v>5</v>
      </c>
      <c r="H46" s="950">
        <v>1</v>
      </c>
      <c r="I46" s="950">
        <v>6</v>
      </c>
      <c r="J46" s="950">
        <v>2</v>
      </c>
      <c r="K46" s="951">
        <v>2</v>
      </c>
      <c r="L46" s="1142">
        <f t="shared" si="17"/>
        <v>36</v>
      </c>
      <c r="M46" s="41"/>
    </row>
    <row r="47" spans="1:22" x14ac:dyDescent="0.2">
      <c r="A47" s="25">
        <v>5</v>
      </c>
      <c r="B47" s="26" t="s">
        <v>18</v>
      </c>
      <c r="C47" s="949">
        <v>1</v>
      </c>
      <c r="D47" s="950">
        <v>2</v>
      </c>
      <c r="E47" s="950">
        <v>11</v>
      </c>
      <c r="F47" s="950">
        <v>18</v>
      </c>
      <c r="G47" s="950">
        <v>13</v>
      </c>
      <c r="H47" s="950">
        <v>16</v>
      </c>
      <c r="I47" s="950">
        <v>21</v>
      </c>
      <c r="J47" s="950">
        <v>19</v>
      </c>
      <c r="K47" s="951">
        <v>3</v>
      </c>
      <c r="L47" s="1142">
        <f t="shared" si="17"/>
        <v>104</v>
      </c>
      <c r="M47" s="41"/>
    </row>
    <row r="48" spans="1:22" x14ac:dyDescent="0.2">
      <c r="A48" s="27">
        <v>6</v>
      </c>
      <c r="B48" s="28" t="s">
        <v>19</v>
      </c>
      <c r="C48" s="949">
        <v>4</v>
      </c>
      <c r="D48" s="950">
        <v>7</v>
      </c>
      <c r="E48" s="950">
        <v>7</v>
      </c>
      <c r="F48" s="950">
        <v>9</v>
      </c>
      <c r="G48" s="950">
        <v>11</v>
      </c>
      <c r="H48" s="950">
        <v>11</v>
      </c>
      <c r="I48" s="950">
        <v>19</v>
      </c>
      <c r="J48" s="950">
        <v>12</v>
      </c>
      <c r="K48" s="951">
        <v>7</v>
      </c>
      <c r="L48" s="1142">
        <f t="shared" si="17"/>
        <v>87</v>
      </c>
      <c r="M48" s="41"/>
    </row>
    <row r="49" spans="1:22" x14ac:dyDescent="0.2">
      <c r="A49" s="27">
        <v>7</v>
      </c>
      <c r="B49" s="28" t="s">
        <v>20</v>
      </c>
      <c r="C49" s="949">
        <v>6</v>
      </c>
      <c r="D49" s="950">
        <v>5</v>
      </c>
      <c r="E49" s="950">
        <v>13</v>
      </c>
      <c r="F49" s="950">
        <v>15</v>
      </c>
      <c r="G49" s="950">
        <v>8</v>
      </c>
      <c r="H49" s="950">
        <v>14</v>
      </c>
      <c r="I49" s="950">
        <v>20</v>
      </c>
      <c r="J49" s="950">
        <v>21</v>
      </c>
      <c r="K49" s="951">
        <v>9</v>
      </c>
      <c r="L49" s="1142">
        <f t="shared" si="17"/>
        <v>111</v>
      </c>
      <c r="M49" s="41"/>
    </row>
    <row r="50" spans="1:22" x14ac:dyDescent="0.2">
      <c r="A50" s="25">
        <v>8</v>
      </c>
      <c r="B50" s="26" t="s">
        <v>21</v>
      </c>
      <c r="C50" s="949">
        <v>3</v>
      </c>
      <c r="D50" s="950">
        <v>0</v>
      </c>
      <c r="E50" s="950">
        <v>10</v>
      </c>
      <c r="F50" s="950">
        <v>17</v>
      </c>
      <c r="G50" s="950">
        <v>14</v>
      </c>
      <c r="H50" s="950">
        <v>17</v>
      </c>
      <c r="I50" s="950">
        <v>20</v>
      </c>
      <c r="J50" s="950">
        <v>17</v>
      </c>
      <c r="K50" s="951">
        <v>2</v>
      </c>
      <c r="L50" s="1142">
        <f t="shared" si="17"/>
        <v>100</v>
      </c>
      <c r="M50" s="41"/>
    </row>
    <row r="51" spans="1:22" x14ac:dyDescent="0.2">
      <c r="A51" s="25">
        <v>9</v>
      </c>
      <c r="B51" s="26" t="s">
        <v>22</v>
      </c>
      <c r="C51" s="949">
        <v>5</v>
      </c>
      <c r="D51" s="950">
        <v>5</v>
      </c>
      <c r="E51" s="950">
        <v>4</v>
      </c>
      <c r="F51" s="950">
        <v>11</v>
      </c>
      <c r="G51" s="950">
        <v>3</v>
      </c>
      <c r="H51" s="950">
        <v>14</v>
      </c>
      <c r="I51" s="950">
        <v>15</v>
      </c>
      <c r="J51" s="950">
        <v>8</v>
      </c>
      <c r="K51" s="951">
        <v>4</v>
      </c>
      <c r="L51" s="1142">
        <f t="shared" si="17"/>
        <v>69</v>
      </c>
      <c r="M51" s="41"/>
    </row>
    <row r="52" spans="1:22" x14ac:dyDescent="0.2">
      <c r="A52" s="25">
        <v>10</v>
      </c>
      <c r="B52" s="26" t="s">
        <v>23</v>
      </c>
      <c r="C52" s="949">
        <v>0</v>
      </c>
      <c r="D52" s="950">
        <v>1</v>
      </c>
      <c r="E52" s="950">
        <v>6</v>
      </c>
      <c r="F52" s="950">
        <v>11</v>
      </c>
      <c r="G52" s="950">
        <v>11</v>
      </c>
      <c r="H52" s="950">
        <v>15</v>
      </c>
      <c r="I52" s="950">
        <v>11</v>
      </c>
      <c r="J52" s="950">
        <v>3</v>
      </c>
      <c r="K52" s="951">
        <v>6</v>
      </c>
      <c r="L52" s="1142">
        <f t="shared" si="17"/>
        <v>64</v>
      </c>
      <c r="M52" s="41"/>
    </row>
    <row r="53" spans="1:22" x14ac:dyDescent="0.2">
      <c r="A53" s="27">
        <v>11</v>
      </c>
      <c r="B53" s="28" t="s">
        <v>24</v>
      </c>
      <c r="C53" s="949">
        <v>12</v>
      </c>
      <c r="D53" s="950">
        <v>5</v>
      </c>
      <c r="E53" s="950">
        <v>4</v>
      </c>
      <c r="F53" s="950">
        <v>12</v>
      </c>
      <c r="G53" s="950">
        <v>14</v>
      </c>
      <c r="H53" s="950">
        <v>12</v>
      </c>
      <c r="I53" s="950">
        <v>12</v>
      </c>
      <c r="J53" s="950">
        <v>7</v>
      </c>
      <c r="K53" s="951">
        <v>0</v>
      </c>
      <c r="L53" s="1142">
        <f t="shared" si="17"/>
        <v>78</v>
      </c>
      <c r="M53" s="41"/>
    </row>
    <row r="54" spans="1:22" x14ac:dyDescent="0.2">
      <c r="A54" s="25">
        <v>12</v>
      </c>
      <c r="B54" s="26" t="s">
        <v>25</v>
      </c>
      <c r="C54" s="949">
        <v>10</v>
      </c>
      <c r="D54" s="950">
        <v>16</v>
      </c>
      <c r="E54" s="950">
        <v>19</v>
      </c>
      <c r="F54" s="950">
        <v>20</v>
      </c>
      <c r="G54" s="950">
        <v>23</v>
      </c>
      <c r="H54" s="950">
        <v>27</v>
      </c>
      <c r="I54" s="950">
        <v>26</v>
      </c>
      <c r="J54" s="950">
        <v>20</v>
      </c>
      <c r="K54" s="951">
        <v>4</v>
      </c>
      <c r="L54" s="1142">
        <f t="shared" si="17"/>
        <v>165</v>
      </c>
      <c r="M54" s="41"/>
    </row>
    <row r="55" spans="1:22" x14ac:dyDescent="0.2">
      <c r="A55" s="25">
        <v>13</v>
      </c>
      <c r="B55" s="26" t="s">
        <v>26</v>
      </c>
      <c r="C55" s="949">
        <v>4</v>
      </c>
      <c r="D55" s="950">
        <v>6</v>
      </c>
      <c r="E55" s="950">
        <v>10</v>
      </c>
      <c r="F55" s="950">
        <v>14</v>
      </c>
      <c r="G55" s="950">
        <v>16</v>
      </c>
      <c r="H55" s="950">
        <v>22</v>
      </c>
      <c r="I55" s="950">
        <v>39</v>
      </c>
      <c r="J55" s="950">
        <v>26</v>
      </c>
      <c r="K55" s="951">
        <v>9</v>
      </c>
      <c r="L55" s="1142">
        <f t="shared" si="17"/>
        <v>146</v>
      </c>
      <c r="M55" s="41"/>
    </row>
    <row r="56" spans="1:22" x14ac:dyDescent="0.2">
      <c r="A56" s="25">
        <v>14</v>
      </c>
      <c r="B56" s="26" t="s">
        <v>27</v>
      </c>
      <c r="C56" s="949">
        <v>4</v>
      </c>
      <c r="D56" s="950">
        <v>9</v>
      </c>
      <c r="E56" s="950">
        <v>11</v>
      </c>
      <c r="F56" s="950">
        <v>14</v>
      </c>
      <c r="G56" s="950">
        <v>26</v>
      </c>
      <c r="H56" s="950">
        <v>24</v>
      </c>
      <c r="I56" s="950">
        <v>40</v>
      </c>
      <c r="J56" s="950">
        <v>24</v>
      </c>
      <c r="K56" s="951">
        <v>13</v>
      </c>
      <c r="L56" s="1142">
        <f t="shared" si="17"/>
        <v>165</v>
      </c>
      <c r="M56" s="41"/>
    </row>
    <row r="57" spans="1:22" s="32" customFormat="1" ht="12.75" thickBot="1" x14ac:dyDescent="0.25">
      <c r="A57" s="29">
        <v>15</v>
      </c>
      <c r="B57" s="30" t="s">
        <v>28</v>
      </c>
      <c r="C57" s="142">
        <v>15</v>
      </c>
      <c r="D57" s="141">
        <v>9</v>
      </c>
      <c r="E57" s="141">
        <v>8</v>
      </c>
      <c r="F57" s="141">
        <v>9</v>
      </c>
      <c r="G57" s="141">
        <v>12</v>
      </c>
      <c r="H57" s="141">
        <v>9</v>
      </c>
      <c r="I57" s="141">
        <v>8</v>
      </c>
      <c r="J57" s="141">
        <v>4</v>
      </c>
      <c r="K57" s="830">
        <v>3</v>
      </c>
      <c r="L57" s="1283">
        <f t="shared" si="17"/>
        <v>77</v>
      </c>
      <c r="M57" s="41"/>
      <c r="N57" s="2"/>
      <c r="O57" s="2"/>
      <c r="P57" s="2"/>
      <c r="Q57" s="2"/>
      <c r="R57" s="2"/>
      <c r="S57" s="2"/>
      <c r="T57" s="2"/>
      <c r="U57" s="2"/>
      <c r="V57" s="2"/>
    </row>
    <row r="58" spans="1:22" s="421" customFormat="1" x14ac:dyDescent="0.2">
      <c r="A58" s="502"/>
      <c r="B58" s="831" t="s">
        <v>493</v>
      </c>
      <c r="C58" s="833">
        <f>SUM(C43:C57)</f>
        <v>100</v>
      </c>
      <c r="D58" s="128">
        <f t="shared" ref="D58:L58" si="18">SUM(D43:D57)</f>
        <v>97</v>
      </c>
      <c r="E58" s="128">
        <f t="shared" si="18"/>
        <v>152</v>
      </c>
      <c r="F58" s="128">
        <f t="shared" si="18"/>
        <v>197</v>
      </c>
      <c r="G58" s="128">
        <f t="shared" si="18"/>
        <v>183</v>
      </c>
      <c r="H58" s="128">
        <f t="shared" si="18"/>
        <v>206</v>
      </c>
      <c r="I58" s="128">
        <f t="shared" si="18"/>
        <v>269</v>
      </c>
      <c r="J58" s="128">
        <f t="shared" si="18"/>
        <v>183</v>
      </c>
      <c r="K58" s="829">
        <f t="shared" si="18"/>
        <v>65</v>
      </c>
      <c r="L58" s="832">
        <f t="shared" si="18"/>
        <v>1452</v>
      </c>
      <c r="N58" s="438"/>
      <c r="O58" s="438"/>
      <c r="P58" s="438"/>
      <c r="Q58" s="438"/>
      <c r="R58" s="438"/>
      <c r="S58" s="438"/>
      <c r="T58" s="438"/>
      <c r="U58" s="438"/>
      <c r="V58" s="438"/>
    </row>
    <row r="59" spans="1:22" s="515" customFormat="1" x14ac:dyDescent="0.2">
      <c r="A59" s="1272"/>
      <c r="B59" s="1273" t="s">
        <v>453</v>
      </c>
      <c r="C59" s="1274">
        <v>96</v>
      </c>
      <c r="D59" s="1275">
        <v>106</v>
      </c>
      <c r="E59" s="1275">
        <v>166</v>
      </c>
      <c r="F59" s="1275">
        <v>215</v>
      </c>
      <c r="G59" s="1275">
        <v>177</v>
      </c>
      <c r="H59" s="1275">
        <v>222</v>
      </c>
      <c r="I59" s="1275">
        <v>277</v>
      </c>
      <c r="J59" s="1275">
        <v>180</v>
      </c>
      <c r="K59" s="1276">
        <v>70</v>
      </c>
      <c r="L59" s="1277">
        <v>1509</v>
      </c>
    </row>
    <row r="60" spans="1:22" s="421" customFormat="1" x14ac:dyDescent="0.2">
      <c r="A60" s="660"/>
      <c r="B60" s="948" t="s">
        <v>428</v>
      </c>
      <c r="C60" s="949">
        <v>95</v>
      </c>
      <c r="D60" s="950">
        <v>104</v>
      </c>
      <c r="E60" s="950">
        <v>176</v>
      </c>
      <c r="F60" s="950">
        <v>225</v>
      </c>
      <c r="G60" s="950">
        <v>161</v>
      </c>
      <c r="H60" s="950">
        <v>222</v>
      </c>
      <c r="I60" s="950">
        <v>273</v>
      </c>
      <c r="J60" s="950">
        <v>188</v>
      </c>
      <c r="K60" s="951">
        <v>69</v>
      </c>
      <c r="L60" s="952">
        <v>1513</v>
      </c>
      <c r="N60" s="515"/>
      <c r="O60" s="515"/>
      <c r="P60" s="515"/>
      <c r="Q60" s="515"/>
      <c r="R60" s="515"/>
      <c r="S60" s="515"/>
      <c r="T60" s="515"/>
      <c r="U60" s="515"/>
      <c r="V60" s="515"/>
    </row>
    <row r="61" spans="1:22" s="421" customFormat="1" x14ac:dyDescent="0.2">
      <c r="A61" s="660"/>
      <c r="B61" s="948" t="s">
        <v>386</v>
      </c>
      <c r="C61" s="949">
        <v>90</v>
      </c>
      <c r="D61" s="950">
        <v>122</v>
      </c>
      <c r="E61" s="950">
        <v>180</v>
      </c>
      <c r="F61" s="950">
        <v>199</v>
      </c>
      <c r="G61" s="950">
        <v>156</v>
      </c>
      <c r="H61" s="950">
        <v>232</v>
      </c>
      <c r="I61" s="950">
        <v>306</v>
      </c>
      <c r="J61" s="950">
        <v>192</v>
      </c>
      <c r="K61" s="951">
        <v>72</v>
      </c>
      <c r="L61" s="952">
        <v>1549</v>
      </c>
      <c r="N61" s="515"/>
      <c r="O61" s="515"/>
      <c r="P61" s="515"/>
      <c r="Q61" s="515"/>
      <c r="R61" s="515"/>
      <c r="S61" s="515"/>
      <c r="T61" s="515"/>
      <c r="U61" s="515"/>
      <c r="V61" s="515"/>
    </row>
    <row r="62" spans="1:22" s="515" customFormat="1" x14ac:dyDescent="0.2">
      <c r="A62" s="444"/>
      <c r="B62" s="236" t="s">
        <v>341</v>
      </c>
      <c r="C62" s="217">
        <v>90</v>
      </c>
      <c r="D62" s="129">
        <v>103</v>
      </c>
      <c r="E62" s="129">
        <v>190</v>
      </c>
      <c r="F62" s="129">
        <v>211</v>
      </c>
      <c r="G62" s="129">
        <v>152</v>
      </c>
      <c r="H62" s="129">
        <v>238</v>
      </c>
      <c r="I62" s="218">
        <v>275</v>
      </c>
      <c r="J62" s="748" t="s">
        <v>154</v>
      </c>
      <c r="K62" s="749" t="s">
        <v>154</v>
      </c>
      <c r="L62" s="743">
        <v>1525</v>
      </c>
    </row>
    <row r="63" spans="1:22" ht="12.75" thickBot="1" x14ac:dyDescent="0.25">
      <c r="A63" s="91"/>
      <c r="B63" s="124" t="s">
        <v>165</v>
      </c>
      <c r="C63" s="119">
        <v>74</v>
      </c>
      <c r="D63" s="118">
        <v>103</v>
      </c>
      <c r="E63" s="118">
        <v>180</v>
      </c>
      <c r="F63" s="118">
        <v>209</v>
      </c>
      <c r="G63" s="118">
        <v>164</v>
      </c>
      <c r="H63" s="118">
        <v>242</v>
      </c>
      <c r="I63" s="118">
        <v>293</v>
      </c>
      <c r="J63" s="1027" t="s">
        <v>154</v>
      </c>
      <c r="K63" s="1028" t="s">
        <v>154</v>
      </c>
      <c r="L63" s="132">
        <v>1549</v>
      </c>
      <c r="M63" s="6"/>
    </row>
    <row r="64" spans="1:22" s="515" customFormat="1" x14ac:dyDescent="0.2">
      <c r="A64" s="1030"/>
      <c r="B64" s="1031"/>
      <c r="C64" s="98"/>
      <c r="D64" s="98"/>
      <c r="E64" s="98"/>
      <c r="F64" s="98"/>
      <c r="G64" s="98"/>
      <c r="H64" s="98"/>
      <c r="I64" s="98"/>
      <c r="J64" s="1032"/>
      <c r="K64" s="1032"/>
      <c r="L64" s="98"/>
      <c r="M64" s="6"/>
      <c r="O64" s="515" t="s">
        <v>132</v>
      </c>
    </row>
    <row r="65" spans="1:22" s="11" customFormat="1" ht="13.5" thickBot="1" x14ac:dyDescent="0.25">
      <c r="A65" s="7" t="s">
        <v>505</v>
      </c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2"/>
      <c r="O65" s="2"/>
      <c r="P65" s="2"/>
      <c r="Q65" s="2"/>
      <c r="R65" s="2"/>
      <c r="S65" s="2"/>
      <c r="T65" s="2"/>
      <c r="U65" s="2"/>
      <c r="V65" s="2"/>
    </row>
    <row r="66" spans="1:22" s="11" customFormat="1" ht="12.75" thickBot="1" x14ac:dyDescent="0.25">
      <c r="A66" s="80"/>
      <c r="B66" s="81"/>
      <c r="C66" s="1575" t="s">
        <v>30</v>
      </c>
      <c r="D66" s="1575"/>
      <c r="E66" s="1575"/>
      <c r="F66" s="1575"/>
      <c r="G66" s="1575"/>
      <c r="H66" s="1575"/>
      <c r="I66" s="1575"/>
      <c r="J66" s="1575"/>
      <c r="K66" s="1575"/>
      <c r="L66" s="1576"/>
      <c r="M66" s="44"/>
      <c r="N66" s="2"/>
      <c r="O66" s="2"/>
      <c r="P66" s="2"/>
      <c r="Q66" s="2"/>
      <c r="R66" s="2"/>
      <c r="S66" s="2"/>
      <c r="T66" s="2"/>
      <c r="U66" s="2"/>
      <c r="V66" s="2"/>
    </row>
    <row r="67" spans="1:22" customFormat="1" ht="13.5" thickBot="1" x14ac:dyDescent="0.25">
      <c r="A67" s="104" t="s">
        <v>2</v>
      </c>
      <c r="B67" s="105" t="s">
        <v>3</v>
      </c>
      <c r="C67" s="744" t="s">
        <v>4</v>
      </c>
      <c r="D67" s="745" t="s">
        <v>5</v>
      </c>
      <c r="E67" s="745" t="s">
        <v>6</v>
      </c>
      <c r="F67" s="745" t="s">
        <v>7</v>
      </c>
      <c r="G67" s="745" t="s">
        <v>8</v>
      </c>
      <c r="H67" s="745" t="s">
        <v>9</v>
      </c>
      <c r="I67" s="745" t="s">
        <v>10</v>
      </c>
      <c r="J67" s="745" t="s">
        <v>371</v>
      </c>
      <c r="K67" s="746" t="s">
        <v>372</v>
      </c>
      <c r="L67" s="747" t="s">
        <v>11</v>
      </c>
      <c r="M67" s="11"/>
      <c r="N67" s="2"/>
      <c r="O67" s="2"/>
      <c r="P67" s="2"/>
      <c r="Q67" s="2"/>
      <c r="R67" s="2"/>
      <c r="S67" s="2"/>
      <c r="T67" s="2"/>
      <c r="U67" s="2"/>
      <c r="V67" s="2"/>
    </row>
    <row r="68" spans="1:22" customFormat="1" ht="12.75" x14ac:dyDescent="0.2">
      <c r="A68" s="27">
        <v>1</v>
      </c>
      <c r="B68" s="28" t="s">
        <v>14</v>
      </c>
      <c r="C68" s="1279">
        <v>14</v>
      </c>
      <c r="D68" s="1280">
        <v>2</v>
      </c>
      <c r="E68" s="1280">
        <v>11</v>
      </c>
      <c r="F68" s="1280">
        <v>13</v>
      </c>
      <c r="G68" s="1280">
        <v>11</v>
      </c>
      <c r="H68" s="1280">
        <v>10</v>
      </c>
      <c r="I68" s="1280">
        <v>20</v>
      </c>
      <c r="J68" s="1280">
        <v>30</v>
      </c>
      <c r="K68" s="1281">
        <v>21</v>
      </c>
      <c r="L68" s="1282">
        <f t="shared" ref="L68:L82" si="19">SUM(C68:K68)</f>
        <v>132</v>
      </c>
      <c r="M68" s="24"/>
      <c r="N68" s="480"/>
      <c r="O68" s="480"/>
      <c r="P68" s="480"/>
      <c r="Q68" s="480"/>
      <c r="R68" s="480"/>
      <c r="S68" s="480"/>
      <c r="T68" s="2"/>
      <c r="U68" s="2"/>
      <c r="V68" s="2"/>
    </row>
    <row r="69" spans="1:22" customFormat="1" ht="12.75" x14ac:dyDescent="0.2">
      <c r="A69" s="25">
        <v>2</v>
      </c>
      <c r="B69" s="26" t="s">
        <v>15</v>
      </c>
      <c r="C69" s="949">
        <v>2</v>
      </c>
      <c r="D69" s="950">
        <v>0</v>
      </c>
      <c r="E69" s="950">
        <v>8</v>
      </c>
      <c r="F69" s="950">
        <v>19</v>
      </c>
      <c r="G69" s="950">
        <v>12</v>
      </c>
      <c r="H69" s="950">
        <v>18</v>
      </c>
      <c r="I69" s="950">
        <v>27</v>
      </c>
      <c r="J69" s="950">
        <v>30</v>
      </c>
      <c r="K69" s="951">
        <v>28</v>
      </c>
      <c r="L69" s="1142">
        <f t="shared" si="19"/>
        <v>144</v>
      </c>
      <c r="M69" s="24"/>
      <c r="N69" s="2"/>
      <c r="O69" s="2"/>
      <c r="P69" s="2"/>
      <c r="Q69" s="2"/>
      <c r="R69" s="2"/>
      <c r="S69" s="2"/>
      <c r="T69" s="2"/>
      <c r="U69" s="2"/>
      <c r="V69" s="2"/>
    </row>
    <row r="70" spans="1:22" customFormat="1" ht="12.75" x14ac:dyDescent="0.2">
      <c r="A70" s="25">
        <v>3</v>
      </c>
      <c r="B70" s="26" t="s">
        <v>16</v>
      </c>
      <c r="C70" s="949">
        <v>2</v>
      </c>
      <c r="D70" s="950">
        <v>3</v>
      </c>
      <c r="E70" s="950">
        <v>12</v>
      </c>
      <c r="F70" s="950">
        <v>11</v>
      </c>
      <c r="G70" s="950">
        <v>8</v>
      </c>
      <c r="H70" s="950">
        <v>13</v>
      </c>
      <c r="I70" s="950">
        <v>27</v>
      </c>
      <c r="J70" s="950">
        <v>29</v>
      </c>
      <c r="K70" s="951">
        <v>28</v>
      </c>
      <c r="L70" s="1142">
        <f t="shared" si="19"/>
        <v>133</v>
      </c>
      <c r="M70" s="24"/>
      <c r="N70" s="2"/>
      <c r="O70" s="2"/>
      <c r="P70" s="2"/>
      <c r="Q70" s="2"/>
      <c r="R70" s="2"/>
      <c r="S70" s="2"/>
      <c r="T70" s="2"/>
      <c r="U70" s="2"/>
      <c r="V70" s="2"/>
    </row>
    <row r="71" spans="1:22" customFormat="1" ht="12.75" x14ac:dyDescent="0.2">
      <c r="A71" s="25">
        <v>4</v>
      </c>
      <c r="B71" s="26" t="s">
        <v>17</v>
      </c>
      <c r="C71" s="949">
        <v>1</v>
      </c>
      <c r="D71" s="950">
        <v>0</v>
      </c>
      <c r="E71" s="950">
        <v>8</v>
      </c>
      <c r="F71" s="950">
        <v>10</v>
      </c>
      <c r="G71" s="950">
        <v>7</v>
      </c>
      <c r="H71" s="950">
        <v>12</v>
      </c>
      <c r="I71" s="950">
        <v>15</v>
      </c>
      <c r="J71" s="950">
        <v>29</v>
      </c>
      <c r="K71" s="951">
        <v>20</v>
      </c>
      <c r="L71" s="1142">
        <f t="shared" si="19"/>
        <v>102</v>
      </c>
      <c r="M71" s="24"/>
      <c r="N71" s="2"/>
      <c r="O71" s="2"/>
      <c r="P71" s="2"/>
      <c r="Q71" s="2"/>
      <c r="R71" s="2"/>
      <c r="S71" s="2"/>
      <c r="T71" s="2"/>
      <c r="U71" s="2"/>
      <c r="V71" s="2"/>
    </row>
    <row r="72" spans="1:22" customFormat="1" ht="12.75" x14ac:dyDescent="0.2">
      <c r="A72" s="25">
        <v>5</v>
      </c>
      <c r="B72" s="26" t="s">
        <v>18</v>
      </c>
      <c r="C72" s="949">
        <v>3</v>
      </c>
      <c r="D72" s="950">
        <v>1</v>
      </c>
      <c r="E72" s="950">
        <v>13</v>
      </c>
      <c r="F72" s="950">
        <v>24</v>
      </c>
      <c r="G72" s="950">
        <v>28</v>
      </c>
      <c r="H72" s="950">
        <v>38</v>
      </c>
      <c r="I72" s="950">
        <v>69</v>
      </c>
      <c r="J72" s="950">
        <v>70</v>
      </c>
      <c r="K72" s="951">
        <v>54</v>
      </c>
      <c r="L72" s="1142">
        <f t="shared" si="19"/>
        <v>300</v>
      </c>
      <c r="M72" s="24"/>
      <c r="N72" s="2"/>
      <c r="O72" s="2"/>
      <c r="P72" s="2"/>
      <c r="Q72" s="2"/>
      <c r="R72" s="2"/>
      <c r="S72" s="2"/>
      <c r="T72" s="2"/>
      <c r="U72" s="2"/>
      <c r="V72" s="2"/>
    </row>
    <row r="73" spans="1:22" customFormat="1" ht="12.75" x14ac:dyDescent="0.2">
      <c r="A73" s="27">
        <v>6</v>
      </c>
      <c r="B73" s="28" t="s">
        <v>19</v>
      </c>
      <c r="C73" s="949">
        <v>0</v>
      </c>
      <c r="D73" s="950">
        <v>6</v>
      </c>
      <c r="E73" s="950">
        <v>10</v>
      </c>
      <c r="F73" s="950">
        <v>8</v>
      </c>
      <c r="G73" s="950">
        <v>18</v>
      </c>
      <c r="H73" s="950">
        <v>30</v>
      </c>
      <c r="I73" s="950">
        <v>56</v>
      </c>
      <c r="J73" s="950">
        <v>65</v>
      </c>
      <c r="K73" s="951">
        <v>23</v>
      </c>
      <c r="L73" s="1142">
        <f t="shared" si="19"/>
        <v>216</v>
      </c>
      <c r="M73" s="24"/>
      <c r="N73" s="2"/>
      <c r="O73" s="2"/>
      <c r="P73" s="2"/>
      <c r="Q73" s="2"/>
      <c r="R73" s="2"/>
      <c r="S73" s="2"/>
      <c r="T73" s="2"/>
      <c r="U73" s="2"/>
      <c r="V73" s="2"/>
    </row>
    <row r="74" spans="1:22" customFormat="1" ht="12.75" x14ac:dyDescent="0.2">
      <c r="A74" s="27">
        <v>7</v>
      </c>
      <c r="B74" s="28" t="s">
        <v>20</v>
      </c>
      <c r="C74" s="949">
        <v>2</v>
      </c>
      <c r="D74" s="950">
        <v>7</v>
      </c>
      <c r="E74" s="950">
        <v>10</v>
      </c>
      <c r="F74" s="950">
        <v>14</v>
      </c>
      <c r="G74" s="950">
        <v>18</v>
      </c>
      <c r="H74" s="950">
        <v>29</v>
      </c>
      <c r="I74" s="950">
        <v>49</v>
      </c>
      <c r="J74" s="950">
        <v>69</v>
      </c>
      <c r="K74" s="951">
        <v>59</v>
      </c>
      <c r="L74" s="1142">
        <f t="shared" si="19"/>
        <v>257</v>
      </c>
      <c r="M74" s="24"/>
      <c r="N74" s="2"/>
      <c r="O74" s="2"/>
      <c r="P74" s="2"/>
      <c r="Q74" s="2"/>
      <c r="R74" s="2"/>
      <c r="S74" s="2"/>
      <c r="T74" s="2"/>
      <c r="U74" s="2"/>
      <c r="V74" s="2"/>
    </row>
    <row r="75" spans="1:22" customFormat="1" ht="12.75" x14ac:dyDescent="0.2">
      <c r="A75" s="25">
        <v>8</v>
      </c>
      <c r="B75" s="26" t="s">
        <v>21</v>
      </c>
      <c r="C75" s="949">
        <v>0</v>
      </c>
      <c r="D75" s="950">
        <v>1</v>
      </c>
      <c r="E75" s="950">
        <v>8</v>
      </c>
      <c r="F75" s="950">
        <v>15</v>
      </c>
      <c r="G75" s="950">
        <v>18</v>
      </c>
      <c r="H75" s="950">
        <v>30</v>
      </c>
      <c r="I75" s="950">
        <v>67</v>
      </c>
      <c r="J75" s="950">
        <v>71</v>
      </c>
      <c r="K75" s="951">
        <v>44</v>
      </c>
      <c r="L75" s="1142">
        <f t="shared" si="19"/>
        <v>254</v>
      </c>
      <c r="M75" s="24"/>
      <c r="N75" s="2"/>
      <c r="O75" s="2"/>
      <c r="P75" s="2"/>
      <c r="Q75" s="2"/>
      <c r="R75" s="2"/>
      <c r="S75" s="2"/>
      <c r="T75" s="2"/>
      <c r="U75" s="2"/>
      <c r="V75" s="2"/>
    </row>
    <row r="76" spans="1:22" customFormat="1" ht="12.75" x14ac:dyDescent="0.2">
      <c r="A76" s="25">
        <v>9</v>
      </c>
      <c r="B76" s="26" t="s">
        <v>22</v>
      </c>
      <c r="C76" s="949">
        <v>1</v>
      </c>
      <c r="D76" s="950">
        <v>6</v>
      </c>
      <c r="E76" s="950">
        <v>4</v>
      </c>
      <c r="F76" s="950">
        <v>8</v>
      </c>
      <c r="G76" s="950">
        <v>10</v>
      </c>
      <c r="H76" s="950">
        <v>24</v>
      </c>
      <c r="I76" s="950">
        <v>42</v>
      </c>
      <c r="J76" s="950">
        <v>37</v>
      </c>
      <c r="K76" s="951">
        <v>16</v>
      </c>
      <c r="L76" s="1142">
        <f t="shared" si="19"/>
        <v>148</v>
      </c>
      <c r="M76" s="24"/>
      <c r="N76" s="2"/>
      <c r="O76" s="2"/>
      <c r="P76" s="2"/>
      <c r="Q76" s="2"/>
      <c r="R76" s="2"/>
      <c r="S76" s="2"/>
      <c r="T76" s="2"/>
      <c r="U76" s="2"/>
      <c r="V76" s="2"/>
    </row>
    <row r="77" spans="1:22" customFormat="1" ht="12.75" x14ac:dyDescent="0.2">
      <c r="A77" s="25">
        <v>10</v>
      </c>
      <c r="B77" s="26" t="s">
        <v>23</v>
      </c>
      <c r="C77" s="949">
        <v>0</v>
      </c>
      <c r="D77" s="950">
        <v>2</v>
      </c>
      <c r="E77" s="950">
        <v>5</v>
      </c>
      <c r="F77" s="950">
        <v>16</v>
      </c>
      <c r="G77" s="950">
        <v>17</v>
      </c>
      <c r="H77" s="950">
        <v>19</v>
      </c>
      <c r="I77" s="950">
        <v>41</v>
      </c>
      <c r="J77" s="950">
        <v>30</v>
      </c>
      <c r="K77" s="951">
        <v>21</v>
      </c>
      <c r="L77" s="1142">
        <f t="shared" si="19"/>
        <v>151</v>
      </c>
      <c r="M77" s="24"/>
      <c r="N77" s="2"/>
      <c r="O77" s="2"/>
      <c r="P77" s="2"/>
      <c r="Q77" s="2"/>
      <c r="R77" s="2"/>
      <c r="S77" s="2"/>
      <c r="T77" s="2"/>
      <c r="U77" s="2"/>
      <c r="V77" s="2"/>
    </row>
    <row r="78" spans="1:22" customFormat="1" ht="12.75" x14ac:dyDescent="0.2">
      <c r="A78" s="27">
        <v>11</v>
      </c>
      <c r="B78" s="28" t="s">
        <v>24</v>
      </c>
      <c r="C78" s="949">
        <v>7</v>
      </c>
      <c r="D78" s="950">
        <v>5</v>
      </c>
      <c r="E78" s="950">
        <v>7</v>
      </c>
      <c r="F78" s="950">
        <v>14</v>
      </c>
      <c r="G78" s="950">
        <v>17</v>
      </c>
      <c r="H78" s="950">
        <v>22</v>
      </c>
      <c r="I78" s="950">
        <v>33</v>
      </c>
      <c r="J78" s="950">
        <v>24</v>
      </c>
      <c r="K78" s="951">
        <v>14</v>
      </c>
      <c r="L78" s="1142">
        <f t="shared" si="19"/>
        <v>143</v>
      </c>
      <c r="M78" s="24"/>
      <c r="N78" s="2"/>
      <c r="O78" s="2"/>
      <c r="P78" s="2"/>
      <c r="Q78" s="2"/>
      <c r="R78" s="2"/>
      <c r="S78" s="2"/>
      <c r="T78" s="2"/>
      <c r="U78" s="2"/>
      <c r="V78" s="2"/>
    </row>
    <row r="79" spans="1:22" customFormat="1" ht="12.75" x14ac:dyDescent="0.2">
      <c r="A79" s="25">
        <v>12</v>
      </c>
      <c r="B79" s="26" t="s">
        <v>25</v>
      </c>
      <c r="C79" s="949">
        <v>2</v>
      </c>
      <c r="D79" s="950">
        <v>4</v>
      </c>
      <c r="E79" s="950">
        <v>25</v>
      </c>
      <c r="F79" s="950">
        <v>29</v>
      </c>
      <c r="G79" s="950">
        <v>26</v>
      </c>
      <c r="H79" s="950">
        <v>42</v>
      </c>
      <c r="I79" s="950">
        <v>57</v>
      </c>
      <c r="J79" s="950">
        <v>73</v>
      </c>
      <c r="K79" s="951">
        <v>32</v>
      </c>
      <c r="L79" s="1142">
        <f t="shared" si="19"/>
        <v>290</v>
      </c>
      <c r="M79" s="24"/>
      <c r="N79" s="2"/>
      <c r="O79" s="2"/>
      <c r="P79" s="2"/>
      <c r="Q79" s="2"/>
      <c r="R79" s="2"/>
      <c r="S79" s="2"/>
      <c r="T79" s="2"/>
      <c r="U79" s="2"/>
      <c r="V79" s="2"/>
    </row>
    <row r="80" spans="1:22" customFormat="1" ht="12.75" x14ac:dyDescent="0.2">
      <c r="A80" s="25">
        <v>13</v>
      </c>
      <c r="B80" s="26" t="s">
        <v>26</v>
      </c>
      <c r="C80" s="949">
        <v>3</v>
      </c>
      <c r="D80" s="950">
        <v>2</v>
      </c>
      <c r="E80" s="950">
        <v>10</v>
      </c>
      <c r="F80" s="950">
        <v>22</v>
      </c>
      <c r="G80" s="950">
        <v>22</v>
      </c>
      <c r="H80" s="950">
        <v>63</v>
      </c>
      <c r="I80" s="950">
        <v>122</v>
      </c>
      <c r="J80" s="950">
        <v>105</v>
      </c>
      <c r="K80" s="951">
        <v>58</v>
      </c>
      <c r="L80" s="1142">
        <f t="shared" si="19"/>
        <v>407</v>
      </c>
      <c r="M80" s="24"/>
      <c r="N80" s="2"/>
      <c r="O80" s="2"/>
      <c r="P80" s="2"/>
      <c r="Q80" s="2"/>
      <c r="R80" s="2"/>
      <c r="S80" s="2"/>
      <c r="T80" s="2"/>
      <c r="U80" s="2"/>
      <c r="V80" s="2"/>
    </row>
    <row r="81" spans="1:22" customFormat="1" ht="12.75" x14ac:dyDescent="0.2">
      <c r="A81" s="25">
        <v>14</v>
      </c>
      <c r="B81" s="26" t="s">
        <v>27</v>
      </c>
      <c r="C81" s="949">
        <v>3</v>
      </c>
      <c r="D81" s="950">
        <v>7</v>
      </c>
      <c r="E81" s="950">
        <v>12</v>
      </c>
      <c r="F81" s="950">
        <v>19</v>
      </c>
      <c r="G81" s="950">
        <v>26</v>
      </c>
      <c r="H81" s="950">
        <v>55</v>
      </c>
      <c r="I81" s="950">
        <v>86</v>
      </c>
      <c r="J81" s="950">
        <v>116</v>
      </c>
      <c r="K81" s="951">
        <v>74</v>
      </c>
      <c r="L81" s="1142">
        <f t="shared" si="19"/>
        <v>398</v>
      </c>
      <c r="M81" s="24"/>
      <c r="N81" s="2"/>
      <c r="O81" s="2"/>
      <c r="P81" s="2"/>
      <c r="Q81" s="2"/>
      <c r="R81" s="2"/>
      <c r="S81" s="2"/>
      <c r="T81" s="2"/>
      <c r="U81" s="2"/>
      <c r="V81" s="2"/>
    </row>
    <row r="82" spans="1:22" s="32" customFormat="1" ht="12.75" thickBot="1" x14ac:dyDescent="0.25">
      <c r="A82" s="29">
        <v>15</v>
      </c>
      <c r="B82" s="30" t="s">
        <v>28</v>
      </c>
      <c r="C82" s="142">
        <v>9</v>
      </c>
      <c r="D82" s="141">
        <v>5</v>
      </c>
      <c r="E82" s="141">
        <v>14</v>
      </c>
      <c r="F82" s="141">
        <v>7</v>
      </c>
      <c r="G82" s="141">
        <v>5</v>
      </c>
      <c r="H82" s="141">
        <v>11</v>
      </c>
      <c r="I82" s="141">
        <v>16</v>
      </c>
      <c r="J82" s="141">
        <v>20</v>
      </c>
      <c r="K82" s="830">
        <v>6</v>
      </c>
      <c r="L82" s="1283">
        <f t="shared" si="19"/>
        <v>93</v>
      </c>
      <c r="M82" s="24"/>
      <c r="N82" s="2"/>
      <c r="O82" s="2"/>
      <c r="P82" s="2"/>
      <c r="Q82" s="2"/>
      <c r="R82" s="2"/>
      <c r="S82" s="2"/>
      <c r="T82" s="2"/>
      <c r="U82" s="2"/>
      <c r="V82" s="2"/>
    </row>
    <row r="83" spans="1:22" s="32" customFormat="1" x14ac:dyDescent="0.2">
      <c r="A83" s="502"/>
      <c r="B83" s="831" t="s">
        <v>493</v>
      </c>
      <c r="C83" s="833">
        <f t="shared" ref="C83:L83" si="20">SUM(C68:C82)</f>
        <v>49</v>
      </c>
      <c r="D83" s="128">
        <f t="shared" si="20"/>
        <v>51</v>
      </c>
      <c r="E83" s="128">
        <f t="shared" si="20"/>
        <v>157</v>
      </c>
      <c r="F83" s="128">
        <f t="shared" si="20"/>
        <v>229</v>
      </c>
      <c r="G83" s="128">
        <f t="shared" si="20"/>
        <v>243</v>
      </c>
      <c r="H83" s="128">
        <f t="shared" si="20"/>
        <v>416</v>
      </c>
      <c r="I83" s="128">
        <f t="shared" si="20"/>
        <v>727</v>
      </c>
      <c r="J83" s="128">
        <f t="shared" si="20"/>
        <v>798</v>
      </c>
      <c r="K83" s="829">
        <f t="shared" si="20"/>
        <v>498</v>
      </c>
      <c r="L83" s="832">
        <f t="shared" si="20"/>
        <v>3168</v>
      </c>
      <c r="N83" s="2"/>
      <c r="O83" s="2"/>
      <c r="P83" s="2"/>
      <c r="Q83" s="2"/>
      <c r="R83" s="2"/>
      <c r="S83" s="2"/>
      <c r="T83" s="2"/>
      <c r="U83" s="2"/>
      <c r="V83" s="2"/>
    </row>
    <row r="84" spans="1:22" s="515" customFormat="1" x14ac:dyDescent="0.2">
      <c r="A84" s="1272"/>
      <c r="B84" s="1273" t="s">
        <v>453</v>
      </c>
      <c r="C84" s="1274">
        <v>44</v>
      </c>
      <c r="D84" s="1275">
        <v>67</v>
      </c>
      <c r="E84" s="1275">
        <v>159</v>
      </c>
      <c r="F84" s="1275">
        <v>236</v>
      </c>
      <c r="G84" s="1275">
        <v>236</v>
      </c>
      <c r="H84" s="1275">
        <v>415</v>
      </c>
      <c r="I84" s="1275">
        <v>730</v>
      </c>
      <c r="J84" s="1275">
        <v>800</v>
      </c>
      <c r="K84" s="1276">
        <v>474</v>
      </c>
      <c r="L84" s="1277">
        <v>3161</v>
      </c>
    </row>
    <row r="85" spans="1:22" s="515" customFormat="1" x14ac:dyDescent="0.2">
      <c r="A85" s="660"/>
      <c r="B85" s="948" t="s">
        <v>428</v>
      </c>
      <c r="C85" s="949">
        <v>38</v>
      </c>
      <c r="D85" s="950">
        <v>65</v>
      </c>
      <c r="E85" s="950">
        <v>174</v>
      </c>
      <c r="F85" s="950">
        <v>252</v>
      </c>
      <c r="G85" s="950">
        <v>248</v>
      </c>
      <c r="H85" s="950">
        <v>427</v>
      </c>
      <c r="I85" s="950">
        <v>747</v>
      </c>
      <c r="J85" s="950">
        <v>855</v>
      </c>
      <c r="K85" s="951">
        <v>496</v>
      </c>
      <c r="L85" s="952">
        <v>3302</v>
      </c>
    </row>
    <row r="86" spans="1:22" s="515" customFormat="1" x14ac:dyDescent="0.2">
      <c r="A86" s="660"/>
      <c r="B86" s="948" t="s">
        <v>386</v>
      </c>
      <c r="C86" s="949">
        <v>41</v>
      </c>
      <c r="D86" s="950">
        <v>69</v>
      </c>
      <c r="E86" s="950">
        <v>176</v>
      </c>
      <c r="F86" s="950">
        <v>250</v>
      </c>
      <c r="G86" s="950">
        <v>224</v>
      </c>
      <c r="H86" s="950">
        <v>455</v>
      </c>
      <c r="I86" s="950">
        <v>796</v>
      </c>
      <c r="J86" s="950">
        <v>896</v>
      </c>
      <c r="K86" s="951">
        <v>497</v>
      </c>
      <c r="L86" s="952">
        <v>3404</v>
      </c>
    </row>
    <row r="87" spans="1:22" s="515" customFormat="1" x14ac:dyDescent="0.2">
      <c r="A87" s="444"/>
      <c r="B87" s="236" t="s">
        <v>341</v>
      </c>
      <c r="C87" s="217">
        <v>39</v>
      </c>
      <c r="D87" s="129">
        <v>73</v>
      </c>
      <c r="E87" s="129">
        <v>183</v>
      </c>
      <c r="F87" s="129">
        <v>217</v>
      </c>
      <c r="G87" s="129">
        <v>263</v>
      </c>
      <c r="H87" s="129">
        <v>512</v>
      </c>
      <c r="I87" s="218">
        <v>770</v>
      </c>
      <c r="J87" s="748" t="s">
        <v>154</v>
      </c>
      <c r="K87" s="749" t="s">
        <v>154</v>
      </c>
      <c r="L87" s="743">
        <v>3513</v>
      </c>
    </row>
    <row r="88" spans="1:22" ht="12.75" thickBot="1" x14ac:dyDescent="0.25">
      <c r="A88" s="91"/>
      <c r="B88" s="124" t="s">
        <v>165</v>
      </c>
      <c r="C88" s="119">
        <v>34</v>
      </c>
      <c r="D88" s="118">
        <v>75</v>
      </c>
      <c r="E88" s="118">
        <v>188</v>
      </c>
      <c r="F88" s="118">
        <v>216</v>
      </c>
      <c r="G88" s="118">
        <v>270</v>
      </c>
      <c r="H88" s="118">
        <v>531</v>
      </c>
      <c r="I88" s="118">
        <v>848</v>
      </c>
      <c r="J88" s="1027" t="s">
        <v>154</v>
      </c>
      <c r="K88" s="1028" t="s">
        <v>154</v>
      </c>
      <c r="L88" s="132">
        <v>3523</v>
      </c>
    </row>
    <row r="89" spans="1:22" s="515" customFormat="1" x14ac:dyDescent="0.2">
      <c r="A89" s="1030"/>
      <c r="B89" s="1031"/>
      <c r="C89" s="98"/>
      <c r="D89" s="98"/>
      <c r="E89" s="98"/>
      <c r="F89" s="98"/>
      <c r="G89" s="98"/>
      <c r="H89" s="98"/>
      <c r="I89" s="98"/>
      <c r="J89" s="1032"/>
      <c r="K89" s="1032"/>
      <c r="L89" s="98"/>
    </row>
    <row r="90" spans="1:22" s="11" customFormat="1" ht="13.5" thickBot="1" x14ac:dyDescent="0.25">
      <c r="A90" s="7" t="s">
        <v>508</v>
      </c>
      <c r="B90" s="226"/>
      <c r="C90" s="226"/>
      <c r="D90" s="226"/>
      <c r="E90" s="226"/>
      <c r="F90" s="226"/>
      <c r="G90" s="226"/>
      <c r="H90" s="226"/>
      <c r="I90" s="226"/>
      <c r="J90" s="226"/>
      <c r="K90" s="226"/>
      <c r="L90" s="226"/>
      <c r="M90" s="226"/>
      <c r="N90" s="2"/>
      <c r="O90" s="2"/>
      <c r="P90" s="2"/>
      <c r="Q90" s="2"/>
      <c r="R90" s="2"/>
      <c r="S90" s="2"/>
      <c r="T90" s="2"/>
      <c r="U90" s="2"/>
      <c r="V90" s="2"/>
    </row>
    <row r="91" spans="1:22" s="11" customFormat="1" ht="12.75" thickBot="1" x14ac:dyDescent="0.25">
      <c r="A91" s="556"/>
      <c r="B91" s="557"/>
      <c r="C91" s="1582" t="s">
        <v>31</v>
      </c>
      <c r="D91" s="1582"/>
      <c r="E91" s="1582"/>
      <c r="F91" s="1582"/>
      <c r="G91" s="1582"/>
      <c r="H91" s="1582"/>
      <c r="I91" s="1582"/>
      <c r="J91" s="1582"/>
      <c r="K91" s="1582"/>
      <c r="L91" s="1582"/>
      <c r="M91" s="547"/>
      <c r="N91" s="2"/>
      <c r="O91" s="2"/>
      <c r="P91" s="2"/>
      <c r="Q91" s="2"/>
      <c r="R91" s="2"/>
      <c r="S91" s="2"/>
      <c r="T91" s="2"/>
      <c r="U91" s="2"/>
      <c r="V91" s="2"/>
    </row>
    <row r="92" spans="1:22" customFormat="1" ht="13.5" thickBot="1" x14ac:dyDescent="0.25">
      <c r="A92" s="558" t="s">
        <v>2</v>
      </c>
      <c r="B92" s="559" t="s">
        <v>3</v>
      </c>
      <c r="C92" s="744" t="s">
        <v>4</v>
      </c>
      <c r="D92" s="745" t="s">
        <v>5</v>
      </c>
      <c r="E92" s="745" t="s">
        <v>6</v>
      </c>
      <c r="F92" s="745" t="s">
        <v>7</v>
      </c>
      <c r="G92" s="745" t="s">
        <v>8</v>
      </c>
      <c r="H92" s="745" t="s">
        <v>9</v>
      </c>
      <c r="I92" s="745" t="s">
        <v>10</v>
      </c>
      <c r="J92" s="745" t="s">
        <v>371</v>
      </c>
      <c r="K92" s="746" t="s">
        <v>372</v>
      </c>
      <c r="L92" s="747" t="s">
        <v>11</v>
      </c>
      <c r="M92" s="548"/>
      <c r="N92" s="2"/>
      <c r="O92" s="2"/>
      <c r="P92" s="2"/>
      <c r="Q92" s="2"/>
      <c r="R92" s="2"/>
      <c r="S92" s="2"/>
      <c r="T92" s="2"/>
      <c r="U92" s="2"/>
      <c r="V92" s="2"/>
    </row>
    <row r="93" spans="1:22" customFormat="1" ht="12.75" x14ac:dyDescent="0.2">
      <c r="A93" s="566">
        <v>1</v>
      </c>
      <c r="B93" s="567" t="s">
        <v>14</v>
      </c>
      <c r="C93" s="1279">
        <v>0</v>
      </c>
      <c r="D93" s="1280">
        <v>2</v>
      </c>
      <c r="E93" s="1280">
        <v>15</v>
      </c>
      <c r="F93" s="1280">
        <v>26</v>
      </c>
      <c r="G93" s="1280">
        <v>18</v>
      </c>
      <c r="H93" s="1280">
        <v>18</v>
      </c>
      <c r="I93" s="1280">
        <v>28</v>
      </c>
      <c r="J93" s="1280">
        <v>35</v>
      </c>
      <c r="K93" s="1281">
        <v>21</v>
      </c>
      <c r="L93" s="568">
        <f t="shared" ref="L93:L107" si="21">SUM(C93:K93)</f>
        <v>163</v>
      </c>
      <c r="M93" s="549"/>
      <c r="N93" s="2"/>
      <c r="O93" s="2"/>
      <c r="P93" s="2"/>
      <c r="Q93" s="2"/>
      <c r="R93" s="2"/>
      <c r="S93" s="2"/>
      <c r="T93" s="2"/>
      <c r="U93" s="2"/>
      <c r="V93" s="2"/>
    </row>
    <row r="94" spans="1:22" customFormat="1" ht="12.75" x14ac:dyDescent="0.2">
      <c r="A94" s="569">
        <v>2</v>
      </c>
      <c r="B94" s="570" t="s">
        <v>15</v>
      </c>
      <c r="C94" s="949">
        <v>0</v>
      </c>
      <c r="D94" s="950">
        <v>3</v>
      </c>
      <c r="E94" s="950">
        <v>17</v>
      </c>
      <c r="F94" s="950">
        <v>31</v>
      </c>
      <c r="G94" s="950">
        <v>20</v>
      </c>
      <c r="H94" s="950">
        <v>23</v>
      </c>
      <c r="I94" s="950">
        <v>35</v>
      </c>
      <c r="J94" s="950">
        <v>38</v>
      </c>
      <c r="K94" s="951">
        <v>28</v>
      </c>
      <c r="L94" s="571">
        <f t="shared" si="21"/>
        <v>195</v>
      </c>
      <c r="M94" s="549"/>
      <c r="N94" s="481"/>
      <c r="O94" s="481"/>
      <c r="P94" s="481"/>
      <c r="Q94" s="481"/>
      <c r="R94" s="481"/>
      <c r="S94" s="481"/>
      <c r="T94" s="2"/>
      <c r="U94" s="2"/>
      <c r="V94" s="2"/>
    </row>
    <row r="95" spans="1:22" customFormat="1" ht="12.75" x14ac:dyDescent="0.2">
      <c r="A95" s="569">
        <v>3</v>
      </c>
      <c r="B95" s="570" t="s">
        <v>16</v>
      </c>
      <c r="C95" s="949">
        <v>0</v>
      </c>
      <c r="D95" s="950">
        <v>1</v>
      </c>
      <c r="E95" s="950">
        <v>18</v>
      </c>
      <c r="F95" s="950">
        <v>20</v>
      </c>
      <c r="G95" s="950">
        <v>17</v>
      </c>
      <c r="H95" s="950">
        <v>22</v>
      </c>
      <c r="I95" s="950">
        <v>38</v>
      </c>
      <c r="J95" s="950">
        <v>33</v>
      </c>
      <c r="K95" s="951">
        <v>28</v>
      </c>
      <c r="L95" s="571">
        <f t="shared" si="21"/>
        <v>177</v>
      </c>
      <c r="M95" s="549"/>
      <c r="N95" s="2"/>
      <c r="O95" s="2"/>
      <c r="P95" s="2"/>
      <c r="Q95" s="2"/>
      <c r="R95" s="2"/>
      <c r="S95" s="2"/>
      <c r="T95" s="2"/>
      <c r="U95" s="2"/>
      <c r="V95" s="2"/>
    </row>
    <row r="96" spans="1:22" customFormat="1" ht="12.75" x14ac:dyDescent="0.2">
      <c r="A96" s="569">
        <v>4</v>
      </c>
      <c r="B96" s="570" t="s">
        <v>17</v>
      </c>
      <c r="C96" s="949">
        <v>0</v>
      </c>
      <c r="D96" s="950">
        <v>3</v>
      </c>
      <c r="E96" s="950">
        <v>13</v>
      </c>
      <c r="F96" s="950">
        <v>13</v>
      </c>
      <c r="G96" s="950">
        <v>11</v>
      </c>
      <c r="H96" s="950">
        <v>12</v>
      </c>
      <c r="I96" s="950">
        <v>18</v>
      </c>
      <c r="J96" s="950">
        <v>27</v>
      </c>
      <c r="K96" s="951">
        <v>16</v>
      </c>
      <c r="L96" s="571">
        <f t="shared" si="21"/>
        <v>113</v>
      </c>
      <c r="M96" s="549"/>
      <c r="N96" s="2"/>
      <c r="O96" s="2"/>
      <c r="P96" s="2"/>
      <c r="Q96" s="2"/>
      <c r="R96" s="2"/>
      <c r="S96" s="2"/>
      <c r="T96" s="2"/>
      <c r="U96" s="2"/>
      <c r="V96" s="2"/>
    </row>
    <row r="97" spans="1:22" customFormat="1" ht="12.75" x14ac:dyDescent="0.2">
      <c r="A97" s="569">
        <v>5</v>
      </c>
      <c r="B97" s="570" t="s">
        <v>18</v>
      </c>
      <c r="C97" s="949">
        <v>0</v>
      </c>
      <c r="D97" s="950">
        <v>1</v>
      </c>
      <c r="E97" s="950">
        <v>24</v>
      </c>
      <c r="F97" s="950">
        <v>42</v>
      </c>
      <c r="G97" s="950">
        <v>41</v>
      </c>
      <c r="H97" s="950">
        <v>54</v>
      </c>
      <c r="I97" s="950">
        <v>89</v>
      </c>
      <c r="J97" s="950">
        <v>89</v>
      </c>
      <c r="K97" s="951">
        <v>54</v>
      </c>
      <c r="L97" s="571">
        <f t="shared" si="21"/>
        <v>394</v>
      </c>
      <c r="M97" s="549"/>
      <c r="N97" s="2"/>
      <c r="O97" s="2"/>
      <c r="P97" s="2"/>
      <c r="Q97" s="2"/>
      <c r="R97" s="2"/>
      <c r="S97" s="2"/>
      <c r="T97" s="2"/>
      <c r="U97" s="2"/>
      <c r="V97" s="2"/>
    </row>
    <row r="98" spans="1:22" customFormat="1" ht="12.75" x14ac:dyDescent="0.2">
      <c r="A98" s="572">
        <v>6</v>
      </c>
      <c r="B98" s="573" t="s">
        <v>19</v>
      </c>
      <c r="C98" s="949">
        <v>0</v>
      </c>
      <c r="D98" s="950">
        <v>3</v>
      </c>
      <c r="E98" s="950">
        <v>15</v>
      </c>
      <c r="F98" s="950">
        <v>17</v>
      </c>
      <c r="G98" s="950">
        <v>29</v>
      </c>
      <c r="H98" s="950">
        <v>40</v>
      </c>
      <c r="I98" s="950">
        <v>75</v>
      </c>
      <c r="J98" s="950">
        <v>77</v>
      </c>
      <c r="K98" s="951">
        <v>30</v>
      </c>
      <c r="L98" s="571">
        <f t="shared" si="21"/>
        <v>286</v>
      </c>
      <c r="M98" s="549"/>
      <c r="N98" s="2"/>
      <c r="O98" s="2"/>
      <c r="P98" s="2"/>
      <c r="Q98" s="2"/>
      <c r="R98" s="2"/>
      <c r="S98" s="2"/>
      <c r="T98" s="2"/>
      <c r="U98" s="2"/>
      <c r="V98" s="2"/>
    </row>
    <row r="99" spans="1:22" customFormat="1" ht="12.75" x14ac:dyDescent="0.2">
      <c r="A99" s="572">
        <v>7</v>
      </c>
      <c r="B99" s="573" t="s">
        <v>20</v>
      </c>
      <c r="C99" s="949">
        <v>0</v>
      </c>
      <c r="D99" s="950">
        <v>2</v>
      </c>
      <c r="E99" s="950">
        <v>16</v>
      </c>
      <c r="F99" s="950">
        <v>29</v>
      </c>
      <c r="G99" s="950">
        <v>26</v>
      </c>
      <c r="H99" s="950">
        <v>43</v>
      </c>
      <c r="I99" s="950">
        <v>69</v>
      </c>
      <c r="J99" s="950">
        <v>90</v>
      </c>
      <c r="K99" s="951">
        <v>66</v>
      </c>
      <c r="L99" s="571">
        <f t="shared" si="21"/>
        <v>341</v>
      </c>
      <c r="M99" s="549"/>
      <c r="N99" s="2"/>
      <c r="O99" s="2"/>
      <c r="P99" s="2"/>
      <c r="Q99" s="2"/>
      <c r="R99" s="2"/>
      <c r="S99" s="2"/>
      <c r="T99" s="2"/>
      <c r="U99" s="2"/>
      <c r="V99" s="2"/>
    </row>
    <row r="100" spans="1:22" customFormat="1" ht="12.75" x14ac:dyDescent="0.2">
      <c r="A100" s="569">
        <v>8</v>
      </c>
      <c r="B100" s="570" t="s">
        <v>21</v>
      </c>
      <c r="C100" s="949">
        <v>0</v>
      </c>
      <c r="D100" s="950">
        <v>0</v>
      </c>
      <c r="E100" s="950">
        <v>15</v>
      </c>
      <c r="F100" s="950">
        <v>31</v>
      </c>
      <c r="G100" s="950">
        <v>32</v>
      </c>
      <c r="H100" s="950">
        <v>47</v>
      </c>
      <c r="I100" s="950">
        <v>87</v>
      </c>
      <c r="J100" s="950">
        <v>88</v>
      </c>
      <c r="K100" s="951">
        <v>46</v>
      </c>
      <c r="L100" s="571">
        <f t="shared" si="21"/>
        <v>346</v>
      </c>
      <c r="M100" s="549"/>
      <c r="N100" s="2"/>
      <c r="O100" s="2"/>
      <c r="P100" s="2"/>
      <c r="Q100" s="2"/>
      <c r="R100" s="2"/>
      <c r="S100" s="2"/>
      <c r="T100" s="2"/>
      <c r="U100" s="2"/>
      <c r="V100" s="2"/>
    </row>
    <row r="101" spans="1:22" customFormat="1" ht="12.75" x14ac:dyDescent="0.2">
      <c r="A101" s="569">
        <v>9</v>
      </c>
      <c r="B101" s="570" t="s">
        <v>22</v>
      </c>
      <c r="C101" s="949">
        <v>0</v>
      </c>
      <c r="D101" s="950">
        <v>4</v>
      </c>
      <c r="E101" s="950">
        <v>8</v>
      </c>
      <c r="F101" s="950">
        <v>18</v>
      </c>
      <c r="G101" s="950">
        <v>13</v>
      </c>
      <c r="H101" s="950">
        <v>38</v>
      </c>
      <c r="I101" s="950">
        <v>56</v>
      </c>
      <c r="J101" s="950">
        <v>44</v>
      </c>
      <c r="K101" s="951">
        <v>20</v>
      </c>
      <c r="L101" s="571">
        <f t="shared" si="21"/>
        <v>201</v>
      </c>
      <c r="M101" s="549"/>
      <c r="N101" s="2"/>
      <c r="O101" s="2"/>
      <c r="P101" s="2"/>
      <c r="Q101" s="2"/>
      <c r="R101" s="2"/>
      <c r="S101" s="2"/>
      <c r="T101" s="2"/>
      <c r="U101" s="2"/>
      <c r="V101" s="2"/>
    </row>
    <row r="102" spans="1:22" customFormat="1" ht="12.75" x14ac:dyDescent="0.2">
      <c r="A102" s="569">
        <v>10</v>
      </c>
      <c r="B102" s="570" t="s">
        <v>23</v>
      </c>
      <c r="C102" s="949">
        <v>0</v>
      </c>
      <c r="D102" s="950">
        <v>1</v>
      </c>
      <c r="E102" s="950">
        <v>9</v>
      </c>
      <c r="F102" s="950">
        <v>26</v>
      </c>
      <c r="G102" s="950">
        <v>28</v>
      </c>
      <c r="H102" s="950">
        <v>34</v>
      </c>
      <c r="I102" s="950">
        <v>52</v>
      </c>
      <c r="J102" s="950">
        <v>33</v>
      </c>
      <c r="K102" s="951">
        <v>27</v>
      </c>
      <c r="L102" s="571">
        <f t="shared" si="21"/>
        <v>210</v>
      </c>
      <c r="M102" s="549"/>
      <c r="N102" s="2"/>
      <c r="O102" s="2"/>
      <c r="P102" s="2"/>
      <c r="Q102" s="2"/>
      <c r="R102" s="2"/>
      <c r="S102" s="2"/>
      <c r="T102" s="2"/>
      <c r="U102" s="2"/>
      <c r="V102" s="2"/>
    </row>
    <row r="103" spans="1:22" customFormat="1" ht="12.75" x14ac:dyDescent="0.2">
      <c r="A103" s="572">
        <v>11</v>
      </c>
      <c r="B103" s="573" t="s">
        <v>24</v>
      </c>
      <c r="C103" s="949">
        <v>0</v>
      </c>
      <c r="D103" s="950">
        <v>0</v>
      </c>
      <c r="E103" s="950">
        <v>7</v>
      </c>
      <c r="F103" s="950">
        <v>26</v>
      </c>
      <c r="G103" s="950">
        <v>31</v>
      </c>
      <c r="H103" s="950">
        <v>33</v>
      </c>
      <c r="I103" s="950">
        <v>45</v>
      </c>
      <c r="J103" s="950">
        <v>31</v>
      </c>
      <c r="K103" s="951">
        <v>14</v>
      </c>
      <c r="L103" s="571">
        <f t="shared" si="21"/>
        <v>187</v>
      </c>
      <c r="M103" s="549"/>
      <c r="N103" s="2"/>
      <c r="O103" s="2"/>
      <c r="P103" s="2"/>
      <c r="Q103" s="2"/>
      <c r="R103" s="2"/>
      <c r="S103" s="2"/>
      <c r="T103" s="2"/>
      <c r="U103" s="2"/>
      <c r="V103" s="2"/>
    </row>
    <row r="104" spans="1:22" customFormat="1" ht="12.75" x14ac:dyDescent="0.2">
      <c r="A104" s="569">
        <v>12</v>
      </c>
      <c r="B104" s="570" t="s">
        <v>25</v>
      </c>
      <c r="C104" s="949">
        <v>0</v>
      </c>
      <c r="D104" s="950">
        <v>3</v>
      </c>
      <c r="E104" s="950">
        <v>26</v>
      </c>
      <c r="F104" s="950">
        <v>44</v>
      </c>
      <c r="G104" s="950">
        <v>48</v>
      </c>
      <c r="H104" s="950">
        <v>69</v>
      </c>
      <c r="I104" s="950">
        <v>83</v>
      </c>
      <c r="J104" s="950">
        <v>92</v>
      </c>
      <c r="K104" s="951">
        <v>36</v>
      </c>
      <c r="L104" s="571">
        <f t="shared" si="21"/>
        <v>401</v>
      </c>
      <c r="M104" s="549"/>
      <c r="N104" s="2"/>
      <c r="O104" s="2"/>
      <c r="P104" s="2"/>
      <c r="Q104" s="2"/>
      <c r="R104" s="2"/>
      <c r="S104" s="2"/>
      <c r="T104" s="2"/>
      <c r="U104" s="2"/>
      <c r="V104" s="2"/>
    </row>
    <row r="105" spans="1:22" customFormat="1" ht="12.75" x14ac:dyDescent="0.2">
      <c r="A105" s="569">
        <v>13</v>
      </c>
      <c r="B105" s="570" t="s">
        <v>26</v>
      </c>
      <c r="C105" s="949">
        <v>0</v>
      </c>
      <c r="D105" s="950">
        <v>0</v>
      </c>
      <c r="E105" s="950">
        <v>18</v>
      </c>
      <c r="F105" s="950">
        <v>35</v>
      </c>
      <c r="G105" s="950">
        <v>37</v>
      </c>
      <c r="H105" s="950">
        <v>81</v>
      </c>
      <c r="I105" s="950">
        <v>156</v>
      </c>
      <c r="J105" s="950">
        <v>129</v>
      </c>
      <c r="K105" s="951">
        <v>65</v>
      </c>
      <c r="L105" s="571">
        <f t="shared" si="21"/>
        <v>521</v>
      </c>
      <c r="M105" s="549"/>
      <c r="N105" s="2"/>
      <c r="O105" s="2"/>
      <c r="P105" s="2"/>
      <c r="Q105" s="2"/>
      <c r="R105" s="2"/>
      <c r="S105" s="2"/>
      <c r="T105" s="2"/>
      <c r="U105" s="2"/>
      <c r="V105" s="2"/>
    </row>
    <row r="106" spans="1:22" customFormat="1" ht="12.75" x14ac:dyDescent="0.2">
      <c r="A106" s="569">
        <v>14</v>
      </c>
      <c r="B106" s="570" t="s">
        <v>27</v>
      </c>
      <c r="C106" s="949">
        <v>0</v>
      </c>
      <c r="D106" s="950">
        <v>2</v>
      </c>
      <c r="E106" s="950">
        <v>16</v>
      </c>
      <c r="F106" s="950">
        <v>31</v>
      </c>
      <c r="G106" s="950">
        <v>50</v>
      </c>
      <c r="H106" s="950">
        <v>78</v>
      </c>
      <c r="I106" s="950">
        <v>126</v>
      </c>
      <c r="J106" s="950">
        <v>135</v>
      </c>
      <c r="K106" s="951">
        <v>84</v>
      </c>
      <c r="L106" s="571">
        <f t="shared" si="21"/>
        <v>522</v>
      </c>
      <c r="M106" s="549"/>
      <c r="N106" s="2"/>
      <c r="O106" s="2"/>
      <c r="P106" s="2"/>
      <c r="Q106" s="2"/>
      <c r="R106" s="2"/>
      <c r="S106" s="2"/>
      <c r="T106" s="2"/>
      <c r="U106" s="2"/>
      <c r="V106" s="2"/>
    </row>
    <row r="107" spans="1:22" s="32" customFormat="1" ht="12.75" thickBot="1" x14ac:dyDescent="0.25">
      <c r="A107" s="574">
        <v>15</v>
      </c>
      <c r="B107" s="575" t="s">
        <v>28</v>
      </c>
      <c r="C107" s="142">
        <v>0</v>
      </c>
      <c r="D107" s="141">
        <v>0</v>
      </c>
      <c r="E107" s="141">
        <v>17</v>
      </c>
      <c r="F107" s="141">
        <v>14</v>
      </c>
      <c r="G107" s="141">
        <v>16</v>
      </c>
      <c r="H107" s="141">
        <v>19</v>
      </c>
      <c r="I107" s="141">
        <v>24</v>
      </c>
      <c r="J107" s="141">
        <v>24</v>
      </c>
      <c r="K107" s="830">
        <v>9</v>
      </c>
      <c r="L107" s="576">
        <f t="shared" si="21"/>
        <v>123</v>
      </c>
      <c r="M107" s="549"/>
      <c r="N107" s="2"/>
      <c r="O107" s="2"/>
      <c r="P107" s="2"/>
      <c r="Q107" s="2"/>
      <c r="R107" s="2"/>
      <c r="S107" s="2"/>
      <c r="T107" s="2"/>
      <c r="U107" s="2"/>
      <c r="V107" s="2"/>
    </row>
    <row r="108" spans="1:22" s="32" customFormat="1" x14ac:dyDescent="0.2">
      <c r="A108" s="502"/>
      <c r="B108" s="831" t="s">
        <v>493</v>
      </c>
      <c r="C108" s="833">
        <f t="shared" ref="C108:L108" si="22">SUM(C93:C107)</f>
        <v>0</v>
      </c>
      <c r="D108" s="128">
        <f t="shared" si="22"/>
        <v>25</v>
      </c>
      <c r="E108" s="128">
        <f t="shared" si="22"/>
        <v>234</v>
      </c>
      <c r="F108" s="128">
        <f t="shared" si="22"/>
        <v>403</v>
      </c>
      <c r="G108" s="128">
        <f t="shared" si="22"/>
        <v>417</v>
      </c>
      <c r="H108" s="128">
        <f t="shared" si="22"/>
        <v>611</v>
      </c>
      <c r="I108" s="128">
        <f t="shared" si="22"/>
        <v>981</v>
      </c>
      <c r="J108" s="128">
        <f t="shared" si="22"/>
        <v>965</v>
      </c>
      <c r="K108" s="829">
        <f t="shared" si="22"/>
        <v>544</v>
      </c>
      <c r="L108" s="832">
        <f t="shared" si="22"/>
        <v>4180</v>
      </c>
      <c r="M108" s="50"/>
      <c r="N108" s="2"/>
      <c r="O108" s="2"/>
      <c r="P108" s="2"/>
      <c r="Q108" s="2"/>
      <c r="R108" s="2"/>
      <c r="S108" s="2"/>
      <c r="T108" s="2"/>
      <c r="U108" s="2"/>
      <c r="V108" s="2"/>
    </row>
    <row r="109" spans="1:22" s="515" customFormat="1" x14ac:dyDescent="0.2">
      <c r="A109" s="1272"/>
      <c r="B109" s="1273" t="s">
        <v>453</v>
      </c>
      <c r="C109" s="1274">
        <v>0</v>
      </c>
      <c r="D109" s="1275">
        <v>28</v>
      </c>
      <c r="E109" s="1275">
        <v>238</v>
      </c>
      <c r="F109" s="1275">
        <v>424</v>
      </c>
      <c r="G109" s="1275">
        <v>401</v>
      </c>
      <c r="H109" s="1275">
        <v>626</v>
      </c>
      <c r="I109" s="1275">
        <v>990</v>
      </c>
      <c r="J109" s="1275">
        <v>963</v>
      </c>
      <c r="K109" s="1276">
        <v>527</v>
      </c>
      <c r="L109" s="1277">
        <v>4197</v>
      </c>
      <c r="M109" s="158"/>
    </row>
    <row r="110" spans="1:22" s="421" customFormat="1" x14ac:dyDescent="0.2">
      <c r="A110" s="660"/>
      <c r="B110" s="948" t="s">
        <v>428</v>
      </c>
      <c r="C110" s="949">
        <v>0</v>
      </c>
      <c r="D110" s="950">
        <v>33</v>
      </c>
      <c r="E110" s="950">
        <v>244</v>
      </c>
      <c r="F110" s="950">
        <v>439</v>
      </c>
      <c r="G110" s="950">
        <v>398</v>
      </c>
      <c r="H110" s="950">
        <v>632</v>
      </c>
      <c r="I110" s="950">
        <v>1003</v>
      </c>
      <c r="J110" s="950">
        <v>1020</v>
      </c>
      <c r="K110" s="951">
        <v>546</v>
      </c>
      <c r="L110" s="952">
        <v>4315</v>
      </c>
      <c r="M110" s="50"/>
      <c r="N110" s="515"/>
      <c r="O110" s="515"/>
      <c r="P110" s="515"/>
      <c r="Q110" s="515"/>
      <c r="R110" s="515"/>
      <c r="S110" s="515"/>
      <c r="T110" s="515"/>
      <c r="U110" s="515"/>
      <c r="V110" s="515"/>
    </row>
    <row r="111" spans="1:22" s="421" customFormat="1" x14ac:dyDescent="0.2">
      <c r="A111" s="660"/>
      <c r="B111" s="948" t="s">
        <v>386</v>
      </c>
      <c r="C111" s="949">
        <v>0</v>
      </c>
      <c r="D111" s="950">
        <v>45</v>
      </c>
      <c r="E111" s="950">
        <v>243</v>
      </c>
      <c r="F111" s="950">
        <v>404</v>
      </c>
      <c r="G111" s="950">
        <v>365</v>
      </c>
      <c r="H111" s="950">
        <v>673</v>
      </c>
      <c r="I111" s="950">
        <v>1079</v>
      </c>
      <c r="J111" s="950">
        <v>1071</v>
      </c>
      <c r="K111" s="951">
        <v>557</v>
      </c>
      <c r="L111" s="952">
        <v>4437</v>
      </c>
      <c r="M111" s="50"/>
      <c r="N111" s="515"/>
      <c r="O111" s="515"/>
      <c r="P111" s="515"/>
      <c r="Q111" s="515"/>
      <c r="R111" s="515"/>
      <c r="S111" s="515"/>
      <c r="T111" s="515"/>
      <c r="U111" s="515"/>
      <c r="V111" s="515"/>
    </row>
    <row r="112" spans="1:22" s="515" customFormat="1" x14ac:dyDescent="0.2">
      <c r="A112" s="444"/>
      <c r="B112" s="236" t="s">
        <v>341</v>
      </c>
      <c r="C112" s="217">
        <v>0</v>
      </c>
      <c r="D112" s="129">
        <v>42</v>
      </c>
      <c r="E112" s="129">
        <v>254</v>
      </c>
      <c r="F112" s="129">
        <v>384</v>
      </c>
      <c r="G112" s="129">
        <v>401</v>
      </c>
      <c r="H112" s="129">
        <v>728</v>
      </c>
      <c r="I112" s="218">
        <v>1026</v>
      </c>
      <c r="J112" s="748" t="s">
        <v>154</v>
      </c>
      <c r="K112" s="749" t="s">
        <v>154</v>
      </c>
      <c r="L112" s="743">
        <v>4517</v>
      </c>
      <c r="M112" s="158"/>
    </row>
    <row r="113" spans="1:22" ht="12.75" thickBot="1" x14ac:dyDescent="0.25">
      <c r="A113" s="91"/>
      <c r="B113" s="124" t="s">
        <v>165</v>
      </c>
      <c r="C113" s="119">
        <v>0</v>
      </c>
      <c r="D113" s="118">
        <v>41</v>
      </c>
      <c r="E113" s="118">
        <v>242</v>
      </c>
      <c r="F113" s="118">
        <v>378</v>
      </c>
      <c r="G113" s="118">
        <v>416</v>
      </c>
      <c r="H113" s="118">
        <v>757</v>
      </c>
      <c r="I113" s="118">
        <v>1123</v>
      </c>
      <c r="J113" s="1027" t="s">
        <v>154</v>
      </c>
      <c r="K113" s="1028" t="s">
        <v>154</v>
      </c>
      <c r="L113" s="132">
        <v>4556</v>
      </c>
      <c r="M113" s="158"/>
    </row>
    <row r="114" spans="1:22" s="515" customFormat="1" x14ac:dyDescent="0.2">
      <c r="A114" s="1030"/>
      <c r="B114" s="1031"/>
      <c r="C114" s="98"/>
      <c r="D114" s="98"/>
      <c r="E114" s="98"/>
      <c r="F114" s="98"/>
      <c r="G114" s="98"/>
      <c r="H114" s="98"/>
      <c r="I114" s="98"/>
      <c r="J114" s="1032"/>
      <c r="K114" s="1032"/>
      <c r="L114" s="98"/>
      <c r="M114" s="158"/>
    </row>
    <row r="115" spans="1:22" customFormat="1" ht="13.5" thickBot="1" x14ac:dyDescent="0.25">
      <c r="A115" s="577" t="s">
        <v>504</v>
      </c>
      <c r="B115" s="73"/>
      <c r="C115" s="73"/>
      <c r="D115" s="73"/>
      <c r="E115" s="73"/>
      <c r="F115" s="73"/>
      <c r="G115" s="73"/>
      <c r="H115" s="73"/>
      <c r="I115" s="73"/>
      <c r="J115" s="73"/>
      <c r="K115" s="73"/>
      <c r="L115" s="73"/>
      <c r="M115" s="158"/>
      <c r="N115" s="2"/>
      <c r="O115" s="2"/>
      <c r="P115" s="2"/>
      <c r="Q115" s="2"/>
      <c r="R115" s="2"/>
      <c r="S115" s="2"/>
      <c r="T115" s="2"/>
      <c r="U115" s="2"/>
      <c r="V115" s="2"/>
    </row>
    <row r="116" spans="1:22" customFormat="1" ht="13.5" thickBot="1" x14ac:dyDescent="0.25">
      <c r="A116" s="556"/>
      <c r="B116" s="557"/>
      <c r="C116" s="1582" t="s">
        <v>32</v>
      </c>
      <c r="D116" s="1582"/>
      <c r="E116" s="1582"/>
      <c r="F116" s="1582"/>
      <c r="G116" s="1582"/>
      <c r="H116" s="1582"/>
      <c r="I116" s="1582"/>
      <c r="J116" s="1582"/>
      <c r="K116" s="1582"/>
      <c r="L116" s="1582"/>
      <c r="M116" s="158"/>
      <c r="N116" s="2"/>
      <c r="O116" s="2"/>
      <c r="P116" s="2"/>
      <c r="Q116" s="2"/>
      <c r="R116" s="2"/>
      <c r="S116" s="2"/>
      <c r="T116" s="2"/>
      <c r="U116" s="2"/>
      <c r="V116" s="2"/>
    </row>
    <row r="117" spans="1:22" customFormat="1" ht="13.5" thickBot="1" x14ac:dyDescent="0.25">
      <c r="A117" s="558" t="s">
        <v>2</v>
      </c>
      <c r="B117" s="559" t="s">
        <v>3</v>
      </c>
      <c r="C117" s="744" t="s">
        <v>4</v>
      </c>
      <c r="D117" s="745" t="s">
        <v>5</v>
      </c>
      <c r="E117" s="745" t="s">
        <v>6</v>
      </c>
      <c r="F117" s="745" t="s">
        <v>7</v>
      </c>
      <c r="G117" s="745" t="s">
        <v>8</v>
      </c>
      <c r="H117" s="745" t="s">
        <v>9</v>
      </c>
      <c r="I117" s="745" t="s">
        <v>10</v>
      </c>
      <c r="J117" s="745" t="s">
        <v>371</v>
      </c>
      <c r="K117" s="746" t="s">
        <v>372</v>
      </c>
      <c r="L117" s="747" t="s">
        <v>11</v>
      </c>
      <c r="M117" s="158"/>
      <c r="N117" s="2"/>
      <c r="O117" s="2"/>
      <c r="P117" s="2"/>
      <c r="Q117" s="2"/>
      <c r="R117" s="2"/>
      <c r="S117" s="2"/>
      <c r="T117" s="2"/>
      <c r="U117" s="2"/>
      <c r="V117" s="2"/>
    </row>
    <row r="118" spans="1:22" customFormat="1" ht="12.75" x14ac:dyDescent="0.2">
      <c r="A118" s="566">
        <v>1</v>
      </c>
      <c r="B118" s="567" t="s">
        <v>14</v>
      </c>
      <c r="C118" s="1279">
        <v>0</v>
      </c>
      <c r="D118" s="1280">
        <v>0</v>
      </c>
      <c r="E118" s="1280">
        <v>0</v>
      </c>
      <c r="F118" s="1280">
        <v>0</v>
      </c>
      <c r="G118" s="1280">
        <v>0</v>
      </c>
      <c r="H118" s="1280">
        <v>0</v>
      </c>
      <c r="I118" s="1280">
        <v>0</v>
      </c>
      <c r="J118" s="1280">
        <v>0</v>
      </c>
      <c r="K118" s="1281">
        <v>0</v>
      </c>
      <c r="L118" s="568">
        <f t="shared" ref="L118:L132" si="23">SUM(C118:K118)</f>
        <v>0</v>
      </c>
      <c r="M118" s="158"/>
      <c r="N118" s="2"/>
      <c r="O118" s="2"/>
      <c r="P118" s="2"/>
      <c r="Q118" s="2"/>
      <c r="R118" s="2"/>
      <c r="S118" s="2"/>
      <c r="T118" s="2"/>
      <c r="U118" s="2"/>
      <c r="V118" s="2"/>
    </row>
    <row r="119" spans="1:22" customFormat="1" ht="12.75" x14ac:dyDescent="0.2">
      <c r="A119" s="569">
        <v>2</v>
      </c>
      <c r="B119" s="570" t="s">
        <v>15</v>
      </c>
      <c r="C119" s="949">
        <v>0</v>
      </c>
      <c r="D119" s="950">
        <v>0</v>
      </c>
      <c r="E119" s="950">
        <v>0</v>
      </c>
      <c r="F119" s="950">
        <v>0</v>
      </c>
      <c r="G119" s="950">
        <v>0</v>
      </c>
      <c r="H119" s="950">
        <v>0</v>
      </c>
      <c r="I119" s="950">
        <v>0</v>
      </c>
      <c r="J119" s="950">
        <v>0</v>
      </c>
      <c r="K119" s="951">
        <v>0</v>
      </c>
      <c r="L119" s="571">
        <f t="shared" si="23"/>
        <v>0</v>
      </c>
      <c r="M119" s="158"/>
      <c r="N119" s="2"/>
      <c r="O119" s="2"/>
      <c r="P119" s="2"/>
      <c r="Q119" s="2"/>
      <c r="R119" s="2"/>
      <c r="S119" s="2"/>
      <c r="T119" s="2"/>
      <c r="U119" s="2"/>
      <c r="V119" s="2"/>
    </row>
    <row r="120" spans="1:22" customFormat="1" ht="12.75" x14ac:dyDescent="0.2">
      <c r="A120" s="569">
        <v>3</v>
      </c>
      <c r="B120" s="570" t="s">
        <v>16</v>
      </c>
      <c r="C120" s="949">
        <v>0</v>
      </c>
      <c r="D120" s="950">
        <v>0</v>
      </c>
      <c r="E120" s="950">
        <v>6</v>
      </c>
      <c r="F120" s="950">
        <v>4</v>
      </c>
      <c r="G120" s="950">
        <v>2</v>
      </c>
      <c r="H120" s="950">
        <v>0</v>
      </c>
      <c r="I120" s="950">
        <v>3</v>
      </c>
      <c r="J120" s="950">
        <v>1</v>
      </c>
      <c r="K120" s="951">
        <v>3</v>
      </c>
      <c r="L120" s="571">
        <f t="shared" si="23"/>
        <v>19</v>
      </c>
      <c r="M120" s="158"/>
      <c r="N120" s="482"/>
      <c r="O120" s="482"/>
      <c r="P120" s="482"/>
      <c r="Q120" s="482"/>
      <c r="R120" s="482"/>
      <c r="S120" s="482"/>
      <c r="T120" s="2"/>
      <c r="U120" s="2"/>
      <c r="V120" s="2"/>
    </row>
    <row r="121" spans="1:22" customFormat="1" ht="12.75" x14ac:dyDescent="0.2">
      <c r="A121" s="569">
        <v>4</v>
      </c>
      <c r="B121" s="570" t="s">
        <v>17</v>
      </c>
      <c r="C121" s="949">
        <v>0</v>
      </c>
      <c r="D121" s="950">
        <v>0</v>
      </c>
      <c r="E121" s="950">
        <v>0</v>
      </c>
      <c r="F121" s="950">
        <v>0</v>
      </c>
      <c r="G121" s="950">
        <v>0</v>
      </c>
      <c r="H121" s="950">
        <v>0</v>
      </c>
      <c r="I121" s="950">
        <v>3</v>
      </c>
      <c r="J121" s="950">
        <v>4</v>
      </c>
      <c r="K121" s="951">
        <v>6</v>
      </c>
      <c r="L121" s="571">
        <f t="shared" si="23"/>
        <v>13</v>
      </c>
      <c r="M121" s="158"/>
      <c r="N121" s="2"/>
      <c r="O121" s="2"/>
      <c r="P121" s="2"/>
      <c r="Q121" s="2"/>
      <c r="R121" s="2"/>
      <c r="S121" s="2"/>
      <c r="T121" s="2"/>
      <c r="U121" s="2"/>
      <c r="V121" s="2"/>
    </row>
    <row r="122" spans="1:22" customFormat="1" ht="12.75" x14ac:dyDescent="0.2">
      <c r="A122" s="569">
        <v>5</v>
      </c>
      <c r="B122" s="570" t="s">
        <v>18</v>
      </c>
      <c r="C122" s="949">
        <v>0</v>
      </c>
      <c r="D122" s="950">
        <v>0</v>
      </c>
      <c r="E122" s="950">
        <v>0</v>
      </c>
      <c r="F122" s="950">
        <v>0</v>
      </c>
      <c r="G122" s="950">
        <v>0</v>
      </c>
      <c r="H122" s="950">
        <v>0</v>
      </c>
      <c r="I122" s="950">
        <v>1</v>
      </c>
      <c r="J122" s="950">
        <v>0</v>
      </c>
      <c r="K122" s="951">
        <v>3</v>
      </c>
      <c r="L122" s="571">
        <f t="shared" si="23"/>
        <v>4</v>
      </c>
      <c r="M122" s="158"/>
      <c r="N122" s="2"/>
      <c r="O122" s="2"/>
      <c r="P122" s="2"/>
      <c r="Q122" s="2"/>
      <c r="R122" s="2"/>
      <c r="S122" s="2"/>
      <c r="T122" s="2"/>
      <c r="U122" s="2"/>
      <c r="V122" s="2"/>
    </row>
    <row r="123" spans="1:22" customFormat="1" ht="12.75" x14ac:dyDescent="0.2">
      <c r="A123" s="572">
        <v>6</v>
      </c>
      <c r="B123" s="573" t="s">
        <v>19</v>
      </c>
      <c r="C123" s="949">
        <v>0</v>
      </c>
      <c r="D123" s="950">
        <v>0</v>
      </c>
      <c r="E123" s="950">
        <v>0</v>
      </c>
      <c r="F123" s="950">
        <v>0</v>
      </c>
      <c r="G123" s="950">
        <v>0</v>
      </c>
      <c r="H123" s="950">
        <v>0</v>
      </c>
      <c r="I123" s="950">
        <v>0</v>
      </c>
      <c r="J123" s="950">
        <v>0</v>
      </c>
      <c r="K123" s="951">
        <v>0</v>
      </c>
      <c r="L123" s="571">
        <f t="shared" si="23"/>
        <v>0</v>
      </c>
      <c r="M123" s="158"/>
      <c r="N123" s="2"/>
      <c r="O123" s="2"/>
      <c r="P123" s="2"/>
      <c r="Q123" s="2"/>
      <c r="R123" s="2"/>
      <c r="S123" s="2"/>
      <c r="T123" s="2"/>
      <c r="U123" s="2"/>
      <c r="V123" s="2"/>
    </row>
    <row r="124" spans="1:22" customFormat="1" ht="12.75" x14ac:dyDescent="0.2">
      <c r="A124" s="572">
        <v>7</v>
      </c>
      <c r="B124" s="573" t="s">
        <v>20</v>
      </c>
      <c r="C124" s="949">
        <v>0</v>
      </c>
      <c r="D124" s="950">
        <v>0</v>
      </c>
      <c r="E124" s="950">
        <v>0</v>
      </c>
      <c r="F124" s="950">
        <v>0</v>
      </c>
      <c r="G124" s="950">
        <v>0</v>
      </c>
      <c r="H124" s="950">
        <v>0</v>
      </c>
      <c r="I124" s="950">
        <v>0</v>
      </c>
      <c r="J124" s="950">
        <v>0</v>
      </c>
      <c r="K124" s="951">
        <v>2</v>
      </c>
      <c r="L124" s="571">
        <f t="shared" si="23"/>
        <v>2</v>
      </c>
      <c r="M124" s="158"/>
    </row>
    <row r="125" spans="1:22" customFormat="1" ht="12.75" x14ac:dyDescent="0.2">
      <c r="A125" s="569">
        <v>8</v>
      </c>
      <c r="B125" s="570" t="s">
        <v>21</v>
      </c>
      <c r="C125" s="949">
        <v>0</v>
      </c>
      <c r="D125" s="950">
        <v>0</v>
      </c>
      <c r="E125" s="950">
        <v>0</v>
      </c>
      <c r="F125" s="950">
        <v>0</v>
      </c>
      <c r="G125" s="950">
        <v>0</v>
      </c>
      <c r="H125" s="950">
        <v>0</v>
      </c>
      <c r="I125" s="950">
        <v>0</v>
      </c>
      <c r="J125" s="950">
        <v>0</v>
      </c>
      <c r="K125" s="951">
        <v>0</v>
      </c>
      <c r="L125" s="571">
        <f t="shared" si="23"/>
        <v>0</v>
      </c>
      <c r="M125" s="158"/>
    </row>
    <row r="126" spans="1:22" customFormat="1" ht="12.75" x14ac:dyDescent="0.2">
      <c r="A126" s="569">
        <v>9</v>
      </c>
      <c r="B126" s="570" t="s">
        <v>22</v>
      </c>
      <c r="C126" s="949">
        <v>0</v>
      </c>
      <c r="D126" s="950">
        <v>0</v>
      </c>
      <c r="E126" s="950">
        <v>0</v>
      </c>
      <c r="F126" s="950">
        <v>0</v>
      </c>
      <c r="G126" s="950">
        <v>0</v>
      </c>
      <c r="H126" s="950">
        <v>0</v>
      </c>
      <c r="I126" s="950">
        <v>1</v>
      </c>
      <c r="J126" s="950">
        <v>1</v>
      </c>
      <c r="K126" s="951">
        <v>0</v>
      </c>
      <c r="L126" s="571">
        <f t="shared" si="23"/>
        <v>2</v>
      </c>
      <c r="M126" s="158"/>
    </row>
    <row r="127" spans="1:22" customFormat="1" ht="12.75" x14ac:dyDescent="0.2">
      <c r="A127" s="569">
        <v>10</v>
      </c>
      <c r="B127" s="570" t="s">
        <v>23</v>
      </c>
      <c r="C127" s="949">
        <v>0</v>
      </c>
      <c r="D127" s="950">
        <v>0</v>
      </c>
      <c r="E127" s="950">
        <v>0</v>
      </c>
      <c r="F127" s="950">
        <v>0</v>
      </c>
      <c r="G127" s="950">
        <v>0</v>
      </c>
      <c r="H127" s="950">
        <v>0</v>
      </c>
      <c r="I127" s="950">
        <v>0</v>
      </c>
      <c r="J127" s="950">
        <v>0</v>
      </c>
      <c r="K127" s="951">
        <v>0</v>
      </c>
      <c r="L127" s="571">
        <f t="shared" si="23"/>
        <v>0</v>
      </c>
      <c r="M127" s="158"/>
    </row>
    <row r="128" spans="1:22" customFormat="1" ht="12.75" x14ac:dyDescent="0.2">
      <c r="A128" s="572">
        <v>11</v>
      </c>
      <c r="B128" s="573" t="s">
        <v>24</v>
      </c>
      <c r="C128" s="949">
        <v>0</v>
      </c>
      <c r="D128" s="950">
        <v>0</v>
      </c>
      <c r="E128" s="950">
        <v>0</v>
      </c>
      <c r="F128" s="950">
        <v>0</v>
      </c>
      <c r="G128" s="950">
        <v>0</v>
      </c>
      <c r="H128" s="950">
        <v>0</v>
      </c>
      <c r="I128" s="950">
        <v>0</v>
      </c>
      <c r="J128" s="950">
        <v>0</v>
      </c>
      <c r="K128" s="951">
        <v>0</v>
      </c>
      <c r="L128" s="571">
        <f t="shared" si="23"/>
        <v>0</v>
      </c>
      <c r="M128" s="158"/>
    </row>
    <row r="129" spans="1:17" customFormat="1" ht="12.75" x14ac:dyDescent="0.2">
      <c r="A129" s="569">
        <v>12</v>
      </c>
      <c r="B129" s="570" t="s">
        <v>25</v>
      </c>
      <c r="C129" s="949">
        <v>0</v>
      </c>
      <c r="D129" s="950">
        <v>0</v>
      </c>
      <c r="E129" s="950">
        <v>0</v>
      </c>
      <c r="F129" s="950">
        <v>1</v>
      </c>
      <c r="G129" s="950">
        <v>0</v>
      </c>
      <c r="H129" s="950">
        <v>0</v>
      </c>
      <c r="I129" s="950">
        <v>0</v>
      </c>
      <c r="J129" s="950">
        <v>1</v>
      </c>
      <c r="K129" s="951">
        <v>0</v>
      </c>
      <c r="L129" s="571">
        <f t="shared" si="23"/>
        <v>2</v>
      </c>
      <c r="M129" s="158"/>
    </row>
    <row r="130" spans="1:17" customFormat="1" ht="12.75" x14ac:dyDescent="0.2">
      <c r="A130" s="569">
        <v>13</v>
      </c>
      <c r="B130" s="570" t="s">
        <v>26</v>
      </c>
      <c r="C130" s="949">
        <v>0</v>
      </c>
      <c r="D130" s="950">
        <v>0</v>
      </c>
      <c r="E130" s="950">
        <v>1</v>
      </c>
      <c r="F130" s="950">
        <v>0</v>
      </c>
      <c r="G130" s="950">
        <v>1</v>
      </c>
      <c r="H130" s="950">
        <v>4</v>
      </c>
      <c r="I130" s="950">
        <v>5</v>
      </c>
      <c r="J130" s="950">
        <v>2</v>
      </c>
      <c r="K130" s="951">
        <v>2</v>
      </c>
      <c r="L130" s="571">
        <f t="shared" si="23"/>
        <v>15</v>
      </c>
      <c r="M130" s="158"/>
    </row>
    <row r="131" spans="1:17" customFormat="1" ht="12.75" x14ac:dyDescent="0.2">
      <c r="A131" s="569">
        <v>14</v>
      </c>
      <c r="B131" s="570" t="s">
        <v>27</v>
      </c>
      <c r="C131" s="949">
        <v>0</v>
      </c>
      <c r="D131" s="950">
        <v>0</v>
      </c>
      <c r="E131" s="950">
        <v>1</v>
      </c>
      <c r="F131" s="950">
        <v>0</v>
      </c>
      <c r="G131" s="950">
        <v>0</v>
      </c>
      <c r="H131" s="950">
        <v>1</v>
      </c>
      <c r="I131" s="950">
        <v>0</v>
      </c>
      <c r="J131" s="950">
        <v>5</v>
      </c>
      <c r="K131" s="951">
        <v>3</v>
      </c>
      <c r="L131" s="571">
        <f t="shared" si="23"/>
        <v>10</v>
      </c>
      <c r="M131" s="158"/>
    </row>
    <row r="132" spans="1:17" customFormat="1" ht="13.5" thickBot="1" x14ac:dyDescent="0.25">
      <c r="A132" s="574">
        <v>15</v>
      </c>
      <c r="B132" s="575" t="s">
        <v>28</v>
      </c>
      <c r="C132" s="142">
        <v>0</v>
      </c>
      <c r="D132" s="141">
        <v>0</v>
      </c>
      <c r="E132" s="141">
        <v>0</v>
      </c>
      <c r="F132" s="141">
        <v>0</v>
      </c>
      <c r="G132" s="141">
        <v>1</v>
      </c>
      <c r="H132" s="141">
        <v>0</v>
      </c>
      <c r="I132" s="141">
        <v>0</v>
      </c>
      <c r="J132" s="141">
        <v>0</v>
      </c>
      <c r="K132" s="830">
        <v>0</v>
      </c>
      <c r="L132" s="576">
        <f t="shared" si="23"/>
        <v>1</v>
      </c>
      <c r="M132" s="158"/>
    </row>
    <row r="133" spans="1:17" customFormat="1" ht="12.75" x14ac:dyDescent="0.2">
      <c r="A133" s="502"/>
      <c r="B133" s="831" t="s">
        <v>493</v>
      </c>
      <c r="C133" s="833">
        <f t="shared" ref="C133:L133" si="24">SUM(C118:C132)</f>
        <v>0</v>
      </c>
      <c r="D133" s="128">
        <f t="shared" si="24"/>
        <v>0</v>
      </c>
      <c r="E133" s="128">
        <f t="shared" si="24"/>
        <v>8</v>
      </c>
      <c r="F133" s="128">
        <f t="shared" si="24"/>
        <v>5</v>
      </c>
      <c r="G133" s="128">
        <f t="shared" si="24"/>
        <v>4</v>
      </c>
      <c r="H133" s="128">
        <f t="shared" si="24"/>
        <v>5</v>
      </c>
      <c r="I133" s="128">
        <f t="shared" si="24"/>
        <v>13</v>
      </c>
      <c r="J133" s="128">
        <f t="shared" si="24"/>
        <v>14</v>
      </c>
      <c r="K133" s="829">
        <f t="shared" si="24"/>
        <v>19</v>
      </c>
      <c r="L133" s="832">
        <f t="shared" si="24"/>
        <v>68</v>
      </c>
      <c r="M133" s="158"/>
    </row>
    <row r="134" spans="1:17" s="517" customFormat="1" ht="12.75" x14ac:dyDescent="0.2">
      <c r="A134" s="1272"/>
      <c r="B134" s="1273" t="s">
        <v>453</v>
      </c>
      <c r="C134" s="1274">
        <v>0</v>
      </c>
      <c r="D134" s="1275">
        <v>0</v>
      </c>
      <c r="E134" s="1275">
        <v>8</v>
      </c>
      <c r="F134" s="1275">
        <v>5</v>
      </c>
      <c r="G134" s="1275">
        <v>6</v>
      </c>
      <c r="H134" s="1275">
        <v>4</v>
      </c>
      <c r="I134" s="1275">
        <v>15</v>
      </c>
      <c r="J134" s="1275">
        <v>16</v>
      </c>
      <c r="K134" s="1276">
        <v>17</v>
      </c>
      <c r="L134" s="1277">
        <v>71</v>
      </c>
      <c r="M134" s="158"/>
    </row>
    <row r="135" spans="1:17" s="512" customFormat="1" ht="12.75" x14ac:dyDescent="0.2">
      <c r="A135" s="660"/>
      <c r="B135" s="948" t="s">
        <v>428</v>
      </c>
      <c r="C135" s="949">
        <v>0</v>
      </c>
      <c r="D135" s="950">
        <v>1</v>
      </c>
      <c r="E135" s="950">
        <v>4</v>
      </c>
      <c r="F135" s="950">
        <v>7</v>
      </c>
      <c r="G135" s="950">
        <v>5</v>
      </c>
      <c r="H135" s="950">
        <v>9</v>
      </c>
      <c r="I135" s="950">
        <v>15</v>
      </c>
      <c r="J135" s="950">
        <v>20</v>
      </c>
      <c r="K135" s="951">
        <v>19</v>
      </c>
      <c r="L135" s="952">
        <v>80</v>
      </c>
      <c r="M135" s="158"/>
      <c r="Q135" s="512" t="s">
        <v>132</v>
      </c>
    </row>
    <row r="136" spans="1:17" s="512" customFormat="1" ht="12.75" x14ac:dyDescent="0.2">
      <c r="A136" s="660"/>
      <c r="B136" s="948" t="s">
        <v>386</v>
      </c>
      <c r="C136" s="949">
        <v>0</v>
      </c>
      <c r="D136" s="950">
        <v>0</v>
      </c>
      <c r="E136" s="950">
        <v>5</v>
      </c>
      <c r="F136" s="950">
        <v>10</v>
      </c>
      <c r="G136" s="950">
        <v>4</v>
      </c>
      <c r="H136" s="950">
        <v>10</v>
      </c>
      <c r="I136" s="950">
        <v>19</v>
      </c>
      <c r="J136" s="950">
        <v>19</v>
      </c>
      <c r="K136" s="951">
        <v>9</v>
      </c>
      <c r="L136" s="952">
        <v>76</v>
      </c>
      <c r="M136" s="158"/>
    </row>
    <row r="137" spans="1:17" s="517" customFormat="1" ht="12.75" x14ac:dyDescent="0.2">
      <c r="A137" s="444"/>
      <c r="B137" s="236" t="s">
        <v>341</v>
      </c>
      <c r="C137" s="217">
        <v>0</v>
      </c>
      <c r="D137" s="129">
        <v>1</v>
      </c>
      <c r="E137" s="129">
        <v>5</v>
      </c>
      <c r="F137" s="129">
        <v>13</v>
      </c>
      <c r="G137" s="129">
        <v>4</v>
      </c>
      <c r="H137" s="129">
        <v>19</v>
      </c>
      <c r="I137" s="218">
        <v>14</v>
      </c>
      <c r="J137" s="748" t="s">
        <v>154</v>
      </c>
      <c r="K137" s="749" t="s">
        <v>154</v>
      </c>
      <c r="L137" s="743">
        <v>96</v>
      </c>
      <c r="M137" s="158"/>
    </row>
    <row r="138" spans="1:17" s="106" customFormat="1" ht="13.5" thickBot="1" x14ac:dyDescent="0.25">
      <c r="A138" s="91"/>
      <c r="B138" s="124" t="s">
        <v>165</v>
      </c>
      <c r="C138" s="119">
        <v>0</v>
      </c>
      <c r="D138" s="118">
        <v>0</v>
      </c>
      <c r="E138" s="118">
        <v>7</v>
      </c>
      <c r="F138" s="118">
        <v>14</v>
      </c>
      <c r="G138" s="118">
        <v>6</v>
      </c>
      <c r="H138" s="118">
        <v>9</v>
      </c>
      <c r="I138" s="118">
        <v>11</v>
      </c>
      <c r="J138" s="1027" t="s">
        <v>154</v>
      </c>
      <c r="K138" s="1028" t="s">
        <v>154</v>
      </c>
      <c r="L138" s="132">
        <v>91</v>
      </c>
      <c r="M138" s="158"/>
    </row>
    <row r="139" spans="1:17" s="517" customFormat="1" ht="12.75" x14ac:dyDescent="0.2">
      <c r="A139" s="1030"/>
      <c r="B139" s="1031"/>
      <c r="C139" s="98"/>
      <c r="D139" s="98"/>
      <c r="E139" s="98"/>
      <c r="F139" s="98"/>
      <c r="G139" s="98"/>
      <c r="H139" s="98"/>
      <c r="I139" s="98"/>
      <c r="J139" s="1032"/>
      <c r="K139" s="1032"/>
      <c r="L139" s="98"/>
      <c r="M139" s="158"/>
    </row>
    <row r="140" spans="1:17" customFormat="1" ht="13.5" thickBot="1" x14ac:dyDescent="0.25">
      <c r="A140" s="577" t="s">
        <v>497</v>
      </c>
      <c r="B140" s="73"/>
      <c r="C140" s="73"/>
      <c r="D140" s="73"/>
      <c r="E140" s="73"/>
      <c r="F140" s="73"/>
      <c r="G140" s="73"/>
      <c r="H140" s="73"/>
      <c r="I140" s="73"/>
      <c r="J140" s="73"/>
      <c r="K140" s="73"/>
      <c r="L140" s="73"/>
      <c r="M140" s="158"/>
    </row>
    <row r="141" spans="1:17" customFormat="1" ht="13.5" thickBot="1" x14ac:dyDescent="0.25">
      <c r="A141" s="556"/>
      <c r="B141" s="557"/>
      <c r="C141" s="1582" t="s">
        <v>33</v>
      </c>
      <c r="D141" s="1582"/>
      <c r="E141" s="1582"/>
      <c r="F141" s="1582"/>
      <c r="G141" s="1582"/>
      <c r="H141" s="1582"/>
      <c r="I141" s="1582"/>
      <c r="J141" s="1582"/>
      <c r="K141" s="1582"/>
      <c r="L141" s="1582"/>
      <c r="M141" s="158"/>
    </row>
    <row r="142" spans="1:17" customFormat="1" ht="13.5" thickBot="1" x14ac:dyDescent="0.25">
      <c r="A142" s="558" t="s">
        <v>2</v>
      </c>
      <c r="B142" s="559" t="s">
        <v>3</v>
      </c>
      <c r="C142" s="744" t="s">
        <v>4</v>
      </c>
      <c r="D142" s="745" t="s">
        <v>5</v>
      </c>
      <c r="E142" s="745" t="s">
        <v>6</v>
      </c>
      <c r="F142" s="745" t="s">
        <v>7</v>
      </c>
      <c r="G142" s="745" t="s">
        <v>8</v>
      </c>
      <c r="H142" s="745" t="s">
        <v>9</v>
      </c>
      <c r="I142" s="745" t="s">
        <v>10</v>
      </c>
      <c r="J142" s="745" t="s">
        <v>371</v>
      </c>
      <c r="K142" s="746" t="s">
        <v>372</v>
      </c>
      <c r="L142" s="747" t="s">
        <v>11</v>
      </c>
      <c r="M142" s="158"/>
    </row>
    <row r="143" spans="1:17" customFormat="1" ht="12.75" x14ac:dyDescent="0.2">
      <c r="A143" s="566">
        <v>1</v>
      </c>
      <c r="B143" s="567" t="s">
        <v>14</v>
      </c>
      <c r="C143" s="1279">
        <v>0</v>
      </c>
      <c r="D143" s="1280">
        <v>16</v>
      </c>
      <c r="E143" s="1280">
        <v>8</v>
      </c>
      <c r="F143" s="1280">
        <v>4</v>
      </c>
      <c r="G143" s="1280">
        <v>1</v>
      </c>
      <c r="H143" s="1280">
        <v>1</v>
      </c>
      <c r="I143" s="1280">
        <v>1</v>
      </c>
      <c r="J143" s="1280">
        <v>0</v>
      </c>
      <c r="K143" s="1281">
        <v>0</v>
      </c>
      <c r="L143" s="568">
        <f t="shared" ref="L143:L157" si="25">SUM(C143:K143)</f>
        <v>31</v>
      </c>
      <c r="M143" s="158"/>
    </row>
    <row r="144" spans="1:17" customFormat="1" ht="12.75" x14ac:dyDescent="0.2">
      <c r="A144" s="569">
        <v>2</v>
      </c>
      <c r="B144" s="570" t="s">
        <v>15</v>
      </c>
      <c r="C144" s="949">
        <v>0</v>
      </c>
      <c r="D144" s="950">
        <v>3</v>
      </c>
      <c r="E144" s="950">
        <v>3</v>
      </c>
      <c r="F144" s="950">
        <v>2</v>
      </c>
      <c r="G144" s="950">
        <v>0</v>
      </c>
      <c r="H144" s="950">
        <v>0</v>
      </c>
      <c r="I144" s="950">
        <v>0</v>
      </c>
      <c r="J144" s="950">
        <v>1</v>
      </c>
      <c r="K144" s="951">
        <v>0</v>
      </c>
      <c r="L144" s="571">
        <f t="shared" si="25"/>
        <v>9</v>
      </c>
      <c r="M144" s="158"/>
    </row>
    <row r="145" spans="1:19" customFormat="1" ht="12.75" x14ac:dyDescent="0.2">
      <c r="A145" s="569">
        <v>3</v>
      </c>
      <c r="B145" s="570" t="s">
        <v>16</v>
      </c>
      <c r="C145" s="949">
        <v>0</v>
      </c>
      <c r="D145" s="950">
        <v>0</v>
      </c>
      <c r="E145" s="950">
        <v>3</v>
      </c>
      <c r="F145" s="950">
        <v>0</v>
      </c>
      <c r="G145" s="950">
        <v>0</v>
      </c>
      <c r="H145" s="950">
        <v>1</v>
      </c>
      <c r="I145" s="950">
        <v>1</v>
      </c>
      <c r="J145" s="950">
        <v>1</v>
      </c>
      <c r="K145" s="951">
        <v>0</v>
      </c>
      <c r="L145" s="571">
        <f t="shared" si="25"/>
        <v>6</v>
      </c>
      <c r="M145" s="158"/>
      <c r="N145" s="483"/>
      <c r="O145" s="483"/>
      <c r="P145" s="483"/>
      <c r="Q145" s="483"/>
      <c r="R145" s="483"/>
      <c r="S145" s="483"/>
    </row>
    <row r="146" spans="1:19" customFormat="1" ht="12.75" x14ac:dyDescent="0.2">
      <c r="A146" s="569">
        <v>4</v>
      </c>
      <c r="B146" s="570" t="s">
        <v>17</v>
      </c>
      <c r="C146" s="949">
        <v>0</v>
      </c>
      <c r="D146" s="950">
        <v>2</v>
      </c>
      <c r="E146" s="950">
        <v>5</v>
      </c>
      <c r="F146" s="950">
        <v>0</v>
      </c>
      <c r="G146" s="950">
        <v>1</v>
      </c>
      <c r="H146" s="950">
        <v>1</v>
      </c>
      <c r="I146" s="950">
        <v>0</v>
      </c>
      <c r="J146" s="950">
        <v>0</v>
      </c>
      <c r="K146" s="951">
        <v>0</v>
      </c>
      <c r="L146" s="571">
        <f t="shared" si="25"/>
        <v>9</v>
      </c>
      <c r="M146" s="158"/>
    </row>
    <row r="147" spans="1:19" customFormat="1" ht="12.75" x14ac:dyDescent="0.2">
      <c r="A147" s="569">
        <v>5</v>
      </c>
      <c r="B147" s="570" t="s">
        <v>18</v>
      </c>
      <c r="C147" s="949">
        <v>0</v>
      </c>
      <c r="D147" s="950">
        <v>2</v>
      </c>
      <c r="E147" s="950">
        <v>0</v>
      </c>
      <c r="F147" s="950">
        <v>0</v>
      </c>
      <c r="G147" s="950">
        <v>0</v>
      </c>
      <c r="H147" s="950">
        <v>0</v>
      </c>
      <c r="I147" s="950">
        <v>0</v>
      </c>
      <c r="J147" s="950">
        <v>0</v>
      </c>
      <c r="K147" s="951">
        <v>0</v>
      </c>
      <c r="L147" s="571">
        <f t="shared" si="25"/>
        <v>2</v>
      </c>
      <c r="M147" s="158"/>
    </row>
    <row r="148" spans="1:19" customFormat="1" ht="12.75" x14ac:dyDescent="0.2">
      <c r="A148" s="572">
        <v>6</v>
      </c>
      <c r="B148" s="573" t="s">
        <v>19</v>
      </c>
      <c r="C148" s="949">
        <v>0</v>
      </c>
      <c r="D148" s="950">
        <v>4</v>
      </c>
      <c r="E148" s="950">
        <v>2</v>
      </c>
      <c r="F148" s="950">
        <v>0</v>
      </c>
      <c r="G148" s="950">
        <v>0</v>
      </c>
      <c r="H148" s="950">
        <v>1</v>
      </c>
      <c r="I148" s="950">
        <v>0</v>
      </c>
      <c r="J148" s="950">
        <v>0</v>
      </c>
      <c r="K148" s="951">
        <v>0</v>
      </c>
      <c r="L148" s="571">
        <f t="shared" si="25"/>
        <v>7</v>
      </c>
      <c r="M148" s="158"/>
    </row>
    <row r="149" spans="1:19" customFormat="1" ht="12.75" x14ac:dyDescent="0.2">
      <c r="A149" s="572">
        <v>7</v>
      </c>
      <c r="B149" s="573" t="s">
        <v>20</v>
      </c>
      <c r="C149" s="949">
        <v>0</v>
      </c>
      <c r="D149" s="950">
        <v>6</v>
      </c>
      <c r="E149" s="950">
        <v>7</v>
      </c>
      <c r="F149" s="950">
        <v>0</v>
      </c>
      <c r="G149" s="950">
        <v>0</v>
      </c>
      <c r="H149" s="950">
        <v>0</v>
      </c>
      <c r="I149" s="950">
        <v>0</v>
      </c>
      <c r="J149" s="950">
        <v>0</v>
      </c>
      <c r="K149" s="951">
        <v>0</v>
      </c>
      <c r="L149" s="571">
        <f t="shared" si="25"/>
        <v>13</v>
      </c>
      <c r="M149" s="158"/>
    </row>
    <row r="150" spans="1:19" customFormat="1" ht="12.75" x14ac:dyDescent="0.2">
      <c r="A150" s="569">
        <v>8</v>
      </c>
      <c r="B150" s="570" t="s">
        <v>21</v>
      </c>
      <c r="C150" s="949">
        <v>0</v>
      </c>
      <c r="D150" s="950">
        <v>0</v>
      </c>
      <c r="E150" s="950">
        <v>3</v>
      </c>
      <c r="F150" s="950">
        <v>1</v>
      </c>
      <c r="G150" s="950">
        <v>0</v>
      </c>
      <c r="H150" s="950">
        <v>0</v>
      </c>
      <c r="I150" s="950">
        <v>0</v>
      </c>
      <c r="J150" s="950">
        <v>0</v>
      </c>
      <c r="K150" s="951">
        <v>0</v>
      </c>
      <c r="L150" s="571">
        <f t="shared" si="25"/>
        <v>4</v>
      </c>
      <c r="M150" s="158"/>
    </row>
    <row r="151" spans="1:19" customFormat="1" ht="12.75" x14ac:dyDescent="0.2">
      <c r="A151" s="569">
        <v>9</v>
      </c>
      <c r="B151" s="570" t="s">
        <v>22</v>
      </c>
      <c r="C151" s="949">
        <v>0</v>
      </c>
      <c r="D151" s="950">
        <v>2</v>
      </c>
      <c r="E151" s="950">
        <v>0</v>
      </c>
      <c r="F151" s="950">
        <v>1</v>
      </c>
      <c r="G151" s="950">
        <v>0</v>
      </c>
      <c r="H151" s="950">
        <v>0</v>
      </c>
      <c r="I151" s="950">
        <v>0</v>
      </c>
      <c r="J151" s="950">
        <v>0</v>
      </c>
      <c r="K151" s="951">
        <v>0</v>
      </c>
      <c r="L151" s="571">
        <f t="shared" si="25"/>
        <v>3</v>
      </c>
      <c r="M151" s="158"/>
    </row>
    <row r="152" spans="1:19" customFormat="1" ht="12.75" x14ac:dyDescent="0.2">
      <c r="A152" s="569">
        <v>10</v>
      </c>
      <c r="B152" s="570" t="s">
        <v>23</v>
      </c>
      <c r="C152" s="949">
        <v>0</v>
      </c>
      <c r="D152" s="950">
        <v>1</v>
      </c>
      <c r="E152" s="950">
        <v>2</v>
      </c>
      <c r="F152" s="950">
        <v>1</v>
      </c>
      <c r="G152" s="950">
        <v>0</v>
      </c>
      <c r="H152" s="950">
        <v>0</v>
      </c>
      <c r="I152" s="950">
        <v>0</v>
      </c>
      <c r="J152" s="950">
        <v>0</v>
      </c>
      <c r="K152" s="951">
        <v>0</v>
      </c>
      <c r="L152" s="571">
        <f t="shared" si="25"/>
        <v>4</v>
      </c>
      <c r="M152" s="158"/>
    </row>
    <row r="153" spans="1:19" customFormat="1" ht="12.75" x14ac:dyDescent="0.2">
      <c r="A153" s="572">
        <v>11</v>
      </c>
      <c r="B153" s="573" t="s">
        <v>24</v>
      </c>
      <c r="C153" s="949">
        <v>0</v>
      </c>
      <c r="D153" s="950">
        <v>3</v>
      </c>
      <c r="E153" s="950">
        <v>4</v>
      </c>
      <c r="F153" s="950">
        <v>0</v>
      </c>
      <c r="G153" s="950">
        <v>0</v>
      </c>
      <c r="H153" s="950">
        <v>1</v>
      </c>
      <c r="I153" s="950">
        <v>0</v>
      </c>
      <c r="J153" s="950">
        <v>0</v>
      </c>
      <c r="K153" s="951">
        <v>0</v>
      </c>
      <c r="L153" s="571">
        <f t="shared" si="25"/>
        <v>8</v>
      </c>
      <c r="M153" s="158"/>
    </row>
    <row r="154" spans="1:19" customFormat="1" ht="12.75" x14ac:dyDescent="0.2">
      <c r="A154" s="569">
        <v>12</v>
      </c>
      <c r="B154" s="570" t="s">
        <v>25</v>
      </c>
      <c r="C154" s="949">
        <v>0</v>
      </c>
      <c r="D154" s="950">
        <v>4</v>
      </c>
      <c r="E154" s="950">
        <v>15</v>
      </c>
      <c r="F154" s="950">
        <v>4</v>
      </c>
      <c r="G154" s="950">
        <v>1</v>
      </c>
      <c r="H154" s="950">
        <v>0</v>
      </c>
      <c r="I154" s="950">
        <v>0</v>
      </c>
      <c r="J154" s="950">
        <v>0</v>
      </c>
      <c r="K154" s="951">
        <v>0</v>
      </c>
      <c r="L154" s="571">
        <f t="shared" si="25"/>
        <v>24</v>
      </c>
      <c r="M154" s="158"/>
    </row>
    <row r="155" spans="1:19" customFormat="1" ht="12.75" x14ac:dyDescent="0.2">
      <c r="A155" s="569">
        <v>13</v>
      </c>
      <c r="B155" s="570" t="s">
        <v>26</v>
      </c>
      <c r="C155" s="949">
        <v>0</v>
      </c>
      <c r="D155" s="950">
        <v>0</v>
      </c>
      <c r="E155" s="950">
        <v>1</v>
      </c>
      <c r="F155" s="950">
        <v>1</v>
      </c>
      <c r="G155" s="950">
        <v>0</v>
      </c>
      <c r="H155" s="950">
        <v>0</v>
      </c>
      <c r="I155" s="950">
        <v>0</v>
      </c>
      <c r="J155" s="950">
        <v>0</v>
      </c>
      <c r="K155" s="951">
        <v>0</v>
      </c>
      <c r="L155" s="571">
        <f t="shared" si="25"/>
        <v>2</v>
      </c>
      <c r="M155" s="158"/>
    </row>
    <row r="156" spans="1:19" customFormat="1" ht="12.75" x14ac:dyDescent="0.2">
      <c r="A156" s="569">
        <v>14</v>
      </c>
      <c r="B156" s="570" t="s">
        <v>27</v>
      </c>
      <c r="C156" s="949">
        <v>0</v>
      </c>
      <c r="D156" s="950">
        <v>2</v>
      </c>
      <c r="E156" s="950">
        <v>6</v>
      </c>
      <c r="F156" s="950">
        <v>2</v>
      </c>
      <c r="G156" s="950">
        <v>2</v>
      </c>
      <c r="H156" s="950">
        <v>0</v>
      </c>
      <c r="I156" s="950">
        <v>0</v>
      </c>
      <c r="J156" s="950">
        <v>0</v>
      </c>
      <c r="K156" s="951">
        <v>0</v>
      </c>
      <c r="L156" s="571">
        <f t="shared" si="25"/>
        <v>12</v>
      </c>
      <c r="M156" s="158"/>
    </row>
    <row r="157" spans="1:19" customFormat="1" ht="13.5" thickBot="1" x14ac:dyDescent="0.25">
      <c r="A157" s="574">
        <v>15</v>
      </c>
      <c r="B157" s="575" t="s">
        <v>28</v>
      </c>
      <c r="C157" s="142">
        <v>0</v>
      </c>
      <c r="D157" s="141">
        <v>1</v>
      </c>
      <c r="E157" s="141">
        <v>5</v>
      </c>
      <c r="F157" s="141">
        <v>2</v>
      </c>
      <c r="G157" s="141">
        <v>0</v>
      </c>
      <c r="H157" s="141">
        <v>1</v>
      </c>
      <c r="I157" s="141">
        <v>0</v>
      </c>
      <c r="J157" s="141">
        <v>0</v>
      </c>
      <c r="K157" s="830">
        <v>0</v>
      </c>
      <c r="L157" s="576">
        <f t="shared" si="25"/>
        <v>9</v>
      </c>
      <c r="M157" s="158"/>
    </row>
    <row r="158" spans="1:19" customFormat="1" ht="12.75" x14ac:dyDescent="0.2">
      <c r="A158" s="502"/>
      <c r="B158" s="831" t="s">
        <v>493</v>
      </c>
      <c r="C158" s="833">
        <f t="shared" ref="C158:L158" si="26">SUM(C143:C157)</f>
        <v>0</v>
      </c>
      <c r="D158" s="128">
        <f t="shared" si="26"/>
        <v>46</v>
      </c>
      <c r="E158" s="128">
        <f t="shared" si="26"/>
        <v>64</v>
      </c>
      <c r="F158" s="128">
        <f t="shared" si="26"/>
        <v>18</v>
      </c>
      <c r="G158" s="128">
        <f t="shared" si="26"/>
        <v>5</v>
      </c>
      <c r="H158" s="128">
        <f t="shared" si="26"/>
        <v>6</v>
      </c>
      <c r="I158" s="128">
        <f t="shared" si="26"/>
        <v>2</v>
      </c>
      <c r="J158" s="128">
        <f t="shared" si="26"/>
        <v>2</v>
      </c>
      <c r="K158" s="829">
        <f t="shared" si="26"/>
        <v>0</v>
      </c>
      <c r="L158" s="832">
        <f t="shared" si="26"/>
        <v>143</v>
      </c>
      <c r="M158" s="158"/>
    </row>
    <row r="159" spans="1:19" s="517" customFormat="1" ht="12.75" x14ac:dyDescent="0.2">
      <c r="A159" s="1272"/>
      <c r="B159" s="1273" t="s">
        <v>453</v>
      </c>
      <c r="C159" s="1274">
        <v>0</v>
      </c>
      <c r="D159" s="1275">
        <v>61</v>
      </c>
      <c r="E159" s="1275">
        <v>77</v>
      </c>
      <c r="F159" s="1275">
        <v>22</v>
      </c>
      <c r="G159" s="1275">
        <v>6</v>
      </c>
      <c r="H159" s="1275">
        <v>7</v>
      </c>
      <c r="I159" s="1275">
        <v>2</v>
      </c>
      <c r="J159" s="1275">
        <v>1</v>
      </c>
      <c r="K159" s="1276">
        <v>0</v>
      </c>
      <c r="L159" s="1277">
        <v>176</v>
      </c>
      <c r="M159" s="158"/>
    </row>
    <row r="160" spans="1:19" s="512" customFormat="1" ht="12.75" x14ac:dyDescent="0.2">
      <c r="A160" s="660"/>
      <c r="B160" s="948" t="s">
        <v>428</v>
      </c>
      <c r="C160" s="949">
        <v>0</v>
      </c>
      <c r="D160" s="950">
        <v>62</v>
      </c>
      <c r="E160" s="950">
        <v>100</v>
      </c>
      <c r="F160" s="950">
        <v>30</v>
      </c>
      <c r="G160" s="950">
        <v>6</v>
      </c>
      <c r="H160" s="950">
        <v>8</v>
      </c>
      <c r="I160" s="950">
        <v>2</v>
      </c>
      <c r="J160" s="950">
        <v>3</v>
      </c>
      <c r="K160" s="951">
        <v>0</v>
      </c>
      <c r="L160" s="952">
        <v>211</v>
      </c>
      <c r="M160" s="158"/>
    </row>
    <row r="161" spans="1:19" s="512" customFormat="1" ht="12.75" x14ac:dyDescent="0.2">
      <c r="A161" s="660"/>
      <c r="B161" s="948" t="s">
        <v>386</v>
      </c>
      <c r="C161" s="949">
        <v>0</v>
      </c>
      <c r="D161" s="950">
        <v>79</v>
      </c>
      <c r="E161" s="950">
        <v>105</v>
      </c>
      <c r="F161" s="950">
        <v>34</v>
      </c>
      <c r="G161" s="950">
        <v>11</v>
      </c>
      <c r="H161" s="950">
        <v>4</v>
      </c>
      <c r="I161" s="950">
        <v>4</v>
      </c>
      <c r="J161" s="950">
        <v>1</v>
      </c>
      <c r="K161" s="951">
        <v>0</v>
      </c>
      <c r="L161" s="952">
        <v>238</v>
      </c>
      <c r="M161" s="158"/>
    </row>
    <row r="162" spans="1:19" s="517" customFormat="1" ht="12.75" x14ac:dyDescent="0.2">
      <c r="A162" s="444"/>
      <c r="B162" s="236" t="s">
        <v>341</v>
      </c>
      <c r="C162" s="217">
        <v>7</v>
      </c>
      <c r="D162" s="129">
        <v>80</v>
      </c>
      <c r="E162" s="129">
        <v>112</v>
      </c>
      <c r="F162" s="129">
        <v>30</v>
      </c>
      <c r="G162" s="129">
        <v>10</v>
      </c>
      <c r="H162" s="129">
        <v>3</v>
      </c>
      <c r="I162" s="218">
        <v>4</v>
      </c>
      <c r="J162" s="748" t="s">
        <v>154</v>
      </c>
      <c r="K162" s="749" t="s">
        <v>154</v>
      </c>
      <c r="L162" s="743">
        <v>247</v>
      </c>
      <c r="M162" s="158"/>
    </row>
    <row r="163" spans="1:19" s="106" customFormat="1" ht="13.5" thickBot="1" x14ac:dyDescent="0.25">
      <c r="A163" s="91"/>
      <c r="B163" s="124" t="s">
        <v>165</v>
      </c>
      <c r="C163" s="119">
        <v>1</v>
      </c>
      <c r="D163" s="118">
        <v>83</v>
      </c>
      <c r="E163" s="118">
        <v>117</v>
      </c>
      <c r="F163" s="118">
        <v>32</v>
      </c>
      <c r="G163" s="118">
        <v>12</v>
      </c>
      <c r="H163" s="118">
        <v>7</v>
      </c>
      <c r="I163" s="118">
        <v>7</v>
      </c>
      <c r="J163" s="1027" t="s">
        <v>154</v>
      </c>
      <c r="K163" s="1028" t="s">
        <v>154</v>
      </c>
      <c r="L163" s="132">
        <v>261</v>
      </c>
      <c r="M163" s="158"/>
    </row>
    <row r="164" spans="1:19" s="517" customFormat="1" ht="12.75" x14ac:dyDescent="0.2">
      <c r="A164" s="1030"/>
      <c r="B164" s="1031"/>
      <c r="C164" s="98"/>
      <c r="D164" s="98"/>
      <c r="E164" s="98"/>
      <c r="F164" s="98"/>
      <c r="G164" s="98"/>
      <c r="H164" s="98"/>
      <c r="I164" s="98"/>
      <c r="J164" s="1032"/>
      <c r="K164" s="1032"/>
      <c r="L164" s="98"/>
      <c r="M164" s="158"/>
    </row>
    <row r="165" spans="1:19" customFormat="1" ht="13.5" thickBot="1" x14ac:dyDescent="0.25">
      <c r="A165" s="577" t="s">
        <v>498</v>
      </c>
      <c r="B165" s="73"/>
      <c r="C165" s="73"/>
      <c r="D165" s="73"/>
      <c r="E165" s="73"/>
      <c r="F165" s="73"/>
      <c r="G165" s="73"/>
      <c r="H165" s="73"/>
      <c r="I165" s="73"/>
      <c r="J165" s="73"/>
      <c r="K165" s="73"/>
      <c r="L165" s="73"/>
      <c r="M165" s="226"/>
    </row>
    <row r="166" spans="1:19" customFormat="1" ht="13.5" thickBot="1" x14ac:dyDescent="0.25">
      <c r="A166" s="556"/>
      <c r="B166" s="557"/>
      <c r="C166" s="1583" t="s">
        <v>129</v>
      </c>
      <c r="D166" s="1583"/>
      <c r="E166" s="1583"/>
      <c r="F166" s="1583"/>
      <c r="G166" s="1583"/>
      <c r="H166" s="1583"/>
      <c r="I166" s="1583"/>
      <c r="J166" s="1583"/>
      <c r="K166" s="1583"/>
      <c r="L166" s="1583"/>
      <c r="M166" s="548"/>
    </row>
    <row r="167" spans="1:19" customFormat="1" ht="13.5" thickBot="1" x14ac:dyDescent="0.25">
      <c r="A167" s="558" t="s">
        <v>2</v>
      </c>
      <c r="B167" s="559" t="s">
        <v>3</v>
      </c>
      <c r="C167" s="744" t="s">
        <v>4</v>
      </c>
      <c r="D167" s="745" t="s">
        <v>5</v>
      </c>
      <c r="E167" s="745" t="s">
        <v>6</v>
      </c>
      <c r="F167" s="745" t="s">
        <v>7</v>
      </c>
      <c r="G167" s="745" t="s">
        <v>8</v>
      </c>
      <c r="H167" s="745" t="s">
        <v>9</v>
      </c>
      <c r="I167" s="745" t="s">
        <v>10</v>
      </c>
      <c r="J167" s="745" t="s">
        <v>371</v>
      </c>
      <c r="K167" s="746" t="s">
        <v>372</v>
      </c>
      <c r="L167" s="747" t="s">
        <v>11</v>
      </c>
      <c r="M167" s="548"/>
    </row>
    <row r="168" spans="1:19" customFormat="1" ht="12.75" x14ac:dyDescent="0.2">
      <c r="A168" s="566">
        <v>1</v>
      </c>
      <c r="B168" s="567" t="s">
        <v>14</v>
      </c>
      <c r="C168" s="1279">
        <v>39</v>
      </c>
      <c r="D168" s="1280">
        <v>0</v>
      </c>
      <c r="E168" s="1280">
        <v>0</v>
      </c>
      <c r="F168" s="1280">
        <v>0</v>
      </c>
      <c r="G168" s="1280">
        <v>0</v>
      </c>
      <c r="H168" s="1280">
        <v>0</v>
      </c>
      <c r="I168" s="1280">
        <v>0</v>
      </c>
      <c r="J168" s="1280">
        <v>0</v>
      </c>
      <c r="K168" s="1281">
        <v>0</v>
      </c>
      <c r="L168" s="568">
        <f t="shared" ref="L168:L182" si="27">SUM(C168:K168)</f>
        <v>39</v>
      </c>
      <c r="M168" s="158"/>
      <c r="N168" s="484"/>
      <c r="O168" s="484"/>
      <c r="P168" s="484"/>
      <c r="Q168" s="484"/>
      <c r="R168" s="484"/>
      <c r="S168" s="484"/>
    </row>
    <row r="169" spans="1:19" customFormat="1" ht="12.75" x14ac:dyDescent="0.2">
      <c r="A169" s="569">
        <v>2</v>
      </c>
      <c r="B169" s="570" t="s">
        <v>15</v>
      </c>
      <c r="C169" s="949">
        <v>8</v>
      </c>
      <c r="D169" s="950">
        <v>1</v>
      </c>
      <c r="E169" s="950">
        <v>0</v>
      </c>
      <c r="F169" s="950">
        <v>0</v>
      </c>
      <c r="G169" s="950">
        <v>0</v>
      </c>
      <c r="H169" s="950">
        <v>0</v>
      </c>
      <c r="I169" s="950">
        <v>0</v>
      </c>
      <c r="J169" s="950">
        <v>0</v>
      </c>
      <c r="K169" s="951">
        <v>0</v>
      </c>
      <c r="L169" s="571">
        <f t="shared" si="27"/>
        <v>9</v>
      </c>
      <c r="M169" s="158"/>
    </row>
    <row r="170" spans="1:19" customFormat="1" ht="12.75" x14ac:dyDescent="0.2">
      <c r="A170" s="569">
        <v>3</v>
      </c>
      <c r="B170" s="570" t="s">
        <v>16</v>
      </c>
      <c r="C170" s="949">
        <v>5</v>
      </c>
      <c r="D170" s="950">
        <v>6</v>
      </c>
      <c r="E170" s="950">
        <v>0</v>
      </c>
      <c r="F170" s="950">
        <v>0</v>
      </c>
      <c r="G170" s="950">
        <v>0</v>
      </c>
      <c r="H170" s="950">
        <v>0</v>
      </c>
      <c r="I170" s="950">
        <v>0</v>
      </c>
      <c r="J170" s="950">
        <v>0</v>
      </c>
      <c r="K170" s="951">
        <v>0</v>
      </c>
      <c r="L170" s="571">
        <f t="shared" si="27"/>
        <v>11</v>
      </c>
      <c r="M170" s="158"/>
    </row>
    <row r="171" spans="1:19" customFormat="1" ht="12.75" x14ac:dyDescent="0.2">
      <c r="A171" s="569">
        <v>4</v>
      </c>
      <c r="B171" s="570" t="s">
        <v>17</v>
      </c>
      <c r="C171" s="949">
        <v>3</v>
      </c>
      <c r="D171" s="950">
        <v>0</v>
      </c>
      <c r="E171" s="950">
        <v>0</v>
      </c>
      <c r="F171" s="950">
        <v>0</v>
      </c>
      <c r="G171" s="950">
        <v>0</v>
      </c>
      <c r="H171" s="950">
        <v>0</v>
      </c>
      <c r="I171" s="950">
        <v>0</v>
      </c>
      <c r="J171" s="950">
        <v>0</v>
      </c>
      <c r="K171" s="951">
        <v>0</v>
      </c>
      <c r="L171" s="571">
        <f t="shared" si="27"/>
        <v>3</v>
      </c>
      <c r="M171" s="158"/>
    </row>
    <row r="172" spans="1:19" customFormat="1" ht="12.75" x14ac:dyDescent="0.2">
      <c r="A172" s="569">
        <v>5</v>
      </c>
      <c r="B172" s="570" t="s">
        <v>18</v>
      </c>
      <c r="C172" s="949">
        <v>4</v>
      </c>
      <c r="D172" s="950">
        <v>0</v>
      </c>
      <c r="E172" s="950">
        <v>0</v>
      </c>
      <c r="F172" s="950">
        <v>0</v>
      </c>
      <c r="G172" s="950">
        <v>0</v>
      </c>
      <c r="H172" s="950">
        <v>0</v>
      </c>
      <c r="I172" s="950">
        <v>0</v>
      </c>
      <c r="J172" s="950">
        <v>0</v>
      </c>
      <c r="K172" s="951">
        <v>0</v>
      </c>
      <c r="L172" s="571">
        <f t="shared" si="27"/>
        <v>4</v>
      </c>
      <c r="M172" s="158"/>
    </row>
    <row r="173" spans="1:19" customFormat="1" ht="12.75" x14ac:dyDescent="0.2">
      <c r="A173" s="572">
        <v>6</v>
      </c>
      <c r="B173" s="573" t="s">
        <v>19</v>
      </c>
      <c r="C173" s="949">
        <v>4</v>
      </c>
      <c r="D173" s="950">
        <v>6</v>
      </c>
      <c r="E173" s="950">
        <v>0</v>
      </c>
      <c r="F173" s="950">
        <v>0</v>
      </c>
      <c r="G173" s="950">
        <v>0</v>
      </c>
      <c r="H173" s="950">
        <v>0</v>
      </c>
      <c r="I173" s="950">
        <v>0</v>
      </c>
      <c r="J173" s="950">
        <v>0</v>
      </c>
      <c r="K173" s="951">
        <v>0</v>
      </c>
      <c r="L173" s="571">
        <f t="shared" si="27"/>
        <v>10</v>
      </c>
      <c r="M173" s="158"/>
    </row>
    <row r="174" spans="1:19" customFormat="1" ht="12.75" x14ac:dyDescent="0.2">
      <c r="A174" s="572">
        <v>7</v>
      </c>
      <c r="B174" s="573" t="s">
        <v>20</v>
      </c>
      <c r="C174" s="949">
        <v>8</v>
      </c>
      <c r="D174" s="950">
        <v>4</v>
      </c>
      <c r="E174" s="950">
        <v>0</v>
      </c>
      <c r="F174" s="950">
        <v>0</v>
      </c>
      <c r="G174" s="950">
        <v>0</v>
      </c>
      <c r="H174" s="950">
        <v>0</v>
      </c>
      <c r="I174" s="950">
        <v>0</v>
      </c>
      <c r="J174" s="950">
        <v>0</v>
      </c>
      <c r="K174" s="951">
        <v>0</v>
      </c>
      <c r="L174" s="571">
        <f t="shared" si="27"/>
        <v>12</v>
      </c>
      <c r="M174" s="158"/>
    </row>
    <row r="175" spans="1:19" customFormat="1" ht="12.75" x14ac:dyDescent="0.2">
      <c r="A175" s="569">
        <v>8</v>
      </c>
      <c r="B175" s="570" t="s">
        <v>21</v>
      </c>
      <c r="C175" s="949">
        <v>3</v>
      </c>
      <c r="D175" s="950">
        <v>1</v>
      </c>
      <c r="E175" s="950">
        <v>0</v>
      </c>
      <c r="F175" s="950">
        <v>0</v>
      </c>
      <c r="G175" s="950">
        <v>0</v>
      </c>
      <c r="H175" s="950">
        <v>0</v>
      </c>
      <c r="I175" s="950">
        <v>0</v>
      </c>
      <c r="J175" s="950">
        <v>0</v>
      </c>
      <c r="K175" s="951">
        <v>0</v>
      </c>
      <c r="L175" s="571">
        <f t="shared" si="27"/>
        <v>4</v>
      </c>
      <c r="M175" s="158"/>
    </row>
    <row r="176" spans="1:19" customFormat="1" ht="12.75" x14ac:dyDescent="0.2">
      <c r="A176" s="569">
        <v>9</v>
      </c>
      <c r="B176" s="570" t="s">
        <v>22</v>
      </c>
      <c r="C176" s="949">
        <v>6</v>
      </c>
      <c r="D176" s="950">
        <v>5</v>
      </c>
      <c r="E176" s="950">
        <v>0</v>
      </c>
      <c r="F176" s="950">
        <v>0</v>
      </c>
      <c r="G176" s="950">
        <v>0</v>
      </c>
      <c r="H176" s="950">
        <v>0</v>
      </c>
      <c r="I176" s="950">
        <v>0</v>
      </c>
      <c r="J176" s="950">
        <v>0</v>
      </c>
      <c r="K176" s="951">
        <v>0</v>
      </c>
      <c r="L176" s="571">
        <f t="shared" si="27"/>
        <v>11</v>
      </c>
      <c r="M176" s="158"/>
    </row>
    <row r="177" spans="1:20" customFormat="1" ht="12.75" x14ac:dyDescent="0.2">
      <c r="A177" s="569">
        <v>10</v>
      </c>
      <c r="B177" s="570" t="s">
        <v>23</v>
      </c>
      <c r="C177" s="949">
        <v>0</v>
      </c>
      <c r="D177" s="950">
        <v>1</v>
      </c>
      <c r="E177" s="950">
        <v>0</v>
      </c>
      <c r="F177" s="950">
        <v>0</v>
      </c>
      <c r="G177" s="950">
        <v>0</v>
      </c>
      <c r="H177" s="950">
        <v>0</v>
      </c>
      <c r="I177" s="950">
        <v>0</v>
      </c>
      <c r="J177" s="950">
        <v>0</v>
      </c>
      <c r="K177" s="951">
        <v>0</v>
      </c>
      <c r="L177" s="571">
        <f t="shared" si="27"/>
        <v>1</v>
      </c>
      <c r="M177" s="158"/>
    </row>
    <row r="178" spans="1:20" customFormat="1" ht="12.75" x14ac:dyDescent="0.2">
      <c r="A178" s="572">
        <v>11</v>
      </c>
      <c r="B178" s="573" t="s">
        <v>24</v>
      </c>
      <c r="C178" s="949">
        <v>19</v>
      </c>
      <c r="D178" s="950">
        <v>7</v>
      </c>
      <c r="E178" s="950">
        <v>0</v>
      </c>
      <c r="F178" s="950">
        <v>0</v>
      </c>
      <c r="G178" s="950">
        <v>0</v>
      </c>
      <c r="H178" s="950">
        <v>0</v>
      </c>
      <c r="I178" s="950">
        <v>0</v>
      </c>
      <c r="J178" s="950">
        <v>0</v>
      </c>
      <c r="K178" s="951">
        <v>0</v>
      </c>
      <c r="L178" s="571">
        <f t="shared" si="27"/>
        <v>26</v>
      </c>
      <c r="M178" s="158"/>
    </row>
    <row r="179" spans="1:20" customFormat="1" ht="12.75" x14ac:dyDescent="0.2">
      <c r="A179" s="569">
        <v>12</v>
      </c>
      <c r="B179" s="570" t="s">
        <v>25</v>
      </c>
      <c r="C179" s="949">
        <v>12</v>
      </c>
      <c r="D179" s="950">
        <v>13</v>
      </c>
      <c r="E179" s="950">
        <v>3</v>
      </c>
      <c r="F179" s="950">
        <v>0</v>
      </c>
      <c r="G179" s="950">
        <v>0</v>
      </c>
      <c r="H179" s="950">
        <v>0</v>
      </c>
      <c r="I179" s="950">
        <v>0</v>
      </c>
      <c r="J179" s="950">
        <v>0</v>
      </c>
      <c r="K179" s="951">
        <v>0</v>
      </c>
      <c r="L179" s="571">
        <f t="shared" si="27"/>
        <v>28</v>
      </c>
      <c r="M179" s="158"/>
    </row>
    <row r="180" spans="1:20" customFormat="1" ht="12.75" x14ac:dyDescent="0.2">
      <c r="A180" s="569">
        <v>13</v>
      </c>
      <c r="B180" s="570" t="s">
        <v>26</v>
      </c>
      <c r="C180" s="949">
        <v>7</v>
      </c>
      <c r="D180" s="950">
        <v>8</v>
      </c>
      <c r="E180" s="950">
        <v>0</v>
      </c>
      <c r="F180" s="950">
        <v>1</v>
      </c>
      <c r="G180" s="950">
        <v>0</v>
      </c>
      <c r="H180" s="950">
        <v>0</v>
      </c>
      <c r="I180" s="950">
        <v>0</v>
      </c>
      <c r="J180" s="950">
        <v>0</v>
      </c>
      <c r="K180" s="951">
        <v>0</v>
      </c>
      <c r="L180" s="571">
        <f t="shared" si="27"/>
        <v>16</v>
      </c>
      <c r="M180" s="158"/>
    </row>
    <row r="181" spans="1:20" customFormat="1" ht="12.75" x14ac:dyDescent="0.2">
      <c r="A181" s="569">
        <v>14</v>
      </c>
      <c r="B181" s="570" t="s">
        <v>27</v>
      </c>
      <c r="C181" s="949">
        <v>7</v>
      </c>
      <c r="D181" s="950">
        <v>12</v>
      </c>
      <c r="E181" s="950">
        <v>0</v>
      </c>
      <c r="F181" s="950">
        <v>0</v>
      </c>
      <c r="G181" s="950">
        <v>0</v>
      </c>
      <c r="H181" s="950">
        <v>0</v>
      </c>
      <c r="I181" s="950">
        <v>0</v>
      </c>
      <c r="J181" s="950">
        <v>0</v>
      </c>
      <c r="K181" s="951">
        <v>0</v>
      </c>
      <c r="L181" s="571">
        <f t="shared" si="27"/>
        <v>19</v>
      </c>
      <c r="M181" s="158"/>
    </row>
    <row r="182" spans="1:20" customFormat="1" ht="13.5" thickBot="1" x14ac:dyDescent="0.25">
      <c r="A182" s="574">
        <v>15</v>
      </c>
      <c r="B182" s="575" t="s">
        <v>28</v>
      </c>
      <c r="C182" s="142">
        <v>24</v>
      </c>
      <c r="D182" s="141">
        <v>13</v>
      </c>
      <c r="E182" s="141">
        <v>0</v>
      </c>
      <c r="F182" s="141">
        <v>0</v>
      </c>
      <c r="G182" s="141">
        <v>0</v>
      </c>
      <c r="H182" s="141">
        <v>0</v>
      </c>
      <c r="I182" s="141">
        <v>0</v>
      </c>
      <c r="J182" s="141">
        <v>0</v>
      </c>
      <c r="K182" s="830">
        <v>0</v>
      </c>
      <c r="L182" s="576">
        <f t="shared" si="27"/>
        <v>37</v>
      </c>
      <c r="M182" s="158"/>
    </row>
    <row r="183" spans="1:20" customFormat="1" ht="12.75" x14ac:dyDescent="0.2">
      <c r="A183" s="502"/>
      <c r="B183" s="831" t="s">
        <v>493</v>
      </c>
      <c r="C183" s="833">
        <f t="shared" ref="C183:L183" si="28">SUM(C168:C182)</f>
        <v>149</v>
      </c>
      <c r="D183" s="128">
        <f t="shared" si="28"/>
        <v>77</v>
      </c>
      <c r="E183" s="128">
        <f t="shared" si="28"/>
        <v>3</v>
      </c>
      <c r="F183" s="128">
        <f t="shared" si="28"/>
        <v>1</v>
      </c>
      <c r="G183" s="128">
        <f t="shared" si="28"/>
        <v>0</v>
      </c>
      <c r="H183" s="128">
        <f t="shared" si="28"/>
        <v>0</v>
      </c>
      <c r="I183" s="128">
        <f t="shared" si="28"/>
        <v>0</v>
      </c>
      <c r="J183" s="128">
        <f t="shared" si="28"/>
        <v>0</v>
      </c>
      <c r="K183" s="829">
        <f t="shared" si="28"/>
        <v>0</v>
      </c>
      <c r="L183" s="832">
        <f t="shared" si="28"/>
        <v>230</v>
      </c>
      <c r="M183" s="50"/>
    </row>
    <row r="184" spans="1:20" s="517" customFormat="1" ht="12.75" x14ac:dyDescent="0.2">
      <c r="A184" s="1272"/>
      <c r="B184" s="1273" t="s">
        <v>453</v>
      </c>
      <c r="C184" s="1274">
        <v>140</v>
      </c>
      <c r="D184" s="1275">
        <v>84</v>
      </c>
      <c r="E184" s="1275">
        <v>2</v>
      </c>
      <c r="F184" s="1275">
        <v>1</v>
      </c>
      <c r="G184" s="1275">
        <v>0</v>
      </c>
      <c r="H184" s="1275">
        <v>0</v>
      </c>
      <c r="I184" s="1275">
        <v>0</v>
      </c>
      <c r="J184" s="1275">
        <v>0</v>
      </c>
      <c r="K184" s="1276">
        <v>0</v>
      </c>
      <c r="L184" s="1277">
        <v>227</v>
      </c>
      <c r="M184" s="158"/>
    </row>
    <row r="185" spans="1:20" s="517" customFormat="1" ht="12.75" x14ac:dyDescent="0.2">
      <c r="A185" s="660"/>
      <c r="B185" s="948" t="s">
        <v>428</v>
      </c>
      <c r="C185" s="949">
        <v>133</v>
      </c>
      <c r="D185" s="950">
        <v>73</v>
      </c>
      <c r="E185" s="950">
        <v>2</v>
      </c>
      <c r="F185" s="950">
        <v>1</v>
      </c>
      <c r="G185" s="950">
        <v>0</v>
      </c>
      <c r="H185" s="950">
        <v>0</v>
      </c>
      <c r="I185" s="950">
        <v>0</v>
      </c>
      <c r="J185" s="950">
        <v>0</v>
      </c>
      <c r="K185" s="951">
        <v>0</v>
      </c>
      <c r="L185" s="952">
        <v>209</v>
      </c>
      <c r="M185" s="158"/>
    </row>
    <row r="186" spans="1:20" s="517" customFormat="1" ht="12.75" x14ac:dyDescent="0.2">
      <c r="A186" s="660"/>
      <c r="B186" s="948" t="s">
        <v>386</v>
      </c>
      <c r="C186" s="949">
        <v>131</v>
      </c>
      <c r="D186" s="950">
        <v>67</v>
      </c>
      <c r="E186" s="950">
        <v>3</v>
      </c>
      <c r="F186" s="950">
        <v>1</v>
      </c>
      <c r="G186" s="950">
        <v>0</v>
      </c>
      <c r="H186" s="950">
        <v>0</v>
      </c>
      <c r="I186" s="950">
        <v>0</v>
      </c>
      <c r="J186" s="950">
        <v>0</v>
      </c>
      <c r="K186" s="951">
        <v>0</v>
      </c>
      <c r="L186" s="952">
        <v>202</v>
      </c>
      <c r="M186" s="158"/>
    </row>
    <row r="187" spans="1:20" s="517" customFormat="1" ht="12.75" x14ac:dyDescent="0.2">
      <c r="A187" s="444"/>
      <c r="B187" s="236" t="s">
        <v>341</v>
      </c>
      <c r="C187" s="217">
        <v>122</v>
      </c>
      <c r="D187" s="129">
        <v>53</v>
      </c>
      <c r="E187" s="129">
        <v>2</v>
      </c>
      <c r="F187" s="129">
        <v>1</v>
      </c>
      <c r="G187" s="129">
        <v>0</v>
      </c>
      <c r="H187" s="129">
        <v>0</v>
      </c>
      <c r="I187" s="218">
        <v>0</v>
      </c>
      <c r="J187" s="748" t="s">
        <v>154</v>
      </c>
      <c r="K187" s="749" t="s">
        <v>154</v>
      </c>
      <c r="L187" s="743">
        <v>178</v>
      </c>
      <c r="M187" s="158"/>
    </row>
    <row r="188" spans="1:20" s="106" customFormat="1" ht="13.5" thickBot="1" x14ac:dyDescent="0.25">
      <c r="A188" s="91"/>
      <c r="B188" s="124" t="s">
        <v>165</v>
      </c>
      <c r="C188" s="119">
        <v>107</v>
      </c>
      <c r="D188" s="118">
        <v>54</v>
      </c>
      <c r="E188" s="118">
        <v>2</v>
      </c>
      <c r="F188" s="118">
        <v>1</v>
      </c>
      <c r="G188" s="118">
        <v>0</v>
      </c>
      <c r="H188" s="118">
        <v>0</v>
      </c>
      <c r="I188" s="118">
        <v>0</v>
      </c>
      <c r="J188" s="1027" t="s">
        <v>154</v>
      </c>
      <c r="K188" s="1028" t="s">
        <v>154</v>
      </c>
      <c r="L188" s="132">
        <v>164</v>
      </c>
      <c r="M188" s="158"/>
    </row>
    <row r="189" spans="1:20" s="517" customFormat="1" ht="12.75" x14ac:dyDescent="0.2">
      <c r="A189" s="1030"/>
      <c r="B189" s="1031"/>
      <c r="C189" s="98"/>
      <c r="D189" s="98"/>
      <c r="E189" s="98"/>
      <c r="F189" s="98"/>
      <c r="G189" s="98"/>
      <c r="H189" s="98"/>
      <c r="I189" s="98"/>
      <c r="J189" s="1032"/>
      <c r="K189" s="1032"/>
      <c r="L189" s="98"/>
      <c r="M189" s="158"/>
    </row>
    <row r="190" spans="1:20" customFormat="1" ht="13.5" thickBot="1" x14ac:dyDescent="0.25">
      <c r="A190" s="7" t="s">
        <v>499</v>
      </c>
      <c r="B190" s="226"/>
      <c r="C190" s="226"/>
      <c r="D190" s="226"/>
      <c r="E190" s="226"/>
      <c r="F190" s="226"/>
      <c r="G190" s="226"/>
      <c r="H190" s="226"/>
      <c r="I190" s="226"/>
      <c r="J190" s="226"/>
      <c r="K190" s="226"/>
      <c r="L190" s="226"/>
      <c r="M190" s="226"/>
    </row>
    <row r="191" spans="1:20" customFormat="1" ht="13.5" thickBot="1" x14ac:dyDescent="0.25">
      <c r="A191" s="556"/>
      <c r="B191" s="557"/>
      <c r="C191" s="953" t="s">
        <v>34</v>
      </c>
      <c r="D191" s="954"/>
      <c r="E191" s="954"/>
      <c r="F191" s="954"/>
      <c r="G191" s="954"/>
      <c r="H191" s="954"/>
      <c r="I191" s="954"/>
      <c r="J191" s="954"/>
      <c r="K191" s="954"/>
      <c r="L191" s="954"/>
      <c r="M191" s="955"/>
    </row>
    <row r="192" spans="1:20" customFormat="1" ht="84.75" thickBot="1" x14ac:dyDescent="0.25">
      <c r="A192" s="558" t="s">
        <v>2</v>
      </c>
      <c r="B192" s="559" t="s">
        <v>3</v>
      </c>
      <c r="C192" s="819" t="s">
        <v>4</v>
      </c>
      <c r="D192" s="820" t="s">
        <v>5</v>
      </c>
      <c r="E192" s="820" t="s">
        <v>6</v>
      </c>
      <c r="F192" s="820" t="s">
        <v>7</v>
      </c>
      <c r="G192" s="820" t="s">
        <v>8</v>
      </c>
      <c r="H192" s="820" t="s">
        <v>9</v>
      </c>
      <c r="I192" s="820" t="s">
        <v>10</v>
      </c>
      <c r="J192" s="820" t="s">
        <v>371</v>
      </c>
      <c r="K192" s="821" t="s">
        <v>372</v>
      </c>
      <c r="L192" s="822" t="s">
        <v>11</v>
      </c>
      <c r="M192" s="823" t="s">
        <v>168</v>
      </c>
      <c r="T192" t="s">
        <v>132</v>
      </c>
    </row>
    <row r="193" spans="1:22" customFormat="1" ht="12.75" x14ac:dyDescent="0.2">
      <c r="A193" s="566">
        <v>1</v>
      </c>
      <c r="B193" s="567" t="s">
        <v>14</v>
      </c>
      <c r="C193" s="1279">
        <v>0</v>
      </c>
      <c r="D193" s="1280">
        <v>1</v>
      </c>
      <c r="E193" s="1280">
        <v>4</v>
      </c>
      <c r="F193" s="1280">
        <v>6</v>
      </c>
      <c r="G193" s="1280">
        <v>4</v>
      </c>
      <c r="H193" s="1280">
        <v>1</v>
      </c>
      <c r="I193" s="1280">
        <v>2</v>
      </c>
      <c r="J193" s="1280">
        <v>1</v>
      </c>
      <c r="K193" s="1281">
        <v>1</v>
      </c>
      <c r="L193" s="578">
        <f t="shared" ref="L193:L207" si="29">SUM(C193:K193)</f>
        <v>20</v>
      </c>
      <c r="M193" s="956">
        <f t="shared" ref="M193:M208" si="30">L193/L93</f>
        <v>0.12269938650306748</v>
      </c>
      <c r="N193" s="1176">
        <f>M193*100</f>
        <v>12.269938650306749</v>
      </c>
      <c r="O193" s="485"/>
      <c r="P193" s="485"/>
      <c r="Q193" s="486"/>
      <c r="R193" s="486"/>
      <c r="S193" s="486"/>
      <c r="T193" s="486"/>
      <c r="U193" s="486"/>
      <c r="V193" s="486"/>
    </row>
    <row r="194" spans="1:22" customFormat="1" ht="12.75" x14ac:dyDescent="0.2">
      <c r="A194" s="569">
        <v>2</v>
      </c>
      <c r="B194" s="570" t="s">
        <v>15</v>
      </c>
      <c r="C194" s="949">
        <v>0</v>
      </c>
      <c r="D194" s="950">
        <v>2</v>
      </c>
      <c r="E194" s="950">
        <v>2</v>
      </c>
      <c r="F194" s="950">
        <v>2</v>
      </c>
      <c r="G194" s="950">
        <v>4</v>
      </c>
      <c r="H194" s="950">
        <v>1</v>
      </c>
      <c r="I194" s="950">
        <v>4</v>
      </c>
      <c r="J194" s="950">
        <v>5</v>
      </c>
      <c r="K194" s="951">
        <v>2</v>
      </c>
      <c r="L194" s="579">
        <f t="shared" si="29"/>
        <v>22</v>
      </c>
      <c r="M194" s="824">
        <f t="shared" si="30"/>
        <v>0.11282051282051282</v>
      </c>
      <c r="N194" s="1176">
        <f t="shared" ref="N194:N208" si="31">M194*100</f>
        <v>11.282051282051283</v>
      </c>
    </row>
    <row r="195" spans="1:22" customFormat="1" ht="12.75" x14ac:dyDescent="0.2">
      <c r="A195" s="569">
        <v>3</v>
      </c>
      <c r="B195" s="570" t="s">
        <v>16</v>
      </c>
      <c r="C195" s="949">
        <v>0</v>
      </c>
      <c r="D195" s="950">
        <v>0</v>
      </c>
      <c r="E195" s="950">
        <v>6</v>
      </c>
      <c r="F195" s="950">
        <v>6</v>
      </c>
      <c r="G195" s="950">
        <v>5</v>
      </c>
      <c r="H195" s="950">
        <v>5</v>
      </c>
      <c r="I195" s="950">
        <v>5</v>
      </c>
      <c r="J195" s="950">
        <v>6</v>
      </c>
      <c r="K195" s="951">
        <v>0</v>
      </c>
      <c r="L195" s="579">
        <f t="shared" si="29"/>
        <v>33</v>
      </c>
      <c r="M195" s="824">
        <f t="shared" si="30"/>
        <v>0.1864406779661017</v>
      </c>
      <c r="N195" s="1176">
        <f t="shared" si="31"/>
        <v>18.64406779661017</v>
      </c>
    </row>
    <row r="196" spans="1:22" customFormat="1" ht="12.75" x14ac:dyDescent="0.2">
      <c r="A196" s="569">
        <v>4</v>
      </c>
      <c r="B196" s="570" t="s">
        <v>17</v>
      </c>
      <c r="C196" s="949">
        <v>0</v>
      </c>
      <c r="D196" s="950">
        <v>1</v>
      </c>
      <c r="E196" s="950">
        <v>2</v>
      </c>
      <c r="F196" s="950">
        <v>3</v>
      </c>
      <c r="G196" s="950">
        <v>0</v>
      </c>
      <c r="H196" s="950">
        <v>0</v>
      </c>
      <c r="I196" s="950">
        <v>2</v>
      </c>
      <c r="J196" s="950">
        <v>2</v>
      </c>
      <c r="K196" s="951">
        <v>1</v>
      </c>
      <c r="L196" s="579">
        <f t="shared" si="29"/>
        <v>11</v>
      </c>
      <c r="M196" s="824">
        <f t="shared" si="30"/>
        <v>9.7345132743362831E-2</v>
      </c>
      <c r="N196" s="1176">
        <f t="shared" si="31"/>
        <v>9.7345132743362832</v>
      </c>
    </row>
    <row r="197" spans="1:22" customFormat="1" ht="12.75" x14ac:dyDescent="0.2">
      <c r="A197" s="569">
        <v>5</v>
      </c>
      <c r="B197" s="570" t="s">
        <v>18</v>
      </c>
      <c r="C197" s="949">
        <v>0</v>
      </c>
      <c r="D197" s="950">
        <v>0</v>
      </c>
      <c r="E197" s="950">
        <v>4</v>
      </c>
      <c r="F197" s="950">
        <v>5</v>
      </c>
      <c r="G197" s="950">
        <v>5</v>
      </c>
      <c r="H197" s="950">
        <v>9</v>
      </c>
      <c r="I197" s="950">
        <v>6</v>
      </c>
      <c r="J197" s="950">
        <v>8</v>
      </c>
      <c r="K197" s="951">
        <v>2</v>
      </c>
      <c r="L197" s="579">
        <f t="shared" si="29"/>
        <v>39</v>
      </c>
      <c r="M197" s="824">
        <f t="shared" si="30"/>
        <v>9.8984771573604066E-2</v>
      </c>
      <c r="N197" s="1176">
        <f t="shared" si="31"/>
        <v>9.8984771573604071</v>
      </c>
    </row>
    <row r="198" spans="1:22" customFormat="1" ht="12.75" x14ac:dyDescent="0.2">
      <c r="A198" s="572">
        <v>6</v>
      </c>
      <c r="B198" s="573" t="s">
        <v>19</v>
      </c>
      <c r="C198" s="949">
        <v>0</v>
      </c>
      <c r="D198" s="950">
        <v>0</v>
      </c>
      <c r="E198" s="950">
        <v>2</v>
      </c>
      <c r="F198" s="950">
        <v>2</v>
      </c>
      <c r="G198" s="950">
        <v>4</v>
      </c>
      <c r="H198" s="950">
        <v>8</v>
      </c>
      <c r="I198" s="950">
        <v>12</v>
      </c>
      <c r="J198" s="950">
        <v>8</v>
      </c>
      <c r="K198" s="951">
        <v>1</v>
      </c>
      <c r="L198" s="579">
        <f t="shared" si="29"/>
        <v>37</v>
      </c>
      <c r="M198" s="824">
        <f t="shared" si="30"/>
        <v>0.12937062937062938</v>
      </c>
      <c r="N198" s="1176">
        <f t="shared" si="31"/>
        <v>12.937062937062937</v>
      </c>
    </row>
    <row r="199" spans="1:22" customFormat="1" ht="12.75" x14ac:dyDescent="0.2">
      <c r="A199" s="572">
        <v>7</v>
      </c>
      <c r="B199" s="573" t="s">
        <v>20</v>
      </c>
      <c r="C199" s="949">
        <v>0</v>
      </c>
      <c r="D199" s="950">
        <v>0</v>
      </c>
      <c r="E199" s="950">
        <v>1</v>
      </c>
      <c r="F199" s="950">
        <v>1</v>
      </c>
      <c r="G199" s="950">
        <v>3</v>
      </c>
      <c r="H199" s="950">
        <v>6</v>
      </c>
      <c r="I199" s="950">
        <v>7</v>
      </c>
      <c r="J199" s="950">
        <v>7</v>
      </c>
      <c r="K199" s="951">
        <v>2</v>
      </c>
      <c r="L199" s="579">
        <f t="shared" si="29"/>
        <v>27</v>
      </c>
      <c r="M199" s="824">
        <f t="shared" si="30"/>
        <v>7.9178885630498533E-2</v>
      </c>
      <c r="N199" s="1176">
        <f t="shared" si="31"/>
        <v>7.9178885630498534</v>
      </c>
    </row>
    <row r="200" spans="1:22" customFormat="1" ht="12.75" x14ac:dyDescent="0.2">
      <c r="A200" s="569">
        <v>8</v>
      </c>
      <c r="B200" s="570" t="s">
        <v>21</v>
      </c>
      <c r="C200" s="949">
        <v>0</v>
      </c>
      <c r="D200" s="950">
        <v>0</v>
      </c>
      <c r="E200" s="950">
        <v>2</v>
      </c>
      <c r="F200" s="950">
        <v>3</v>
      </c>
      <c r="G200" s="950">
        <v>4</v>
      </c>
      <c r="H200" s="950">
        <v>5</v>
      </c>
      <c r="I200" s="950">
        <v>7</v>
      </c>
      <c r="J200" s="950">
        <v>2</v>
      </c>
      <c r="K200" s="951">
        <v>1</v>
      </c>
      <c r="L200" s="579">
        <f t="shared" si="29"/>
        <v>24</v>
      </c>
      <c r="M200" s="824">
        <f t="shared" si="30"/>
        <v>6.9364161849710976E-2</v>
      </c>
      <c r="N200" s="1176">
        <f t="shared" si="31"/>
        <v>6.9364161849710975</v>
      </c>
    </row>
    <row r="201" spans="1:22" customFormat="1" ht="12.75" x14ac:dyDescent="0.2">
      <c r="A201" s="569">
        <v>9</v>
      </c>
      <c r="B201" s="570" t="s">
        <v>22</v>
      </c>
      <c r="C201" s="949">
        <v>0</v>
      </c>
      <c r="D201" s="950">
        <v>4</v>
      </c>
      <c r="E201" s="950">
        <v>0</v>
      </c>
      <c r="F201" s="950">
        <v>5</v>
      </c>
      <c r="G201" s="950">
        <v>1</v>
      </c>
      <c r="H201" s="950">
        <v>7</v>
      </c>
      <c r="I201" s="950">
        <v>6</v>
      </c>
      <c r="J201" s="950">
        <v>4</v>
      </c>
      <c r="K201" s="951">
        <v>2</v>
      </c>
      <c r="L201" s="579">
        <f t="shared" si="29"/>
        <v>29</v>
      </c>
      <c r="M201" s="824">
        <f t="shared" si="30"/>
        <v>0.14427860696517414</v>
      </c>
      <c r="N201" s="1176">
        <f t="shared" si="31"/>
        <v>14.427860696517413</v>
      </c>
    </row>
    <row r="202" spans="1:22" customFormat="1" ht="12.75" x14ac:dyDescent="0.2">
      <c r="A202" s="569">
        <v>10</v>
      </c>
      <c r="B202" s="570" t="s">
        <v>23</v>
      </c>
      <c r="C202" s="949">
        <v>0</v>
      </c>
      <c r="D202" s="950">
        <v>0</v>
      </c>
      <c r="E202" s="950">
        <v>0</v>
      </c>
      <c r="F202" s="950">
        <v>4</v>
      </c>
      <c r="G202" s="950">
        <v>5</v>
      </c>
      <c r="H202" s="950">
        <v>3</v>
      </c>
      <c r="I202" s="950">
        <v>10</v>
      </c>
      <c r="J202" s="950">
        <v>5</v>
      </c>
      <c r="K202" s="951">
        <v>2</v>
      </c>
      <c r="L202" s="579">
        <f t="shared" si="29"/>
        <v>29</v>
      </c>
      <c r="M202" s="824">
        <f t="shared" si="30"/>
        <v>0.1380952380952381</v>
      </c>
      <c r="N202" s="1176">
        <f t="shared" si="31"/>
        <v>13.80952380952381</v>
      </c>
    </row>
    <row r="203" spans="1:22" customFormat="1" ht="12.75" x14ac:dyDescent="0.2">
      <c r="A203" s="572">
        <v>11</v>
      </c>
      <c r="B203" s="573" t="s">
        <v>24</v>
      </c>
      <c r="C203" s="949">
        <v>0</v>
      </c>
      <c r="D203" s="950">
        <v>0</v>
      </c>
      <c r="E203" s="950">
        <v>3</v>
      </c>
      <c r="F203" s="950">
        <v>5</v>
      </c>
      <c r="G203" s="950">
        <v>0</v>
      </c>
      <c r="H203" s="950">
        <v>1</v>
      </c>
      <c r="I203" s="950">
        <v>1</v>
      </c>
      <c r="J203" s="950">
        <v>1</v>
      </c>
      <c r="K203" s="951">
        <v>1</v>
      </c>
      <c r="L203" s="579">
        <f t="shared" si="29"/>
        <v>12</v>
      </c>
      <c r="M203" s="824">
        <f t="shared" si="30"/>
        <v>6.4171122994652413E-2</v>
      </c>
      <c r="N203" s="1176">
        <f t="shared" si="31"/>
        <v>6.4171122994652414</v>
      </c>
    </row>
    <row r="204" spans="1:22" customFormat="1" ht="12.75" x14ac:dyDescent="0.2">
      <c r="A204" s="569">
        <v>12</v>
      </c>
      <c r="B204" s="570" t="s">
        <v>25</v>
      </c>
      <c r="C204" s="949">
        <v>0</v>
      </c>
      <c r="D204" s="950">
        <v>1</v>
      </c>
      <c r="E204" s="950">
        <v>4</v>
      </c>
      <c r="F204" s="950">
        <v>3</v>
      </c>
      <c r="G204" s="950">
        <v>8</v>
      </c>
      <c r="H204" s="950">
        <v>5</v>
      </c>
      <c r="I204" s="950">
        <v>9</v>
      </c>
      <c r="J204" s="950">
        <v>7</v>
      </c>
      <c r="K204" s="951">
        <v>2</v>
      </c>
      <c r="L204" s="579">
        <f t="shared" si="29"/>
        <v>39</v>
      </c>
      <c r="M204" s="824">
        <f t="shared" si="30"/>
        <v>9.7256857855361589E-2</v>
      </c>
      <c r="N204" s="1176">
        <f t="shared" si="31"/>
        <v>9.7256857855361591</v>
      </c>
    </row>
    <row r="205" spans="1:22" customFormat="1" ht="12.75" x14ac:dyDescent="0.2">
      <c r="A205" s="569">
        <v>13</v>
      </c>
      <c r="B205" s="570" t="s">
        <v>26</v>
      </c>
      <c r="C205" s="949">
        <v>0</v>
      </c>
      <c r="D205" s="950">
        <v>0</v>
      </c>
      <c r="E205" s="950">
        <v>2</v>
      </c>
      <c r="F205" s="950">
        <v>4</v>
      </c>
      <c r="G205" s="950">
        <v>8</v>
      </c>
      <c r="H205" s="950">
        <v>7</v>
      </c>
      <c r="I205" s="950">
        <v>17</v>
      </c>
      <c r="J205" s="950">
        <v>23</v>
      </c>
      <c r="K205" s="951">
        <v>4</v>
      </c>
      <c r="L205" s="579">
        <f t="shared" si="29"/>
        <v>65</v>
      </c>
      <c r="M205" s="824">
        <f t="shared" si="30"/>
        <v>0.12476007677543186</v>
      </c>
      <c r="N205" s="1176">
        <f t="shared" si="31"/>
        <v>12.476007677543185</v>
      </c>
    </row>
    <row r="206" spans="1:22" customFormat="1" ht="12.75" x14ac:dyDescent="0.2">
      <c r="A206" s="569">
        <v>14</v>
      </c>
      <c r="B206" s="570" t="s">
        <v>27</v>
      </c>
      <c r="C206" s="949">
        <v>0</v>
      </c>
      <c r="D206" s="950">
        <v>0</v>
      </c>
      <c r="E206" s="950">
        <v>1</v>
      </c>
      <c r="F206" s="950">
        <v>6</v>
      </c>
      <c r="G206" s="950">
        <v>6</v>
      </c>
      <c r="H206" s="950">
        <v>9</v>
      </c>
      <c r="I206" s="950">
        <v>18</v>
      </c>
      <c r="J206" s="950">
        <v>15</v>
      </c>
      <c r="K206" s="951">
        <v>5</v>
      </c>
      <c r="L206" s="579">
        <f t="shared" si="29"/>
        <v>60</v>
      </c>
      <c r="M206" s="824">
        <f t="shared" si="30"/>
        <v>0.11494252873563218</v>
      </c>
      <c r="N206" s="1176">
        <f t="shared" si="31"/>
        <v>11.494252873563218</v>
      </c>
    </row>
    <row r="207" spans="1:22" customFormat="1" ht="13.5" thickBot="1" x14ac:dyDescent="0.25">
      <c r="A207" s="574">
        <v>15</v>
      </c>
      <c r="B207" s="575" t="s">
        <v>28</v>
      </c>
      <c r="C207" s="142">
        <v>0</v>
      </c>
      <c r="D207" s="141">
        <v>0</v>
      </c>
      <c r="E207" s="141">
        <v>2</v>
      </c>
      <c r="F207" s="141">
        <v>2</v>
      </c>
      <c r="G207" s="141">
        <v>2</v>
      </c>
      <c r="H207" s="141">
        <v>3</v>
      </c>
      <c r="I207" s="141">
        <v>3</v>
      </c>
      <c r="J207" s="141">
        <v>3</v>
      </c>
      <c r="K207" s="830">
        <v>1</v>
      </c>
      <c r="L207" s="580">
        <f t="shared" si="29"/>
        <v>16</v>
      </c>
      <c r="M207" s="825">
        <f t="shared" si="30"/>
        <v>0.13008130081300814</v>
      </c>
      <c r="N207" s="1176">
        <f t="shared" si="31"/>
        <v>13.008130081300814</v>
      </c>
    </row>
    <row r="208" spans="1:22" customFormat="1" ht="12.75" x14ac:dyDescent="0.2">
      <c r="A208" s="502"/>
      <c r="B208" s="831" t="s">
        <v>493</v>
      </c>
      <c r="C208" s="833">
        <f t="shared" ref="C208:L208" si="32">SUM(C193:C207)</f>
        <v>0</v>
      </c>
      <c r="D208" s="128">
        <f t="shared" si="32"/>
        <v>9</v>
      </c>
      <c r="E208" s="128">
        <f t="shared" si="32"/>
        <v>35</v>
      </c>
      <c r="F208" s="128">
        <f t="shared" si="32"/>
        <v>57</v>
      </c>
      <c r="G208" s="128">
        <f t="shared" si="32"/>
        <v>59</v>
      </c>
      <c r="H208" s="128">
        <f t="shared" si="32"/>
        <v>70</v>
      </c>
      <c r="I208" s="128">
        <f t="shared" si="32"/>
        <v>109</v>
      </c>
      <c r="J208" s="128">
        <f t="shared" si="32"/>
        <v>97</v>
      </c>
      <c r="K208" s="829">
        <f t="shared" si="32"/>
        <v>27</v>
      </c>
      <c r="L208" s="832">
        <f t="shared" si="32"/>
        <v>463</v>
      </c>
      <c r="M208" s="835">
        <f t="shared" si="30"/>
        <v>0.11076555023923446</v>
      </c>
      <c r="N208" s="1176">
        <f t="shared" si="31"/>
        <v>11.076555023923445</v>
      </c>
    </row>
    <row r="209" spans="1:20" s="517" customFormat="1" ht="12.75" x14ac:dyDescent="0.2">
      <c r="A209" s="1272"/>
      <c r="B209" s="1273" t="s">
        <v>453</v>
      </c>
      <c r="C209" s="1274">
        <v>0</v>
      </c>
      <c r="D209" s="1275">
        <v>12</v>
      </c>
      <c r="E209" s="1275">
        <v>39</v>
      </c>
      <c r="F209" s="1275">
        <v>59</v>
      </c>
      <c r="G209" s="1275">
        <v>62</v>
      </c>
      <c r="H209" s="1275">
        <v>75</v>
      </c>
      <c r="I209" s="1275">
        <v>99</v>
      </c>
      <c r="J209" s="1275">
        <v>65</v>
      </c>
      <c r="K209" s="1276">
        <v>27</v>
      </c>
      <c r="L209" s="1277">
        <v>438</v>
      </c>
      <c r="M209" s="1278">
        <v>0.1043602573266619</v>
      </c>
      <c r="N209" s="1176">
        <v>10.43602573266619</v>
      </c>
    </row>
    <row r="210" spans="1:20" s="512" customFormat="1" ht="12.75" x14ac:dyDescent="0.2">
      <c r="A210" s="660"/>
      <c r="B210" s="948" t="s">
        <v>428</v>
      </c>
      <c r="C210" s="949">
        <v>0</v>
      </c>
      <c r="D210" s="950">
        <v>12</v>
      </c>
      <c r="E210" s="950">
        <v>46</v>
      </c>
      <c r="F210" s="950">
        <v>69</v>
      </c>
      <c r="G210" s="950">
        <v>62</v>
      </c>
      <c r="H210" s="950">
        <v>95</v>
      </c>
      <c r="I210" s="950">
        <v>117</v>
      </c>
      <c r="J210" s="950">
        <v>78</v>
      </c>
      <c r="K210" s="951">
        <v>33</v>
      </c>
      <c r="L210" s="952">
        <v>512</v>
      </c>
      <c r="M210" s="826">
        <v>0.1186558516801854</v>
      </c>
    </row>
    <row r="211" spans="1:20" s="512" customFormat="1" ht="12.75" x14ac:dyDescent="0.2">
      <c r="A211" s="660"/>
      <c r="B211" s="948" t="s">
        <v>386</v>
      </c>
      <c r="C211" s="949">
        <v>0</v>
      </c>
      <c r="D211" s="950">
        <v>21</v>
      </c>
      <c r="E211" s="950">
        <v>45</v>
      </c>
      <c r="F211" s="950">
        <v>67</v>
      </c>
      <c r="G211" s="950">
        <v>57</v>
      </c>
      <c r="H211" s="950">
        <v>90</v>
      </c>
      <c r="I211" s="950">
        <v>134</v>
      </c>
      <c r="J211" s="950">
        <v>101</v>
      </c>
      <c r="K211" s="951">
        <v>26</v>
      </c>
      <c r="L211" s="952">
        <v>541</v>
      </c>
      <c r="M211" s="826">
        <v>0.12192923146270002</v>
      </c>
    </row>
    <row r="212" spans="1:20" s="517" customFormat="1" ht="12.75" x14ac:dyDescent="0.2">
      <c r="A212" s="444"/>
      <c r="B212" s="236" t="s">
        <v>341</v>
      </c>
      <c r="C212" s="217">
        <v>1</v>
      </c>
      <c r="D212" s="129">
        <v>9</v>
      </c>
      <c r="E212" s="129">
        <v>63</v>
      </c>
      <c r="F212" s="129">
        <v>62</v>
      </c>
      <c r="G212" s="129">
        <v>66</v>
      </c>
      <c r="H212" s="129">
        <v>101</v>
      </c>
      <c r="I212" s="218">
        <v>123</v>
      </c>
      <c r="J212" s="748" t="s">
        <v>154</v>
      </c>
      <c r="K212" s="749" t="s">
        <v>154</v>
      </c>
      <c r="L212" s="743" t="s">
        <v>154</v>
      </c>
      <c r="M212" s="826">
        <v>0.12154084569404472</v>
      </c>
    </row>
    <row r="213" spans="1:20" s="106" customFormat="1" ht="13.5" thickBot="1" x14ac:dyDescent="0.25">
      <c r="A213" s="91"/>
      <c r="B213" s="124" t="s">
        <v>165</v>
      </c>
      <c r="C213" s="119">
        <v>0</v>
      </c>
      <c r="D213" s="118">
        <v>9</v>
      </c>
      <c r="E213" s="118">
        <v>56</v>
      </c>
      <c r="F213" s="118">
        <v>78</v>
      </c>
      <c r="G213" s="118">
        <v>64</v>
      </c>
      <c r="H213" s="118">
        <v>106</v>
      </c>
      <c r="I213" s="118">
        <v>131</v>
      </c>
      <c r="J213" s="1027" t="s">
        <v>154</v>
      </c>
      <c r="K213" s="1028" t="s">
        <v>154</v>
      </c>
      <c r="L213" s="132" t="s">
        <v>154</v>
      </c>
      <c r="M213" s="827">
        <v>0.1213784021071115</v>
      </c>
    </row>
    <row r="214" spans="1:20" s="517" customFormat="1" ht="12.75" x14ac:dyDescent="0.2">
      <c r="A214" s="1030"/>
      <c r="B214" s="1031"/>
      <c r="C214" s="98"/>
      <c r="D214" s="98"/>
      <c r="E214" s="98"/>
      <c r="F214" s="98"/>
      <c r="G214" s="98"/>
      <c r="H214" s="98"/>
      <c r="I214" s="98"/>
      <c r="J214" s="1032"/>
      <c r="K214" s="1032"/>
      <c r="L214" s="98"/>
      <c r="M214" s="739"/>
    </row>
    <row r="215" spans="1:20" customFormat="1" ht="13.5" thickBot="1" x14ac:dyDescent="0.25">
      <c r="A215" s="7" t="s">
        <v>503</v>
      </c>
      <c r="B215" s="226"/>
      <c r="C215" s="226"/>
      <c r="D215" s="226"/>
      <c r="E215" s="226"/>
      <c r="F215" s="226"/>
      <c r="G215" s="226"/>
      <c r="H215" s="226"/>
      <c r="I215" s="226"/>
      <c r="J215" s="226"/>
      <c r="K215" s="226"/>
      <c r="L215" s="226"/>
      <c r="M215" s="226"/>
    </row>
    <row r="216" spans="1:20" customFormat="1" ht="13.5" thickBot="1" x14ac:dyDescent="0.25">
      <c r="A216" s="9"/>
      <c r="B216" s="557"/>
      <c r="C216" s="1578" t="s">
        <v>35</v>
      </c>
      <c r="D216" s="1579"/>
      <c r="E216" s="1579"/>
      <c r="F216" s="1579"/>
      <c r="G216" s="1579"/>
      <c r="H216" s="1579"/>
      <c r="I216" s="1579"/>
      <c r="J216" s="1579"/>
      <c r="K216" s="1579"/>
      <c r="L216" s="1580"/>
      <c r="M216" s="1581"/>
    </row>
    <row r="217" spans="1:20" customFormat="1" ht="84.75" thickBot="1" x14ac:dyDescent="0.25">
      <c r="A217" s="13" t="s">
        <v>2</v>
      </c>
      <c r="B217" s="559" t="s">
        <v>3</v>
      </c>
      <c r="C217" s="744" t="s">
        <v>4</v>
      </c>
      <c r="D217" s="745" t="s">
        <v>5</v>
      </c>
      <c r="E217" s="745" t="s">
        <v>6</v>
      </c>
      <c r="F217" s="745" t="s">
        <v>7</v>
      </c>
      <c r="G217" s="745" t="s">
        <v>8</v>
      </c>
      <c r="H217" s="745" t="s">
        <v>9</v>
      </c>
      <c r="I217" s="745" t="s">
        <v>10</v>
      </c>
      <c r="J217" s="745" t="s">
        <v>371</v>
      </c>
      <c r="K217" s="746" t="s">
        <v>372</v>
      </c>
      <c r="L217" s="747" t="s">
        <v>11</v>
      </c>
      <c r="M217" s="560" t="s">
        <v>36</v>
      </c>
    </row>
    <row r="218" spans="1:20" customFormat="1" ht="12.75" x14ac:dyDescent="0.2">
      <c r="A218" s="18">
        <v>1</v>
      </c>
      <c r="B218" s="567" t="s">
        <v>14</v>
      </c>
      <c r="C218" s="1279">
        <v>0</v>
      </c>
      <c r="D218" s="1280">
        <v>0</v>
      </c>
      <c r="E218" s="1280">
        <v>1</v>
      </c>
      <c r="F218" s="1280">
        <v>5</v>
      </c>
      <c r="G218" s="1280">
        <v>4</v>
      </c>
      <c r="H218" s="1280">
        <v>3</v>
      </c>
      <c r="I218" s="1280">
        <v>5</v>
      </c>
      <c r="J218" s="1280">
        <v>11</v>
      </c>
      <c r="K218" s="1281">
        <v>1</v>
      </c>
      <c r="L218" s="582">
        <f t="shared" ref="L218:L232" si="33">SUM(C218:K218)</f>
        <v>30</v>
      </c>
      <c r="M218" s="583">
        <f t="shared" ref="M218:M233" si="34">L218/L18</f>
        <v>0.12875536480686695</v>
      </c>
    </row>
    <row r="219" spans="1:20" customFormat="1" ht="12.75" x14ac:dyDescent="0.2">
      <c r="A219" s="25">
        <v>2</v>
      </c>
      <c r="B219" s="570" t="s">
        <v>15</v>
      </c>
      <c r="C219" s="949">
        <v>0</v>
      </c>
      <c r="D219" s="950">
        <v>0</v>
      </c>
      <c r="E219" s="950">
        <v>2</v>
      </c>
      <c r="F219" s="950">
        <v>12</v>
      </c>
      <c r="G219" s="950">
        <v>6</v>
      </c>
      <c r="H219" s="950">
        <v>5</v>
      </c>
      <c r="I219" s="950">
        <v>10</v>
      </c>
      <c r="J219" s="950">
        <v>6</v>
      </c>
      <c r="K219" s="951">
        <v>1</v>
      </c>
      <c r="L219" s="584">
        <f t="shared" si="33"/>
        <v>42</v>
      </c>
      <c r="M219" s="585">
        <f t="shared" si="34"/>
        <v>0.19718309859154928</v>
      </c>
    </row>
    <row r="220" spans="1:20" customFormat="1" ht="12.75" x14ac:dyDescent="0.2">
      <c r="A220" s="25">
        <v>3</v>
      </c>
      <c r="B220" s="570" t="s">
        <v>16</v>
      </c>
      <c r="C220" s="949">
        <v>0</v>
      </c>
      <c r="D220" s="950">
        <v>0</v>
      </c>
      <c r="E220" s="950">
        <v>1</v>
      </c>
      <c r="F220" s="950">
        <v>3</v>
      </c>
      <c r="G220" s="950">
        <v>3</v>
      </c>
      <c r="H220" s="950">
        <v>8</v>
      </c>
      <c r="I220" s="950">
        <v>8</v>
      </c>
      <c r="J220" s="950">
        <v>5</v>
      </c>
      <c r="K220" s="951">
        <v>3</v>
      </c>
      <c r="L220" s="584">
        <f t="shared" si="33"/>
        <v>31</v>
      </c>
      <c r="M220" s="585">
        <f t="shared" si="34"/>
        <v>0.14553990610328638</v>
      </c>
    </row>
    <row r="221" spans="1:20" customFormat="1" ht="12.75" x14ac:dyDescent="0.2">
      <c r="A221" s="25">
        <v>4</v>
      </c>
      <c r="B221" s="570" t="s">
        <v>17</v>
      </c>
      <c r="C221" s="949">
        <v>0</v>
      </c>
      <c r="D221" s="950">
        <v>0</v>
      </c>
      <c r="E221" s="950">
        <v>2</v>
      </c>
      <c r="F221" s="950">
        <v>2</v>
      </c>
      <c r="G221" s="950">
        <v>3</v>
      </c>
      <c r="H221" s="950">
        <v>4</v>
      </c>
      <c r="I221" s="950">
        <v>3</v>
      </c>
      <c r="J221" s="950">
        <v>2</v>
      </c>
      <c r="K221" s="951">
        <v>4</v>
      </c>
      <c r="L221" s="584">
        <f t="shared" si="33"/>
        <v>20</v>
      </c>
      <c r="M221" s="585">
        <f t="shared" si="34"/>
        <v>0.14492753623188406</v>
      </c>
    </row>
    <row r="222" spans="1:20" customFormat="1" ht="12.75" x14ac:dyDescent="0.2">
      <c r="A222" s="25">
        <v>5</v>
      </c>
      <c r="B222" s="570" t="s">
        <v>18</v>
      </c>
      <c r="C222" s="949">
        <v>0</v>
      </c>
      <c r="D222" s="950">
        <v>0</v>
      </c>
      <c r="E222" s="950">
        <v>2</v>
      </c>
      <c r="F222" s="950">
        <v>13</v>
      </c>
      <c r="G222" s="950">
        <v>6</v>
      </c>
      <c r="H222" s="950">
        <v>14</v>
      </c>
      <c r="I222" s="950">
        <v>20</v>
      </c>
      <c r="J222" s="950">
        <v>10</v>
      </c>
      <c r="K222" s="951">
        <v>2</v>
      </c>
      <c r="L222" s="584">
        <f t="shared" si="33"/>
        <v>67</v>
      </c>
      <c r="M222" s="585">
        <f t="shared" si="34"/>
        <v>0.16584158415841585</v>
      </c>
    </row>
    <row r="223" spans="1:20" customFormat="1" ht="12.75" x14ac:dyDescent="0.2">
      <c r="A223" s="27">
        <v>6</v>
      </c>
      <c r="B223" s="573" t="s">
        <v>19</v>
      </c>
      <c r="C223" s="949">
        <v>0</v>
      </c>
      <c r="D223" s="950">
        <v>0</v>
      </c>
      <c r="E223" s="950">
        <v>1</v>
      </c>
      <c r="F223" s="950">
        <v>8</v>
      </c>
      <c r="G223" s="950">
        <v>8</v>
      </c>
      <c r="H223" s="950">
        <v>9</v>
      </c>
      <c r="I223" s="950">
        <v>4</v>
      </c>
      <c r="J223" s="950">
        <v>7</v>
      </c>
      <c r="K223" s="951">
        <v>1</v>
      </c>
      <c r="L223" s="584">
        <f t="shared" si="33"/>
        <v>38</v>
      </c>
      <c r="M223" s="585">
        <f t="shared" si="34"/>
        <v>0.1254125412541254</v>
      </c>
      <c r="N223" s="487"/>
      <c r="O223" s="488"/>
      <c r="P223" s="488"/>
      <c r="Q223" s="488"/>
      <c r="R223" s="488"/>
      <c r="S223" s="488"/>
      <c r="T223" s="488"/>
    </row>
    <row r="224" spans="1:20" customFormat="1" ht="12.75" x14ac:dyDescent="0.2">
      <c r="A224" s="27">
        <v>7</v>
      </c>
      <c r="B224" s="573" t="s">
        <v>20</v>
      </c>
      <c r="C224" s="949">
        <v>0</v>
      </c>
      <c r="D224" s="950">
        <v>0</v>
      </c>
      <c r="E224" s="950">
        <v>2</v>
      </c>
      <c r="F224" s="950">
        <v>9</v>
      </c>
      <c r="G224" s="950">
        <v>5</v>
      </c>
      <c r="H224" s="950">
        <v>10</v>
      </c>
      <c r="I224" s="950">
        <v>13</v>
      </c>
      <c r="J224" s="950">
        <v>11</v>
      </c>
      <c r="K224" s="951">
        <v>8</v>
      </c>
      <c r="L224" s="584">
        <f t="shared" si="33"/>
        <v>58</v>
      </c>
      <c r="M224" s="585">
        <f t="shared" si="34"/>
        <v>0.15760869565217392</v>
      </c>
    </row>
    <row r="225" spans="1:19" customFormat="1" ht="12.75" x14ac:dyDescent="0.2">
      <c r="A225" s="25">
        <v>8</v>
      </c>
      <c r="B225" s="570" t="s">
        <v>21</v>
      </c>
      <c r="C225" s="949">
        <v>0</v>
      </c>
      <c r="D225" s="950">
        <v>0</v>
      </c>
      <c r="E225" s="950">
        <v>2</v>
      </c>
      <c r="F225" s="950">
        <v>11</v>
      </c>
      <c r="G225" s="950">
        <v>9</v>
      </c>
      <c r="H225" s="950">
        <v>14</v>
      </c>
      <c r="I225" s="950">
        <v>17</v>
      </c>
      <c r="J225" s="950">
        <v>15</v>
      </c>
      <c r="K225" s="951">
        <v>2</v>
      </c>
      <c r="L225" s="584">
        <f t="shared" si="33"/>
        <v>70</v>
      </c>
      <c r="M225" s="585">
        <f t="shared" si="34"/>
        <v>0.19774011299435029</v>
      </c>
      <c r="P225" t="s">
        <v>132</v>
      </c>
    </row>
    <row r="226" spans="1:19" customFormat="1" ht="12.75" x14ac:dyDescent="0.2">
      <c r="A226" s="25">
        <v>9</v>
      </c>
      <c r="B226" s="570" t="s">
        <v>22</v>
      </c>
      <c r="C226" s="949">
        <v>0</v>
      </c>
      <c r="D226" s="950">
        <v>0</v>
      </c>
      <c r="E226" s="950">
        <v>0</v>
      </c>
      <c r="F226" s="950">
        <v>2</v>
      </c>
      <c r="G226" s="950">
        <v>10</v>
      </c>
      <c r="H226" s="950">
        <v>10</v>
      </c>
      <c r="I226" s="950">
        <v>6</v>
      </c>
      <c r="J226" s="950">
        <v>7</v>
      </c>
      <c r="K226" s="951">
        <v>3</v>
      </c>
      <c r="L226" s="584">
        <f t="shared" si="33"/>
        <v>38</v>
      </c>
      <c r="M226" s="585">
        <f t="shared" si="34"/>
        <v>0.17511520737327188</v>
      </c>
    </row>
    <row r="227" spans="1:19" customFormat="1" ht="12.75" x14ac:dyDescent="0.2">
      <c r="A227" s="25">
        <v>10</v>
      </c>
      <c r="B227" s="570" t="s">
        <v>23</v>
      </c>
      <c r="C227" s="949">
        <v>0</v>
      </c>
      <c r="D227" s="950">
        <v>0</v>
      </c>
      <c r="E227" s="950">
        <v>1</v>
      </c>
      <c r="F227" s="950">
        <v>7</v>
      </c>
      <c r="G227" s="950">
        <v>4</v>
      </c>
      <c r="H227" s="950">
        <v>8</v>
      </c>
      <c r="I227" s="950">
        <v>16</v>
      </c>
      <c r="J227" s="950">
        <v>8</v>
      </c>
      <c r="K227" s="951">
        <v>2</v>
      </c>
      <c r="L227" s="584">
        <f t="shared" si="33"/>
        <v>46</v>
      </c>
      <c r="M227" s="585">
        <f t="shared" si="34"/>
        <v>0.21395348837209302</v>
      </c>
    </row>
    <row r="228" spans="1:19" customFormat="1" ht="12.75" x14ac:dyDescent="0.2">
      <c r="A228" s="27">
        <v>11</v>
      </c>
      <c r="B228" s="573" t="s">
        <v>24</v>
      </c>
      <c r="C228" s="949">
        <v>0</v>
      </c>
      <c r="D228" s="950">
        <v>0</v>
      </c>
      <c r="E228" s="950">
        <v>1</v>
      </c>
      <c r="F228" s="950">
        <v>3</v>
      </c>
      <c r="G228" s="950">
        <v>9</v>
      </c>
      <c r="H228" s="950">
        <v>8</v>
      </c>
      <c r="I228" s="950">
        <v>3</v>
      </c>
      <c r="J228" s="950">
        <v>5</v>
      </c>
      <c r="K228" s="951">
        <v>2</v>
      </c>
      <c r="L228" s="584">
        <f t="shared" si="33"/>
        <v>31</v>
      </c>
      <c r="M228" s="585">
        <f t="shared" si="34"/>
        <v>0.14027149321266968</v>
      </c>
    </row>
    <row r="229" spans="1:19" customFormat="1" ht="12.75" x14ac:dyDescent="0.2">
      <c r="A229" s="25">
        <v>12</v>
      </c>
      <c r="B229" s="570" t="s">
        <v>25</v>
      </c>
      <c r="C229" s="949">
        <v>0</v>
      </c>
      <c r="D229" s="950">
        <v>0</v>
      </c>
      <c r="E229" s="950">
        <v>1</v>
      </c>
      <c r="F229" s="950">
        <v>10</v>
      </c>
      <c r="G229" s="950">
        <v>11</v>
      </c>
      <c r="H229" s="950">
        <v>16</v>
      </c>
      <c r="I229" s="950">
        <v>20</v>
      </c>
      <c r="J229" s="950">
        <v>22</v>
      </c>
      <c r="K229" s="951">
        <v>2</v>
      </c>
      <c r="L229" s="584">
        <f t="shared" si="33"/>
        <v>82</v>
      </c>
      <c r="M229" s="585">
        <f t="shared" si="34"/>
        <v>0.18021978021978022</v>
      </c>
    </row>
    <row r="230" spans="1:19" customFormat="1" ht="12.75" x14ac:dyDescent="0.2">
      <c r="A230" s="25">
        <v>13</v>
      </c>
      <c r="B230" s="570" t="s">
        <v>26</v>
      </c>
      <c r="C230" s="949">
        <v>0</v>
      </c>
      <c r="D230" s="950">
        <v>0</v>
      </c>
      <c r="E230" s="950">
        <v>2</v>
      </c>
      <c r="F230" s="950">
        <v>14</v>
      </c>
      <c r="G230" s="950">
        <v>8</v>
      </c>
      <c r="H230" s="950">
        <v>17</v>
      </c>
      <c r="I230" s="950">
        <v>29</v>
      </c>
      <c r="J230" s="950">
        <v>18</v>
      </c>
      <c r="K230" s="951">
        <v>4</v>
      </c>
      <c r="L230" s="584">
        <f t="shared" si="33"/>
        <v>92</v>
      </c>
      <c r="M230" s="585">
        <f t="shared" si="34"/>
        <v>0.16636528028933092</v>
      </c>
    </row>
    <row r="231" spans="1:19" customFormat="1" ht="12.75" x14ac:dyDescent="0.2">
      <c r="A231" s="25">
        <v>14</v>
      </c>
      <c r="B231" s="570" t="s">
        <v>27</v>
      </c>
      <c r="C231" s="949">
        <v>0</v>
      </c>
      <c r="D231" s="950">
        <v>0</v>
      </c>
      <c r="E231" s="950">
        <v>4</v>
      </c>
      <c r="F231" s="950">
        <v>11</v>
      </c>
      <c r="G231" s="950">
        <v>12</v>
      </c>
      <c r="H231" s="950">
        <v>24</v>
      </c>
      <c r="I231" s="950">
        <v>24</v>
      </c>
      <c r="J231" s="950">
        <v>13</v>
      </c>
      <c r="K231" s="951">
        <v>3</v>
      </c>
      <c r="L231" s="584">
        <f t="shared" si="33"/>
        <v>91</v>
      </c>
      <c r="M231" s="585">
        <f t="shared" si="34"/>
        <v>0.16163410301953818</v>
      </c>
    </row>
    <row r="232" spans="1:19" customFormat="1" ht="13.5" thickBot="1" x14ac:dyDescent="0.25">
      <c r="A232" s="29">
        <v>15</v>
      </c>
      <c r="B232" s="575" t="s">
        <v>28</v>
      </c>
      <c r="C232" s="142">
        <v>0</v>
      </c>
      <c r="D232" s="141">
        <v>0</v>
      </c>
      <c r="E232" s="141">
        <v>4</v>
      </c>
      <c r="F232" s="141">
        <v>3</v>
      </c>
      <c r="G232" s="141">
        <v>4</v>
      </c>
      <c r="H232" s="141">
        <v>6</v>
      </c>
      <c r="I232" s="141">
        <v>5</v>
      </c>
      <c r="J232" s="141">
        <v>5</v>
      </c>
      <c r="K232" s="830">
        <v>1</v>
      </c>
      <c r="L232" s="750">
        <f t="shared" si="33"/>
        <v>28</v>
      </c>
      <c r="M232" s="586">
        <f t="shared" si="34"/>
        <v>0.16470588235294117</v>
      </c>
      <c r="S232" t="s">
        <v>132</v>
      </c>
    </row>
    <row r="233" spans="1:19" customFormat="1" ht="12.75" x14ac:dyDescent="0.2">
      <c r="A233" s="502"/>
      <c r="B233" s="831" t="s">
        <v>493</v>
      </c>
      <c r="C233" s="833">
        <f t="shared" ref="C233:L233" si="35">SUM(C218:C232)</f>
        <v>0</v>
      </c>
      <c r="D233" s="128">
        <f t="shared" si="35"/>
        <v>0</v>
      </c>
      <c r="E233" s="128">
        <f t="shared" si="35"/>
        <v>26</v>
      </c>
      <c r="F233" s="128">
        <f t="shared" si="35"/>
        <v>113</v>
      </c>
      <c r="G233" s="128">
        <f t="shared" si="35"/>
        <v>102</v>
      </c>
      <c r="H233" s="128">
        <f t="shared" si="35"/>
        <v>156</v>
      </c>
      <c r="I233" s="128">
        <f t="shared" si="35"/>
        <v>183</v>
      </c>
      <c r="J233" s="128">
        <f t="shared" si="35"/>
        <v>145</v>
      </c>
      <c r="K233" s="829">
        <f t="shared" si="35"/>
        <v>39</v>
      </c>
      <c r="L233" s="834">
        <f t="shared" si="35"/>
        <v>764</v>
      </c>
      <c r="M233" s="835">
        <f t="shared" si="34"/>
        <v>0.16536796536796536</v>
      </c>
    </row>
    <row r="234" spans="1:19" s="517" customFormat="1" ht="12.75" x14ac:dyDescent="0.2">
      <c r="A234" s="1272"/>
      <c r="B234" s="1273" t="s">
        <v>453</v>
      </c>
      <c r="C234" s="1274">
        <v>0</v>
      </c>
      <c r="D234" s="1275">
        <v>0</v>
      </c>
      <c r="E234" s="1275">
        <v>22</v>
      </c>
      <c r="F234" s="1275">
        <v>116</v>
      </c>
      <c r="G234" s="1275">
        <v>100</v>
      </c>
      <c r="H234" s="1275">
        <v>151</v>
      </c>
      <c r="I234" s="1275">
        <v>188</v>
      </c>
      <c r="J234" s="1275">
        <v>146</v>
      </c>
      <c r="K234" s="1276">
        <v>45</v>
      </c>
      <c r="L234" s="98">
        <v>768</v>
      </c>
      <c r="M234" s="1278">
        <v>0.16445396145610278</v>
      </c>
    </row>
    <row r="235" spans="1:19" s="512" customFormat="1" ht="12.75" x14ac:dyDescent="0.2">
      <c r="A235" s="660"/>
      <c r="B235" s="948" t="s">
        <v>428</v>
      </c>
      <c r="C235" s="949">
        <v>0</v>
      </c>
      <c r="D235" s="950">
        <v>1</v>
      </c>
      <c r="E235" s="950">
        <v>24</v>
      </c>
      <c r="F235" s="950">
        <v>104</v>
      </c>
      <c r="G235" s="950">
        <v>96</v>
      </c>
      <c r="H235" s="950">
        <v>153</v>
      </c>
      <c r="I235" s="950">
        <v>200</v>
      </c>
      <c r="J235" s="950">
        <v>156</v>
      </c>
      <c r="K235" s="951">
        <v>50</v>
      </c>
      <c r="L235" s="957">
        <v>784</v>
      </c>
      <c r="M235" s="826">
        <v>0.16282450674974039</v>
      </c>
    </row>
    <row r="236" spans="1:19" s="512" customFormat="1" ht="12.75" x14ac:dyDescent="0.2">
      <c r="A236" s="660"/>
      <c r="B236" s="948" t="s">
        <v>386</v>
      </c>
      <c r="C236" s="949">
        <v>0</v>
      </c>
      <c r="D236" s="950">
        <v>1</v>
      </c>
      <c r="E236" s="950">
        <v>27</v>
      </c>
      <c r="F236" s="950">
        <v>100</v>
      </c>
      <c r="G236" s="950">
        <v>95</v>
      </c>
      <c r="H236" s="950">
        <v>157</v>
      </c>
      <c r="I236" s="950">
        <v>217</v>
      </c>
      <c r="J236" s="950">
        <v>156</v>
      </c>
      <c r="K236" s="951">
        <v>62</v>
      </c>
      <c r="L236" s="957">
        <v>815</v>
      </c>
      <c r="M236" s="826">
        <v>0.16454673934988895</v>
      </c>
    </row>
    <row r="237" spans="1:19" s="517" customFormat="1" ht="12.75" x14ac:dyDescent="0.2">
      <c r="A237" s="444"/>
      <c r="B237" s="236" t="s">
        <v>341</v>
      </c>
      <c r="C237" s="217">
        <v>0</v>
      </c>
      <c r="D237" s="129">
        <v>2</v>
      </c>
      <c r="E237" s="129">
        <v>28</v>
      </c>
      <c r="F237" s="129">
        <v>82</v>
      </c>
      <c r="G237" s="129">
        <v>106</v>
      </c>
      <c r="H237" s="129">
        <v>172</v>
      </c>
      <c r="I237" s="218">
        <v>209</v>
      </c>
      <c r="J237" s="748" t="s">
        <v>154</v>
      </c>
      <c r="K237" s="749" t="s">
        <v>154</v>
      </c>
      <c r="L237" s="958" t="s">
        <v>154</v>
      </c>
      <c r="M237" s="826">
        <v>0.16216752679634774</v>
      </c>
    </row>
    <row r="238" spans="1:19" s="106" customFormat="1" ht="13.5" thickBot="1" x14ac:dyDescent="0.25">
      <c r="A238" s="91"/>
      <c r="B238" s="124" t="s">
        <v>165</v>
      </c>
      <c r="C238" s="119">
        <v>0</v>
      </c>
      <c r="D238" s="118">
        <v>2</v>
      </c>
      <c r="E238" s="118">
        <v>26</v>
      </c>
      <c r="F238" s="118">
        <v>76</v>
      </c>
      <c r="G238" s="118">
        <v>109</v>
      </c>
      <c r="H238" s="118">
        <v>177</v>
      </c>
      <c r="I238" s="118">
        <v>229</v>
      </c>
      <c r="J238" s="1027" t="s">
        <v>154</v>
      </c>
      <c r="K238" s="1028" t="s">
        <v>154</v>
      </c>
      <c r="L238" s="960" t="s">
        <v>154</v>
      </c>
      <c r="M238" s="827">
        <v>0.16660094637223974</v>
      </c>
    </row>
    <row r="239" spans="1:19" x14ac:dyDescent="0.2">
      <c r="B239" s="72"/>
      <c r="C239" s="72"/>
      <c r="D239" s="72"/>
      <c r="E239" s="72"/>
      <c r="F239" s="72"/>
      <c r="G239" s="72"/>
      <c r="H239" s="72"/>
      <c r="I239" s="72"/>
      <c r="J239" s="72"/>
      <c r="K239" s="72"/>
      <c r="L239" s="72"/>
      <c r="M239" s="72"/>
    </row>
    <row r="252" spans="1:10" x14ac:dyDescent="0.2">
      <c r="A252" s="2"/>
      <c r="G252" s="2" t="s">
        <v>132</v>
      </c>
      <c r="J252" s="2"/>
    </row>
  </sheetData>
  <mergeCells count="9">
    <mergeCell ref="C16:L16"/>
    <mergeCell ref="M16:M17"/>
    <mergeCell ref="C216:M216"/>
    <mergeCell ref="C41:L41"/>
    <mergeCell ref="C66:L66"/>
    <mergeCell ref="C91:L91"/>
    <mergeCell ref="C116:L116"/>
    <mergeCell ref="C141:L141"/>
    <mergeCell ref="C166:L166"/>
  </mergeCells>
  <printOptions horizontalCentered="1" verticalCentered="1"/>
  <pageMargins left="0.7" right="0.7" top="0.75" bottom="0.75" header="0.3" footer="0.3"/>
  <pageSetup paperSize="9" fitToWidth="0" fitToHeight="0" orientation="landscape" useFirstPageNumber="1" r:id="rId1"/>
  <rowBreaks count="9" manualBreakCount="9">
    <brk id="12" max="16383" man="1"/>
    <brk id="39" max="16383" man="1"/>
    <brk id="64" max="16383" man="1"/>
    <brk id="89" max="16383" man="1"/>
    <brk id="114" max="16383" man="1"/>
    <brk id="139" max="16383" man="1"/>
    <brk id="164" max="16383" man="1"/>
    <brk id="189" max="16383" man="1"/>
    <brk id="214" max="16383" man="1"/>
  </rowBreaks>
  <drawing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L30"/>
  <sheetViews>
    <sheetView showGridLines="0" view="pageLayout" topLeftCell="A3" zoomScaleNormal="100" workbookViewId="0">
      <selection activeCell="J25" sqref="J25"/>
    </sheetView>
  </sheetViews>
  <sheetFormatPr baseColWidth="10" defaultColWidth="11.42578125" defaultRowHeight="12" x14ac:dyDescent="0.2"/>
  <cols>
    <col min="1" max="1" width="6.140625" style="5" bestFit="1" customWidth="1"/>
    <col min="2" max="2" width="22" style="2" bestFit="1" customWidth="1"/>
    <col min="3" max="3" width="15.7109375" style="2" customWidth="1"/>
    <col min="4" max="4" width="13" style="2" customWidth="1"/>
    <col min="5" max="5" width="13.28515625" style="2" customWidth="1"/>
    <col min="6" max="6" width="13.7109375" style="2" customWidth="1"/>
    <col min="7" max="7" width="12.140625" style="2" customWidth="1"/>
    <col min="8" max="8" width="13.5703125" style="32" customWidth="1"/>
    <col min="9" max="9" width="11.42578125" style="2" customWidth="1"/>
    <col min="10" max="16384" width="11.42578125" style="2"/>
  </cols>
  <sheetData>
    <row r="1" spans="1:9" x14ac:dyDescent="0.2">
      <c r="A1" s="143" t="s">
        <v>169</v>
      </c>
      <c r="B1" s="144"/>
    </row>
    <row r="2" spans="1:9" x14ac:dyDescent="0.2">
      <c r="A2" s="1" t="s">
        <v>0</v>
      </c>
    </row>
    <row r="3" spans="1:9" x14ac:dyDescent="0.2">
      <c r="A3" s="1"/>
    </row>
    <row r="4" spans="1:9" x14ac:dyDescent="0.2">
      <c r="A4" s="1"/>
    </row>
    <row r="5" spans="1:9" x14ac:dyDescent="0.2">
      <c r="A5" s="201" t="str">
        <f>A8</f>
        <v xml:space="preserve">Tabell 3-12 - Aktiviteter for psykisk utviklingshemmede i regi av bydelen - inkl. plasser kjøpt fra andre - pr. 31.12  *) </v>
      </c>
    </row>
    <row r="6" spans="1:9" x14ac:dyDescent="0.2">
      <c r="A6" s="1"/>
    </row>
    <row r="8" spans="1:9" s="8" customFormat="1" ht="30" customHeight="1" thickBot="1" x14ac:dyDescent="0.25">
      <c r="A8" s="7" t="s">
        <v>275</v>
      </c>
      <c r="H8" s="57"/>
    </row>
    <row r="9" spans="1:9" s="103" customFormat="1" ht="12.75" thickBot="1" x14ac:dyDescent="0.25">
      <c r="A9" s="9"/>
      <c r="B9" s="66"/>
      <c r="C9" s="12"/>
      <c r="D9" s="1622" t="s">
        <v>276</v>
      </c>
      <c r="E9" s="1622"/>
      <c r="F9" s="1622"/>
      <c r="G9" s="1622"/>
      <c r="H9" s="1622"/>
    </row>
    <row r="10" spans="1:9" s="103" customFormat="1" ht="48.75" thickBot="1" x14ac:dyDescent="0.25">
      <c r="A10" s="1415" t="s">
        <v>2</v>
      </c>
      <c r="B10" s="1425" t="s">
        <v>3</v>
      </c>
      <c r="C10" s="1421" t="s">
        <v>277</v>
      </c>
      <c r="D10" s="34" t="s">
        <v>278</v>
      </c>
      <c r="E10" s="37" t="s">
        <v>279</v>
      </c>
      <c r="F10" s="37" t="s">
        <v>280</v>
      </c>
      <c r="G10" s="37" t="s">
        <v>281</v>
      </c>
      <c r="H10" s="16" t="s">
        <v>282</v>
      </c>
    </row>
    <row r="11" spans="1:9" x14ac:dyDescent="0.2">
      <c r="A11" s="1416">
        <v>1</v>
      </c>
      <c r="B11" s="1426" t="s">
        <v>14</v>
      </c>
      <c r="C11" s="1408">
        <v>83</v>
      </c>
      <c r="D11" s="202">
        <v>35</v>
      </c>
      <c r="E11" s="203">
        <v>4</v>
      </c>
      <c r="F11" s="203">
        <v>13</v>
      </c>
      <c r="G11" s="197">
        <v>31</v>
      </c>
      <c r="H11" s="204">
        <f t="shared" ref="H11:H25" si="0">SUM(D11:G11)</f>
        <v>83</v>
      </c>
      <c r="I11" s="24"/>
    </row>
    <row r="12" spans="1:9" x14ac:dyDescent="0.2">
      <c r="A12" s="1417">
        <v>2</v>
      </c>
      <c r="B12" s="1427" t="s">
        <v>15</v>
      </c>
      <c r="C12" s="1409">
        <v>83</v>
      </c>
      <c r="D12" s="1411">
        <v>45</v>
      </c>
      <c r="E12" s="879">
        <v>2</v>
      </c>
      <c r="F12" s="879">
        <v>15</v>
      </c>
      <c r="G12" s="1061">
        <v>21</v>
      </c>
      <c r="H12" s="207">
        <f t="shared" si="0"/>
        <v>83</v>
      </c>
      <c r="I12" s="24"/>
    </row>
    <row r="13" spans="1:9" x14ac:dyDescent="0.2">
      <c r="A13" s="1417">
        <v>3</v>
      </c>
      <c r="B13" s="1427" t="s">
        <v>16</v>
      </c>
      <c r="C13" s="1409">
        <v>86</v>
      </c>
      <c r="D13" s="1411">
        <v>43</v>
      </c>
      <c r="E13" s="879">
        <v>2</v>
      </c>
      <c r="F13" s="879">
        <v>16</v>
      </c>
      <c r="G13" s="1061">
        <v>25</v>
      </c>
      <c r="H13" s="207">
        <f t="shared" si="0"/>
        <v>86</v>
      </c>
      <c r="I13" s="24"/>
    </row>
    <row r="14" spans="1:9" x14ac:dyDescent="0.2">
      <c r="A14" s="1417">
        <v>4</v>
      </c>
      <c r="B14" s="1427" t="s">
        <v>17</v>
      </c>
      <c r="C14" s="1409">
        <v>15</v>
      </c>
      <c r="D14" s="1411">
        <v>13</v>
      </c>
      <c r="E14" s="879">
        <v>1</v>
      </c>
      <c r="F14" s="879">
        <v>0</v>
      </c>
      <c r="G14" s="1061">
        <v>1</v>
      </c>
      <c r="H14" s="207">
        <f t="shared" si="0"/>
        <v>15</v>
      </c>
      <c r="I14" s="24"/>
    </row>
    <row r="15" spans="1:9" x14ac:dyDescent="0.2">
      <c r="A15" s="1417">
        <v>5</v>
      </c>
      <c r="B15" s="1427" t="s">
        <v>18</v>
      </c>
      <c r="C15" s="1409">
        <v>57</v>
      </c>
      <c r="D15" s="1411">
        <v>22</v>
      </c>
      <c r="E15" s="879">
        <v>3</v>
      </c>
      <c r="F15" s="879">
        <v>11</v>
      </c>
      <c r="G15" s="1061">
        <v>21</v>
      </c>
      <c r="H15" s="207">
        <f t="shared" si="0"/>
        <v>57</v>
      </c>
      <c r="I15" s="24"/>
    </row>
    <row r="16" spans="1:9" x14ac:dyDescent="0.2">
      <c r="A16" s="1418">
        <v>6</v>
      </c>
      <c r="B16" s="1428" t="s">
        <v>19</v>
      </c>
      <c r="C16" s="1409">
        <v>73</v>
      </c>
      <c r="D16" s="1411">
        <v>12</v>
      </c>
      <c r="E16" s="879">
        <v>1</v>
      </c>
      <c r="F16" s="879">
        <v>13</v>
      </c>
      <c r="G16" s="1061">
        <v>47</v>
      </c>
      <c r="H16" s="207">
        <f t="shared" si="0"/>
        <v>73</v>
      </c>
      <c r="I16" s="24"/>
    </row>
    <row r="17" spans="1:12" x14ac:dyDescent="0.2">
      <c r="A17" s="1418">
        <v>7</v>
      </c>
      <c r="B17" s="1428" t="s">
        <v>20</v>
      </c>
      <c r="C17" s="1409">
        <v>85</v>
      </c>
      <c r="D17" s="1411">
        <v>1</v>
      </c>
      <c r="E17" s="879">
        <v>1</v>
      </c>
      <c r="F17" s="879">
        <v>31</v>
      </c>
      <c r="G17" s="1061">
        <v>52</v>
      </c>
      <c r="H17" s="207">
        <f t="shared" si="0"/>
        <v>85</v>
      </c>
      <c r="I17" s="24"/>
    </row>
    <row r="18" spans="1:12" x14ac:dyDescent="0.2">
      <c r="A18" s="1417">
        <v>8</v>
      </c>
      <c r="B18" s="1427" t="s">
        <v>21</v>
      </c>
      <c r="C18" s="1409">
        <v>123</v>
      </c>
      <c r="D18" s="1411">
        <v>35</v>
      </c>
      <c r="E18" s="879">
        <v>9</v>
      </c>
      <c r="F18" s="879">
        <v>34</v>
      </c>
      <c r="G18" s="1061">
        <v>45</v>
      </c>
      <c r="H18" s="207">
        <f t="shared" si="0"/>
        <v>123</v>
      </c>
      <c r="I18" s="24"/>
    </row>
    <row r="19" spans="1:12" x14ac:dyDescent="0.2">
      <c r="A19" s="1417">
        <v>9</v>
      </c>
      <c r="B19" s="1427" t="s">
        <v>22</v>
      </c>
      <c r="C19" s="1409">
        <v>93</v>
      </c>
      <c r="D19" s="1411">
        <v>30</v>
      </c>
      <c r="E19" s="879">
        <v>0</v>
      </c>
      <c r="F19" s="879">
        <v>5</v>
      </c>
      <c r="G19" s="1061">
        <v>58</v>
      </c>
      <c r="H19" s="207">
        <f t="shared" si="0"/>
        <v>93</v>
      </c>
      <c r="I19" s="24"/>
    </row>
    <row r="20" spans="1:12" x14ac:dyDescent="0.2">
      <c r="A20" s="1417">
        <v>10</v>
      </c>
      <c r="B20" s="1427" t="s">
        <v>23</v>
      </c>
      <c r="C20" s="1409">
        <v>110</v>
      </c>
      <c r="D20" s="1411">
        <v>29</v>
      </c>
      <c r="E20" s="879">
        <v>2</v>
      </c>
      <c r="F20" s="879">
        <v>19</v>
      </c>
      <c r="G20" s="1061">
        <v>60</v>
      </c>
      <c r="H20" s="207">
        <f t="shared" si="0"/>
        <v>110</v>
      </c>
      <c r="I20" s="24"/>
    </row>
    <row r="21" spans="1:12" x14ac:dyDescent="0.2">
      <c r="A21" s="1418">
        <v>11</v>
      </c>
      <c r="B21" s="1428" t="s">
        <v>24</v>
      </c>
      <c r="C21" s="1409">
        <v>126</v>
      </c>
      <c r="D21" s="1411">
        <v>33</v>
      </c>
      <c r="E21" s="879">
        <v>0</v>
      </c>
      <c r="F21" s="879">
        <v>7</v>
      </c>
      <c r="G21" s="1061">
        <v>86</v>
      </c>
      <c r="H21" s="207">
        <f t="shared" si="0"/>
        <v>126</v>
      </c>
      <c r="I21" s="24"/>
    </row>
    <row r="22" spans="1:12" x14ac:dyDescent="0.2">
      <c r="A22" s="1417">
        <v>12</v>
      </c>
      <c r="B22" s="1427" t="s">
        <v>25</v>
      </c>
      <c r="C22" s="1409">
        <v>157</v>
      </c>
      <c r="D22" s="1411">
        <v>56</v>
      </c>
      <c r="E22" s="879">
        <v>9</v>
      </c>
      <c r="F22" s="879">
        <v>21</v>
      </c>
      <c r="G22" s="1061">
        <v>71</v>
      </c>
      <c r="H22" s="207">
        <f t="shared" si="0"/>
        <v>157</v>
      </c>
      <c r="I22" s="24"/>
      <c r="L22" s="2" t="s">
        <v>132</v>
      </c>
    </row>
    <row r="23" spans="1:12" s="515" customFormat="1" x14ac:dyDescent="0.2">
      <c r="A23" s="1418">
        <v>13</v>
      </c>
      <c r="B23" s="1428" t="s">
        <v>26</v>
      </c>
      <c r="C23" s="1409">
        <v>116</v>
      </c>
      <c r="D23" s="879">
        <v>22</v>
      </c>
      <c r="E23" s="879">
        <v>9</v>
      </c>
      <c r="F23" s="1061">
        <v>7</v>
      </c>
      <c r="G23" s="207">
        <v>78</v>
      </c>
      <c r="H23" s="207">
        <f t="shared" si="0"/>
        <v>116</v>
      </c>
      <c r="I23" s="439"/>
    </row>
    <row r="24" spans="1:12" x14ac:dyDescent="0.2">
      <c r="A24" s="1417">
        <v>14</v>
      </c>
      <c r="B24" s="1427" t="s">
        <v>27</v>
      </c>
      <c r="C24" s="1409">
        <v>89</v>
      </c>
      <c r="D24" s="1411">
        <v>0</v>
      </c>
      <c r="E24" s="879">
        <v>1</v>
      </c>
      <c r="F24" s="879">
        <v>19</v>
      </c>
      <c r="G24" s="1061">
        <v>69</v>
      </c>
      <c r="H24" s="207">
        <f t="shared" si="0"/>
        <v>89</v>
      </c>
      <c r="I24" s="24"/>
    </row>
    <row r="25" spans="1:12" ht="12.75" thickBot="1" x14ac:dyDescent="0.25">
      <c r="A25" s="1419">
        <v>15</v>
      </c>
      <c r="B25" s="1429" t="s">
        <v>28</v>
      </c>
      <c r="C25" s="1410">
        <v>153</v>
      </c>
      <c r="D25" s="1412">
        <v>71</v>
      </c>
      <c r="E25" s="1413">
        <v>6</v>
      </c>
      <c r="F25" s="1413">
        <v>17</v>
      </c>
      <c r="G25" s="1414">
        <v>59</v>
      </c>
      <c r="H25" s="211">
        <f t="shared" si="0"/>
        <v>153</v>
      </c>
      <c r="I25" s="24"/>
      <c r="J25" s="2" t="s">
        <v>132</v>
      </c>
    </row>
    <row r="26" spans="1:12" s="515" customFormat="1" x14ac:dyDescent="0.2">
      <c r="A26" s="1420"/>
      <c r="B26" s="1430" t="s">
        <v>496</v>
      </c>
      <c r="C26" s="1422">
        <f t="shared" ref="C26:H26" si="1">SUM(C11:C25)</f>
        <v>1449</v>
      </c>
      <c r="D26" s="657">
        <f t="shared" si="1"/>
        <v>447</v>
      </c>
      <c r="E26" s="657">
        <f t="shared" si="1"/>
        <v>50</v>
      </c>
      <c r="F26" s="657">
        <f t="shared" si="1"/>
        <v>228</v>
      </c>
      <c r="G26" s="657">
        <f t="shared" si="1"/>
        <v>724</v>
      </c>
      <c r="H26" s="658">
        <f t="shared" si="1"/>
        <v>1449</v>
      </c>
      <c r="I26" s="439"/>
    </row>
    <row r="27" spans="1:12" s="515" customFormat="1" x14ac:dyDescent="0.2">
      <c r="A27" s="433"/>
      <c r="B27" s="1431" t="s">
        <v>429</v>
      </c>
      <c r="C27" s="1423">
        <v>1441</v>
      </c>
      <c r="D27" s="879">
        <v>486</v>
      </c>
      <c r="E27" s="879">
        <v>59</v>
      </c>
      <c r="F27" s="879">
        <v>216</v>
      </c>
      <c r="G27" s="879">
        <v>682</v>
      </c>
      <c r="H27" s="880">
        <v>1443</v>
      </c>
      <c r="I27" s="439"/>
    </row>
    <row r="28" spans="1:12" s="515" customFormat="1" x14ac:dyDescent="0.2">
      <c r="A28" s="433"/>
      <c r="B28" s="1431" t="s">
        <v>387</v>
      </c>
      <c r="C28" s="1423">
        <v>1399</v>
      </c>
      <c r="D28" s="879">
        <v>416</v>
      </c>
      <c r="E28" s="879">
        <v>51</v>
      </c>
      <c r="F28" s="879">
        <v>240</v>
      </c>
      <c r="G28" s="879">
        <v>692</v>
      </c>
      <c r="H28" s="880">
        <v>1399</v>
      </c>
      <c r="I28" s="439"/>
    </row>
    <row r="29" spans="1:12" s="515" customFormat="1" x14ac:dyDescent="0.2">
      <c r="A29" s="433"/>
      <c r="B29" s="1431" t="s">
        <v>344</v>
      </c>
      <c r="C29" s="1423">
        <v>1344</v>
      </c>
      <c r="D29" s="879">
        <v>366</v>
      </c>
      <c r="E29" s="879">
        <v>54</v>
      </c>
      <c r="F29" s="879">
        <v>240</v>
      </c>
      <c r="G29" s="879">
        <v>684</v>
      </c>
      <c r="H29" s="880">
        <v>1344</v>
      </c>
      <c r="I29" s="439"/>
    </row>
    <row r="30" spans="1:12" s="515" customFormat="1" ht="12.75" thickBot="1" x14ac:dyDescent="0.25">
      <c r="A30" s="164"/>
      <c r="B30" s="1432" t="s">
        <v>189</v>
      </c>
      <c r="C30" s="1424">
        <v>1206</v>
      </c>
      <c r="D30" s="655">
        <v>295</v>
      </c>
      <c r="E30" s="655">
        <v>52</v>
      </c>
      <c r="F30" s="655">
        <v>210</v>
      </c>
      <c r="G30" s="655">
        <v>649</v>
      </c>
      <c r="H30" s="659">
        <v>1206</v>
      </c>
      <c r="I30" s="439"/>
    </row>
  </sheetData>
  <mergeCells count="1">
    <mergeCell ref="D9:H9"/>
  </mergeCells>
  <pageMargins left="0.7" right="0.7" top="0.75" bottom="0.75" header="0.3" footer="0.3"/>
  <pageSetup paperSize="9" orientation="landscape" r:id="rId1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E155"/>
  <sheetViews>
    <sheetView showGridLines="0" zoomScaleNormal="100" workbookViewId="0">
      <selection activeCell="R33" sqref="R33"/>
    </sheetView>
  </sheetViews>
  <sheetFormatPr baseColWidth="10" defaultColWidth="11.42578125" defaultRowHeight="12" x14ac:dyDescent="0.2"/>
  <cols>
    <col min="1" max="1" width="6.140625" style="5" bestFit="1" customWidth="1"/>
    <col min="2" max="2" width="22" style="2" bestFit="1" customWidth="1"/>
    <col min="3" max="3" width="9" style="2" customWidth="1"/>
    <col min="4" max="4" width="8.28515625" style="2" customWidth="1"/>
    <col min="5" max="5" width="10.42578125" style="2" customWidth="1"/>
    <col min="6" max="6" width="10.28515625" style="2" customWidth="1"/>
    <col min="7" max="8" width="11" style="2" customWidth="1"/>
    <col min="9" max="9" width="11.7109375" style="2" customWidth="1"/>
    <col min="10" max="10" width="15.7109375" style="2" customWidth="1"/>
    <col min="11" max="11" width="16.5703125" style="2" customWidth="1"/>
    <col min="12" max="12" width="6.42578125" style="2" customWidth="1"/>
    <col min="13" max="13" width="7.140625" style="2" customWidth="1"/>
    <col min="14" max="14" width="6.140625" style="5" bestFit="1" customWidth="1"/>
    <col min="15" max="15" width="22" style="2" bestFit="1" customWidth="1"/>
    <col min="16" max="18" width="11.7109375" style="2" customWidth="1"/>
    <col min="19" max="19" width="8.140625" style="2" bestFit="1" customWidth="1"/>
    <col min="20" max="21" width="7.85546875" style="2" bestFit="1" customWidth="1"/>
    <col min="22" max="23" width="7.85546875" style="2" customWidth="1"/>
    <col min="24" max="24" width="7.85546875" style="2" bestFit="1" customWidth="1"/>
    <col min="25" max="25" width="7.7109375" style="2" customWidth="1"/>
    <col min="26" max="29" width="7.5703125" style="2" customWidth="1"/>
    <col min="30" max="30" width="7.85546875" style="2" customWidth="1"/>
    <col min="31" max="31" width="11.42578125" style="2" customWidth="1"/>
    <col min="32" max="16384" width="11.42578125" style="2"/>
  </cols>
  <sheetData>
    <row r="1" spans="1:31" x14ac:dyDescent="0.2">
      <c r="A1" s="143" t="s">
        <v>169</v>
      </c>
      <c r="B1" s="143"/>
    </row>
    <row r="2" spans="1:31" x14ac:dyDescent="0.2">
      <c r="A2" s="1" t="s">
        <v>0</v>
      </c>
      <c r="N2" s="1" t="s">
        <v>0</v>
      </c>
    </row>
    <row r="3" spans="1:31" x14ac:dyDescent="0.2">
      <c r="A3" s="1"/>
      <c r="N3" s="1"/>
    </row>
    <row r="4" spans="1:31" x14ac:dyDescent="0.2">
      <c r="A4" s="1" t="str">
        <f>A8</f>
        <v>Tabell 3 -14 - A1 -  Eldresentre - personell og årsverk pr. 31.12.</v>
      </c>
      <c r="N4" s="1" t="str">
        <f>N8</f>
        <v>Tabell 3 -14 - A2 -  Eldresentre - brukere pr. 31.12.</v>
      </c>
    </row>
    <row r="5" spans="1:31" x14ac:dyDescent="0.2">
      <c r="A5" s="1" t="str">
        <f>N8</f>
        <v>Tabell 3 -14 - A2 -  Eldresentre - brukere pr. 31.12.</v>
      </c>
      <c r="N5" s="1"/>
    </row>
    <row r="6" spans="1:31" x14ac:dyDescent="0.2">
      <c r="A6" s="1"/>
      <c r="N6" s="1"/>
    </row>
    <row r="7" spans="1:31" x14ac:dyDescent="0.2">
      <c r="N7" s="158" t="s">
        <v>553</v>
      </c>
    </row>
    <row r="8" spans="1:31" s="8" customFormat="1" ht="13.5" thickBot="1" x14ac:dyDescent="0.25">
      <c r="A8" s="7" t="s">
        <v>283</v>
      </c>
      <c r="N8" s="7" t="s">
        <v>284</v>
      </c>
      <c r="Y8" s="226" t="s">
        <v>368</v>
      </c>
    </row>
    <row r="9" spans="1:31" s="103" customFormat="1" ht="12.75" thickBot="1" x14ac:dyDescent="0.25">
      <c r="A9" s="9"/>
      <c r="B9" s="10"/>
      <c r="C9" s="1622" t="s">
        <v>267</v>
      </c>
      <c r="D9" s="1622"/>
      <c r="E9" s="1622" t="s">
        <v>285</v>
      </c>
      <c r="F9" s="1622"/>
      <c r="G9" s="1622"/>
      <c r="H9" s="208"/>
      <c r="I9" s="1622" t="s">
        <v>286</v>
      </c>
      <c r="J9" s="1622"/>
      <c r="K9" s="1622"/>
      <c r="L9" s="44"/>
      <c r="N9" s="9"/>
      <c r="O9" s="10"/>
      <c r="P9" s="1622" t="s">
        <v>286</v>
      </c>
      <c r="Q9" s="1622"/>
      <c r="R9" s="1622"/>
      <c r="S9" s="1622" t="s">
        <v>287</v>
      </c>
      <c r="T9" s="1622"/>
      <c r="U9" s="1622"/>
      <c r="V9" s="1622"/>
      <c r="W9" s="1622"/>
      <c r="X9" s="1622"/>
      <c r="Y9" s="1622" t="s">
        <v>288</v>
      </c>
      <c r="Z9" s="1622"/>
      <c r="AA9" s="1622"/>
      <c r="AB9" s="1622"/>
      <c r="AC9" s="1622"/>
      <c r="AD9" s="1622"/>
    </row>
    <row r="10" spans="1:31" s="103" customFormat="1" ht="48.75" thickBot="1" x14ac:dyDescent="0.25">
      <c r="A10" s="13" t="s">
        <v>2</v>
      </c>
      <c r="B10" s="14" t="s">
        <v>3</v>
      </c>
      <c r="C10" s="13" t="s">
        <v>289</v>
      </c>
      <c r="D10" s="199" t="s">
        <v>290</v>
      </c>
      <c r="E10" s="36" t="s">
        <v>289</v>
      </c>
      <c r="F10" s="37" t="s">
        <v>290</v>
      </c>
      <c r="G10" s="35" t="s">
        <v>291</v>
      </c>
      <c r="H10" s="12" t="s">
        <v>292</v>
      </c>
      <c r="I10" s="663" t="s">
        <v>432</v>
      </c>
      <c r="J10" s="209" t="s">
        <v>293</v>
      </c>
      <c r="K10" s="209" t="s">
        <v>294</v>
      </c>
      <c r="L10" s="44"/>
      <c r="N10" s="13" t="s">
        <v>2</v>
      </c>
      <c r="O10" s="14" t="s">
        <v>3</v>
      </c>
      <c r="P10" s="36" t="s">
        <v>295</v>
      </c>
      <c r="Q10" s="15" t="s">
        <v>296</v>
      </c>
      <c r="R10" s="146" t="s">
        <v>297</v>
      </c>
      <c r="S10" s="36" t="s">
        <v>298</v>
      </c>
      <c r="T10" s="37" t="s">
        <v>299</v>
      </c>
      <c r="U10" s="37" t="s">
        <v>300</v>
      </c>
      <c r="V10" s="37" t="s">
        <v>301</v>
      </c>
      <c r="W10" s="37" t="s">
        <v>302</v>
      </c>
      <c r="X10" s="37" t="s">
        <v>303</v>
      </c>
      <c r="Y10" s="36" t="s">
        <v>298</v>
      </c>
      <c r="Z10" s="37" t="s">
        <v>299</v>
      </c>
      <c r="AA10" s="36" t="s">
        <v>300</v>
      </c>
      <c r="AB10" s="37" t="s">
        <v>301</v>
      </c>
      <c r="AC10" s="36" t="s">
        <v>302</v>
      </c>
      <c r="AD10" s="35" t="s">
        <v>303</v>
      </c>
    </row>
    <row r="11" spans="1:31" ht="12.75" x14ac:dyDescent="0.2">
      <c r="A11" s="18">
        <v>1</v>
      </c>
      <c r="B11" s="19" t="s">
        <v>14</v>
      </c>
      <c r="C11" s="1433">
        <v>29</v>
      </c>
      <c r="D11" s="1434">
        <v>58</v>
      </c>
      <c r="E11" s="661">
        <v>16.25</v>
      </c>
      <c r="F11" s="661">
        <v>4.5</v>
      </c>
      <c r="G11" s="661">
        <f t="shared" ref="G11:G25" si="0">SUM(E11:F11)</f>
        <v>20.75</v>
      </c>
      <c r="H11" s="661">
        <v>6.5</v>
      </c>
      <c r="I11" s="1441">
        <v>850</v>
      </c>
      <c r="J11" s="204">
        <f t="shared" ref="J11:J26" si="1">I11/E11</f>
        <v>52.307692307692307</v>
      </c>
      <c r="K11" s="204">
        <f t="shared" ref="K11:K26" si="2">I11/G11</f>
        <v>40.963855421686745</v>
      </c>
      <c r="L11" s="44"/>
      <c r="M11" s="103"/>
      <c r="N11" s="18">
        <v>1</v>
      </c>
      <c r="O11" s="19" t="s">
        <v>14</v>
      </c>
      <c r="P11" s="883">
        <f>SUM(S11:X11)</f>
        <v>850</v>
      </c>
      <c r="Q11" s="882">
        <f>P11/(kriteriebefolkning!N5+kriteriebefolkning!O5+kriteriebefolkning!P5+kriteriebefolkning!Q5+kriteriebefolkning!R5)</f>
        <v>0.27035623409669213</v>
      </c>
      <c r="R11" s="1065">
        <f t="shared" ref="R11:R26" si="3">Q11/$Q$26-1</f>
        <v>-0.47347563074912158</v>
      </c>
      <c r="S11" s="159">
        <v>400</v>
      </c>
      <c r="T11" s="196">
        <v>360</v>
      </c>
      <c r="U11" s="196">
        <v>90</v>
      </c>
      <c r="V11" s="196">
        <v>0</v>
      </c>
      <c r="W11" s="196">
        <v>0</v>
      </c>
      <c r="X11" s="1444">
        <v>0</v>
      </c>
      <c r="Y11" s="887" t="s">
        <v>221</v>
      </c>
      <c r="Z11" s="888" t="s">
        <v>221</v>
      </c>
      <c r="AA11" s="888">
        <v>0</v>
      </c>
      <c r="AB11" s="888">
        <v>0</v>
      </c>
      <c r="AC11" s="888">
        <v>0</v>
      </c>
      <c r="AD11" s="889">
        <v>0</v>
      </c>
      <c r="AE11" s="24"/>
    </row>
    <row r="12" spans="1:31" ht="12.75" x14ac:dyDescent="0.2">
      <c r="A12" s="25">
        <v>2</v>
      </c>
      <c r="B12" s="26" t="s">
        <v>15</v>
      </c>
      <c r="C12" s="1435">
        <v>15</v>
      </c>
      <c r="D12" s="1436">
        <v>868</v>
      </c>
      <c r="E12" s="662">
        <v>13.6</v>
      </c>
      <c r="F12" s="662">
        <v>19.88</v>
      </c>
      <c r="G12" s="662">
        <f t="shared" si="0"/>
        <v>33.479999999999997</v>
      </c>
      <c r="H12" s="662">
        <v>14</v>
      </c>
      <c r="I12" s="1442">
        <v>2784</v>
      </c>
      <c r="J12" s="207">
        <f t="shared" si="1"/>
        <v>204.70588235294119</v>
      </c>
      <c r="K12" s="207">
        <f t="shared" si="2"/>
        <v>83.15412186379929</v>
      </c>
      <c r="L12" s="44"/>
      <c r="M12" s="103"/>
      <c r="N12" s="25">
        <v>2</v>
      </c>
      <c r="O12" s="26" t="s">
        <v>15</v>
      </c>
      <c r="P12" s="1062">
        <f t="shared" ref="P12:P25" si="4">SUM(S12:X12)</f>
        <v>2784</v>
      </c>
      <c r="Q12" s="1063">
        <f>P12/(kriteriebefolkning!N6+kriteriebefolkning!O6+kriteriebefolkning!P6+kriteriebefolkning!Q6+kriteriebefolkning!R6)</f>
        <v>0.95506003430531727</v>
      </c>
      <c r="R12" s="1064">
        <f t="shared" si="3"/>
        <v>0.85999921118697853</v>
      </c>
      <c r="S12" s="160">
        <v>734</v>
      </c>
      <c r="T12" s="193">
        <v>816</v>
      </c>
      <c r="U12" s="193">
        <v>1234</v>
      </c>
      <c r="V12" s="193">
        <v>0</v>
      </c>
      <c r="W12" s="193">
        <v>0</v>
      </c>
      <c r="X12" s="1445">
        <v>0</v>
      </c>
      <c r="Y12" s="890" t="s">
        <v>221</v>
      </c>
      <c r="Z12" s="886" t="s">
        <v>221</v>
      </c>
      <c r="AA12" s="886" t="s">
        <v>221</v>
      </c>
      <c r="AB12" s="886">
        <v>0</v>
      </c>
      <c r="AC12" s="886">
        <v>0</v>
      </c>
      <c r="AD12" s="891">
        <v>0</v>
      </c>
      <c r="AE12" s="24"/>
    </row>
    <row r="13" spans="1:31" ht="12.75" x14ac:dyDescent="0.2">
      <c r="A13" s="25">
        <v>3</v>
      </c>
      <c r="B13" s="26" t="s">
        <v>16</v>
      </c>
      <c r="C13" s="1435">
        <v>12</v>
      </c>
      <c r="D13" s="1436">
        <v>64</v>
      </c>
      <c r="E13" s="662">
        <v>10.4</v>
      </c>
      <c r="F13" s="662">
        <v>7.4</v>
      </c>
      <c r="G13" s="662">
        <f t="shared" si="0"/>
        <v>17.8</v>
      </c>
      <c r="H13" s="662">
        <v>0</v>
      </c>
      <c r="I13" s="1442">
        <v>779</v>
      </c>
      <c r="J13" s="207">
        <f>I13/E13</f>
        <v>74.903846153846146</v>
      </c>
      <c r="K13" s="207">
        <f t="shared" si="2"/>
        <v>43.764044943820224</v>
      </c>
      <c r="L13" s="44"/>
      <c r="M13" s="103"/>
      <c r="N13" s="25">
        <v>3</v>
      </c>
      <c r="O13" s="26" t="s">
        <v>16</v>
      </c>
      <c r="P13" s="884">
        <f t="shared" si="4"/>
        <v>779</v>
      </c>
      <c r="Q13" s="882">
        <f>P13/(kriteriebefolkning!N7+kriteriebefolkning!O7+kriteriebefolkning!P7+kriteriebefolkning!Q7+kriteriebefolkning!R7)</f>
        <v>0.28948346339650688</v>
      </c>
      <c r="R13" s="210">
        <f t="shared" si="3"/>
        <v>-0.43622495526072125</v>
      </c>
      <c r="S13" s="160">
        <v>779</v>
      </c>
      <c r="T13" s="193">
        <v>0</v>
      </c>
      <c r="U13" s="193">
        <v>0</v>
      </c>
      <c r="V13" s="193">
        <v>0</v>
      </c>
      <c r="W13" s="193">
        <v>0</v>
      </c>
      <c r="X13" s="1445">
        <v>0</v>
      </c>
      <c r="Y13" s="890" t="s">
        <v>221</v>
      </c>
      <c r="Z13" s="886">
        <v>0</v>
      </c>
      <c r="AA13" s="886">
        <v>0</v>
      </c>
      <c r="AB13" s="886">
        <v>0</v>
      </c>
      <c r="AC13" s="886">
        <v>0</v>
      </c>
      <c r="AD13" s="891">
        <v>0</v>
      </c>
      <c r="AE13" s="24"/>
    </row>
    <row r="14" spans="1:31" ht="12.75" x14ac:dyDescent="0.2">
      <c r="A14" s="25">
        <v>4</v>
      </c>
      <c r="B14" s="26" t="s">
        <v>17</v>
      </c>
      <c r="C14" s="1435">
        <v>5</v>
      </c>
      <c r="D14" s="1436">
        <v>78</v>
      </c>
      <c r="E14" s="662">
        <v>4.0999999999999996</v>
      </c>
      <c r="F14" s="662">
        <v>6.5</v>
      </c>
      <c r="G14" s="662">
        <f t="shared" si="0"/>
        <v>10.6</v>
      </c>
      <c r="H14" s="662">
        <v>5</v>
      </c>
      <c r="I14" s="1442">
        <v>1046</v>
      </c>
      <c r="J14" s="207">
        <f t="shared" si="1"/>
        <v>255.12195121951223</v>
      </c>
      <c r="K14" s="207">
        <f t="shared" si="2"/>
        <v>98.679245283018872</v>
      </c>
      <c r="L14" s="44"/>
      <c r="M14" s="103"/>
      <c r="N14" s="25">
        <v>4</v>
      </c>
      <c r="O14" s="26" t="s">
        <v>17</v>
      </c>
      <c r="P14" s="884">
        <f t="shared" si="4"/>
        <v>1046</v>
      </c>
      <c r="Q14" s="882">
        <f>P14/(kriteriebefolkning!N8+kriteriebefolkning!O8+kriteriebefolkning!P8+kriteriebefolkning!Q8+kriteriebefolkning!R8)</f>
        <v>0.39741641337386019</v>
      </c>
      <c r="R14" s="210">
        <f t="shared" si="3"/>
        <v>-0.22602329818375622</v>
      </c>
      <c r="S14" s="160">
        <v>1046</v>
      </c>
      <c r="T14" s="193">
        <v>0</v>
      </c>
      <c r="U14" s="193">
        <v>0</v>
      </c>
      <c r="V14" s="193">
        <v>0</v>
      </c>
      <c r="W14" s="193">
        <v>0</v>
      </c>
      <c r="X14" s="1445">
        <v>0</v>
      </c>
      <c r="Y14" s="890" t="s">
        <v>221</v>
      </c>
      <c r="Z14" s="886">
        <v>0</v>
      </c>
      <c r="AA14" s="886">
        <v>0</v>
      </c>
      <c r="AB14" s="886">
        <v>0</v>
      </c>
      <c r="AC14" s="886">
        <v>0</v>
      </c>
      <c r="AD14" s="891">
        <v>0</v>
      </c>
      <c r="AE14" s="24"/>
    </row>
    <row r="15" spans="1:31" ht="12.75" x14ac:dyDescent="0.2">
      <c r="A15" s="25">
        <v>5</v>
      </c>
      <c r="B15" s="26" t="s">
        <v>18</v>
      </c>
      <c r="C15" s="1435">
        <v>9</v>
      </c>
      <c r="D15" s="1436">
        <v>150</v>
      </c>
      <c r="E15" s="662">
        <v>9</v>
      </c>
      <c r="F15" s="662" t="s">
        <v>543</v>
      </c>
      <c r="G15" s="662">
        <f t="shared" si="0"/>
        <v>9</v>
      </c>
      <c r="H15" s="662">
        <v>9</v>
      </c>
      <c r="I15" s="1442">
        <v>1445</v>
      </c>
      <c r="J15" s="207">
        <f t="shared" si="1"/>
        <v>160.55555555555554</v>
      </c>
      <c r="K15" s="207">
        <f t="shared" si="2"/>
        <v>160.55555555555554</v>
      </c>
      <c r="L15" s="44"/>
      <c r="M15" s="103"/>
      <c r="N15" s="25">
        <v>5</v>
      </c>
      <c r="O15" s="26" t="s">
        <v>18</v>
      </c>
      <c r="P15" s="884">
        <f t="shared" si="4"/>
        <v>1445</v>
      </c>
      <c r="Q15" s="882">
        <f>P15/(kriteriebefolkning!N9+kriteriebefolkning!O9+kriteriebefolkning!P9+kriteriebefolkning!Q9+kriteriebefolkning!R9)</f>
        <v>0.19931034482758619</v>
      </c>
      <c r="R15" s="210">
        <f t="shared" si="3"/>
        <v>-0.61183897258315945</v>
      </c>
      <c r="S15" s="160">
        <v>445</v>
      </c>
      <c r="T15" s="193">
        <v>500</v>
      </c>
      <c r="U15" s="193">
        <v>500</v>
      </c>
      <c r="V15" s="193">
        <v>0</v>
      </c>
      <c r="W15" s="193">
        <v>0</v>
      </c>
      <c r="X15" s="1445">
        <v>0</v>
      </c>
      <c r="Y15" s="890" t="s">
        <v>221</v>
      </c>
      <c r="Z15" s="886" t="s">
        <v>221</v>
      </c>
      <c r="AA15" s="886">
        <v>0</v>
      </c>
      <c r="AB15" s="886">
        <v>0</v>
      </c>
      <c r="AC15" s="886">
        <v>0</v>
      </c>
      <c r="AD15" s="891">
        <v>0</v>
      </c>
      <c r="AE15" s="24"/>
    </row>
    <row r="16" spans="1:31" ht="12.75" x14ac:dyDescent="0.2">
      <c r="A16" s="27">
        <v>6</v>
      </c>
      <c r="B16" s="28" t="s">
        <v>19</v>
      </c>
      <c r="C16" s="1435">
        <v>5</v>
      </c>
      <c r="D16" s="1436">
        <v>89</v>
      </c>
      <c r="E16" s="662">
        <v>6</v>
      </c>
      <c r="F16" s="662">
        <v>5</v>
      </c>
      <c r="G16" s="662">
        <f t="shared" si="0"/>
        <v>11</v>
      </c>
      <c r="H16" s="662">
        <v>4.5</v>
      </c>
      <c r="I16" s="1442">
        <v>650</v>
      </c>
      <c r="J16" s="207">
        <f t="shared" si="1"/>
        <v>108.33333333333333</v>
      </c>
      <c r="K16" s="207">
        <f t="shared" si="2"/>
        <v>59.090909090909093</v>
      </c>
      <c r="L16" s="44"/>
      <c r="M16" s="103"/>
      <c r="N16" s="27">
        <v>6</v>
      </c>
      <c r="O16" s="28" t="s">
        <v>19</v>
      </c>
      <c r="P16" s="884">
        <f t="shared" si="4"/>
        <v>650</v>
      </c>
      <c r="Q16" s="882">
        <f>P16/(kriteriebefolkning!N10+kriteriebefolkning!O10+kriteriebefolkning!P10+kriteriebefolkning!Q10+kriteriebefolkning!R10)</f>
        <v>0.11543242763274729</v>
      </c>
      <c r="R16" s="210">
        <f t="shared" si="3"/>
        <v>-0.77519295475652739</v>
      </c>
      <c r="S16" s="160">
        <v>300</v>
      </c>
      <c r="T16" s="193">
        <v>350</v>
      </c>
      <c r="U16" s="193">
        <v>0</v>
      </c>
      <c r="V16" s="193">
        <v>0</v>
      </c>
      <c r="W16" s="193">
        <v>0</v>
      </c>
      <c r="X16" s="1445">
        <v>0</v>
      </c>
      <c r="Y16" s="890" t="s">
        <v>544</v>
      </c>
      <c r="Z16" s="886" t="s">
        <v>544</v>
      </c>
      <c r="AA16" s="886">
        <v>0</v>
      </c>
      <c r="AB16" s="886">
        <v>0</v>
      </c>
      <c r="AC16" s="886">
        <v>0</v>
      </c>
      <c r="AD16" s="891">
        <v>0</v>
      </c>
      <c r="AE16" s="24"/>
    </row>
    <row r="17" spans="1:31" ht="12.75" x14ac:dyDescent="0.2">
      <c r="A17" s="27">
        <v>7</v>
      </c>
      <c r="B17" s="28" t="s">
        <v>20</v>
      </c>
      <c r="C17" s="1437">
        <v>9</v>
      </c>
      <c r="D17" s="1438">
        <v>227</v>
      </c>
      <c r="E17" s="662">
        <v>8.8000000000000007</v>
      </c>
      <c r="F17" s="662">
        <v>8.0399999999999991</v>
      </c>
      <c r="G17" s="662">
        <f t="shared" si="0"/>
        <v>16.84</v>
      </c>
      <c r="H17" s="662">
        <v>8.8000000000000007</v>
      </c>
      <c r="I17" s="1442">
        <v>2445</v>
      </c>
      <c r="J17" s="207">
        <f t="shared" si="1"/>
        <v>277.84090909090907</v>
      </c>
      <c r="K17" s="207">
        <f t="shared" si="2"/>
        <v>145.19002375296913</v>
      </c>
      <c r="L17" s="44"/>
      <c r="M17" s="103"/>
      <c r="N17" s="27">
        <v>7</v>
      </c>
      <c r="O17" s="28" t="s">
        <v>20</v>
      </c>
      <c r="P17" s="884">
        <f t="shared" si="4"/>
        <v>2445</v>
      </c>
      <c r="Q17" s="882">
        <f>P17/(kriteriebefolkning!N11+kriteriebefolkning!O11+kriteriebefolkning!P11+kriteriebefolkning!Q11+kriteriebefolkning!R11)</f>
        <v>0.33728790177955581</v>
      </c>
      <c r="R17" s="210">
        <f t="shared" si="3"/>
        <v>-0.343124820724799</v>
      </c>
      <c r="S17" s="160">
        <v>1545</v>
      </c>
      <c r="T17" s="193">
        <v>900</v>
      </c>
      <c r="U17" s="193">
        <v>0</v>
      </c>
      <c r="V17" s="193">
        <v>0</v>
      </c>
      <c r="W17" s="193">
        <v>0</v>
      </c>
      <c r="X17" s="1445">
        <v>0</v>
      </c>
      <c r="Y17" s="890">
        <v>0</v>
      </c>
      <c r="Z17" s="886" t="s">
        <v>224</v>
      </c>
      <c r="AA17" s="886">
        <v>0</v>
      </c>
      <c r="AB17" s="886">
        <v>0</v>
      </c>
      <c r="AC17" s="886">
        <v>0</v>
      </c>
      <c r="AD17" s="891">
        <v>0</v>
      </c>
      <c r="AE17" s="24"/>
    </row>
    <row r="18" spans="1:31" ht="12.75" x14ac:dyDescent="0.2">
      <c r="A18" s="25">
        <v>8</v>
      </c>
      <c r="B18" s="26" t="s">
        <v>21</v>
      </c>
      <c r="C18" s="1435">
        <v>9</v>
      </c>
      <c r="D18" s="1436">
        <v>103</v>
      </c>
      <c r="E18" s="662">
        <v>8</v>
      </c>
      <c r="F18" s="662">
        <v>11.83</v>
      </c>
      <c r="G18" s="662">
        <f t="shared" si="0"/>
        <v>19.829999999999998</v>
      </c>
      <c r="H18" s="662">
        <v>8</v>
      </c>
      <c r="I18" s="1442">
        <v>3692</v>
      </c>
      <c r="J18" s="207">
        <f t="shared" si="1"/>
        <v>461.5</v>
      </c>
      <c r="K18" s="207">
        <f t="shared" si="2"/>
        <v>186.18255168935957</v>
      </c>
      <c r="L18" s="44"/>
      <c r="M18" s="103"/>
      <c r="N18" s="25">
        <v>8</v>
      </c>
      <c r="O18" s="26" t="s">
        <v>21</v>
      </c>
      <c r="P18" s="1062">
        <f t="shared" si="4"/>
        <v>3692</v>
      </c>
      <c r="Q18" s="1063">
        <f>P18/(kriteriebefolkning!N12+kriteriebefolkning!O12+kriteriebefolkning!P12+kriteriebefolkning!Q12+kriteriebefolkning!R12)</f>
        <v>0.60663818600065722</v>
      </c>
      <c r="R18" s="1064">
        <f t="shared" si="3"/>
        <v>0.18144044029425666</v>
      </c>
      <c r="S18" s="160">
        <v>1600</v>
      </c>
      <c r="T18" s="193">
        <v>1600</v>
      </c>
      <c r="U18" s="193">
        <v>492</v>
      </c>
      <c r="V18" s="193">
        <v>0</v>
      </c>
      <c r="W18" s="193">
        <v>0</v>
      </c>
      <c r="X18" s="1445">
        <v>0</v>
      </c>
      <c r="Y18" s="890" t="s">
        <v>221</v>
      </c>
      <c r="Z18" s="886" t="s">
        <v>221</v>
      </c>
      <c r="AA18" s="886" t="s">
        <v>221</v>
      </c>
      <c r="AB18" s="886">
        <v>0</v>
      </c>
      <c r="AC18" s="886">
        <v>0</v>
      </c>
      <c r="AD18" s="891">
        <v>0</v>
      </c>
      <c r="AE18" s="24"/>
    </row>
    <row r="19" spans="1:31" ht="12.75" x14ac:dyDescent="0.2">
      <c r="A19" s="25">
        <v>9</v>
      </c>
      <c r="B19" s="26" t="s">
        <v>22</v>
      </c>
      <c r="C19" s="1435">
        <v>3</v>
      </c>
      <c r="D19" s="1436">
        <v>8</v>
      </c>
      <c r="E19" s="662">
        <v>2.5</v>
      </c>
      <c r="F19" s="662">
        <v>0.5</v>
      </c>
      <c r="G19" s="662">
        <f t="shared" si="0"/>
        <v>3</v>
      </c>
      <c r="H19" s="662">
        <v>3</v>
      </c>
      <c r="I19" s="1442">
        <v>440</v>
      </c>
      <c r="J19" s="207">
        <f t="shared" si="1"/>
        <v>176</v>
      </c>
      <c r="K19" s="207">
        <f t="shared" si="2"/>
        <v>146.66666666666666</v>
      </c>
      <c r="L19" s="44"/>
      <c r="M19" s="103"/>
      <c r="N19" s="25">
        <v>9</v>
      </c>
      <c r="O19" s="26" t="s">
        <v>22</v>
      </c>
      <c r="P19" s="884">
        <f t="shared" si="4"/>
        <v>440</v>
      </c>
      <c r="Q19" s="882">
        <f>P19/(kriteriebefolkning!N13+kriteriebefolkning!O13+kriteriebefolkning!P13+kriteriebefolkning!Q13+kriteriebefolkning!R13)</f>
        <v>0.13959390862944163</v>
      </c>
      <c r="R19" s="210">
        <f t="shared" si="3"/>
        <v>-0.72813796974959133</v>
      </c>
      <c r="S19" s="160">
        <v>150</v>
      </c>
      <c r="T19" s="193">
        <v>150</v>
      </c>
      <c r="U19" s="193">
        <v>140</v>
      </c>
      <c r="V19" s="193">
        <v>0</v>
      </c>
      <c r="W19" s="193">
        <v>0</v>
      </c>
      <c r="X19" s="1445">
        <v>0</v>
      </c>
      <c r="Y19" s="890">
        <v>0</v>
      </c>
      <c r="Z19" s="886">
        <v>0</v>
      </c>
      <c r="AA19" s="886">
        <v>0</v>
      </c>
      <c r="AB19" s="886">
        <v>0</v>
      </c>
      <c r="AC19" s="886">
        <v>0</v>
      </c>
      <c r="AD19" s="891">
        <v>0</v>
      </c>
      <c r="AE19" s="24"/>
    </row>
    <row r="20" spans="1:31" ht="12.75" x14ac:dyDescent="0.2">
      <c r="A20" s="25">
        <v>10</v>
      </c>
      <c r="B20" s="26" t="s">
        <v>23</v>
      </c>
      <c r="C20" s="1435">
        <v>4.5</v>
      </c>
      <c r="D20" s="1436">
        <v>50</v>
      </c>
      <c r="E20" s="662">
        <v>6.1</v>
      </c>
      <c r="F20" s="662">
        <v>6</v>
      </c>
      <c r="G20" s="662">
        <f t="shared" si="0"/>
        <v>12.1</v>
      </c>
      <c r="H20" s="662">
        <v>7</v>
      </c>
      <c r="I20" s="1442">
        <v>671</v>
      </c>
      <c r="J20" s="207">
        <f t="shared" si="1"/>
        <v>110</v>
      </c>
      <c r="K20" s="207">
        <f t="shared" si="2"/>
        <v>55.454545454545453</v>
      </c>
      <c r="L20" s="44"/>
      <c r="M20" s="103"/>
      <c r="N20" s="25">
        <v>10</v>
      </c>
      <c r="O20" s="26" t="s">
        <v>23</v>
      </c>
      <c r="P20" s="884">
        <f t="shared" si="4"/>
        <v>671</v>
      </c>
      <c r="Q20" s="882">
        <f>P20/(kriteriebefolkning!N14+kriteriebefolkning!O14+kriteriebefolkning!P14+kriteriebefolkning!Q14+kriteriebefolkning!R14)</f>
        <v>0.20877411325451151</v>
      </c>
      <c r="R20" s="210">
        <f t="shared" si="3"/>
        <v>-0.59340808742760898</v>
      </c>
      <c r="S20" s="160">
        <v>671</v>
      </c>
      <c r="T20" s="193">
        <v>0</v>
      </c>
      <c r="U20" s="193">
        <v>0</v>
      </c>
      <c r="V20" s="193">
        <v>0</v>
      </c>
      <c r="W20" s="193">
        <v>0</v>
      </c>
      <c r="X20" s="1445">
        <v>0</v>
      </c>
      <c r="Y20" s="890" t="s">
        <v>224</v>
      </c>
      <c r="Z20" s="886">
        <v>0</v>
      </c>
      <c r="AA20" s="886">
        <v>0</v>
      </c>
      <c r="AB20" s="886">
        <v>0</v>
      </c>
      <c r="AC20" s="886">
        <v>0</v>
      </c>
      <c r="AD20" s="891">
        <v>0</v>
      </c>
      <c r="AE20" s="24" t="s">
        <v>132</v>
      </c>
    </row>
    <row r="21" spans="1:31" ht="12.75" x14ac:dyDescent="0.2">
      <c r="A21" s="27">
        <v>11</v>
      </c>
      <c r="B21" s="28" t="s">
        <v>24</v>
      </c>
      <c r="C21" s="1435">
        <v>4.5999999999999996</v>
      </c>
      <c r="D21" s="1436">
        <v>59</v>
      </c>
      <c r="E21" s="662">
        <v>5</v>
      </c>
      <c r="F21" s="662">
        <v>0</v>
      </c>
      <c r="G21" s="662">
        <f t="shared" si="0"/>
        <v>5</v>
      </c>
      <c r="H21" s="662">
        <v>6</v>
      </c>
      <c r="I21" s="1442">
        <v>1520</v>
      </c>
      <c r="J21" s="207">
        <f t="shared" si="1"/>
        <v>304</v>
      </c>
      <c r="K21" s="207">
        <f t="shared" si="2"/>
        <v>304</v>
      </c>
      <c r="L21" s="44"/>
      <c r="M21" s="103"/>
      <c r="N21" s="27">
        <v>11</v>
      </c>
      <c r="O21" s="28" t="s">
        <v>24</v>
      </c>
      <c r="P21" s="884">
        <f t="shared" si="4"/>
        <v>1520</v>
      </c>
      <c r="Q21" s="882">
        <f>P21/(kriteriebefolkning!N15+kriteriebefolkning!O15+kriteriebefolkning!P15+kriteriebefolkning!Q15+kriteriebefolkning!R15)</f>
        <v>0.35185185185185186</v>
      </c>
      <c r="R21" s="210">
        <f t="shared" si="3"/>
        <v>-0.3147612261095758</v>
      </c>
      <c r="S21" s="160">
        <v>1520</v>
      </c>
      <c r="T21" s="193">
        <v>0</v>
      </c>
      <c r="U21" s="193">
        <v>0</v>
      </c>
      <c r="V21" s="193">
        <v>0</v>
      </c>
      <c r="W21" s="193">
        <v>0</v>
      </c>
      <c r="X21" s="1445">
        <v>0</v>
      </c>
      <c r="Y21" s="890">
        <v>0</v>
      </c>
      <c r="Z21" s="886">
        <v>0</v>
      </c>
      <c r="AA21" s="886">
        <v>0</v>
      </c>
      <c r="AB21" s="886">
        <v>0</v>
      </c>
      <c r="AC21" s="886">
        <v>0</v>
      </c>
      <c r="AD21" s="891">
        <v>0</v>
      </c>
      <c r="AE21" s="24"/>
    </row>
    <row r="22" spans="1:31" ht="12.75" x14ac:dyDescent="0.2">
      <c r="A22" s="25">
        <v>12</v>
      </c>
      <c r="B22" s="26" t="s">
        <v>25</v>
      </c>
      <c r="C22" s="1435">
        <v>12</v>
      </c>
      <c r="D22" s="1436">
        <v>70</v>
      </c>
      <c r="E22" s="662">
        <v>9.7000000000000011</v>
      </c>
      <c r="F22" s="662">
        <v>9.1999999999999993</v>
      </c>
      <c r="G22" s="662">
        <f t="shared" si="0"/>
        <v>18.899999999999999</v>
      </c>
      <c r="H22" s="662">
        <v>9.7000000000000011</v>
      </c>
      <c r="I22" s="1442">
        <v>934</v>
      </c>
      <c r="J22" s="207">
        <f t="shared" si="1"/>
        <v>96.288659793814418</v>
      </c>
      <c r="K22" s="207">
        <f t="shared" si="2"/>
        <v>49.417989417989425</v>
      </c>
      <c r="L22" s="44"/>
      <c r="M22" s="103"/>
      <c r="N22" s="25">
        <v>12</v>
      </c>
      <c r="O22" s="26" t="s">
        <v>25</v>
      </c>
      <c r="P22" s="884">
        <f t="shared" si="4"/>
        <v>934</v>
      </c>
      <c r="Q22" s="882">
        <f>P22/(kriteriebefolkning!N16+kriteriebefolkning!O16+kriteriebefolkning!P16+kriteriebefolkning!Q16+kriteriebefolkning!R16)</f>
        <v>0.15569261543590598</v>
      </c>
      <c r="R22" s="210">
        <f t="shared" si="3"/>
        <v>-0.69678540458552363</v>
      </c>
      <c r="S22" s="160">
        <v>312</v>
      </c>
      <c r="T22" s="193">
        <v>457</v>
      </c>
      <c r="U22" s="193">
        <v>165</v>
      </c>
      <c r="V22" s="193">
        <v>0</v>
      </c>
      <c r="W22" s="193">
        <v>0</v>
      </c>
      <c r="X22" s="1445">
        <v>0</v>
      </c>
      <c r="Y22" s="890" t="s">
        <v>544</v>
      </c>
      <c r="Z22" s="886" t="s">
        <v>544</v>
      </c>
      <c r="AA22" s="886" t="s">
        <v>544</v>
      </c>
      <c r="AB22" s="886">
        <v>0</v>
      </c>
      <c r="AC22" s="886">
        <v>0</v>
      </c>
      <c r="AD22" s="891">
        <v>0</v>
      </c>
      <c r="AE22" s="24"/>
    </row>
    <row r="23" spans="1:31" ht="12.75" x14ac:dyDescent="0.2">
      <c r="A23" s="25">
        <v>13</v>
      </c>
      <c r="B23" s="26" t="s">
        <v>26</v>
      </c>
      <c r="C23" s="1435">
        <v>21.94</v>
      </c>
      <c r="D23" s="1436">
        <v>208</v>
      </c>
      <c r="E23" s="662">
        <v>7</v>
      </c>
      <c r="F23" s="662">
        <v>25</v>
      </c>
      <c r="G23" s="662">
        <f t="shared" si="0"/>
        <v>32</v>
      </c>
      <c r="H23" s="662">
        <v>9</v>
      </c>
      <c r="I23" s="1442">
        <v>3600</v>
      </c>
      <c r="J23" s="207">
        <f t="shared" si="1"/>
        <v>514.28571428571433</v>
      </c>
      <c r="K23" s="207">
        <f t="shared" si="2"/>
        <v>112.5</v>
      </c>
      <c r="L23" s="44"/>
      <c r="M23" s="103"/>
      <c r="N23" s="25">
        <v>13</v>
      </c>
      <c r="O23" s="26" t="s">
        <v>26</v>
      </c>
      <c r="P23" s="884">
        <f t="shared" si="4"/>
        <v>3600</v>
      </c>
      <c r="Q23" s="882">
        <f>P23/(kriteriebefolkning!N17+kriteriebefolkning!O17+kriteriebefolkning!P17+kriteriebefolkning!Q17+kriteriebefolkning!R17)</f>
        <v>0.53973013493253374</v>
      </c>
      <c r="R23" s="210">
        <f t="shared" si="3"/>
        <v>5.1135624116613876E-2</v>
      </c>
      <c r="S23" s="160">
        <v>1200</v>
      </c>
      <c r="T23" s="193">
        <v>1200</v>
      </c>
      <c r="U23" s="193">
        <v>440</v>
      </c>
      <c r="V23" s="193">
        <v>360</v>
      </c>
      <c r="W23" s="193">
        <v>400</v>
      </c>
      <c r="X23" s="1445">
        <v>0</v>
      </c>
      <c r="Y23" s="890" t="s">
        <v>544</v>
      </c>
      <c r="Z23" s="886" t="s">
        <v>544</v>
      </c>
      <c r="AA23" s="886" t="s">
        <v>544</v>
      </c>
      <c r="AB23" s="886" t="s">
        <v>544</v>
      </c>
      <c r="AC23" s="886">
        <v>0</v>
      </c>
      <c r="AD23" s="891">
        <v>0</v>
      </c>
      <c r="AE23" s="24"/>
    </row>
    <row r="24" spans="1:31" ht="12.75" x14ac:dyDescent="0.2">
      <c r="A24" s="25">
        <v>14</v>
      </c>
      <c r="B24" s="26" t="s">
        <v>27</v>
      </c>
      <c r="C24" s="1435">
        <v>14</v>
      </c>
      <c r="D24" s="1436">
        <v>293</v>
      </c>
      <c r="E24" s="662">
        <v>13.1</v>
      </c>
      <c r="F24" s="662">
        <v>25</v>
      </c>
      <c r="G24" s="662">
        <f t="shared" si="0"/>
        <v>38.1</v>
      </c>
      <c r="H24" s="662">
        <v>13.1</v>
      </c>
      <c r="I24" s="1442">
        <v>4395</v>
      </c>
      <c r="J24" s="207">
        <f t="shared" si="1"/>
        <v>335.49618320610688</v>
      </c>
      <c r="K24" s="207">
        <f t="shared" si="2"/>
        <v>115.35433070866141</v>
      </c>
      <c r="L24" s="44"/>
      <c r="M24" s="103" t="s">
        <v>132</v>
      </c>
      <c r="N24" s="25">
        <v>14</v>
      </c>
      <c r="O24" s="26" t="s">
        <v>27</v>
      </c>
      <c r="P24" s="884">
        <f t="shared" si="4"/>
        <v>4395</v>
      </c>
      <c r="Q24" s="882">
        <f>P24/(kriteriebefolkning!N18+kriteriebefolkning!O18+kriteriebefolkning!P18+kriteriebefolkning!Q18+kriteriebefolkning!R18)</f>
        <v>0.60164271047227924</v>
      </c>
      <c r="R24" s="210">
        <f t="shared" si="3"/>
        <v>0.17171164816754469</v>
      </c>
      <c r="S24" s="160">
        <v>840</v>
      </c>
      <c r="T24" s="193">
        <v>650</v>
      </c>
      <c r="U24" s="193">
        <v>2074</v>
      </c>
      <c r="V24" s="193">
        <v>709</v>
      </c>
      <c r="W24" s="193">
        <v>122</v>
      </c>
      <c r="X24" s="1445">
        <v>0</v>
      </c>
      <c r="Y24" s="890" t="s">
        <v>228</v>
      </c>
      <c r="Z24" s="886" t="s">
        <v>228</v>
      </c>
      <c r="AA24" s="886" t="s">
        <v>228</v>
      </c>
      <c r="AB24" s="886" t="s">
        <v>228</v>
      </c>
      <c r="AC24" s="886" t="s">
        <v>228</v>
      </c>
      <c r="AD24" s="891">
        <v>0</v>
      </c>
      <c r="AE24" s="24"/>
    </row>
    <row r="25" spans="1:31" ht="13.5" thickBot="1" x14ac:dyDescent="0.25">
      <c r="A25" s="29">
        <v>15</v>
      </c>
      <c r="B25" s="30" t="s">
        <v>28</v>
      </c>
      <c r="C25" s="1439">
        <v>3</v>
      </c>
      <c r="D25" s="1440">
        <v>40</v>
      </c>
      <c r="E25" s="1019">
        <v>3</v>
      </c>
      <c r="F25" s="1019">
        <v>1</v>
      </c>
      <c r="G25" s="1019">
        <f t="shared" si="0"/>
        <v>4</v>
      </c>
      <c r="H25" s="1019">
        <v>3</v>
      </c>
      <c r="I25" s="1443">
        <v>321</v>
      </c>
      <c r="J25" s="211">
        <f t="shared" si="1"/>
        <v>107</v>
      </c>
      <c r="K25" s="211">
        <f t="shared" si="2"/>
        <v>80.25</v>
      </c>
      <c r="L25" s="44"/>
      <c r="M25" s="103"/>
      <c r="N25" s="29">
        <v>15</v>
      </c>
      <c r="O25" s="30" t="s">
        <v>28</v>
      </c>
      <c r="P25" s="1447">
        <f t="shared" si="4"/>
        <v>321</v>
      </c>
      <c r="Q25" s="740">
        <f>P25/(kriteriebefolkning!N19+kriteriebefolkning!O19+kriteriebefolkning!P19+kriteriebefolkning!Q19+kriteriebefolkning!R19)</f>
        <v>9.680337756332931E-2</v>
      </c>
      <c r="R25" s="212">
        <f t="shared" si="3"/>
        <v>-0.81147341586857002</v>
      </c>
      <c r="S25" s="1448">
        <v>321</v>
      </c>
      <c r="T25" s="1449">
        <v>0</v>
      </c>
      <c r="U25" s="1449">
        <v>0</v>
      </c>
      <c r="V25" s="1449">
        <v>0</v>
      </c>
      <c r="W25" s="1449">
        <v>0</v>
      </c>
      <c r="X25" s="1450">
        <v>0</v>
      </c>
      <c r="Y25" s="1451" t="s">
        <v>221</v>
      </c>
      <c r="Z25" s="1452">
        <v>0</v>
      </c>
      <c r="AA25" s="1452">
        <v>0</v>
      </c>
      <c r="AB25" s="1452">
        <v>0</v>
      </c>
      <c r="AC25" s="1452">
        <v>0</v>
      </c>
      <c r="AD25" s="1453">
        <v>0</v>
      </c>
      <c r="AE25" s="24"/>
    </row>
    <row r="26" spans="1:31" s="32" customFormat="1" ht="12.75" x14ac:dyDescent="0.2">
      <c r="A26" s="502"/>
      <c r="B26" s="500" t="s">
        <v>496</v>
      </c>
      <c r="C26" s="657">
        <f t="shared" ref="C26:I26" si="5">SUM(C11:C25)</f>
        <v>156.04</v>
      </c>
      <c r="D26" s="1022">
        <f t="shared" si="5"/>
        <v>2365</v>
      </c>
      <c r="E26" s="1023">
        <f t="shared" si="5"/>
        <v>122.55</v>
      </c>
      <c r="F26" s="1023">
        <f t="shared" si="5"/>
        <v>129.85000000000002</v>
      </c>
      <c r="G26" s="1023">
        <f t="shared" si="5"/>
        <v>252.4</v>
      </c>
      <c r="H26" s="1024">
        <f t="shared" si="5"/>
        <v>106.6</v>
      </c>
      <c r="I26" s="1022">
        <f t="shared" si="5"/>
        <v>25572</v>
      </c>
      <c r="J26" s="657">
        <f t="shared" si="1"/>
        <v>208.66585067319463</v>
      </c>
      <c r="K26" s="842">
        <f t="shared" si="2"/>
        <v>101.31537242472265</v>
      </c>
      <c r="L26" s="44"/>
      <c r="M26" s="103"/>
      <c r="N26" s="242"/>
      <c r="O26" s="1304" t="s">
        <v>496</v>
      </c>
      <c r="P26" s="1456">
        <f>SUM(P11:P25)</f>
        <v>25572</v>
      </c>
      <c r="Q26" s="1457">
        <f>P26/([23]kriteriebefolkning!N4+[23]kriteriebefolkning!O4+[23]kriteriebefolkning!P4)</f>
        <v>0.51347335448375564</v>
      </c>
      <c r="R26" s="1458">
        <f t="shared" si="3"/>
        <v>0</v>
      </c>
      <c r="S26" s="1459">
        <f t="shared" ref="S26:X26" si="6">SUM(S11:S25)</f>
        <v>11863</v>
      </c>
      <c r="T26" s="1460">
        <f t="shared" si="6"/>
        <v>6983</v>
      </c>
      <c r="U26" s="1460">
        <f t="shared" si="6"/>
        <v>5135</v>
      </c>
      <c r="V26" s="1460">
        <f t="shared" si="6"/>
        <v>1069</v>
      </c>
      <c r="W26" s="1460">
        <f t="shared" si="6"/>
        <v>522</v>
      </c>
      <c r="X26" s="1461">
        <f t="shared" si="6"/>
        <v>0</v>
      </c>
      <c r="Y26" s="1462"/>
      <c r="Z26" s="1463"/>
      <c r="AA26" s="1463"/>
      <c r="AB26" s="1463"/>
      <c r="AC26" s="1463"/>
      <c r="AD26" s="1464"/>
      <c r="AE26" s="53"/>
    </row>
    <row r="27" spans="1:31" s="515" customFormat="1" ht="12.75" x14ac:dyDescent="0.2">
      <c r="A27" s="518"/>
      <c r="B27" s="503" t="s">
        <v>429</v>
      </c>
      <c r="C27" s="879">
        <v>146.30000000000001</v>
      </c>
      <c r="D27" s="1048">
        <v>1751</v>
      </c>
      <c r="E27" s="1059">
        <v>119.64999999999999</v>
      </c>
      <c r="F27" s="1059">
        <v>143.79</v>
      </c>
      <c r="G27" s="1059">
        <v>263.44000000000005</v>
      </c>
      <c r="H27" s="1060">
        <v>141.6</v>
      </c>
      <c r="I27" s="1048">
        <v>30919</v>
      </c>
      <c r="J27" s="879">
        <v>258.41203510238199</v>
      </c>
      <c r="K27" s="1061">
        <v>117.36638323716973</v>
      </c>
      <c r="L27" s="5"/>
      <c r="M27" s="653"/>
      <c r="N27" s="87"/>
      <c r="O27" s="26" t="s">
        <v>429</v>
      </c>
      <c r="P27" s="884">
        <v>30919</v>
      </c>
      <c r="Q27" s="882">
        <v>0.6208385205413437</v>
      </c>
      <c r="R27" s="210">
        <v>0</v>
      </c>
      <c r="S27" s="160">
        <v>10174</v>
      </c>
      <c r="T27" s="193">
        <v>8904</v>
      </c>
      <c r="U27" s="193">
        <v>10678</v>
      </c>
      <c r="V27" s="193">
        <v>1163</v>
      </c>
      <c r="W27" s="193">
        <v>0</v>
      </c>
      <c r="X27" s="1445">
        <v>0</v>
      </c>
      <c r="Y27" s="890"/>
      <c r="Z27" s="886"/>
      <c r="AA27" s="886"/>
      <c r="AB27" s="886"/>
      <c r="AC27" s="886"/>
      <c r="AD27" s="891"/>
      <c r="AE27" s="439"/>
    </row>
    <row r="28" spans="1:31" s="515" customFormat="1" ht="12.75" x14ac:dyDescent="0.2">
      <c r="A28" s="518"/>
      <c r="B28" s="503" t="s">
        <v>387</v>
      </c>
      <c r="C28" s="879">
        <v>154</v>
      </c>
      <c r="D28" s="1048">
        <v>1851</v>
      </c>
      <c r="E28" s="1059">
        <v>119.49999999999999</v>
      </c>
      <c r="F28" s="1059">
        <v>162.35</v>
      </c>
      <c r="G28" s="1059">
        <v>281.85000000000002</v>
      </c>
      <c r="H28" s="1060">
        <v>130.9</v>
      </c>
      <c r="I28" s="1048">
        <v>29838</v>
      </c>
      <c r="J28" s="879">
        <v>249.69037656903768</v>
      </c>
      <c r="K28" s="1061">
        <v>105.86482171367749</v>
      </c>
      <c r="L28" s="5"/>
      <c r="M28" s="653"/>
      <c r="N28" s="87"/>
      <c r="O28" s="26" t="s">
        <v>387</v>
      </c>
      <c r="P28" s="884">
        <v>29604</v>
      </c>
      <c r="Q28" s="882">
        <v>0.59443395847556324</v>
      </c>
      <c r="R28" s="210">
        <v>0</v>
      </c>
      <c r="S28" s="160">
        <v>11606</v>
      </c>
      <c r="T28" s="193">
        <v>12227</v>
      </c>
      <c r="U28" s="193">
        <v>4936</v>
      </c>
      <c r="V28" s="193">
        <v>835</v>
      </c>
      <c r="W28" s="193">
        <v>0</v>
      </c>
      <c r="X28" s="1445">
        <v>0</v>
      </c>
      <c r="Y28" s="890"/>
      <c r="Z28" s="886"/>
      <c r="AA28" s="886"/>
      <c r="AB28" s="886"/>
      <c r="AC28" s="886"/>
      <c r="AD28" s="891"/>
      <c r="AE28" s="439"/>
    </row>
    <row r="29" spans="1:31" s="515" customFormat="1" ht="12.75" x14ac:dyDescent="0.2">
      <c r="A29" s="444"/>
      <c r="B29" s="443" t="s">
        <v>344</v>
      </c>
      <c r="C29" s="206">
        <v>153</v>
      </c>
      <c r="D29" s="440">
        <v>1754</v>
      </c>
      <c r="E29" s="1020">
        <v>122.28999999999999</v>
      </c>
      <c r="F29" s="1020">
        <v>147.38</v>
      </c>
      <c r="G29" s="1020">
        <v>269.66999999999996</v>
      </c>
      <c r="H29" s="1021">
        <v>112.8</v>
      </c>
      <c r="I29" s="440">
        <v>29838</v>
      </c>
      <c r="J29" s="206">
        <v>243.99378526453515</v>
      </c>
      <c r="K29" s="198">
        <v>110.64634553342977</v>
      </c>
      <c r="L29" s="5"/>
      <c r="M29" s="653"/>
      <c r="N29" s="87"/>
      <c r="O29" s="26" t="s">
        <v>344</v>
      </c>
      <c r="P29" s="884">
        <v>29838</v>
      </c>
      <c r="Q29" s="882">
        <v>0.59913256495723066</v>
      </c>
      <c r="R29" s="210">
        <v>0</v>
      </c>
      <c r="S29" s="160">
        <v>11953</v>
      </c>
      <c r="T29" s="193">
        <v>10947</v>
      </c>
      <c r="U29" s="193">
        <v>5663</v>
      </c>
      <c r="V29" s="193">
        <v>1275</v>
      </c>
      <c r="W29" s="193">
        <v>0</v>
      </c>
      <c r="X29" s="1445">
        <v>0</v>
      </c>
      <c r="Y29" s="890"/>
      <c r="Z29" s="886"/>
      <c r="AA29" s="886"/>
      <c r="AB29" s="886"/>
      <c r="AC29" s="886"/>
      <c r="AD29" s="891"/>
      <c r="AE29" s="439"/>
    </row>
    <row r="30" spans="1:31" s="515" customFormat="1" ht="13.5" thickBot="1" x14ac:dyDescent="0.25">
      <c r="A30" s="499"/>
      <c r="B30" s="501" t="s">
        <v>189</v>
      </c>
      <c r="C30" s="655">
        <v>141</v>
      </c>
      <c r="D30" s="441">
        <v>1863</v>
      </c>
      <c r="E30" s="1025">
        <v>116.53</v>
      </c>
      <c r="F30" s="1025">
        <v>207.6</v>
      </c>
      <c r="G30" s="1025">
        <v>324.13</v>
      </c>
      <c r="H30" s="1026">
        <v>114.05</v>
      </c>
      <c r="I30" s="441">
        <v>30009</v>
      </c>
      <c r="J30" s="655">
        <v>257.52166823993821</v>
      </c>
      <c r="K30" s="656">
        <v>92.583222780982936</v>
      </c>
      <c r="L30" s="5"/>
      <c r="M30" s="653"/>
      <c r="N30" s="89"/>
      <c r="O30" s="90" t="s">
        <v>189</v>
      </c>
      <c r="P30" s="885">
        <v>30009</v>
      </c>
      <c r="Q30" s="1454">
        <v>0.60256616200152602</v>
      </c>
      <c r="R30" s="1455">
        <v>0</v>
      </c>
      <c r="S30" s="161">
        <v>13145</v>
      </c>
      <c r="T30" s="230">
        <v>10812</v>
      </c>
      <c r="U30" s="230">
        <v>4209</v>
      </c>
      <c r="V30" s="230">
        <v>1843</v>
      </c>
      <c r="W30" s="230">
        <v>0</v>
      </c>
      <c r="X30" s="1446">
        <v>0</v>
      </c>
      <c r="Y30" s="892"/>
      <c r="Z30" s="893"/>
      <c r="AA30" s="893"/>
      <c r="AB30" s="893"/>
      <c r="AC30" s="893"/>
      <c r="AD30" s="894"/>
      <c r="AE30" s="439"/>
    </row>
    <row r="31" spans="1:31" ht="25.9" customHeight="1" x14ac:dyDescent="0.2">
      <c r="A31" s="1650" t="s">
        <v>433</v>
      </c>
      <c r="B31" s="1650"/>
      <c r="C31" s="1650"/>
      <c r="D31" s="1650"/>
      <c r="E31" s="1650"/>
      <c r="F31" s="1650"/>
      <c r="G31" s="1650"/>
      <c r="H31" s="1650"/>
      <c r="I31" s="1650"/>
      <c r="J31" s="1650"/>
      <c r="K31" s="1650"/>
      <c r="N31" s="1" t="s">
        <v>554</v>
      </c>
    </row>
    <row r="32" spans="1:31" x14ac:dyDescent="0.2">
      <c r="F32" s="8"/>
      <c r="G32" s="8"/>
      <c r="H32" s="8"/>
      <c r="I32" s="8"/>
      <c r="J32" s="8"/>
      <c r="K32" s="8"/>
    </row>
    <row r="33" spans="6:30" x14ac:dyDescent="0.2">
      <c r="F33" s="8"/>
      <c r="G33" s="8"/>
      <c r="H33" s="8"/>
      <c r="I33" s="8"/>
      <c r="J33" s="8"/>
      <c r="K33" s="8"/>
    </row>
    <row r="34" spans="6:30" x14ac:dyDescent="0.2">
      <c r="F34" s="8"/>
      <c r="G34" s="8"/>
      <c r="H34" s="8"/>
      <c r="I34" s="8"/>
      <c r="J34" s="8"/>
      <c r="K34" s="8"/>
    </row>
    <row r="35" spans="6:30" x14ac:dyDescent="0.2">
      <c r="F35" s="8"/>
      <c r="G35" s="8"/>
      <c r="H35" s="8"/>
      <c r="I35" s="8"/>
      <c r="J35" s="8"/>
      <c r="K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</row>
    <row r="36" spans="6:30" x14ac:dyDescent="0.2">
      <c r="F36" s="8"/>
      <c r="G36" s="8"/>
      <c r="H36" s="8"/>
      <c r="I36" s="8"/>
      <c r="J36" s="8"/>
      <c r="K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</row>
    <row r="37" spans="6:30" x14ac:dyDescent="0.2">
      <c r="F37" s="8"/>
      <c r="G37" s="8"/>
      <c r="H37" s="8"/>
      <c r="I37" s="8"/>
      <c r="J37" s="8"/>
      <c r="K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</row>
    <row r="38" spans="6:30" x14ac:dyDescent="0.2">
      <c r="F38" s="8"/>
      <c r="G38" s="8"/>
      <c r="H38" s="8"/>
      <c r="I38" s="8"/>
      <c r="J38" s="8"/>
      <c r="K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</row>
    <row r="39" spans="6:30" x14ac:dyDescent="0.2">
      <c r="F39" s="8"/>
      <c r="G39" s="8"/>
      <c r="H39" s="8"/>
      <c r="I39" s="8"/>
      <c r="J39" s="8"/>
      <c r="K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</row>
    <row r="40" spans="6:30" x14ac:dyDescent="0.2">
      <c r="F40" s="8"/>
      <c r="G40" s="8"/>
      <c r="H40" s="8"/>
      <c r="I40" s="8"/>
      <c r="J40" s="8"/>
      <c r="K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</row>
    <row r="41" spans="6:30" x14ac:dyDescent="0.2">
      <c r="F41" s="8"/>
      <c r="G41" s="8"/>
      <c r="H41" s="8"/>
      <c r="I41" s="8"/>
      <c r="J41" s="8"/>
      <c r="K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</row>
    <row r="42" spans="6:30" x14ac:dyDescent="0.2">
      <c r="F42" s="8"/>
      <c r="G42" s="8"/>
      <c r="H42" s="8"/>
      <c r="I42" s="8"/>
      <c r="J42" s="8"/>
      <c r="K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</row>
    <row r="43" spans="6:30" x14ac:dyDescent="0.2">
      <c r="F43" s="8"/>
      <c r="G43" s="8"/>
      <c r="H43" s="8"/>
      <c r="I43" s="8"/>
      <c r="J43" s="8"/>
      <c r="K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</row>
    <row r="44" spans="6:30" x14ac:dyDescent="0.2">
      <c r="F44" s="8"/>
      <c r="G44" s="8"/>
      <c r="H44" s="8"/>
      <c r="I44" s="8"/>
      <c r="J44" s="8"/>
      <c r="K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</row>
    <row r="45" spans="6:30" x14ac:dyDescent="0.2">
      <c r="F45" s="8"/>
      <c r="G45" s="8"/>
      <c r="H45" s="8"/>
      <c r="I45" s="8"/>
      <c r="J45" s="8"/>
      <c r="K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</row>
    <row r="46" spans="6:30" x14ac:dyDescent="0.2">
      <c r="F46" s="8"/>
      <c r="G46" s="8"/>
      <c r="H46" s="8"/>
      <c r="I46" s="8"/>
      <c r="J46" s="8"/>
      <c r="K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</row>
    <row r="47" spans="6:30" x14ac:dyDescent="0.2">
      <c r="F47" s="8"/>
      <c r="G47" s="8"/>
      <c r="H47" s="8"/>
      <c r="I47" s="8"/>
      <c r="J47" s="8"/>
      <c r="K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</row>
    <row r="48" spans="6:30" x14ac:dyDescent="0.2">
      <c r="F48" s="8"/>
      <c r="G48" s="8"/>
      <c r="H48" s="8"/>
      <c r="I48" s="8"/>
      <c r="J48" s="8"/>
      <c r="K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</row>
    <row r="49" spans="6:30" x14ac:dyDescent="0.2">
      <c r="F49" s="8"/>
      <c r="G49" s="8"/>
      <c r="H49" s="8"/>
      <c r="I49" s="8"/>
      <c r="J49" s="8"/>
      <c r="K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</row>
    <row r="50" spans="6:30" x14ac:dyDescent="0.2">
      <c r="F50" s="8"/>
      <c r="G50" s="8"/>
      <c r="H50" s="8"/>
      <c r="I50" s="8"/>
      <c r="J50" s="8"/>
      <c r="K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</row>
    <row r="51" spans="6:30" x14ac:dyDescent="0.2">
      <c r="F51" s="8"/>
      <c r="G51" s="8"/>
      <c r="H51" s="8"/>
      <c r="I51" s="8"/>
      <c r="J51" s="8"/>
      <c r="K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</row>
    <row r="52" spans="6:30" x14ac:dyDescent="0.2">
      <c r="F52" s="8"/>
      <c r="G52" s="8"/>
      <c r="H52" s="8"/>
      <c r="I52" s="8"/>
      <c r="J52" s="8"/>
      <c r="K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</row>
    <row r="53" spans="6:30" x14ac:dyDescent="0.2">
      <c r="F53" s="8"/>
      <c r="G53" s="8"/>
      <c r="H53" s="8"/>
      <c r="I53" s="8"/>
      <c r="J53" s="8"/>
      <c r="K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</row>
    <row r="54" spans="6:30" x14ac:dyDescent="0.2">
      <c r="F54" s="8"/>
      <c r="G54" s="8"/>
      <c r="H54" s="8"/>
      <c r="I54" s="8"/>
      <c r="J54" s="8"/>
      <c r="K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</row>
    <row r="55" spans="6:30" x14ac:dyDescent="0.2">
      <c r="F55" s="8"/>
      <c r="G55" s="8"/>
      <c r="H55" s="8"/>
      <c r="I55" s="8"/>
      <c r="J55" s="8"/>
      <c r="K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</row>
    <row r="56" spans="6:30" x14ac:dyDescent="0.2">
      <c r="F56" s="8"/>
      <c r="G56" s="8"/>
      <c r="H56" s="8"/>
      <c r="I56" s="8"/>
      <c r="J56" s="8"/>
      <c r="K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</row>
    <row r="57" spans="6:30" x14ac:dyDescent="0.2">
      <c r="F57" s="8"/>
      <c r="G57" s="8"/>
      <c r="H57" s="8"/>
      <c r="I57" s="8"/>
      <c r="J57" s="8"/>
      <c r="K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</row>
    <row r="58" spans="6:30" x14ac:dyDescent="0.2">
      <c r="F58" s="8"/>
      <c r="G58" s="8"/>
      <c r="H58" s="8"/>
      <c r="I58" s="8"/>
      <c r="J58" s="8"/>
      <c r="K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</row>
    <row r="59" spans="6:30" x14ac:dyDescent="0.2">
      <c r="F59" s="8"/>
      <c r="G59" s="8"/>
      <c r="H59" s="8"/>
      <c r="I59" s="8"/>
      <c r="J59" s="8"/>
      <c r="K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</row>
    <row r="60" spans="6:30" x14ac:dyDescent="0.2">
      <c r="F60" s="8"/>
      <c r="G60" s="8"/>
      <c r="H60" s="8"/>
      <c r="I60" s="8"/>
      <c r="J60" s="8"/>
      <c r="K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</row>
    <row r="61" spans="6:30" x14ac:dyDescent="0.2">
      <c r="F61" s="8"/>
      <c r="G61" s="8"/>
      <c r="H61" s="8"/>
      <c r="I61" s="8"/>
      <c r="J61" s="8"/>
      <c r="K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</row>
    <row r="62" spans="6:30" x14ac:dyDescent="0.2">
      <c r="F62" s="8"/>
      <c r="G62" s="8"/>
      <c r="H62" s="8"/>
      <c r="I62" s="8"/>
      <c r="J62" s="8"/>
      <c r="K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</row>
    <row r="63" spans="6:30" x14ac:dyDescent="0.2">
      <c r="F63" s="8"/>
      <c r="G63" s="8"/>
      <c r="H63" s="8"/>
      <c r="I63" s="8"/>
      <c r="J63" s="8"/>
      <c r="K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</row>
    <row r="64" spans="6:30" x14ac:dyDescent="0.2">
      <c r="F64" s="8"/>
      <c r="G64" s="8"/>
      <c r="H64" s="8"/>
      <c r="I64" s="8"/>
      <c r="J64" s="8"/>
      <c r="K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</row>
    <row r="65" spans="6:30" x14ac:dyDescent="0.2">
      <c r="F65" s="8"/>
      <c r="G65" s="8"/>
      <c r="H65" s="8"/>
      <c r="I65" s="8"/>
      <c r="J65" s="8"/>
      <c r="K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</row>
    <row r="66" spans="6:30" x14ac:dyDescent="0.2">
      <c r="F66" s="8"/>
      <c r="G66" s="8"/>
      <c r="H66" s="8"/>
      <c r="I66" s="8"/>
      <c r="J66" s="8"/>
      <c r="K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</row>
    <row r="67" spans="6:30" x14ac:dyDescent="0.2">
      <c r="F67" s="8"/>
      <c r="G67" s="8"/>
      <c r="H67" s="8"/>
      <c r="I67" s="8"/>
      <c r="J67" s="8"/>
      <c r="K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</row>
    <row r="68" spans="6:30" x14ac:dyDescent="0.2">
      <c r="F68" s="8"/>
      <c r="G68" s="8"/>
      <c r="H68" s="8"/>
      <c r="I68" s="8"/>
      <c r="J68" s="8"/>
      <c r="K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</row>
    <row r="69" spans="6:30" x14ac:dyDescent="0.2">
      <c r="F69" s="8"/>
      <c r="G69" s="8"/>
      <c r="H69" s="8"/>
      <c r="I69" s="8"/>
      <c r="J69" s="8"/>
      <c r="K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</row>
    <row r="70" spans="6:30" x14ac:dyDescent="0.2">
      <c r="F70" s="8"/>
      <c r="G70" s="8"/>
      <c r="H70" s="8"/>
      <c r="I70" s="8"/>
      <c r="J70" s="8"/>
      <c r="K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</row>
    <row r="71" spans="6:30" x14ac:dyDescent="0.2">
      <c r="F71" s="8"/>
      <c r="G71" s="8"/>
      <c r="H71" s="8"/>
      <c r="I71" s="8"/>
      <c r="J71" s="8"/>
      <c r="K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</row>
    <row r="72" spans="6:30" x14ac:dyDescent="0.2">
      <c r="F72" s="8"/>
      <c r="G72" s="8"/>
      <c r="H72" s="8"/>
      <c r="I72" s="8"/>
      <c r="J72" s="8"/>
      <c r="K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</row>
    <row r="73" spans="6:30" x14ac:dyDescent="0.2">
      <c r="F73" s="8"/>
      <c r="G73" s="8"/>
      <c r="H73" s="8"/>
      <c r="I73" s="8"/>
      <c r="J73" s="8"/>
      <c r="K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</row>
    <row r="74" spans="6:30" x14ac:dyDescent="0.2">
      <c r="F74" s="8"/>
      <c r="G74" s="8"/>
      <c r="H74" s="8"/>
      <c r="I74" s="8"/>
      <c r="J74" s="8"/>
      <c r="K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</row>
    <row r="75" spans="6:30" x14ac:dyDescent="0.2">
      <c r="F75" s="8"/>
      <c r="G75" s="8"/>
      <c r="H75" s="8"/>
      <c r="I75" s="8"/>
      <c r="J75" s="8"/>
      <c r="K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</row>
    <row r="76" spans="6:30" x14ac:dyDescent="0.2">
      <c r="F76" s="8"/>
      <c r="G76" s="8"/>
      <c r="H76" s="8"/>
      <c r="I76" s="8"/>
      <c r="J76" s="8"/>
      <c r="K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</row>
    <row r="77" spans="6:30" x14ac:dyDescent="0.2">
      <c r="F77" s="8"/>
      <c r="G77" s="8"/>
      <c r="H77" s="8"/>
      <c r="I77" s="8"/>
      <c r="J77" s="8"/>
      <c r="K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</row>
    <row r="78" spans="6:30" x14ac:dyDescent="0.2">
      <c r="F78" s="8"/>
      <c r="G78" s="8"/>
      <c r="H78" s="8"/>
      <c r="I78" s="8"/>
      <c r="J78" s="8"/>
      <c r="K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</row>
    <row r="79" spans="6:30" x14ac:dyDescent="0.2">
      <c r="F79" s="8"/>
      <c r="G79" s="8"/>
      <c r="H79" s="8"/>
      <c r="I79" s="8"/>
      <c r="J79" s="8"/>
      <c r="K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</row>
    <row r="80" spans="6:30" x14ac:dyDescent="0.2">
      <c r="F80" s="8"/>
      <c r="G80" s="8"/>
      <c r="H80" s="8"/>
      <c r="I80" s="8"/>
      <c r="J80" s="8"/>
      <c r="K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</row>
    <row r="81" spans="6:30" x14ac:dyDescent="0.2">
      <c r="F81" s="8"/>
      <c r="G81" s="8"/>
      <c r="H81" s="8"/>
      <c r="I81" s="8"/>
      <c r="J81" s="8"/>
      <c r="K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</row>
    <row r="82" spans="6:30" x14ac:dyDescent="0.2">
      <c r="F82" s="8"/>
      <c r="G82" s="8"/>
      <c r="H82" s="8"/>
      <c r="I82" s="8"/>
      <c r="J82" s="8"/>
      <c r="K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</row>
    <row r="83" spans="6:30" x14ac:dyDescent="0.2">
      <c r="F83" s="8"/>
      <c r="G83" s="8"/>
      <c r="H83" s="8"/>
      <c r="I83" s="8"/>
      <c r="J83" s="8"/>
      <c r="K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</row>
    <row r="84" spans="6:30" x14ac:dyDescent="0.2">
      <c r="F84" s="8"/>
      <c r="G84" s="8"/>
      <c r="H84" s="8"/>
      <c r="I84" s="8"/>
      <c r="J84" s="8"/>
      <c r="K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</row>
    <row r="85" spans="6:30" x14ac:dyDescent="0.2">
      <c r="F85" s="8"/>
      <c r="G85" s="8"/>
      <c r="H85" s="8"/>
      <c r="I85" s="8"/>
      <c r="J85" s="8"/>
      <c r="K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</row>
    <row r="86" spans="6:30" x14ac:dyDescent="0.2">
      <c r="F86" s="8"/>
      <c r="G86" s="8"/>
      <c r="H86" s="8"/>
      <c r="I86" s="8"/>
      <c r="J86" s="8"/>
      <c r="K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</row>
    <row r="87" spans="6:30" x14ac:dyDescent="0.2">
      <c r="F87" s="8"/>
      <c r="G87" s="8"/>
      <c r="H87" s="8"/>
      <c r="I87" s="8"/>
      <c r="J87" s="8"/>
      <c r="K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</row>
    <row r="88" spans="6:30" x14ac:dyDescent="0.2">
      <c r="F88" s="8"/>
      <c r="G88" s="8"/>
      <c r="H88" s="8"/>
      <c r="I88" s="8"/>
      <c r="J88" s="8"/>
      <c r="K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</row>
    <row r="89" spans="6:30" x14ac:dyDescent="0.2">
      <c r="F89" s="8"/>
      <c r="G89" s="8"/>
      <c r="H89" s="8"/>
      <c r="I89" s="8"/>
      <c r="J89" s="8"/>
      <c r="K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</row>
    <row r="90" spans="6:30" x14ac:dyDescent="0.2">
      <c r="F90" s="8"/>
      <c r="G90" s="8"/>
      <c r="H90" s="8"/>
      <c r="I90" s="8"/>
      <c r="J90" s="8"/>
      <c r="K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</row>
    <row r="91" spans="6:30" x14ac:dyDescent="0.2">
      <c r="F91" s="8"/>
      <c r="G91" s="8"/>
      <c r="H91" s="8"/>
      <c r="I91" s="8"/>
      <c r="J91" s="8"/>
      <c r="K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</row>
    <row r="92" spans="6:30" x14ac:dyDescent="0.2">
      <c r="F92" s="8"/>
      <c r="G92" s="8"/>
      <c r="H92" s="8"/>
      <c r="I92" s="8"/>
      <c r="J92" s="8"/>
      <c r="K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</row>
    <row r="93" spans="6:30" x14ac:dyDescent="0.2">
      <c r="F93" s="8"/>
      <c r="G93" s="8"/>
      <c r="H93" s="8"/>
      <c r="I93" s="8"/>
      <c r="J93" s="8"/>
      <c r="K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</row>
    <row r="94" spans="6:30" x14ac:dyDescent="0.2">
      <c r="F94" s="8"/>
      <c r="G94" s="8"/>
      <c r="H94" s="8"/>
      <c r="I94" s="8"/>
      <c r="J94" s="8"/>
      <c r="K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</row>
    <row r="95" spans="6:30" x14ac:dyDescent="0.2">
      <c r="F95" s="8"/>
      <c r="G95" s="8"/>
      <c r="H95" s="8"/>
      <c r="I95" s="8"/>
      <c r="J95" s="8"/>
      <c r="K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</row>
    <row r="96" spans="6:30" x14ac:dyDescent="0.2">
      <c r="F96" s="8"/>
      <c r="G96" s="8"/>
      <c r="H96" s="8"/>
      <c r="I96" s="8"/>
      <c r="J96" s="8"/>
      <c r="K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</row>
    <row r="97" spans="6:30" x14ac:dyDescent="0.2">
      <c r="F97" s="8"/>
      <c r="G97" s="8"/>
      <c r="H97" s="8"/>
      <c r="I97" s="8"/>
      <c r="J97" s="8"/>
      <c r="K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</row>
    <row r="98" spans="6:30" x14ac:dyDescent="0.2">
      <c r="F98" s="8"/>
      <c r="G98" s="8"/>
      <c r="H98" s="8"/>
      <c r="I98" s="8"/>
      <c r="J98" s="8"/>
      <c r="K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</row>
    <row r="99" spans="6:30" x14ac:dyDescent="0.2">
      <c r="F99" s="8"/>
      <c r="G99" s="8"/>
      <c r="H99" s="8"/>
      <c r="I99" s="8"/>
      <c r="J99" s="8"/>
      <c r="K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</row>
    <row r="100" spans="6:30" x14ac:dyDescent="0.2">
      <c r="F100" s="8"/>
      <c r="G100" s="8"/>
      <c r="H100" s="8"/>
      <c r="I100" s="8"/>
      <c r="J100" s="8"/>
      <c r="K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</row>
    <row r="101" spans="6:30" x14ac:dyDescent="0.2">
      <c r="F101" s="8"/>
      <c r="G101" s="8"/>
      <c r="H101" s="8"/>
      <c r="I101" s="8"/>
      <c r="J101" s="8"/>
      <c r="K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</row>
    <row r="102" spans="6:30" x14ac:dyDescent="0.2">
      <c r="F102" s="8"/>
      <c r="G102" s="8"/>
      <c r="H102" s="8"/>
      <c r="I102" s="8"/>
      <c r="J102" s="8"/>
      <c r="K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</row>
    <row r="103" spans="6:30" x14ac:dyDescent="0.2">
      <c r="F103" s="8"/>
      <c r="G103" s="8"/>
      <c r="H103" s="8"/>
      <c r="I103" s="8"/>
      <c r="J103" s="8"/>
      <c r="K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</row>
    <row r="104" spans="6:30" x14ac:dyDescent="0.2">
      <c r="F104" s="8"/>
      <c r="G104" s="8"/>
      <c r="H104" s="8"/>
      <c r="I104" s="8"/>
      <c r="J104" s="8"/>
      <c r="K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</row>
    <row r="105" spans="6:30" x14ac:dyDescent="0.2">
      <c r="F105" s="8"/>
      <c r="G105" s="8"/>
      <c r="H105" s="8"/>
      <c r="I105" s="8"/>
      <c r="J105" s="8"/>
      <c r="K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</row>
    <row r="106" spans="6:30" x14ac:dyDescent="0.2">
      <c r="F106" s="8"/>
      <c r="G106" s="8"/>
      <c r="H106" s="8"/>
      <c r="I106" s="8"/>
      <c r="J106" s="8"/>
      <c r="K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</row>
    <row r="107" spans="6:30" x14ac:dyDescent="0.2">
      <c r="F107" s="8"/>
      <c r="G107" s="8"/>
      <c r="H107" s="8"/>
      <c r="I107" s="8"/>
      <c r="J107" s="8"/>
      <c r="K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</row>
    <row r="108" spans="6:30" x14ac:dyDescent="0.2">
      <c r="F108" s="8"/>
      <c r="G108" s="8"/>
      <c r="H108" s="8"/>
      <c r="I108" s="8"/>
      <c r="J108" s="8"/>
      <c r="K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</row>
    <row r="109" spans="6:30" x14ac:dyDescent="0.2">
      <c r="F109" s="8"/>
      <c r="G109" s="8"/>
      <c r="H109" s="8"/>
      <c r="I109" s="8"/>
      <c r="J109" s="8"/>
      <c r="K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</row>
    <row r="110" spans="6:30" x14ac:dyDescent="0.2">
      <c r="F110" s="8"/>
      <c r="G110" s="8"/>
      <c r="H110" s="8"/>
      <c r="I110" s="8"/>
      <c r="J110" s="8"/>
      <c r="K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</row>
    <row r="111" spans="6:30" x14ac:dyDescent="0.2">
      <c r="F111" s="8"/>
      <c r="G111" s="8"/>
      <c r="H111" s="8"/>
      <c r="I111" s="8"/>
      <c r="J111" s="8"/>
      <c r="K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</row>
    <row r="112" spans="6:30" x14ac:dyDescent="0.2">
      <c r="F112" s="8"/>
      <c r="G112" s="8"/>
      <c r="H112" s="8"/>
      <c r="I112" s="8"/>
      <c r="J112" s="8"/>
      <c r="K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</row>
    <row r="113" spans="6:30" x14ac:dyDescent="0.2">
      <c r="F113" s="8"/>
      <c r="G113" s="8"/>
      <c r="H113" s="8"/>
      <c r="I113" s="8"/>
      <c r="J113" s="8"/>
      <c r="K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</row>
    <row r="114" spans="6:30" x14ac:dyDescent="0.2">
      <c r="F114" s="8"/>
      <c r="G114" s="8"/>
      <c r="H114" s="8"/>
      <c r="I114" s="8"/>
      <c r="J114" s="8"/>
      <c r="K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</row>
    <row r="115" spans="6:30" x14ac:dyDescent="0.2">
      <c r="F115" s="8"/>
      <c r="G115" s="8"/>
      <c r="H115" s="8"/>
      <c r="I115" s="8"/>
      <c r="J115" s="8"/>
      <c r="K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</row>
    <row r="116" spans="6:30" x14ac:dyDescent="0.2">
      <c r="F116" s="8"/>
      <c r="G116" s="8"/>
      <c r="H116" s="8"/>
      <c r="I116" s="8"/>
      <c r="J116" s="8"/>
      <c r="K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</row>
    <row r="117" spans="6:30" x14ac:dyDescent="0.2">
      <c r="F117" s="8"/>
      <c r="G117" s="8"/>
      <c r="H117" s="8"/>
      <c r="I117" s="8"/>
      <c r="J117" s="8"/>
      <c r="K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</row>
    <row r="118" spans="6:30" x14ac:dyDescent="0.2">
      <c r="F118" s="8"/>
      <c r="G118" s="8"/>
      <c r="H118" s="8"/>
      <c r="I118" s="8"/>
      <c r="J118" s="8"/>
      <c r="K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</row>
    <row r="119" spans="6:30" x14ac:dyDescent="0.2">
      <c r="F119" s="8"/>
      <c r="G119" s="8"/>
      <c r="H119" s="8"/>
      <c r="I119" s="8"/>
      <c r="J119" s="8"/>
      <c r="K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</row>
    <row r="120" spans="6:30" x14ac:dyDescent="0.2">
      <c r="F120" s="8"/>
      <c r="G120" s="8"/>
      <c r="H120" s="8"/>
      <c r="I120" s="8"/>
      <c r="J120" s="8"/>
      <c r="K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</row>
    <row r="121" spans="6:30" x14ac:dyDescent="0.2">
      <c r="F121" s="8"/>
      <c r="G121" s="8"/>
      <c r="H121" s="8"/>
      <c r="I121" s="8"/>
      <c r="J121" s="8"/>
      <c r="K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</row>
    <row r="122" spans="6:30" x14ac:dyDescent="0.2">
      <c r="F122" s="8"/>
      <c r="G122" s="8"/>
      <c r="H122" s="8"/>
      <c r="I122" s="8"/>
      <c r="J122" s="8"/>
      <c r="K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</row>
    <row r="123" spans="6:30" x14ac:dyDescent="0.2">
      <c r="F123" s="8"/>
      <c r="G123" s="8"/>
      <c r="H123" s="8"/>
      <c r="I123" s="8"/>
      <c r="J123" s="8"/>
      <c r="K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</row>
    <row r="124" spans="6:30" x14ac:dyDescent="0.2">
      <c r="F124" s="8"/>
      <c r="G124" s="8"/>
      <c r="H124" s="8"/>
      <c r="I124" s="8"/>
      <c r="J124" s="8"/>
      <c r="K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</row>
    <row r="125" spans="6:30" x14ac:dyDescent="0.2">
      <c r="F125" s="8"/>
      <c r="G125" s="8"/>
      <c r="H125" s="8"/>
      <c r="I125" s="8"/>
      <c r="J125" s="8"/>
      <c r="K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</row>
    <row r="126" spans="6:30" x14ac:dyDescent="0.2">
      <c r="F126" s="8"/>
      <c r="G126" s="8"/>
      <c r="H126" s="8"/>
      <c r="I126" s="8"/>
      <c r="J126" s="8"/>
      <c r="K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</row>
    <row r="127" spans="6:30" x14ac:dyDescent="0.2">
      <c r="F127" s="8"/>
      <c r="G127" s="8"/>
      <c r="H127" s="8"/>
      <c r="I127" s="8"/>
      <c r="J127" s="8"/>
      <c r="K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</row>
    <row r="128" spans="6:30" x14ac:dyDescent="0.2">
      <c r="F128" s="8"/>
      <c r="G128" s="8"/>
      <c r="H128" s="8"/>
      <c r="I128" s="8"/>
      <c r="J128" s="8"/>
      <c r="K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</row>
    <row r="129" spans="6:30" x14ac:dyDescent="0.2">
      <c r="F129" s="8"/>
      <c r="G129" s="8"/>
      <c r="H129" s="8"/>
      <c r="I129" s="8"/>
      <c r="J129" s="8"/>
      <c r="K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</row>
    <row r="130" spans="6:30" x14ac:dyDescent="0.2">
      <c r="F130" s="8"/>
      <c r="G130" s="8"/>
      <c r="H130" s="8"/>
      <c r="I130" s="8"/>
      <c r="J130" s="8"/>
      <c r="K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</row>
    <row r="131" spans="6:30" x14ac:dyDescent="0.2">
      <c r="F131" s="8"/>
      <c r="G131" s="8"/>
      <c r="H131" s="8"/>
      <c r="I131" s="8"/>
      <c r="J131" s="8"/>
      <c r="K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</row>
    <row r="132" spans="6:30" x14ac:dyDescent="0.2">
      <c r="F132" s="8"/>
      <c r="G132" s="8"/>
      <c r="H132" s="8"/>
      <c r="I132" s="8"/>
      <c r="J132" s="8"/>
      <c r="K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</row>
    <row r="133" spans="6:30" x14ac:dyDescent="0.2">
      <c r="F133" s="8"/>
      <c r="G133" s="8"/>
      <c r="H133" s="8"/>
      <c r="I133" s="8"/>
      <c r="J133" s="8"/>
      <c r="K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</row>
    <row r="134" spans="6:30" x14ac:dyDescent="0.2">
      <c r="F134" s="8"/>
      <c r="G134" s="8"/>
      <c r="H134" s="8"/>
      <c r="I134" s="8"/>
      <c r="J134" s="8"/>
      <c r="K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</row>
    <row r="135" spans="6:30" x14ac:dyDescent="0.2">
      <c r="F135" s="8"/>
      <c r="G135" s="8"/>
      <c r="H135" s="8"/>
      <c r="I135" s="8"/>
      <c r="J135" s="8"/>
      <c r="K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</row>
    <row r="136" spans="6:30" x14ac:dyDescent="0.2">
      <c r="F136" s="8"/>
      <c r="G136" s="8"/>
      <c r="H136" s="8"/>
      <c r="I136" s="8"/>
      <c r="J136" s="8"/>
      <c r="K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</row>
    <row r="137" spans="6:30" x14ac:dyDescent="0.2">
      <c r="F137" s="8"/>
      <c r="G137" s="8"/>
      <c r="H137" s="8"/>
      <c r="I137" s="8"/>
      <c r="J137" s="8"/>
      <c r="K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</row>
    <row r="138" spans="6:30" x14ac:dyDescent="0.2">
      <c r="F138" s="8"/>
      <c r="G138" s="8"/>
      <c r="H138" s="8"/>
      <c r="I138" s="8"/>
      <c r="J138" s="8"/>
      <c r="K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</row>
    <row r="139" spans="6:30" x14ac:dyDescent="0.2">
      <c r="F139" s="8"/>
      <c r="G139" s="8"/>
      <c r="H139" s="8"/>
      <c r="I139" s="8"/>
      <c r="J139" s="8"/>
      <c r="K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</row>
    <row r="140" spans="6:30" x14ac:dyDescent="0.2">
      <c r="F140" s="8"/>
      <c r="G140" s="8"/>
      <c r="H140" s="8"/>
      <c r="I140" s="8"/>
      <c r="J140" s="8"/>
      <c r="K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</row>
    <row r="141" spans="6:30" x14ac:dyDescent="0.2">
      <c r="F141" s="8"/>
      <c r="G141" s="8"/>
      <c r="H141" s="8"/>
      <c r="I141" s="8"/>
      <c r="J141" s="8"/>
      <c r="K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</row>
    <row r="142" spans="6:30" x14ac:dyDescent="0.2">
      <c r="F142" s="8"/>
      <c r="G142" s="8"/>
      <c r="H142" s="8"/>
      <c r="I142" s="8"/>
      <c r="J142" s="8"/>
      <c r="K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</row>
    <row r="143" spans="6:30" x14ac:dyDescent="0.2">
      <c r="F143" s="8"/>
      <c r="G143" s="8"/>
      <c r="H143" s="8"/>
      <c r="I143" s="8"/>
      <c r="J143" s="8"/>
      <c r="K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</row>
    <row r="144" spans="6:30" x14ac:dyDescent="0.2">
      <c r="F144" s="8"/>
      <c r="G144" s="8"/>
      <c r="H144" s="8"/>
      <c r="I144" s="8"/>
      <c r="J144" s="8"/>
      <c r="K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</row>
    <row r="145" spans="6:30" x14ac:dyDescent="0.2">
      <c r="F145" s="8"/>
      <c r="G145" s="8"/>
      <c r="H145" s="8"/>
      <c r="I145" s="8"/>
      <c r="J145" s="8"/>
      <c r="K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</row>
    <row r="146" spans="6:30" x14ac:dyDescent="0.2">
      <c r="F146" s="8"/>
      <c r="G146" s="8"/>
      <c r="H146" s="8"/>
      <c r="I146" s="8"/>
      <c r="J146" s="8"/>
      <c r="K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</row>
    <row r="147" spans="6:30" x14ac:dyDescent="0.2">
      <c r="F147" s="8"/>
      <c r="G147" s="8"/>
      <c r="H147" s="8"/>
      <c r="I147" s="8"/>
      <c r="J147" s="8"/>
      <c r="K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</row>
    <row r="148" spans="6:30" x14ac:dyDescent="0.2">
      <c r="F148" s="8"/>
      <c r="G148" s="8"/>
      <c r="H148" s="8"/>
      <c r="I148" s="8"/>
      <c r="J148" s="8"/>
      <c r="K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</row>
    <row r="149" spans="6:30" x14ac:dyDescent="0.2">
      <c r="F149" s="8"/>
      <c r="G149" s="8"/>
      <c r="H149" s="8"/>
      <c r="I149" s="8"/>
      <c r="J149" s="8"/>
      <c r="K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</row>
    <row r="150" spans="6:30" x14ac:dyDescent="0.2">
      <c r="F150" s="8"/>
      <c r="G150" s="8"/>
      <c r="H150" s="8"/>
      <c r="I150" s="8"/>
      <c r="J150" s="8"/>
      <c r="K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</row>
    <row r="151" spans="6:30" x14ac:dyDescent="0.2">
      <c r="F151" s="8"/>
      <c r="G151" s="8"/>
      <c r="H151" s="8"/>
      <c r="I151" s="8"/>
      <c r="J151" s="8"/>
      <c r="K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</row>
    <row r="152" spans="6:30" x14ac:dyDescent="0.2">
      <c r="F152" s="8"/>
      <c r="G152" s="8"/>
      <c r="H152" s="8"/>
      <c r="I152" s="8"/>
      <c r="J152" s="8"/>
      <c r="K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</row>
    <row r="153" spans="6:30" x14ac:dyDescent="0.2">
      <c r="F153" s="8"/>
      <c r="G153" s="8"/>
      <c r="H153" s="8"/>
      <c r="I153" s="8"/>
      <c r="J153" s="8"/>
      <c r="K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</row>
    <row r="154" spans="6:30" x14ac:dyDescent="0.2">
      <c r="F154" s="8"/>
      <c r="G154" s="8"/>
      <c r="H154" s="8"/>
      <c r="I154" s="8"/>
      <c r="J154" s="8"/>
      <c r="K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</row>
    <row r="155" spans="6:30" x14ac:dyDescent="0.2">
      <c r="F155" s="8"/>
      <c r="G155" s="8"/>
      <c r="H155" s="8"/>
      <c r="I155" s="8"/>
      <c r="J155" s="8"/>
      <c r="K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</row>
  </sheetData>
  <mergeCells count="7">
    <mergeCell ref="A31:K31"/>
    <mergeCell ref="Y9:AD9"/>
    <mergeCell ref="C9:D9"/>
    <mergeCell ref="E9:G9"/>
    <mergeCell ref="I9:K9"/>
    <mergeCell ref="P9:R9"/>
    <mergeCell ref="S9:X9"/>
  </mergeCells>
  <pageMargins left="0.7" right="0.7" top="0.75" bottom="0.75" header="0.3" footer="0.3"/>
  <pageSetup paperSize="9" orientation="landscape" r:id="rId1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23"/>
  <sheetViews>
    <sheetView showGridLines="0" view="pageLayout" zoomScaleNormal="100" workbookViewId="0">
      <selection activeCell="L21" sqref="L21"/>
    </sheetView>
  </sheetViews>
  <sheetFormatPr baseColWidth="10" defaultRowHeight="12.75" x14ac:dyDescent="0.2"/>
  <cols>
    <col min="2" max="2" width="24" customWidth="1"/>
    <col min="5" max="5" width="11.42578125" style="512"/>
  </cols>
  <sheetData>
    <row r="1" spans="1:18" x14ac:dyDescent="0.2">
      <c r="A1" s="143" t="s">
        <v>169</v>
      </c>
      <c r="B1" s="143"/>
    </row>
    <row r="4" spans="1:18" x14ac:dyDescent="0.2">
      <c r="A4" s="194" t="s">
        <v>305</v>
      </c>
    </row>
    <row r="5" spans="1:18" ht="13.5" thickBot="1" x14ac:dyDescent="0.25"/>
    <row r="6" spans="1:18" ht="36.75" thickBot="1" x14ac:dyDescent="0.25">
      <c r="A6" s="99" t="s">
        <v>2</v>
      </c>
      <c r="B6" s="232" t="s">
        <v>3</v>
      </c>
      <c r="C6" s="232" t="s">
        <v>307</v>
      </c>
      <c r="D6" s="232" t="s">
        <v>308</v>
      </c>
      <c r="E6" s="232" t="s">
        <v>306</v>
      </c>
      <c r="F6" s="232" t="s">
        <v>367</v>
      </c>
    </row>
    <row r="7" spans="1:18" x14ac:dyDescent="0.2">
      <c r="A7" s="233">
        <v>1</v>
      </c>
      <c r="B7" s="235" t="s">
        <v>14</v>
      </c>
      <c r="C7" s="159">
        <v>1</v>
      </c>
      <c r="D7" s="196">
        <v>0</v>
      </c>
      <c r="E7" s="196">
        <v>0</v>
      </c>
      <c r="F7" s="234">
        <v>0.5</v>
      </c>
    </row>
    <row r="8" spans="1:18" x14ac:dyDescent="0.2">
      <c r="A8" s="227">
        <v>2</v>
      </c>
      <c r="B8" s="236" t="s">
        <v>15</v>
      </c>
      <c r="C8" s="160">
        <v>1</v>
      </c>
      <c r="D8" s="193">
        <v>0</v>
      </c>
      <c r="E8" s="193">
        <v>0</v>
      </c>
      <c r="F8" s="228">
        <v>1.6</v>
      </c>
    </row>
    <row r="9" spans="1:18" x14ac:dyDescent="0.2">
      <c r="A9" s="227">
        <v>3</v>
      </c>
      <c r="B9" s="236" t="s">
        <v>16</v>
      </c>
      <c r="C9" s="160">
        <v>1</v>
      </c>
      <c r="D9" s="193">
        <v>0</v>
      </c>
      <c r="E9" s="193">
        <v>0</v>
      </c>
      <c r="F9" s="228">
        <v>1.8</v>
      </c>
    </row>
    <row r="10" spans="1:18" x14ac:dyDescent="0.2">
      <c r="A10" s="227">
        <v>4</v>
      </c>
      <c r="B10" s="236" t="s">
        <v>17</v>
      </c>
      <c r="C10" s="160">
        <v>0</v>
      </c>
      <c r="D10" s="193">
        <v>1</v>
      </c>
      <c r="E10" s="193">
        <v>0</v>
      </c>
      <c r="F10" s="228">
        <v>1</v>
      </c>
    </row>
    <row r="11" spans="1:18" x14ac:dyDescent="0.2">
      <c r="A11" s="227">
        <v>5</v>
      </c>
      <c r="B11" s="236" t="s">
        <v>18</v>
      </c>
      <c r="C11" s="160">
        <v>0</v>
      </c>
      <c r="D11" s="193">
        <v>1</v>
      </c>
      <c r="E11" s="193">
        <v>0</v>
      </c>
      <c r="F11" s="228">
        <v>1</v>
      </c>
    </row>
    <row r="12" spans="1:18" x14ac:dyDescent="0.2">
      <c r="A12" s="227">
        <v>6</v>
      </c>
      <c r="B12" s="236" t="s">
        <v>19</v>
      </c>
      <c r="C12" s="160">
        <v>1</v>
      </c>
      <c r="D12" s="193">
        <v>0</v>
      </c>
      <c r="E12" s="193">
        <v>0</v>
      </c>
      <c r="F12" s="228">
        <v>1</v>
      </c>
    </row>
    <row r="13" spans="1:18" x14ac:dyDescent="0.2">
      <c r="A13" s="227">
        <v>7</v>
      </c>
      <c r="B13" s="236" t="s">
        <v>20</v>
      </c>
      <c r="C13" s="160">
        <v>0</v>
      </c>
      <c r="D13" s="193">
        <v>1</v>
      </c>
      <c r="E13" s="193">
        <v>0</v>
      </c>
      <c r="F13" s="228">
        <v>1</v>
      </c>
    </row>
    <row r="14" spans="1:18" x14ac:dyDescent="0.2">
      <c r="A14" s="227">
        <v>8</v>
      </c>
      <c r="B14" s="236" t="s">
        <v>21</v>
      </c>
      <c r="C14" s="160">
        <v>0</v>
      </c>
      <c r="D14" s="193">
        <v>1</v>
      </c>
      <c r="E14" s="193">
        <v>0</v>
      </c>
      <c r="F14" s="228">
        <v>1.2</v>
      </c>
      <c r="R14" t="s">
        <v>132</v>
      </c>
    </row>
    <row r="15" spans="1:18" x14ac:dyDescent="0.2">
      <c r="A15" s="227">
        <v>9</v>
      </c>
      <c r="B15" s="236" t="s">
        <v>22</v>
      </c>
      <c r="C15" s="160">
        <v>0</v>
      </c>
      <c r="D15" s="193">
        <v>1</v>
      </c>
      <c r="E15" s="193">
        <v>0</v>
      </c>
      <c r="F15" s="228">
        <v>1</v>
      </c>
    </row>
    <row r="16" spans="1:18" x14ac:dyDescent="0.2">
      <c r="A16" s="227">
        <v>10</v>
      </c>
      <c r="B16" s="236" t="s">
        <v>23</v>
      </c>
      <c r="C16" s="160">
        <v>1</v>
      </c>
      <c r="D16" s="193">
        <v>0</v>
      </c>
      <c r="E16" s="193">
        <v>0</v>
      </c>
      <c r="F16" s="228">
        <v>1</v>
      </c>
    </row>
    <row r="17" spans="1:10" x14ac:dyDescent="0.2">
      <c r="A17" s="227">
        <v>11</v>
      </c>
      <c r="B17" s="236" t="s">
        <v>24</v>
      </c>
      <c r="C17" s="160">
        <v>0</v>
      </c>
      <c r="D17" s="193">
        <v>2</v>
      </c>
      <c r="E17" s="193">
        <v>0</v>
      </c>
      <c r="F17" s="228">
        <v>2</v>
      </c>
    </row>
    <row r="18" spans="1:10" x14ac:dyDescent="0.2">
      <c r="A18" s="227">
        <v>12</v>
      </c>
      <c r="B18" s="236" t="s">
        <v>25</v>
      </c>
      <c r="C18" s="160">
        <v>1</v>
      </c>
      <c r="D18" s="193">
        <v>0</v>
      </c>
      <c r="E18" s="193">
        <v>0</v>
      </c>
      <c r="F18" s="228">
        <v>1</v>
      </c>
    </row>
    <row r="19" spans="1:10" x14ac:dyDescent="0.2">
      <c r="A19" s="227">
        <v>13</v>
      </c>
      <c r="B19" s="236" t="s">
        <v>26</v>
      </c>
      <c r="C19" s="160">
        <v>1</v>
      </c>
      <c r="D19" s="193">
        <v>0</v>
      </c>
      <c r="E19" s="193">
        <v>0</v>
      </c>
      <c r="F19" s="228">
        <v>1</v>
      </c>
    </row>
    <row r="20" spans="1:10" x14ac:dyDescent="0.2">
      <c r="A20" s="227">
        <v>14</v>
      </c>
      <c r="B20" s="236" t="s">
        <v>27</v>
      </c>
      <c r="C20" s="160">
        <v>2</v>
      </c>
      <c r="D20" s="193">
        <v>0</v>
      </c>
      <c r="E20" s="193">
        <v>0</v>
      </c>
      <c r="F20" s="228">
        <v>1</v>
      </c>
      <c r="J20" t="s">
        <v>132</v>
      </c>
    </row>
    <row r="21" spans="1:10" ht="13.5" thickBot="1" x14ac:dyDescent="0.25">
      <c r="A21" s="229">
        <v>15</v>
      </c>
      <c r="B21" s="237" t="s">
        <v>365</v>
      </c>
      <c r="C21" s="161">
        <v>0</v>
      </c>
      <c r="D21" s="230">
        <v>0</v>
      </c>
      <c r="E21" s="230">
        <v>1</v>
      </c>
      <c r="F21" s="231">
        <v>0.8</v>
      </c>
    </row>
    <row r="22" spans="1:10" ht="13.5" thickBot="1" x14ac:dyDescent="0.25">
      <c r="A22" s="238"/>
      <c r="B22" s="239" t="s">
        <v>545</v>
      </c>
      <c r="C22" s="240">
        <f>SUM(C7:C21)</f>
        <v>9</v>
      </c>
      <c r="D22" s="240">
        <f t="shared" ref="D22" si="0">SUM(D7:D21)</f>
        <v>7</v>
      </c>
      <c r="E22" s="240">
        <f>SUM(E7:E21)</f>
        <v>1</v>
      </c>
      <c r="F22" s="241">
        <f>SUM(F7:F21)</f>
        <v>16.900000000000002</v>
      </c>
    </row>
    <row r="23" spans="1:10" x14ac:dyDescent="0.2">
      <c r="A23" t="s">
        <v>366</v>
      </c>
    </row>
  </sheetData>
  <pageMargins left="0.7" right="0.7" top="0.75" bottom="0.75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4"/>
  <dimension ref="A1:AH23"/>
  <sheetViews>
    <sheetView zoomScaleNormal="100" workbookViewId="0">
      <selection activeCell="I28" sqref="I28"/>
    </sheetView>
  </sheetViews>
  <sheetFormatPr baseColWidth="10" defaultRowHeight="12.75" x14ac:dyDescent="0.2"/>
  <cols>
    <col min="1" max="1" width="25.42578125" style="901" customWidth="1"/>
    <col min="2" max="2" width="10.7109375" style="708" customWidth="1"/>
    <col min="3" max="19" width="8.7109375" style="709" customWidth="1"/>
    <col min="20" max="20" width="5.5703125" style="901" customWidth="1"/>
    <col min="21" max="27" width="8.28515625" style="901" customWidth="1"/>
    <col min="28" max="28" width="4.7109375" style="901" customWidth="1"/>
    <col min="29" max="34" width="7.7109375" style="901" customWidth="1"/>
    <col min="35" max="16384" width="11.42578125" style="901"/>
  </cols>
  <sheetData>
    <row r="1" spans="1:27" x14ac:dyDescent="0.2">
      <c r="A1" s="692" t="s">
        <v>555</v>
      </c>
      <c r="B1" s="692"/>
      <c r="C1" s="692"/>
      <c r="D1" s="692"/>
      <c r="E1" s="692"/>
      <c r="F1" s="692"/>
      <c r="G1" s="692"/>
      <c r="H1" s="692"/>
      <c r="I1" s="692"/>
      <c r="J1" s="692"/>
      <c r="K1" s="692"/>
      <c r="L1" s="692"/>
      <c r="M1" s="692"/>
      <c r="N1" s="899"/>
      <c r="O1" s="899"/>
      <c r="P1" s="900" t="s">
        <v>397</v>
      </c>
      <c r="Q1" s="899"/>
      <c r="R1" s="899"/>
      <c r="S1" s="899"/>
    </row>
    <row r="2" spans="1:27" x14ac:dyDescent="0.2">
      <c r="A2" s="693"/>
      <c r="B2" s="694"/>
      <c r="C2" s="694"/>
      <c r="D2" s="694"/>
      <c r="E2" s="694"/>
      <c r="F2" s="694"/>
      <c r="G2" s="694"/>
      <c r="H2" s="694"/>
      <c r="I2" s="694"/>
      <c r="J2" s="694"/>
      <c r="K2" s="694"/>
      <c r="L2" s="694"/>
      <c r="M2" s="694"/>
      <c r="N2" s="694"/>
      <c r="O2" s="694"/>
      <c r="P2" s="694"/>
      <c r="Q2" s="694"/>
      <c r="R2" s="694"/>
      <c r="S2" s="694"/>
      <c r="U2" s="902" t="s">
        <v>398</v>
      </c>
    </row>
    <row r="3" spans="1:27" s="710" customFormat="1" ht="18" customHeight="1" x14ac:dyDescent="0.2">
      <c r="A3" s="695"/>
      <c r="B3" s="696" t="s">
        <v>94</v>
      </c>
      <c r="C3" s="697" t="s">
        <v>95</v>
      </c>
      <c r="D3" s="697" t="s">
        <v>96</v>
      </c>
      <c r="E3" s="697" t="s">
        <v>97</v>
      </c>
      <c r="F3" s="697" t="s">
        <v>98</v>
      </c>
      <c r="G3" s="697" t="s">
        <v>99</v>
      </c>
      <c r="H3" s="697" t="s">
        <v>100</v>
      </c>
      <c r="I3" s="697" t="s">
        <v>101</v>
      </c>
      <c r="J3" s="697" t="s">
        <v>102</v>
      </c>
      <c r="K3" s="697" t="s">
        <v>103</v>
      </c>
      <c r="L3" s="697" t="s">
        <v>104</v>
      </c>
      <c r="M3" s="697" t="s">
        <v>105</v>
      </c>
      <c r="N3" s="697" t="s">
        <v>7</v>
      </c>
      <c r="O3" s="697" t="s">
        <v>8</v>
      </c>
      <c r="P3" s="697" t="s">
        <v>9</v>
      </c>
      <c r="Q3" s="697" t="s">
        <v>10</v>
      </c>
      <c r="R3" s="697" t="s">
        <v>371</v>
      </c>
      <c r="S3" s="697" t="s">
        <v>372</v>
      </c>
      <c r="U3" s="697" t="s">
        <v>7</v>
      </c>
      <c r="V3" s="697" t="s">
        <v>8</v>
      </c>
      <c r="W3" s="697" t="s">
        <v>9</v>
      </c>
      <c r="X3" s="697" t="s">
        <v>10</v>
      </c>
      <c r="Y3" s="697" t="s">
        <v>371</v>
      </c>
      <c r="Z3" s="697" t="s">
        <v>372</v>
      </c>
      <c r="AA3" s="697" t="s">
        <v>11</v>
      </c>
    </row>
    <row r="4" spans="1:27" ht="18" customHeight="1" x14ac:dyDescent="0.2">
      <c r="A4" s="698" t="s">
        <v>106</v>
      </c>
      <c r="B4" s="699">
        <v>673520</v>
      </c>
      <c r="C4" s="700">
        <v>9235</v>
      </c>
      <c r="D4" s="700">
        <v>41672</v>
      </c>
      <c r="E4" s="700">
        <v>50497</v>
      </c>
      <c r="F4" s="700">
        <v>18700</v>
      </c>
      <c r="G4" s="700">
        <v>12025</v>
      </c>
      <c r="H4" s="700">
        <v>12664</v>
      </c>
      <c r="I4" s="700">
        <v>45890</v>
      </c>
      <c r="J4" s="700">
        <v>73381</v>
      </c>
      <c r="K4" s="700">
        <v>126977</v>
      </c>
      <c r="L4" s="700">
        <v>94224</v>
      </c>
      <c r="M4" s="700">
        <v>115258</v>
      </c>
      <c r="N4" s="700">
        <v>38497</v>
      </c>
      <c r="O4" s="700">
        <v>13577</v>
      </c>
      <c r="P4" s="700">
        <v>9196</v>
      </c>
      <c r="Q4" s="700">
        <v>6876</v>
      </c>
      <c r="R4" s="700">
        <v>3547</v>
      </c>
      <c r="S4" s="700">
        <v>1304</v>
      </c>
      <c r="U4" s="700">
        <v>27</v>
      </c>
      <c r="V4" s="700">
        <v>14</v>
      </c>
      <c r="W4" s="700">
        <v>11</v>
      </c>
      <c r="X4" s="700">
        <v>6</v>
      </c>
      <c r="Y4" s="700">
        <v>5</v>
      </c>
      <c r="Z4" s="700">
        <v>6</v>
      </c>
      <c r="AA4" s="700">
        <v>69</v>
      </c>
    </row>
    <row r="5" spans="1:27" s="72" customFormat="1" ht="18" customHeight="1" x14ac:dyDescent="0.2">
      <c r="A5" s="701" t="s">
        <v>107</v>
      </c>
      <c r="B5" s="702">
        <v>54614</v>
      </c>
      <c r="C5" s="703">
        <v>951</v>
      </c>
      <c r="D5" s="703">
        <v>3579</v>
      </c>
      <c r="E5" s="703">
        <v>3221</v>
      </c>
      <c r="F5" s="703">
        <v>950</v>
      </c>
      <c r="G5" s="703">
        <v>613</v>
      </c>
      <c r="H5" s="703">
        <v>736</v>
      </c>
      <c r="I5" s="703">
        <v>3561</v>
      </c>
      <c r="J5" s="703">
        <v>7866</v>
      </c>
      <c r="K5" s="703">
        <v>14426</v>
      </c>
      <c r="L5" s="703">
        <v>7850</v>
      </c>
      <c r="M5" s="703">
        <v>7665</v>
      </c>
      <c r="N5" s="903">
        <v>1983</v>
      </c>
      <c r="O5" s="903">
        <v>518</v>
      </c>
      <c r="P5" s="903">
        <v>303</v>
      </c>
      <c r="Q5" s="903">
        <v>208</v>
      </c>
      <c r="R5" s="903">
        <v>132</v>
      </c>
      <c r="S5" s="903">
        <v>52</v>
      </c>
      <c r="U5" s="901">
        <v>3</v>
      </c>
      <c r="V5" s="901">
        <v>7</v>
      </c>
      <c r="W5" s="901">
        <v>7</v>
      </c>
      <c r="X5" s="901">
        <v>7</v>
      </c>
      <c r="Y5" s="901">
        <v>9</v>
      </c>
      <c r="Z5" s="901">
        <v>5</v>
      </c>
      <c r="AA5" s="720">
        <v>38</v>
      </c>
    </row>
    <row r="6" spans="1:27" s="72" customFormat="1" x14ac:dyDescent="0.2">
      <c r="A6" s="701" t="s">
        <v>108</v>
      </c>
      <c r="B6" s="702">
        <v>58881</v>
      </c>
      <c r="C6" s="703">
        <v>1030</v>
      </c>
      <c r="D6" s="703">
        <v>3385</v>
      </c>
      <c r="E6" s="703">
        <v>2714</v>
      </c>
      <c r="F6" s="703">
        <v>812</v>
      </c>
      <c r="G6" s="703">
        <v>513</v>
      </c>
      <c r="H6" s="703">
        <v>674</v>
      </c>
      <c r="I6" s="703">
        <v>5304</v>
      </c>
      <c r="J6" s="703">
        <v>10995</v>
      </c>
      <c r="K6" s="703">
        <v>16186</v>
      </c>
      <c r="L6" s="703">
        <v>7556</v>
      </c>
      <c r="M6" s="703">
        <v>6732</v>
      </c>
      <c r="N6" s="903">
        <v>1777</v>
      </c>
      <c r="O6" s="903">
        <v>514</v>
      </c>
      <c r="P6" s="903">
        <v>285</v>
      </c>
      <c r="Q6" s="903">
        <v>214</v>
      </c>
      <c r="R6" s="903">
        <v>125</v>
      </c>
      <c r="S6" s="903">
        <v>65</v>
      </c>
      <c r="U6" s="901">
        <v>6</v>
      </c>
      <c r="V6" s="901">
        <v>-3</v>
      </c>
      <c r="W6" s="901">
        <v>-2</v>
      </c>
      <c r="X6" s="901">
        <v>-7</v>
      </c>
      <c r="Y6" s="901">
        <v>-10</v>
      </c>
      <c r="Z6" s="901">
        <v>-9</v>
      </c>
      <c r="AA6" s="720">
        <v>-25</v>
      </c>
    </row>
    <row r="7" spans="1:27" s="72" customFormat="1" x14ac:dyDescent="0.2">
      <c r="A7" s="701" t="s">
        <v>109</v>
      </c>
      <c r="B7" s="702">
        <v>43067</v>
      </c>
      <c r="C7" s="703">
        <v>824</v>
      </c>
      <c r="D7" s="703">
        <v>2646</v>
      </c>
      <c r="E7" s="703">
        <v>1782</v>
      </c>
      <c r="F7" s="703">
        <v>540</v>
      </c>
      <c r="G7" s="703">
        <v>302</v>
      </c>
      <c r="H7" s="703">
        <v>451</v>
      </c>
      <c r="I7" s="703">
        <v>3424</v>
      </c>
      <c r="J7" s="703">
        <v>8056</v>
      </c>
      <c r="K7" s="703">
        <v>11938</v>
      </c>
      <c r="L7" s="703">
        <v>5137</v>
      </c>
      <c r="M7" s="703">
        <v>5210</v>
      </c>
      <c r="N7" s="903">
        <v>1622</v>
      </c>
      <c r="O7" s="903">
        <v>480</v>
      </c>
      <c r="P7" s="903">
        <v>287</v>
      </c>
      <c r="Q7" s="903">
        <v>191</v>
      </c>
      <c r="R7" s="903">
        <v>111</v>
      </c>
      <c r="S7" s="903">
        <v>66</v>
      </c>
      <c r="U7" s="901">
        <v>-12</v>
      </c>
      <c r="V7" s="901">
        <v>-11</v>
      </c>
      <c r="W7" s="901">
        <v>-3</v>
      </c>
      <c r="X7" s="901">
        <v>-12</v>
      </c>
      <c r="Y7" s="901">
        <v>-23</v>
      </c>
      <c r="Z7" s="901">
        <v>-3</v>
      </c>
      <c r="AA7" s="720">
        <v>-64</v>
      </c>
    </row>
    <row r="8" spans="1:27" s="72" customFormat="1" x14ac:dyDescent="0.2">
      <c r="A8" s="701" t="s">
        <v>110</v>
      </c>
      <c r="B8" s="702">
        <v>39094</v>
      </c>
      <c r="C8" s="703">
        <v>546</v>
      </c>
      <c r="D8" s="703">
        <v>1751</v>
      </c>
      <c r="E8" s="703">
        <v>1550</v>
      </c>
      <c r="F8" s="703">
        <v>503</v>
      </c>
      <c r="G8" s="703">
        <v>333</v>
      </c>
      <c r="H8" s="703">
        <v>480</v>
      </c>
      <c r="I8" s="703">
        <v>4081</v>
      </c>
      <c r="J8" s="703">
        <v>7717</v>
      </c>
      <c r="K8" s="703">
        <v>9774</v>
      </c>
      <c r="L8" s="703">
        <v>4723</v>
      </c>
      <c r="M8" s="703">
        <v>4927</v>
      </c>
      <c r="N8" s="903">
        <v>1502</v>
      </c>
      <c r="O8" s="903">
        <v>527</v>
      </c>
      <c r="P8" s="903">
        <v>298</v>
      </c>
      <c r="Q8" s="903">
        <v>189</v>
      </c>
      <c r="R8" s="903">
        <v>116</v>
      </c>
      <c r="S8" s="903">
        <v>77</v>
      </c>
      <c r="U8" s="901">
        <v>-6</v>
      </c>
      <c r="V8" s="901">
        <v>-13</v>
      </c>
      <c r="W8" s="901">
        <v>-17</v>
      </c>
      <c r="X8" s="901">
        <v>-39</v>
      </c>
      <c r="Y8" s="901">
        <v>-25</v>
      </c>
      <c r="Z8" s="901">
        <v>-29</v>
      </c>
      <c r="AA8" s="720">
        <v>-129</v>
      </c>
    </row>
    <row r="9" spans="1:27" s="72" customFormat="1" x14ac:dyDescent="0.2">
      <c r="A9" s="701" t="s">
        <v>111</v>
      </c>
      <c r="B9" s="702">
        <v>58293</v>
      </c>
      <c r="C9" s="703">
        <v>646</v>
      </c>
      <c r="D9" s="703">
        <v>2382</v>
      </c>
      <c r="E9" s="703">
        <v>2292</v>
      </c>
      <c r="F9" s="703">
        <v>896</v>
      </c>
      <c r="G9" s="703">
        <v>578</v>
      </c>
      <c r="H9" s="703">
        <v>792</v>
      </c>
      <c r="I9" s="703">
        <v>5331</v>
      </c>
      <c r="J9" s="703">
        <v>9349</v>
      </c>
      <c r="K9" s="703">
        <v>11693</v>
      </c>
      <c r="L9" s="703">
        <v>6908</v>
      </c>
      <c r="M9" s="703">
        <v>10036</v>
      </c>
      <c r="N9" s="903">
        <v>4015</v>
      </c>
      <c r="O9" s="903">
        <v>1428</v>
      </c>
      <c r="P9" s="903">
        <v>899</v>
      </c>
      <c r="Q9" s="903">
        <v>600</v>
      </c>
      <c r="R9" s="903">
        <v>308</v>
      </c>
      <c r="S9" s="903">
        <v>140</v>
      </c>
      <c r="U9" s="901">
        <v>12</v>
      </c>
      <c r="V9" s="901">
        <v>5</v>
      </c>
      <c r="W9" s="901">
        <v>-4</v>
      </c>
      <c r="X9" s="901">
        <v>4</v>
      </c>
      <c r="Y9" s="901">
        <v>-6</v>
      </c>
      <c r="Z9" s="901">
        <v>-1</v>
      </c>
      <c r="AA9" s="720">
        <v>10</v>
      </c>
    </row>
    <row r="10" spans="1:27" s="72" customFormat="1" ht="18" customHeight="1" x14ac:dyDescent="0.2">
      <c r="A10" s="701" t="s">
        <v>112</v>
      </c>
      <c r="B10" s="702">
        <v>33354</v>
      </c>
      <c r="C10" s="703">
        <v>400</v>
      </c>
      <c r="D10" s="703">
        <v>2095</v>
      </c>
      <c r="E10" s="703">
        <v>2935</v>
      </c>
      <c r="F10" s="703">
        <v>1044</v>
      </c>
      <c r="G10" s="703">
        <v>659</v>
      </c>
      <c r="H10" s="703">
        <v>589</v>
      </c>
      <c r="I10" s="703">
        <v>1602</v>
      </c>
      <c r="J10" s="703">
        <v>2040</v>
      </c>
      <c r="K10" s="703">
        <v>4931</v>
      </c>
      <c r="L10" s="703">
        <v>4568</v>
      </c>
      <c r="M10" s="703">
        <v>6780</v>
      </c>
      <c r="N10" s="903">
        <v>3011</v>
      </c>
      <c r="O10" s="903">
        <v>1131</v>
      </c>
      <c r="P10" s="903">
        <v>676</v>
      </c>
      <c r="Q10" s="903">
        <v>527</v>
      </c>
      <c r="R10" s="903">
        <v>286</v>
      </c>
      <c r="S10" s="903">
        <v>80</v>
      </c>
      <c r="U10" s="901">
        <v>-20</v>
      </c>
      <c r="V10" s="901">
        <v>-8</v>
      </c>
      <c r="W10" s="901">
        <v>-16</v>
      </c>
      <c r="X10" s="901">
        <v>-15</v>
      </c>
      <c r="Y10" s="901">
        <v>-23</v>
      </c>
      <c r="Z10" s="901">
        <v>-27</v>
      </c>
      <c r="AA10" s="720">
        <v>-109</v>
      </c>
    </row>
    <row r="11" spans="1:27" s="72" customFormat="1" x14ac:dyDescent="0.2">
      <c r="A11" s="701" t="s">
        <v>113</v>
      </c>
      <c r="B11" s="702">
        <v>49414</v>
      </c>
      <c r="C11" s="703">
        <v>654</v>
      </c>
      <c r="D11" s="703">
        <v>3424</v>
      </c>
      <c r="E11" s="703">
        <v>4785</v>
      </c>
      <c r="F11" s="703">
        <v>1754</v>
      </c>
      <c r="G11" s="703">
        <v>1167</v>
      </c>
      <c r="H11" s="703">
        <v>1088</v>
      </c>
      <c r="I11" s="703">
        <v>2610</v>
      </c>
      <c r="J11" s="703">
        <v>2900</v>
      </c>
      <c r="K11" s="703">
        <v>6710</v>
      </c>
      <c r="L11" s="703">
        <v>7224</v>
      </c>
      <c r="M11" s="703">
        <v>9705</v>
      </c>
      <c r="N11" s="903">
        <v>3983</v>
      </c>
      <c r="O11" s="903">
        <v>1348</v>
      </c>
      <c r="P11" s="903">
        <v>875</v>
      </c>
      <c r="Q11" s="903">
        <v>682</v>
      </c>
      <c r="R11" s="903">
        <v>361</v>
      </c>
      <c r="S11" s="903">
        <v>144</v>
      </c>
      <c r="U11" s="901">
        <v>4</v>
      </c>
      <c r="V11" s="901">
        <v>8</v>
      </c>
      <c r="W11" s="901">
        <v>3</v>
      </c>
      <c r="X11" s="901">
        <v>4</v>
      </c>
      <c r="Y11" s="901">
        <v>9</v>
      </c>
      <c r="Z11" s="901">
        <v>24</v>
      </c>
      <c r="AA11" s="720">
        <v>52</v>
      </c>
    </row>
    <row r="12" spans="1:27" s="72" customFormat="1" x14ac:dyDescent="0.2">
      <c r="A12" s="701" t="s">
        <v>114</v>
      </c>
      <c r="B12" s="702">
        <v>51598</v>
      </c>
      <c r="C12" s="703">
        <v>574</v>
      </c>
      <c r="D12" s="703">
        <v>3257</v>
      </c>
      <c r="E12" s="703">
        <v>4789</v>
      </c>
      <c r="F12" s="703">
        <v>1830</v>
      </c>
      <c r="G12" s="703">
        <v>1113</v>
      </c>
      <c r="H12" s="703">
        <v>1203</v>
      </c>
      <c r="I12" s="703">
        <v>4057</v>
      </c>
      <c r="J12" s="703">
        <v>4203</v>
      </c>
      <c r="K12" s="703">
        <v>7301</v>
      </c>
      <c r="L12" s="703">
        <v>7580</v>
      </c>
      <c r="M12" s="703">
        <v>9501</v>
      </c>
      <c r="N12" s="903">
        <v>3156</v>
      </c>
      <c r="O12" s="903">
        <v>1144</v>
      </c>
      <c r="P12" s="903">
        <v>814</v>
      </c>
      <c r="Q12" s="903">
        <v>645</v>
      </c>
      <c r="R12" s="903">
        <v>327</v>
      </c>
      <c r="S12" s="903">
        <v>104</v>
      </c>
      <c r="U12" s="901">
        <v>16</v>
      </c>
      <c r="V12" s="901">
        <v>10</v>
      </c>
      <c r="W12" s="901">
        <v>15</v>
      </c>
      <c r="X12" s="901">
        <v>9</v>
      </c>
      <c r="Y12" s="901">
        <v>18</v>
      </c>
      <c r="Z12" s="901">
        <v>5</v>
      </c>
      <c r="AA12" s="720">
        <v>73</v>
      </c>
    </row>
    <row r="13" spans="1:27" s="72" customFormat="1" x14ac:dyDescent="0.2">
      <c r="A13" s="701" t="s">
        <v>115</v>
      </c>
      <c r="B13" s="702">
        <v>32072</v>
      </c>
      <c r="C13" s="703">
        <v>508</v>
      </c>
      <c r="D13" s="703">
        <v>2380</v>
      </c>
      <c r="E13" s="703">
        <v>3066</v>
      </c>
      <c r="F13" s="703">
        <v>1067</v>
      </c>
      <c r="G13" s="703">
        <v>659</v>
      </c>
      <c r="H13" s="703">
        <v>640</v>
      </c>
      <c r="I13" s="703">
        <v>1744</v>
      </c>
      <c r="J13" s="703">
        <v>2778</v>
      </c>
      <c r="K13" s="703">
        <v>5891</v>
      </c>
      <c r="L13" s="703">
        <v>4923</v>
      </c>
      <c r="M13" s="703">
        <v>5201</v>
      </c>
      <c r="N13" s="903">
        <v>1568</v>
      </c>
      <c r="O13" s="903">
        <v>573</v>
      </c>
      <c r="P13" s="903">
        <v>434</v>
      </c>
      <c r="Q13" s="903">
        <v>375</v>
      </c>
      <c r="R13" s="903">
        <v>202</v>
      </c>
      <c r="S13" s="903">
        <v>63</v>
      </c>
      <c r="U13" s="901">
        <v>0</v>
      </c>
      <c r="V13" s="901">
        <v>1</v>
      </c>
      <c r="W13" s="901">
        <v>19</v>
      </c>
      <c r="X13" s="901">
        <v>28</v>
      </c>
      <c r="Y13" s="901">
        <v>35</v>
      </c>
      <c r="Z13" s="901">
        <v>16</v>
      </c>
      <c r="AA13" s="720">
        <v>99</v>
      </c>
    </row>
    <row r="14" spans="1:27" s="72" customFormat="1" x14ac:dyDescent="0.2">
      <c r="A14" s="701" t="s">
        <v>116</v>
      </c>
      <c r="B14" s="702">
        <v>27405</v>
      </c>
      <c r="C14" s="703">
        <v>332</v>
      </c>
      <c r="D14" s="703">
        <v>1710</v>
      </c>
      <c r="E14" s="703">
        <v>2291</v>
      </c>
      <c r="F14" s="703">
        <v>939</v>
      </c>
      <c r="G14" s="703">
        <v>633</v>
      </c>
      <c r="H14" s="703">
        <v>647</v>
      </c>
      <c r="I14" s="703">
        <v>1669</v>
      </c>
      <c r="J14" s="703">
        <v>2078</v>
      </c>
      <c r="K14" s="703">
        <v>4239</v>
      </c>
      <c r="L14" s="703">
        <v>4067</v>
      </c>
      <c r="M14" s="703">
        <v>5535</v>
      </c>
      <c r="N14" s="903">
        <v>1619</v>
      </c>
      <c r="O14" s="903">
        <v>628</v>
      </c>
      <c r="P14" s="903">
        <v>492</v>
      </c>
      <c r="Q14" s="903">
        <v>334</v>
      </c>
      <c r="R14" s="903">
        <v>141</v>
      </c>
      <c r="S14" s="903">
        <v>51</v>
      </c>
      <c r="U14" s="901">
        <v>-8</v>
      </c>
      <c r="V14" s="901">
        <v>-16</v>
      </c>
      <c r="W14" s="901">
        <v>-25</v>
      </c>
      <c r="X14" s="901">
        <v>-33</v>
      </c>
      <c r="Y14" s="901">
        <v>-23</v>
      </c>
      <c r="Z14" s="901">
        <v>-19</v>
      </c>
      <c r="AA14" s="720">
        <v>-124</v>
      </c>
    </row>
    <row r="15" spans="1:27" s="72" customFormat="1" ht="18" customHeight="1" x14ac:dyDescent="0.2">
      <c r="A15" s="701" t="s">
        <v>117</v>
      </c>
      <c r="B15" s="702">
        <v>32751</v>
      </c>
      <c r="C15" s="703">
        <v>348</v>
      </c>
      <c r="D15" s="703">
        <v>2138</v>
      </c>
      <c r="E15" s="703">
        <v>3015</v>
      </c>
      <c r="F15" s="703">
        <v>1408</v>
      </c>
      <c r="G15" s="703">
        <v>973</v>
      </c>
      <c r="H15" s="703">
        <v>963</v>
      </c>
      <c r="I15" s="703">
        <v>2083</v>
      </c>
      <c r="J15" s="703">
        <v>2085</v>
      </c>
      <c r="K15" s="703">
        <v>4356</v>
      </c>
      <c r="L15" s="703">
        <v>4769</v>
      </c>
      <c r="M15" s="703">
        <v>6261</v>
      </c>
      <c r="N15" s="903">
        <v>2323</v>
      </c>
      <c r="O15" s="903">
        <v>959</v>
      </c>
      <c r="P15" s="903">
        <v>577</v>
      </c>
      <c r="Q15" s="903">
        <v>348</v>
      </c>
      <c r="R15" s="903">
        <v>113</v>
      </c>
      <c r="S15" s="903">
        <v>32</v>
      </c>
      <c r="U15" s="901">
        <v>-7</v>
      </c>
      <c r="V15" s="901">
        <v>5</v>
      </c>
      <c r="W15" s="901">
        <v>-10</v>
      </c>
      <c r="X15" s="901">
        <v>-21</v>
      </c>
      <c r="Y15" s="901">
        <v>-42</v>
      </c>
      <c r="Z15" s="901">
        <v>-24</v>
      </c>
      <c r="AA15" s="720">
        <v>-99</v>
      </c>
    </row>
    <row r="16" spans="1:27" s="72" customFormat="1" x14ac:dyDescent="0.2">
      <c r="A16" s="701" t="s">
        <v>118</v>
      </c>
      <c r="B16" s="702">
        <v>49427</v>
      </c>
      <c r="C16" s="703">
        <v>675</v>
      </c>
      <c r="D16" s="703">
        <v>3312</v>
      </c>
      <c r="E16" s="703">
        <v>4273</v>
      </c>
      <c r="F16" s="703">
        <v>1688</v>
      </c>
      <c r="G16" s="703">
        <v>1117</v>
      </c>
      <c r="H16" s="703">
        <v>1120</v>
      </c>
      <c r="I16" s="703">
        <v>2773</v>
      </c>
      <c r="J16" s="703">
        <v>3866</v>
      </c>
      <c r="K16" s="703">
        <v>8268</v>
      </c>
      <c r="L16" s="703">
        <v>6903</v>
      </c>
      <c r="M16" s="703">
        <v>9336</v>
      </c>
      <c r="N16" s="903">
        <v>3324</v>
      </c>
      <c r="O16" s="903">
        <v>1182</v>
      </c>
      <c r="P16" s="903">
        <v>704</v>
      </c>
      <c r="Q16" s="903">
        <v>541</v>
      </c>
      <c r="R16" s="903">
        <v>248</v>
      </c>
      <c r="S16" s="903">
        <v>97</v>
      </c>
      <c r="U16" s="901">
        <v>16</v>
      </c>
      <c r="V16" s="901">
        <v>8</v>
      </c>
      <c r="W16" s="901">
        <v>2</v>
      </c>
      <c r="X16" s="901">
        <v>3</v>
      </c>
      <c r="Y16" s="901">
        <v>19</v>
      </c>
      <c r="Z16" s="901">
        <v>11</v>
      </c>
      <c r="AA16" s="720">
        <v>59</v>
      </c>
    </row>
    <row r="17" spans="1:34" s="72" customFormat="1" x14ac:dyDescent="0.2">
      <c r="A17" s="701" t="s">
        <v>119</v>
      </c>
      <c r="B17" s="702">
        <v>50163</v>
      </c>
      <c r="C17" s="703">
        <v>596</v>
      </c>
      <c r="D17" s="703">
        <v>3386</v>
      </c>
      <c r="E17" s="703">
        <v>4702</v>
      </c>
      <c r="F17" s="703">
        <v>1677</v>
      </c>
      <c r="G17" s="703">
        <v>1064</v>
      </c>
      <c r="H17" s="703">
        <v>1021</v>
      </c>
      <c r="I17" s="703">
        <v>2385</v>
      </c>
      <c r="J17" s="703">
        <v>3379</v>
      </c>
      <c r="K17" s="703">
        <v>7611</v>
      </c>
      <c r="L17" s="703">
        <v>7943</v>
      </c>
      <c r="M17" s="703">
        <v>9587</v>
      </c>
      <c r="N17" s="903">
        <v>2811</v>
      </c>
      <c r="O17" s="903">
        <v>1168</v>
      </c>
      <c r="P17" s="903">
        <v>1219</v>
      </c>
      <c r="Q17" s="903">
        <v>1019</v>
      </c>
      <c r="R17" s="903">
        <v>453</v>
      </c>
      <c r="S17" s="903">
        <v>142</v>
      </c>
      <c r="U17" s="901">
        <v>4</v>
      </c>
      <c r="V17" s="901">
        <v>1</v>
      </c>
      <c r="W17" s="901">
        <v>27</v>
      </c>
      <c r="X17" s="901">
        <v>52</v>
      </c>
      <c r="Y17" s="901">
        <v>45</v>
      </c>
      <c r="Z17" s="901">
        <v>39</v>
      </c>
      <c r="AA17" s="720">
        <v>168</v>
      </c>
    </row>
    <row r="18" spans="1:34" s="72" customFormat="1" x14ac:dyDescent="0.2">
      <c r="A18" s="701" t="s">
        <v>120</v>
      </c>
      <c r="B18" s="702">
        <v>51294</v>
      </c>
      <c r="C18" s="703">
        <v>602</v>
      </c>
      <c r="D18" s="703">
        <v>3300</v>
      </c>
      <c r="E18" s="703">
        <v>4807</v>
      </c>
      <c r="F18" s="703">
        <v>1822</v>
      </c>
      <c r="G18" s="703">
        <v>1146</v>
      </c>
      <c r="H18" s="703">
        <v>1114</v>
      </c>
      <c r="I18" s="703">
        <v>2646</v>
      </c>
      <c r="J18" s="703">
        <v>3196</v>
      </c>
      <c r="K18" s="703">
        <v>7134</v>
      </c>
      <c r="L18" s="703">
        <v>7854</v>
      </c>
      <c r="M18" s="703">
        <v>10206</v>
      </c>
      <c r="N18" s="903">
        <v>3664</v>
      </c>
      <c r="O18" s="903">
        <v>1326</v>
      </c>
      <c r="P18" s="903">
        <v>1005</v>
      </c>
      <c r="Q18" s="903">
        <v>796</v>
      </c>
      <c r="R18" s="903">
        <v>514</v>
      </c>
      <c r="S18" s="903">
        <v>162</v>
      </c>
      <c r="U18" s="901">
        <v>15</v>
      </c>
      <c r="V18" s="901">
        <v>16</v>
      </c>
      <c r="W18" s="901">
        <v>18</v>
      </c>
      <c r="X18" s="901">
        <v>27</v>
      </c>
      <c r="Y18" s="901">
        <v>25</v>
      </c>
      <c r="Z18" s="901">
        <v>24</v>
      </c>
      <c r="AA18" s="720">
        <v>125</v>
      </c>
    </row>
    <row r="19" spans="1:34" s="72" customFormat="1" x14ac:dyDescent="0.2">
      <c r="A19" s="701" t="s">
        <v>121</v>
      </c>
      <c r="B19" s="702">
        <v>38965</v>
      </c>
      <c r="C19" s="703">
        <v>538</v>
      </c>
      <c r="D19" s="703">
        <v>2801</v>
      </c>
      <c r="E19" s="703">
        <v>4017</v>
      </c>
      <c r="F19" s="703">
        <v>1710</v>
      </c>
      <c r="G19" s="703">
        <v>1119</v>
      </c>
      <c r="H19" s="703">
        <v>1111</v>
      </c>
      <c r="I19" s="703">
        <v>2467</v>
      </c>
      <c r="J19" s="703">
        <v>2546</v>
      </c>
      <c r="K19" s="703">
        <v>5763</v>
      </c>
      <c r="L19" s="703">
        <v>5536</v>
      </c>
      <c r="M19" s="703">
        <v>8014</v>
      </c>
      <c r="N19" s="903">
        <v>2075</v>
      </c>
      <c r="O19" s="903">
        <v>626</v>
      </c>
      <c r="P19" s="903">
        <v>312</v>
      </c>
      <c r="Q19" s="903">
        <v>196</v>
      </c>
      <c r="R19" s="903">
        <v>107</v>
      </c>
      <c r="S19" s="903">
        <v>27</v>
      </c>
      <c r="U19" s="1103">
        <v>4</v>
      </c>
      <c r="V19" s="1103">
        <v>4</v>
      </c>
      <c r="W19" s="1103">
        <v>-3</v>
      </c>
      <c r="X19" s="1103">
        <v>-1</v>
      </c>
      <c r="Y19" s="1103">
        <v>-3</v>
      </c>
      <c r="Z19" s="1103">
        <v>-6</v>
      </c>
      <c r="AA19" s="904">
        <v>-5</v>
      </c>
      <c r="AC19" s="905"/>
      <c r="AD19" s="905"/>
      <c r="AE19" s="905"/>
      <c r="AF19" s="905"/>
      <c r="AG19" s="905"/>
      <c r="AH19" s="905"/>
    </row>
    <row r="20" spans="1:34" s="72" customFormat="1" ht="18" customHeight="1" x14ac:dyDescent="0.2">
      <c r="A20" s="704" t="s">
        <v>122</v>
      </c>
      <c r="B20" s="705">
        <v>3128</v>
      </c>
      <c r="C20" s="706">
        <v>11</v>
      </c>
      <c r="D20" s="706">
        <v>126</v>
      </c>
      <c r="E20" s="706">
        <v>258</v>
      </c>
      <c r="F20" s="706">
        <v>60</v>
      </c>
      <c r="G20" s="706">
        <v>36</v>
      </c>
      <c r="H20" s="706">
        <v>35</v>
      </c>
      <c r="I20" s="706">
        <v>153</v>
      </c>
      <c r="J20" s="706">
        <v>327</v>
      </c>
      <c r="K20" s="706">
        <v>756</v>
      </c>
      <c r="L20" s="706">
        <v>683</v>
      </c>
      <c r="M20" s="706">
        <v>562</v>
      </c>
      <c r="N20" s="906">
        <v>64</v>
      </c>
      <c r="O20" s="906">
        <v>25</v>
      </c>
      <c r="P20" s="906">
        <v>16</v>
      </c>
      <c r="Q20" s="906">
        <v>11</v>
      </c>
      <c r="R20" s="906">
        <v>3</v>
      </c>
      <c r="S20" s="906">
        <v>2</v>
      </c>
    </row>
    <row r="21" spans="1:34" s="72" customFormat="1" x14ac:dyDescent="0.2">
      <c r="A21" s="707" t="s">
        <v>556</v>
      </c>
      <c r="B21" s="708"/>
      <c r="C21" s="709"/>
      <c r="D21" s="709"/>
      <c r="E21" s="709"/>
      <c r="F21" s="709"/>
      <c r="G21" s="709"/>
      <c r="H21" s="709"/>
      <c r="I21" s="709"/>
      <c r="J21" s="709"/>
      <c r="K21" s="709"/>
      <c r="L21" s="709"/>
      <c r="M21" s="709"/>
      <c r="N21" s="709"/>
      <c r="O21" s="709"/>
      <c r="P21" s="709"/>
      <c r="Q21" s="709"/>
      <c r="R21" s="709"/>
      <c r="S21" s="709"/>
    </row>
    <row r="22" spans="1:34" s="72" customFormat="1" x14ac:dyDescent="0.2">
      <c r="A22" s="907" t="s">
        <v>557</v>
      </c>
      <c r="B22" s="512"/>
      <c r="C22" s="512"/>
      <c r="D22" s="512"/>
      <c r="E22" s="512"/>
      <c r="F22" s="512"/>
      <c r="G22" s="512"/>
      <c r="H22" s="512"/>
      <c r="I22" s="512"/>
      <c r="J22" s="512"/>
      <c r="K22" s="512"/>
      <c r="L22" s="512"/>
      <c r="M22" s="512"/>
      <c r="N22" s="908"/>
      <c r="O22" s="908"/>
      <c r="P22" s="908"/>
      <c r="Q22" s="908"/>
      <c r="R22" s="908"/>
      <c r="S22" s="908"/>
    </row>
    <row r="23" spans="1:34" ht="25.5" x14ac:dyDescent="0.2">
      <c r="A23" s="1547" t="s">
        <v>399</v>
      </c>
      <c r="B23" s="909">
        <v>18</v>
      </c>
      <c r="C23" s="910"/>
      <c r="D23" s="910"/>
      <c r="E23" s="910"/>
      <c r="F23" s="910"/>
      <c r="G23" s="910"/>
      <c r="H23" s="910"/>
      <c r="I23" s="910"/>
      <c r="J23" s="910"/>
      <c r="K23" s="910"/>
      <c r="L23" s="910"/>
      <c r="M23" s="910"/>
      <c r="N23" s="911">
        <v>8</v>
      </c>
      <c r="O23" s="911">
        <v>4</v>
      </c>
      <c r="P23" s="911">
        <v>3</v>
      </c>
      <c r="Q23" s="911">
        <v>1</v>
      </c>
      <c r="R23" s="911">
        <v>0</v>
      </c>
      <c r="S23" s="911">
        <v>2</v>
      </c>
      <c r="U23" s="72"/>
      <c r="V23" s="72"/>
      <c r="W23" s="72"/>
      <c r="X23" s="72"/>
      <c r="Y23" s="72"/>
      <c r="Z23" s="72"/>
    </row>
  </sheetData>
  <pageMargins left="0.7" right="0.7" top="0.75" bottom="0.75" header="0.3" footer="0.3"/>
  <pageSetup paperSize="9" fitToWidth="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2"/>
  <dimension ref="A1:AB32"/>
  <sheetViews>
    <sheetView showGridLines="0" zoomScaleNormal="100" workbookViewId="0">
      <selection activeCell="A7" sqref="A7:K31"/>
    </sheetView>
  </sheetViews>
  <sheetFormatPr baseColWidth="10" defaultColWidth="11.42578125" defaultRowHeight="12" x14ac:dyDescent="0.2"/>
  <cols>
    <col min="1" max="1" width="6.140625" style="5" bestFit="1" customWidth="1"/>
    <col min="2" max="2" width="22" style="2" bestFit="1" customWidth="1"/>
    <col min="3" max="3" width="12.28515625" style="2" customWidth="1"/>
    <col min="4" max="4" width="14.28515625" style="2" customWidth="1"/>
    <col min="5" max="5" width="10.7109375" style="2" customWidth="1"/>
    <col min="6" max="6" width="12.42578125" style="2" customWidth="1"/>
    <col min="7" max="7" width="13.28515625" style="2" customWidth="1"/>
    <col min="8" max="8" width="12" style="2" customWidth="1"/>
    <col min="9" max="9" width="9.7109375" style="2" customWidth="1"/>
    <col min="10" max="10" width="14.42578125" style="2" customWidth="1"/>
    <col min="11" max="11" width="10.5703125" style="2" customWidth="1"/>
    <col min="12" max="12" width="5.5703125" style="2" customWidth="1"/>
    <col min="13" max="13" width="5" style="2" customWidth="1"/>
    <col min="14" max="14" width="11.42578125" style="2" customWidth="1"/>
    <col min="15" max="16384" width="11.42578125" style="2"/>
  </cols>
  <sheetData>
    <row r="1" spans="1:28" x14ac:dyDescent="0.2">
      <c r="A1" s="47" t="s">
        <v>37</v>
      </c>
      <c r="B1" s="48"/>
    </row>
    <row r="2" spans="1:28" x14ac:dyDescent="0.2">
      <c r="A2" s="1" t="s">
        <v>38</v>
      </c>
    </row>
    <row r="3" spans="1:28" ht="21.75" customHeight="1" x14ac:dyDescent="0.2"/>
    <row r="4" spans="1:28" x14ac:dyDescent="0.2">
      <c r="A4" s="1" t="str">
        <f>A7</f>
        <v>Tabell 3 - 1 - D1 og D2 - Beboere i utenbys sykehjem og øvrige institusjonsplasser pr. 31.12.</v>
      </c>
    </row>
    <row r="5" spans="1:28" x14ac:dyDescent="0.2">
      <c r="J5" s="2" t="s">
        <v>132</v>
      </c>
    </row>
    <row r="6" spans="1:28" x14ac:dyDescent="0.2">
      <c r="A6" s="49"/>
      <c r="B6" s="50"/>
      <c r="C6" s="50"/>
      <c r="D6" s="50"/>
      <c r="E6" s="50"/>
      <c r="F6" s="50"/>
      <c r="G6" s="50"/>
      <c r="H6" s="50"/>
      <c r="I6" s="50"/>
      <c r="J6" s="50"/>
      <c r="K6" s="50"/>
    </row>
    <row r="7" spans="1:28" s="8" customFormat="1" ht="30" customHeight="1" thickBot="1" x14ac:dyDescent="0.25">
      <c r="A7" s="7" t="s">
        <v>509</v>
      </c>
    </row>
    <row r="8" spans="1:28" s="11" customFormat="1" ht="21" customHeight="1" thickBot="1" x14ac:dyDescent="0.25">
      <c r="A8" s="80"/>
      <c r="B8" s="81"/>
      <c r="C8" s="1575" t="s">
        <v>39</v>
      </c>
      <c r="D8" s="1575"/>
      <c r="E8" s="1575"/>
      <c r="F8" s="1575"/>
      <c r="G8" s="1575"/>
      <c r="H8" s="1575"/>
      <c r="I8" s="1575"/>
      <c r="J8" s="82"/>
      <c r="K8" s="83"/>
      <c r="L8" s="44"/>
    </row>
    <row r="9" spans="1:28" s="11" customFormat="1" ht="69" customHeight="1" thickBot="1" x14ac:dyDescent="0.25">
      <c r="A9" s="84" t="s">
        <v>2</v>
      </c>
      <c r="B9" s="14" t="s">
        <v>3</v>
      </c>
      <c r="C9" s="36" t="s">
        <v>40</v>
      </c>
      <c r="D9" s="36" t="s">
        <v>41</v>
      </c>
      <c r="E9" s="36" t="s">
        <v>42</v>
      </c>
      <c r="F9" s="36" t="s">
        <v>43</v>
      </c>
      <c r="G9" s="36" t="s">
        <v>44</v>
      </c>
      <c r="H9" s="36" t="s">
        <v>45</v>
      </c>
      <c r="I9" s="36" t="s">
        <v>46</v>
      </c>
      <c r="J9" s="46" t="s">
        <v>155</v>
      </c>
      <c r="K9" s="85" t="s">
        <v>47</v>
      </c>
    </row>
    <row r="10" spans="1:28" ht="12.75" x14ac:dyDescent="0.2">
      <c r="A10" s="86">
        <v>1</v>
      </c>
      <c r="B10" s="19" t="s">
        <v>14</v>
      </c>
      <c r="C10" s="214">
        <v>7</v>
      </c>
      <c r="D10" s="216">
        <v>9</v>
      </c>
      <c r="E10" s="135">
        <f t="shared" ref="E10:E24" si="0">SUM(C10:D10)</f>
        <v>16</v>
      </c>
      <c r="F10" s="214">
        <v>0</v>
      </c>
      <c r="G10" s="216">
        <v>0</v>
      </c>
      <c r="H10" s="135">
        <f t="shared" ref="H10:H24" si="1">SUM(F10:G10)</f>
        <v>0</v>
      </c>
      <c r="I10" s="135">
        <f t="shared" ref="I10:I24" si="2">E10+H10</f>
        <v>16</v>
      </c>
      <c r="J10" s="135">
        <v>22</v>
      </c>
      <c r="K10" s="138">
        <f t="shared" ref="K10:K24" si="3">I10+J10</f>
        <v>38</v>
      </c>
      <c r="L10" s="24"/>
      <c r="N10" s="490"/>
      <c r="O10" s="489"/>
      <c r="P10" s="490"/>
      <c r="Q10" s="490" t="s">
        <v>360</v>
      </c>
      <c r="R10" s="490"/>
      <c r="S10" s="489"/>
      <c r="T10" s="490"/>
      <c r="U10" s="489"/>
      <c r="V10" s="489"/>
      <c r="W10" s="490"/>
      <c r="X10" s="490"/>
      <c r="Y10" s="490"/>
      <c r="Z10" s="490"/>
      <c r="AA10" s="490"/>
      <c r="AB10" s="490"/>
    </row>
    <row r="11" spans="1:28" x14ac:dyDescent="0.2">
      <c r="A11" s="87">
        <v>2</v>
      </c>
      <c r="B11" s="26" t="s">
        <v>15</v>
      </c>
      <c r="C11" s="217">
        <v>10</v>
      </c>
      <c r="D11" s="192">
        <v>1</v>
      </c>
      <c r="E11" s="136">
        <f t="shared" si="0"/>
        <v>11</v>
      </c>
      <c r="F11" s="217">
        <v>0</v>
      </c>
      <c r="G11" s="192">
        <v>0</v>
      </c>
      <c r="H11" s="136">
        <f t="shared" si="1"/>
        <v>0</v>
      </c>
      <c r="I11" s="136">
        <f t="shared" si="2"/>
        <v>11</v>
      </c>
      <c r="J11" s="136">
        <v>8</v>
      </c>
      <c r="K11" s="139">
        <f t="shared" si="3"/>
        <v>19</v>
      </c>
      <c r="L11" s="24"/>
      <c r="M11" s="158"/>
    </row>
    <row r="12" spans="1:28" x14ac:dyDescent="0.2">
      <c r="A12" s="87">
        <v>3</v>
      </c>
      <c r="B12" s="26" t="s">
        <v>16</v>
      </c>
      <c r="C12" s="217">
        <v>2</v>
      </c>
      <c r="D12" s="192">
        <v>1</v>
      </c>
      <c r="E12" s="136">
        <f t="shared" si="0"/>
        <v>3</v>
      </c>
      <c r="F12" s="217">
        <v>0</v>
      </c>
      <c r="G12" s="192">
        <v>0</v>
      </c>
      <c r="H12" s="136">
        <f t="shared" si="1"/>
        <v>0</v>
      </c>
      <c r="I12" s="136">
        <f t="shared" si="2"/>
        <v>3</v>
      </c>
      <c r="J12" s="136">
        <v>5</v>
      </c>
      <c r="K12" s="139">
        <f t="shared" si="3"/>
        <v>8</v>
      </c>
      <c r="L12" s="24"/>
    </row>
    <row r="13" spans="1:28" x14ac:dyDescent="0.2">
      <c r="A13" s="87">
        <v>4</v>
      </c>
      <c r="B13" s="26" t="s">
        <v>17</v>
      </c>
      <c r="C13" s="217">
        <v>1</v>
      </c>
      <c r="D13" s="192">
        <v>1</v>
      </c>
      <c r="E13" s="136">
        <f t="shared" si="0"/>
        <v>2</v>
      </c>
      <c r="F13" s="217">
        <v>0</v>
      </c>
      <c r="G13" s="192">
        <v>0</v>
      </c>
      <c r="H13" s="136">
        <f t="shared" si="1"/>
        <v>0</v>
      </c>
      <c r="I13" s="136">
        <f t="shared" si="2"/>
        <v>2</v>
      </c>
      <c r="J13" s="136">
        <v>9</v>
      </c>
      <c r="K13" s="139">
        <f t="shared" si="3"/>
        <v>11</v>
      </c>
      <c r="L13" s="24"/>
      <c r="Q13" s="2" t="s">
        <v>132</v>
      </c>
    </row>
    <row r="14" spans="1:28" x14ac:dyDescent="0.2">
      <c r="A14" s="87">
        <v>5</v>
      </c>
      <c r="B14" s="26" t="s">
        <v>18</v>
      </c>
      <c r="C14" s="217">
        <v>0</v>
      </c>
      <c r="D14" s="192">
        <v>0</v>
      </c>
      <c r="E14" s="136">
        <f t="shared" si="0"/>
        <v>0</v>
      </c>
      <c r="F14" s="217">
        <v>0</v>
      </c>
      <c r="G14" s="192">
        <v>0</v>
      </c>
      <c r="H14" s="136">
        <f t="shared" si="1"/>
        <v>0</v>
      </c>
      <c r="I14" s="136">
        <f t="shared" si="2"/>
        <v>0</v>
      </c>
      <c r="J14" s="136">
        <v>8</v>
      </c>
      <c r="K14" s="139">
        <f t="shared" si="3"/>
        <v>8</v>
      </c>
      <c r="L14" s="24"/>
    </row>
    <row r="15" spans="1:28" s="515" customFormat="1" x14ac:dyDescent="0.2">
      <c r="A15" s="87">
        <v>6</v>
      </c>
      <c r="B15" s="26" t="s">
        <v>19</v>
      </c>
      <c r="C15" s="217">
        <v>6</v>
      </c>
      <c r="D15" s="192">
        <v>1</v>
      </c>
      <c r="E15" s="136">
        <f t="shared" si="0"/>
        <v>7</v>
      </c>
      <c r="F15" s="217">
        <v>0</v>
      </c>
      <c r="G15" s="192">
        <v>0</v>
      </c>
      <c r="H15" s="136">
        <f t="shared" si="1"/>
        <v>0</v>
      </c>
      <c r="I15" s="136">
        <f t="shared" si="2"/>
        <v>7</v>
      </c>
      <c r="J15" s="136">
        <v>3</v>
      </c>
      <c r="K15" s="139">
        <f t="shared" si="3"/>
        <v>10</v>
      </c>
      <c r="L15" s="439"/>
    </row>
    <row r="16" spans="1:28" x14ac:dyDescent="0.2">
      <c r="A16" s="88">
        <v>7</v>
      </c>
      <c r="B16" s="28" t="s">
        <v>20</v>
      </c>
      <c r="C16" s="217">
        <v>6</v>
      </c>
      <c r="D16" s="192">
        <v>10</v>
      </c>
      <c r="E16" s="136">
        <f t="shared" si="0"/>
        <v>16</v>
      </c>
      <c r="F16" s="217">
        <v>0</v>
      </c>
      <c r="G16" s="192">
        <v>0</v>
      </c>
      <c r="H16" s="136">
        <f t="shared" si="1"/>
        <v>0</v>
      </c>
      <c r="I16" s="136">
        <f t="shared" si="2"/>
        <v>16</v>
      </c>
      <c r="J16" s="136">
        <v>4</v>
      </c>
      <c r="K16" s="139">
        <f t="shared" si="3"/>
        <v>20</v>
      </c>
      <c r="L16" s="24"/>
    </row>
    <row r="17" spans="1:23" x14ac:dyDescent="0.2">
      <c r="A17" s="87">
        <v>8</v>
      </c>
      <c r="B17" s="26" t="s">
        <v>21</v>
      </c>
      <c r="C17" s="217">
        <v>1</v>
      </c>
      <c r="D17" s="192">
        <v>3</v>
      </c>
      <c r="E17" s="136">
        <f t="shared" si="0"/>
        <v>4</v>
      </c>
      <c r="F17" s="217">
        <v>0</v>
      </c>
      <c r="G17" s="192">
        <v>0</v>
      </c>
      <c r="H17" s="136">
        <f t="shared" si="1"/>
        <v>0</v>
      </c>
      <c r="I17" s="136">
        <f t="shared" si="2"/>
        <v>4</v>
      </c>
      <c r="J17" s="136">
        <v>1</v>
      </c>
      <c r="K17" s="139">
        <f t="shared" si="3"/>
        <v>5</v>
      </c>
      <c r="L17" s="24"/>
      <c r="N17" s="2" t="s">
        <v>132</v>
      </c>
    </row>
    <row r="18" spans="1:23" x14ac:dyDescent="0.2">
      <c r="A18" s="87">
        <v>9</v>
      </c>
      <c r="B18" s="26" t="s">
        <v>22</v>
      </c>
      <c r="C18" s="217">
        <v>2</v>
      </c>
      <c r="D18" s="192">
        <v>3</v>
      </c>
      <c r="E18" s="136">
        <f t="shared" si="0"/>
        <v>5</v>
      </c>
      <c r="F18" s="217">
        <v>0</v>
      </c>
      <c r="G18" s="192">
        <v>0</v>
      </c>
      <c r="H18" s="136">
        <f t="shared" si="1"/>
        <v>0</v>
      </c>
      <c r="I18" s="136">
        <f t="shared" si="2"/>
        <v>5</v>
      </c>
      <c r="J18" s="136">
        <v>1</v>
      </c>
      <c r="K18" s="139">
        <f t="shared" si="3"/>
        <v>6</v>
      </c>
      <c r="L18" s="24"/>
    </row>
    <row r="19" spans="1:23" x14ac:dyDescent="0.2">
      <c r="A19" s="87">
        <v>10</v>
      </c>
      <c r="B19" s="26" t="s">
        <v>23</v>
      </c>
      <c r="C19" s="217">
        <v>4</v>
      </c>
      <c r="D19" s="192">
        <v>2</v>
      </c>
      <c r="E19" s="136">
        <f t="shared" si="0"/>
        <v>6</v>
      </c>
      <c r="F19" s="217">
        <v>0</v>
      </c>
      <c r="G19" s="192">
        <v>0</v>
      </c>
      <c r="H19" s="136">
        <f t="shared" si="1"/>
        <v>0</v>
      </c>
      <c r="I19" s="136">
        <f t="shared" si="2"/>
        <v>6</v>
      </c>
      <c r="J19" s="136">
        <v>2</v>
      </c>
      <c r="K19" s="139">
        <f t="shared" si="3"/>
        <v>8</v>
      </c>
      <c r="L19" s="24"/>
    </row>
    <row r="20" spans="1:23" s="515" customFormat="1" x14ac:dyDescent="0.2">
      <c r="A20" s="87">
        <v>11</v>
      </c>
      <c r="B20" s="26" t="s">
        <v>24</v>
      </c>
      <c r="C20" s="217">
        <v>3</v>
      </c>
      <c r="D20" s="192">
        <v>3</v>
      </c>
      <c r="E20" s="136">
        <f t="shared" si="0"/>
        <v>6</v>
      </c>
      <c r="F20" s="217">
        <v>0</v>
      </c>
      <c r="G20" s="192">
        <v>0</v>
      </c>
      <c r="H20" s="136">
        <f t="shared" si="1"/>
        <v>0</v>
      </c>
      <c r="I20" s="136">
        <f t="shared" si="2"/>
        <v>6</v>
      </c>
      <c r="J20" s="136">
        <v>5</v>
      </c>
      <c r="K20" s="139">
        <f t="shared" si="3"/>
        <v>11</v>
      </c>
      <c r="L20" s="439"/>
    </row>
    <row r="21" spans="1:23" x14ac:dyDescent="0.2">
      <c r="A21" s="87">
        <v>12</v>
      </c>
      <c r="B21" s="26" t="s">
        <v>25</v>
      </c>
      <c r="C21" s="217">
        <v>9</v>
      </c>
      <c r="D21" s="192">
        <v>4</v>
      </c>
      <c r="E21" s="136">
        <f t="shared" si="0"/>
        <v>13</v>
      </c>
      <c r="F21" s="217">
        <v>0</v>
      </c>
      <c r="G21" s="192">
        <v>0</v>
      </c>
      <c r="H21" s="136">
        <f t="shared" si="1"/>
        <v>0</v>
      </c>
      <c r="I21" s="136">
        <f t="shared" si="2"/>
        <v>13</v>
      </c>
      <c r="J21" s="136">
        <v>24</v>
      </c>
      <c r="K21" s="139">
        <f t="shared" si="3"/>
        <v>37</v>
      </c>
      <c r="L21" s="24" t="s">
        <v>132</v>
      </c>
      <c r="O21" s="2" t="s">
        <v>132</v>
      </c>
    </row>
    <row r="22" spans="1:23" x14ac:dyDescent="0.2">
      <c r="A22" s="87">
        <v>13</v>
      </c>
      <c r="B22" s="26" t="s">
        <v>26</v>
      </c>
      <c r="C22" s="217">
        <v>5</v>
      </c>
      <c r="D22" s="192">
        <v>4</v>
      </c>
      <c r="E22" s="136">
        <f t="shared" si="0"/>
        <v>9</v>
      </c>
      <c r="F22" s="217">
        <v>0</v>
      </c>
      <c r="G22" s="192">
        <v>0</v>
      </c>
      <c r="H22" s="136">
        <f t="shared" si="1"/>
        <v>0</v>
      </c>
      <c r="I22" s="136">
        <f t="shared" si="2"/>
        <v>9</v>
      </c>
      <c r="J22" s="136">
        <v>3</v>
      </c>
      <c r="K22" s="139">
        <f t="shared" si="3"/>
        <v>12</v>
      </c>
      <c r="L22" s="24"/>
    </row>
    <row r="23" spans="1:23" x14ac:dyDescent="0.2">
      <c r="A23" s="87">
        <v>14</v>
      </c>
      <c r="B23" s="26" t="s">
        <v>27</v>
      </c>
      <c r="C23" s="217">
        <v>9</v>
      </c>
      <c r="D23" s="192">
        <v>12</v>
      </c>
      <c r="E23" s="136">
        <f t="shared" si="0"/>
        <v>21</v>
      </c>
      <c r="F23" s="217">
        <v>0</v>
      </c>
      <c r="G23" s="192">
        <v>3</v>
      </c>
      <c r="H23" s="136">
        <f t="shared" si="1"/>
        <v>3</v>
      </c>
      <c r="I23" s="136">
        <f t="shared" si="2"/>
        <v>24</v>
      </c>
      <c r="J23" s="136">
        <v>2</v>
      </c>
      <c r="K23" s="139">
        <f t="shared" si="3"/>
        <v>26</v>
      </c>
      <c r="L23" s="24"/>
    </row>
    <row r="24" spans="1:23" ht="12.75" thickBot="1" x14ac:dyDescent="0.25">
      <c r="A24" s="89">
        <v>15</v>
      </c>
      <c r="B24" s="90" t="s">
        <v>28</v>
      </c>
      <c r="C24" s="142">
        <v>3</v>
      </c>
      <c r="D24" s="830">
        <v>10</v>
      </c>
      <c r="E24" s="137">
        <f t="shared" si="0"/>
        <v>13</v>
      </c>
      <c r="F24" s="142">
        <v>0</v>
      </c>
      <c r="G24" s="830">
        <v>0</v>
      </c>
      <c r="H24" s="137">
        <f t="shared" si="1"/>
        <v>0</v>
      </c>
      <c r="I24" s="137">
        <f t="shared" si="2"/>
        <v>13</v>
      </c>
      <c r="J24" s="137">
        <v>1</v>
      </c>
      <c r="K24" s="140">
        <f t="shared" si="3"/>
        <v>14</v>
      </c>
      <c r="L24" s="24"/>
    </row>
    <row r="25" spans="1:23" s="517" customFormat="1" ht="12.75" x14ac:dyDescent="0.2">
      <c r="A25" s="77"/>
      <c r="B25" s="1307" t="s">
        <v>493</v>
      </c>
      <c r="C25" s="1308">
        <f t="shared" ref="C25:K25" si="4">SUM(C10:C24)</f>
        <v>68</v>
      </c>
      <c r="D25" s="1309">
        <f t="shared" si="4"/>
        <v>64</v>
      </c>
      <c r="E25" s="1310">
        <f t="shared" si="4"/>
        <v>132</v>
      </c>
      <c r="F25" s="1308">
        <f t="shared" si="4"/>
        <v>0</v>
      </c>
      <c r="G25" s="1309">
        <f t="shared" si="4"/>
        <v>3</v>
      </c>
      <c r="H25" s="1310">
        <f t="shared" si="4"/>
        <v>3</v>
      </c>
      <c r="I25" s="1311">
        <f t="shared" si="4"/>
        <v>135</v>
      </c>
      <c r="J25" s="1312">
        <f t="shared" si="4"/>
        <v>98</v>
      </c>
      <c r="K25" s="1313">
        <f t="shared" si="4"/>
        <v>233</v>
      </c>
      <c r="L25" s="439"/>
      <c r="M25" s="515"/>
    </row>
    <row r="26" spans="1:23" s="517" customFormat="1" ht="12.75" x14ac:dyDescent="0.2">
      <c r="A26" s="77"/>
      <c r="B26" s="28" t="s">
        <v>453</v>
      </c>
      <c r="C26" s="130">
        <v>75</v>
      </c>
      <c r="D26" s="131">
        <v>64</v>
      </c>
      <c r="E26" s="133">
        <v>139</v>
      </c>
      <c r="F26" s="130">
        <v>0</v>
      </c>
      <c r="G26" s="131">
        <v>2</v>
      </c>
      <c r="H26" s="133">
        <v>2</v>
      </c>
      <c r="I26" s="959">
        <v>141</v>
      </c>
      <c r="J26" s="963">
        <v>129</v>
      </c>
      <c r="K26" s="961">
        <v>270</v>
      </c>
      <c r="L26" s="439"/>
      <c r="M26" s="515"/>
    </row>
    <row r="27" spans="1:23" s="517" customFormat="1" ht="12.75" x14ac:dyDescent="0.2">
      <c r="A27" s="77"/>
      <c r="B27" s="28" t="s">
        <v>428</v>
      </c>
      <c r="C27" s="130">
        <v>79</v>
      </c>
      <c r="D27" s="131">
        <v>79</v>
      </c>
      <c r="E27" s="133">
        <v>158</v>
      </c>
      <c r="F27" s="130">
        <v>0</v>
      </c>
      <c r="G27" s="131">
        <v>4</v>
      </c>
      <c r="H27" s="133">
        <v>4</v>
      </c>
      <c r="I27" s="959">
        <v>162</v>
      </c>
      <c r="J27" s="963">
        <v>149</v>
      </c>
      <c r="K27" s="961">
        <v>311</v>
      </c>
      <c r="L27" s="439"/>
      <c r="M27" s="515"/>
    </row>
    <row r="28" spans="1:23" s="517" customFormat="1" ht="12.75" x14ac:dyDescent="0.2">
      <c r="A28" s="77"/>
      <c r="B28" s="28" t="s">
        <v>386</v>
      </c>
      <c r="C28" s="130">
        <v>83</v>
      </c>
      <c r="D28" s="131">
        <v>90</v>
      </c>
      <c r="E28" s="133">
        <v>173</v>
      </c>
      <c r="F28" s="130">
        <v>0</v>
      </c>
      <c r="G28" s="131">
        <v>0</v>
      </c>
      <c r="H28" s="133">
        <v>0</v>
      </c>
      <c r="I28" s="959">
        <v>173</v>
      </c>
      <c r="J28" s="963">
        <v>173</v>
      </c>
      <c r="K28" s="961">
        <v>346</v>
      </c>
      <c r="L28" s="439"/>
      <c r="M28" s="515"/>
    </row>
    <row r="29" spans="1:23" s="517" customFormat="1" ht="12.75" x14ac:dyDescent="0.2">
      <c r="A29" s="77"/>
      <c r="B29" s="28" t="s">
        <v>341</v>
      </c>
      <c r="C29" s="130">
        <v>82</v>
      </c>
      <c r="D29" s="131">
        <v>89</v>
      </c>
      <c r="E29" s="133">
        <v>171</v>
      </c>
      <c r="F29" s="130">
        <v>0</v>
      </c>
      <c r="G29" s="131">
        <v>2</v>
      </c>
      <c r="H29" s="133">
        <v>2</v>
      </c>
      <c r="I29" s="959">
        <v>173</v>
      </c>
      <c r="J29" s="963">
        <v>187</v>
      </c>
      <c r="K29" s="961">
        <v>360</v>
      </c>
      <c r="L29" s="439"/>
      <c r="M29" s="515"/>
    </row>
    <row r="30" spans="1:23" s="106" customFormat="1" ht="13.5" thickBot="1" x14ac:dyDescent="0.25">
      <c r="A30" s="78"/>
      <c r="B30" s="115" t="s">
        <v>165</v>
      </c>
      <c r="C30" s="119">
        <v>88</v>
      </c>
      <c r="D30" s="79">
        <v>93</v>
      </c>
      <c r="E30" s="120">
        <v>181</v>
      </c>
      <c r="F30" s="119">
        <v>1</v>
      </c>
      <c r="G30" s="79">
        <v>1</v>
      </c>
      <c r="H30" s="120">
        <v>2</v>
      </c>
      <c r="I30" s="960">
        <v>183</v>
      </c>
      <c r="J30" s="964">
        <v>183</v>
      </c>
      <c r="K30" s="962">
        <v>366</v>
      </c>
      <c r="L30" s="24"/>
      <c r="M30" s="2"/>
    </row>
    <row r="31" spans="1:23" s="32" customFormat="1" ht="18" customHeight="1" x14ac:dyDescent="0.2">
      <c r="A31" s="2" t="s">
        <v>156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4"/>
      <c r="M31" s="2"/>
      <c r="W31" s="32" t="s">
        <v>424</v>
      </c>
    </row>
    <row r="32" spans="1:23" s="32" customFormat="1" ht="18" customHeight="1" x14ac:dyDescent="0.2">
      <c r="B32" s="2"/>
      <c r="C32" s="2"/>
      <c r="D32" s="2"/>
      <c r="E32" s="2"/>
      <c r="F32" s="2"/>
      <c r="G32" s="2"/>
      <c r="H32" s="2"/>
      <c r="I32" s="2"/>
      <c r="J32" s="2"/>
      <c r="K32" s="2"/>
      <c r="L32" s="24"/>
      <c r="M32" s="2"/>
    </row>
  </sheetData>
  <mergeCells count="1">
    <mergeCell ref="C8:I8"/>
  </mergeCells>
  <printOptions horizontalCentered="1" verticalCentered="1"/>
  <pageMargins left="0.7" right="0.7" top="0.75" bottom="0.75" header="0.3" footer="0.3"/>
  <pageSetup paperSize="9" fitToWidth="0" fitToHeight="0" orientation="landscape" useFirstPageNumber="1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R47"/>
  <sheetViews>
    <sheetView showGridLines="0" topLeftCell="A2" zoomScale="115" zoomScaleNormal="115" workbookViewId="0">
      <selection activeCell="L4" sqref="L4:P24"/>
    </sheetView>
  </sheetViews>
  <sheetFormatPr baseColWidth="10" defaultColWidth="11.42578125" defaultRowHeight="12" x14ac:dyDescent="0.2"/>
  <cols>
    <col min="1" max="1" width="6.140625" style="5" bestFit="1" customWidth="1"/>
    <col min="2" max="2" width="20.85546875" style="2" customWidth="1"/>
    <col min="3" max="3" width="9.7109375" style="2" customWidth="1"/>
    <col min="4" max="4" width="7.28515625" style="2" customWidth="1"/>
    <col min="5" max="5" width="9.7109375" style="2" customWidth="1"/>
    <col min="6" max="6" width="9.28515625" style="2" customWidth="1"/>
    <col min="7" max="7" width="9.7109375" style="2" customWidth="1"/>
    <col min="8" max="8" width="7.28515625" style="2" customWidth="1"/>
    <col min="9" max="9" width="9.7109375" style="2" customWidth="1"/>
    <col min="10" max="10" width="11.140625" style="2" customWidth="1"/>
    <col min="11" max="12" width="11.42578125" style="2"/>
    <col min="13" max="13" width="22.28515625" style="2" customWidth="1"/>
    <col min="14" max="16384" width="11.42578125" style="2"/>
  </cols>
  <sheetData>
    <row r="1" spans="1:18" x14ac:dyDescent="0.2">
      <c r="A1" s="1" t="s">
        <v>0</v>
      </c>
    </row>
    <row r="2" spans="1:18" x14ac:dyDescent="0.2">
      <c r="A2" s="1" t="str">
        <f>A4</f>
        <v xml:space="preserve">Tabell 3 - 2  - A -  Antall personer som venter på fast plass i sykehjem - tid på venteliste - pr 31.12 </v>
      </c>
    </row>
    <row r="4" spans="1:18" s="8" customFormat="1" ht="24" customHeight="1" thickBot="1" x14ac:dyDescent="0.25">
      <c r="A4" s="577" t="s">
        <v>546</v>
      </c>
      <c r="L4" s="1588" t="s">
        <v>550</v>
      </c>
      <c r="M4" s="1588"/>
      <c r="N4" s="1588"/>
      <c r="O4" s="1588"/>
      <c r="P4" s="1588"/>
    </row>
    <row r="5" spans="1:18" s="11" customFormat="1" ht="21" customHeight="1" thickBot="1" x14ac:dyDescent="0.25">
      <c r="A5" s="587"/>
      <c r="B5" s="588"/>
      <c r="C5" s="1589" t="s">
        <v>514</v>
      </c>
      <c r="D5" s="1590"/>
      <c r="E5" s="1590"/>
      <c r="F5" s="1590"/>
      <c r="G5" s="1590"/>
      <c r="H5" s="1590"/>
      <c r="I5" s="1590"/>
      <c r="J5" s="1591"/>
    </row>
    <row r="6" spans="1:18" s="103" customFormat="1" ht="52.5" customHeight="1" thickBot="1" x14ac:dyDescent="0.25">
      <c r="A6" s="587"/>
      <c r="B6" s="588"/>
      <c r="C6" s="1585" t="s">
        <v>512</v>
      </c>
      <c r="D6" s="1587"/>
      <c r="E6" s="1585" t="s">
        <v>515</v>
      </c>
      <c r="F6" s="1587"/>
      <c r="G6" s="1585" t="s">
        <v>513</v>
      </c>
      <c r="H6" s="1587"/>
      <c r="I6" s="1585" t="s">
        <v>48</v>
      </c>
      <c r="J6" s="1587"/>
      <c r="L6" s="587"/>
      <c r="M6" s="588"/>
      <c r="N6" s="1585" t="s">
        <v>516</v>
      </c>
      <c r="O6" s="1586"/>
      <c r="P6" s="1587"/>
    </row>
    <row r="7" spans="1:18" s="11" customFormat="1" ht="48" customHeight="1" thickBot="1" x14ac:dyDescent="0.25">
      <c r="A7" s="589" t="s">
        <v>2</v>
      </c>
      <c r="B7" s="559" t="s">
        <v>3</v>
      </c>
      <c r="C7" s="558" t="s">
        <v>511</v>
      </c>
      <c r="D7" s="1314" t="s">
        <v>560</v>
      </c>
      <c r="E7" s="558" t="s">
        <v>511</v>
      </c>
      <c r="F7" s="1314" t="s">
        <v>510</v>
      </c>
      <c r="G7" s="558" t="s">
        <v>511</v>
      </c>
      <c r="H7" s="1319" t="s">
        <v>510</v>
      </c>
      <c r="I7" s="1320" t="s">
        <v>511</v>
      </c>
      <c r="J7" s="1321" t="s">
        <v>510</v>
      </c>
      <c r="L7" s="589" t="s">
        <v>2</v>
      </c>
      <c r="M7" s="559" t="s">
        <v>3</v>
      </c>
      <c r="N7" s="558" t="s">
        <v>511</v>
      </c>
      <c r="O7" s="1314" t="s">
        <v>510</v>
      </c>
      <c r="P7" s="1469" t="s">
        <v>13</v>
      </c>
    </row>
    <row r="8" spans="1:18" x14ac:dyDescent="0.2">
      <c r="A8" s="590">
        <v>1</v>
      </c>
      <c r="B8" s="567" t="s">
        <v>14</v>
      </c>
      <c r="C8" s="601">
        <v>3</v>
      </c>
      <c r="D8" s="602">
        <v>3</v>
      </c>
      <c r="E8" s="601">
        <v>0</v>
      </c>
      <c r="F8" s="602">
        <v>0</v>
      </c>
      <c r="G8" s="601">
        <v>1</v>
      </c>
      <c r="H8" s="602">
        <v>0</v>
      </c>
      <c r="I8" s="601">
        <f>C8+E8+G8</f>
        <v>4</v>
      </c>
      <c r="J8" s="602">
        <f>D8+F8+H8</f>
        <v>3</v>
      </c>
      <c r="L8" s="590">
        <v>1</v>
      </c>
      <c r="M8" s="567" t="s">
        <v>14</v>
      </c>
      <c r="N8" s="601">
        <v>1</v>
      </c>
      <c r="O8" s="602">
        <v>6</v>
      </c>
      <c r="P8" s="847">
        <f>N8+O8</f>
        <v>7</v>
      </c>
    </row>
    <row r="9" spans="1:18" x14ac:dyDescent="0.2">
      <c r="A9" s="591">
        <v>2</v>
      </c>
      <c r="B9" s="570" t="s">
        <v>15</v>
      </c>
      <c r="C9" s="843">
        <v>0</v>
      </c>
      <c r="D9" s="844">
        <v>2</v>
      </c>
      <c r="E9" s="843">
        <v>0</v>
      </c>
      <c r="F9" s="844">
        <v>0</v>
      </c>
      <c r="G9" s="843">
        <v>0</v>
      </c>
      <c r="H9" s="844">
        <v>0</v>
      </c>
      <c r="I9" s="843">
        <f t="shared" ref="I9:I22" si="0">C9+E9+G9</f>
        <v>0</v>
      </c>
      <c r="J9" s="844">
        <f t="shared" ref="J9:J22" si="1">D9+F9+H9</f>
        <v>2</v>
      </c>
      <c r="L9" s="591">
        <v>2</v>
      </c>
      <c r="M9" s="570" t="s">
        <v>15</v>
      </c>
      <c r="N9" s="843">
        <v>0</v>
      </c>
      <c r="O9" s="844">
        <v>15</v>
      </c>
      <c r="P9" s="1323">
        <f t="shared" ref="P9:P22" si="2">N9+O9</f>
        <v>15</v>
      </c>
    </row>
    <row r="10" spans="1:18" x14ac:dyDescent="0.2">
      <c r="A10" s="591">
        <v>3</v>
      </c>
      <c r="B10" s="570" t="s">
        <v>16</v>
      </c>
      <c r="C10" s="843">
        <v>0</v>
      </c>
      <c r="D10" s="844">
        <v>1</v>
      </c>
      <c r="E10" s="843">
        <v>1</v>
      </c>
      <c r="F10" s="844">
        <v>1</v>
      </c>
      <c r="G10" s="843">
        <v>0</v>
      </c>
      <c r="H10" s="844">
        <v>1</v>
      </c>
      <c r="I10" s="843">
        <f t="shared" si="0"/>
        <v>1</v>
      </c>
      <c r="J10" s="844">
        <f t="shared" si="1"/>
        <v>3</v>
      </c>
      <c r="L10" s="591">
        <v>3</v>
      </c>
      <c r="M10" s="570" t="s">
        <v>16</v>
      </c>
      <c r="N10" s="843">
        <v>0</v>
      </c>
      <c r="O10" s="844">
        <v>15</v>
      </c>
      <c r="P10" s="1323">
        <f t="shared" si="2"/>
        <v>15</v>
      </c>
    </row>
    <row r="11" spans="1:18" x14ac:dyDescent="0.2">
      <c r="A11" s="591">
        <v>4</v>
      </c>
      <c r="B11" s="570" t="s">
        <v>17</v>
      </c>
      <c r="C11" s="843">
        <v>0</v>
      </c>
      <c r="D11" s="844">
        <v>0</v>
      </c>
      <c r="E11" s="843">
        <v>0</v>
      </c>
      <c r="F11" s="844">
        <v>1</v>
      </c>
      <c r="G11" s="843">
        <v>0</v>
      </c>
      <c r="H11" s="844">
        <v>0</v>
      </c>
      <c r="I11" s="843">
        <f t="shared" si="0"/>
        <v>0</v>
      </c>
      <c r="J11" s="844">
        <f t="shared" si="1"/>
        <v>1</v>
      </c>
      <c r="L11" s="591">
        <v>4</v>
      </c>
      <c r="M11" s="570" t="s">
        <v>17</v>
      </c>
      <c r="N11" s="843">
        <v>1</v>
      </c>
      <c r="O11" s="844">
        <v>7</v>
      </c>
      <c r="P11" s="1323">
        <f t="shared" si="2"/>
        <v>8</v>
      </c>
    </row>
    <row r="12" spans="1:18" x14ac:dyDescent="0.2">
      <c r="A12" s="591">
        <v>5</v>
      </c>
      <c r="B12" s="570" t="s">
        <v>18</v>
      </c>
      <c r="C12" s="843">
        <v>1</v>
      </c>
      <c r="D12" s="844">
        <v>1</v>
      </c>
      <c r="E12" s="843">
        <v>0</v>
      </c>
      <c r="F12" s="844">
        <v>0</v>
      </c>
      <c r="G12" s="843">
        <v>6</v>
      </c>
      <c r="H12" s="844">
        <v>0</v>
      </c>
      <c r="I12" s="843">
        <f t="shared" si="0"/>
        <v>7</v>
      </c>
      <c r="J12" s="844">
        <f t="shared" si="1"/>
        <v>1</v>
      </c>
      <c r="L12" s="591">
        <v>5</v>
      </c>
      <c r="M12" s="570" t="s">
        <v>18</v>
      </c>
      <c r="N12" s="843">
        <v>2</v>
      </c>
      <c r="O12" s="844">
        <v>39</v>
      </c>
      <c r="P12" s="1323">
        <f t="shared" si="2"/>
        <v>41</v>
      </c>
    </row>
    <row r="13" spans="1:18" x14ac:dyDescent="0.2">
      <c r="A13" s="592">
        <v>6</v>
      </c>
      <c r="B13" s="573" t="s">
        <v>19</v>
      </c>
      <c r="C13" s="843">
        <v>0</v>
      </c>
      <c r="D13" s="844">
        <v>1</v>
      </c>
      <c r="E13" s="843">
        <v>0</v>
      </c>
      <c r="F13" s="844">
        <v>0</v>
      </c>
      <c r="G13" s="843">
        <v>1</v>
      </c>
      <c r="H13" s="844">
        <v>1</v>
      </c>
      <c r="I13" s="843">
        <f t="shared" si="0"/>
        <v>1</v>
      </c>
      <c r="J13" s="844">
        <f t="shared" si="1"/>
        <v>2</v>
      </c>
      <c r="L13" s="592">
        <v>6</v>
      </c>
      <c r="M13" s="573" t="s">
        <v>19</v>
      </c>
      <c r="N13" s="843">
        <v>2</v>
      </c>
      <c r="O13" s="844">
        <v>28</v>
      </c>
      <c r="P13" s="1323">
        <f t="shared" si="2"/>
        <v>30</v>
      </c>
    </row>
    <row r="14" spans="1:18" x14ac:dyDescent="0.2">
      <c r="A14" s="592">
        <v>7</v>
      </c>
      <c r="B14" s="573" t="s">
        <v>20</v>
      </c>
      <c r="C14" s="843">
        <v>0</v>
      </c>
      <c r="D14" s="844">
        <v>1</v>
      </c>
      <c r="E14" s="843">
        <v>0</v>
      </c>
      <c r="F14" s="844">
        <v>0</v>
      </c>
      <c r="G14" s="843">
        <v>0</v>
      </c>
      <c r="H14" s="844">
        <v>0</v>
      </c>
      <c r="I14" s="843">
        <f t="shared" si="0"/>
        <v>0</v>
      </c>
      <c r="J14" s="844">
        <f t="shared" si="1"/>
        <v>1</v>
      </c>
      <c r="L14" s="592">
        <v>7</v>
      </c>
      <c r="M14" s="573" t="s">
        <v>20</v>
      </c>
      <c r="N14" s="843">
        <v>0</v>
      </c>
      <c r="O14" s="844">
        <v>27</v>
      </c>
      <c r="P14" s="1323">
        <f t="shared" si="2"/>
        <v>27</v>
      </c>
      <c r="R14" s="2" t="s">
        <v>132</v>
      </c>
    </row>
    <row r="15" spans="1:18" x14ac:dyDescent="0.2">
      <c r="A15" s="591">
        <v>8</v>
      </c>
      <c r="B15" s="570" t="s">
        <v>21</v>
      </c>
      <c r="C15" s="843">
        <v>1</v>
      </c>
      <c r="D15" s="844">
        <v>1</v>
      </c>
      <c r="E15" s="843">
        <v>0</v>
      </c>
      <c r="F15" s="844">
        <v>0</v>
      </c>
      <c r="G15" s="843">
        <v>0</v>
      </c>
      <c r="H15" s="844">
        <v>1</v>
      </c>
      <c r="I15" s="843">
        <f t="shared" si="0"/>
        <v>1</v>
      </c>
      <c r="J15" s="844">
        <f t="shared" si="1"/>
        <v>2</v>
      </c>
      <c r="L15" s="591">
        <v>8</v>
      </c>
      <c r="M15" s="570" t="s">
        <v>21</v>
      </c>
      <c r="N15" s="843">
        <v>1</v>
      </c>
      <c r="O15" s="844">
        <v>32</v>
      </c>
      <c r="P15" s="1323">
        <f t="shared" si="2"/>
        <v>33</v>
      </c>
    </row>
    <row r="16" spans="1:18" x14ac:dyDescent="0.2">
      <c r="A16" s="591">
        <v>9</v>
      </c>
      <c r="B16" s="570" t="s">
        <v>22</v>
      </c>
      <c r="C16" s="843">
        <v>0</v>
      </c>
      <c r="D16" s="844">
        <v>2</v>
      </c>
      <c r="E16" s="843">
        <v>0</v>
      </c>
      <c r="F16" s="844">
        <v>3</v>
      </c>
      <c r="G16" s="843">
        <v>1</v>
      </c>
      <c r="H16" s="844">
        <v>3</v>
      </c>
      <c r="I16" s="843">
        <f t="shared" si="0"/>
        <v>1</v>
      </c>
      <c r="J16" s="844">
        <f t="shared" si="1"/>
        <v>8</v>
      </c>
      <c r="L16" s="591">
        <v>9</v>
      </c>
      <c r="M16" s="570" t="s">
        <v>22</v>
      </c>
      <c r="N16" s="843">
        <v>0</v>
      </c>
      <c r="O16" s="844">
        <v>10</v>
      </c>
      <c r="P16" s="1323">
        <f t="shared" si="2"/>
        <v>10</v>
      </c>
    </row>
    <row r="17" spans="1:16" x14ac:dyDescent="0.2">
      <c r="A17" s="591">
        <v>10</v>
      </c>
      <c r="B17" s="570" t="s">
        <v>23</v>
      </c>
      <c r="C17" s="843">
        <v>1</v>
      </c>
      <c r="D17" s="844">
        <v>0</v>
      </c>
      <c r="E17" s="843">
        <v>0</v>
      </c>
      <c r="F17" s="844">
        <v>0</v>
      </c>
      <c r="G17" s="843">
        <v>0</v>
      </c>
      <c r="H17" s="844">
        <v>0</v>
      </c>
      <c r="I17" s="843">
        <f t="shared" si="0"/>
        <v>1</v>
      </c>
      <c r="J17" s="844">
        <f t="shared" si="1"/>
        <v>0</v>
      </c>
      <c r="L17" s="591">
        <v>10</v>
      </c>
      <c r="M17" s="570" t="s">
        <v>23</v>
      </c>
      <c r="N17" s="843">
        <v>1</v>
      </c>
      <c r="O17" s="844">
        <v>9</v>
      </c>
      <c r="P17" s="1323">
        <f t="shared" si="2"/>
        <v>10</v>
      </c>
    </row>
    <row r="18" spans="1:16" x14ac:dyDescent="0.2">
      <c r="A18" s="592">
        <v>11</v>
      </c>
      <c r="B18" s="573" t="s">
        <v>24</v>
      </c>
      <c r="C18" s="843">
        <v>1</v>
      </c>
      <c r="D18" s="844">
        <v>1</v>
      </c>
      <c r="E18" s="843">
        <v>0</v>
      </c>
      <c r="F18" s="844">
        <v>0</v>
      </c>
      <c r="G18" s="843">
        <v>1</v>
      </c>
      <c r="H18" s="844">
        <v>0</v>
      </c>
      <c r="I18" s="843">
        <f t="shared" si="0"/>
        <v>2</v>
      </c>
      <c r="J18" s="844">
        <f t="shared" si="1"/>
        <v>1</v>
      </c>
      <c r="L18" s="592">
        <v>11</v>
      </c>
      <c r="M18" s="573" t="s">
        <v>24</v>
      </c>
      <c r="N18" s="843">
        <v>0</v>
      </c>
      <c r="O18" s="844">
        <v>18</v>
      </c>
      <c r="P18" s="1323">
        <f t="shared" si="2"/>
        <v>18</v>
      </c>
    </row>
    <row r="19" spans="1:16" x14ac:dyDescent="0.2">
      <c r="A19" s="591">
        <v>12</v>
      </c>
      <c r="B19" s="570" t="s">
        <v>25</v>
      </c>
      <c r="C19" s="843">
        <v>0</v>
      </c>
      <c r="D19" s="844">
        <v>0</v>
      </c>
      <c r="E19" s="843">
        <v>0</v>
      </c>
      <c r="F19" s="844">
        <v>0</v>
      </c>
      <c r="G19" s="843">
        <v>0</v>
      </c>
      <c r="H19" s="844">
        <v>0</v>
      </c>
      <c r="I19" s="843">
        <f t="shared" si="0"/>
        <v>0</v>
      </c>
      <c r="J19" s="844">
        <f t="shared" si="1"/>
        <v>0</v>
      </c>
      <c r="L19" s="591">
        <v>12</v>
      </c>
      <c r="M19" s="570" t="s">
        <v>25</v>
      </c>
      <c r="N19" s="843">
        <v>0</v>
      </c>
      <c r="O19" s="844">
        <v>26</v>
      </c>
      <c r="P19" s="1323">
        <f t="shared" si="2"/>
        <v>26</v>
      </c>
    </row>
    <row r="20" spans="1:16" x14ac:dyDescent="0.2">
      <c r="A20" s="591">
        <v>13</v>
      </c>
      <c r="B20" s="570" t="s">
        <v>26</v>
      </c>
      <c r="C20" s="843">
        <v>0</v>
      </c>
      <c r="D20" s="844">
        <v>0</v>
      </c>
      <c r="E20" s="843">
        <v>0</v>
      </c>
      <c r="F20" s="844">
        <v>2</v>
      </c>
      <c r="G20" s="843">
        <v>3</v>
      </c>
      <c r="H20" s="844">
        <v>1</v>
      </c>
      <c r="I20" s="843">
        <f t="shared" si="0"/>
        <v>3</v>
      </c>
      <c r="J20" s="844">
        <f t="shared" si="1"/>
        <v>3</v>
      </c>
      <c r="L20" s="591">
        <v>13</v>
      </c>
      <c r="M20" s="570" t="s">
        <v>26</v>
      </c>
      <c r="N20" s="843">
        <v>0</v>
      </c>
      <c r="O20" s="844">
        <v>42</v>
      </c>
      <c r="P20" s="1323">
        <f t="shared" si="2"/>
        <v>42</v>
      </c>
    </row>
    <row r="21" spans="1:16" x14ac:dyDescent="0.2">
      <c r="A21" s="591">
        <v>14</v>
      </c>
      <c r="B21" s="570" t="s">
        <v>27</v>
      </c>
      <c r="C21" s="843">
        <v>0</v>
      </c>
      <c r="D21" s="844">
        <v>8</v>
      </c>
      <c r="E21" s="843">
        <v>0</v>
      </c>
      <c r="F21" s="844">
        <v>1</v>
      </c>
      <c r="G21" s="843">
        <v>2</v>
      </c>
      <c r="H21" s="844">
        <v>0</v>
      </c>
      <c r="I21" s="843">
        <f t="shared" si="0"/>
        <v>2</v>
      </c>
      <c r="J21" s="844">
        <f t="shared" si="1"/>
        <v>9</v>
      </c>
      <c r="L21" s="591">
        <v>14</v>
      </c>
      <c r="M21" s="570" t="s">
        <v>27</v>
      </c>
      <c r="N21" s="843">
        <v>2</v>
      </c>
      <c r="O21" s="844">
        <v>68</v>
      </c>
      <c r="P21" s="1323">
        <f t="shared" si="2"/>
        <v>70</v>
      </c>
    </row>
    <row r="22" spans="1:16" ht="12.75" thickBot="1" x14ac:dyDescent="0.25">
      <c r="A22" s="593">
        <v>15</v>
      </c>
      <c r="B22" s="594" t="s">
        <v>28</v>
      </c>
      <c r="C22" s="1183">
        <v>0</v>
      </c>
      <c r="D22" s="1184">
        <v>0</v>
      </c>
      <c r="E22" s="1183">
        <v>0</v>
      </c>
      <c r="F22" s="1184">
        <v>0</v>
      </c>
      <c r="G22" s="1183">
        <v>0</v>
      </c>
      <c r="H22" s="1184">
        <v>0</v>
      </c>
      <c r="I22" s="1183">
        <f t="shared" si="0"/>
        <v>0</v>
      </c>
      <c r="J22" s="1184">
        <f t="shared" si="1"/>
        <v>0</v>
      </c>
      <c r="L22" s="593">
        <v>15</v>
      </c>
      <c r="M22" s="594" t="s">
        <v>28</v>
      </c>
      <c r="N22" s="1183">
        <v>0</v>
      </c>
      <c r="O22" s="1184">
        <v>14</v>
      </c>
      <c r="P22" s="1324">
        <f t="shared" si="2"/>
        <v>14</v>
      </c>
    </row>
    <row r="23" spans="1:16" s="515" customFormat="1" ht="12.75" thickBot="1" x14ac:dyDescent="0.25">
      <c r="A23" s="1315"/>
      <c r="B23" s="1316" t="s">
        <v>493</v>
      </c>
      <c r="C23" s="1317">
        <f t="shared" ref="C23:D23" si="3">SUM(C8:C22)</f>
        <v>7</v>
      </c>
      <c r="D23" s="1318">
        <f t="shared" si="3"/>
        <v>21</v>
      </c>
      <c r="E23" s="1317">
        <f t="shared" ref="E23:J23" si="4">SUM(E8:E22)</f>
        <v>1</v>
      </c>
      <c r="F23" s="1318">
        <f t="shared" si="4"/>
        <v>8</v>
      </c>
      <c r="G23" s="1317">
        <f t="shared" si="4"/>
        <v>15</v>
      </c>
      <c r="H23" s="1318">
        <f t="shared" si="4"/>
        <v>7</v>
      </c>
      <c r="I23" s="1317">
        <f t="shared" si="4"/>
        <v>23</v>
      </c>
      <c r="J23" s="1322">
        <f t="shared" si="4"/>
        <v>36</v>
      </c>
      <c r="L23" s="1315"/>
      <c r="M23" s="1316" t="s">
        <v>493</v>
      </c>
      <c r="N23" s="1317">
        <f t="shared" ref="N23:O23" si="5">SUM(N8:N22)</f>
        <v>10</v>
      </c>
      <c r="O23" s="1318">
        <f t="shared" si="5"/>
        <v>356</v>
      </c>
      <c r="P23" s="1470">
        <f>SUM(P8:P22)</f>
        <v>366</v>
      </c>
    </row>
    <row r="24" spans="1:16" customFormat="1" ht="12.75" x14ac:dyDescent="0.2">
      <c r="A24" s="597" t="s">
        <v>558</v>
      </c>
      <c r="B24" s="72"/>
      <c r="C24" s="72"/>
      <c r="D24" s="72"/>
      <c r="E24" s="72"/>
      <c r="F24" s="158"/>
      <c r="L24" s="597" t="s">
        <v>558</v>
      </c>
      <c r="M24" s="72"/>
      <c r="N24" s="515"/>
      <c r="O24" s="515"/>
      <c r="P24" s="515"/>
    </row>
    <row r="25" spans="1:16" customFormat="1" ht="12.75" x14ac:dyDescent="0.2">
      <c r="A25" s="597" t="s">
        <v>561</v>
      </c>
      <c r="B25" s="158"/>
      <c r="C25" s="158"/>
      <c r="D25" s="158"/>
      <c r="E25" s="158"/>
      <c r="F25" s="158"/>
      <c r="L25" s="515"/>
      <c r="M25" s="515"/>
      <c r="N25" s="515"/>
      <c r="O25" s="515"/>
      <c r="P25" s="515"/>
    </row>
    <row r="26" spans="1:16" ht="27.75" customHeight="1" x14ac:dyDescent="0.2">
      <c r="A26" s="1584" t="s">
        <v>559</v>
      </c>
      <c r="B26" s="1584"/>
      <c r="C26" s="1584"/>
      <c r="D26" s="1584"/>
      <c r="E26" s="1584"/>
      <c r="F26" s="1584"/>
      <c r="G26" s="1584"/>
      <c r="H26" s="1584"/>
      <c r="I26" s="1584"/>
      <c r="J26" s="1584"/>
    </row>
    <row r="27" spans="1:16" s="515" customFormat="1" x14ac:dyDescent="0.2"/>
    <row r="28" spans="1:16" s="515" customFormat="1" x14ac:dyDescent="0.2">
      <c r="K28" s="515" t="s">
        <v>132</v>
      </c>
    </row>
    <row r="29" spans="1:16" ht="57.75" customHeight="1" x14ac:dyDescent="0.2">
      <c r="A29" s="2"/>
    </row>
    <row r="30" spans="1:16" ht="35.25" customHeight="1" x14ac:dyDescent="0.2">
      <c r="A30" s="2"/>
    </row>
    <row r="31" spans="1:16" ht="32.25" customHeight="1" x14ac:dyDescent="0.2">
      <c r="A31" s="2"/>
    </row>
    <row r="32" spans="1:16" x14ac:dyDescent="0.2">
      <c r="A32" s="2"/>
    </row>
    <row r="33" spans="1:1" x14ac:dyDescent="0.2">
      <c r="A33" s="2"/>
    </row>
    <row r="34" spans="1:1" x14ac:dyDescent="0.2">
      <c r="A34" s="2"/>
    </row>
    <row r="35" spans="1:1" x14ac:dyDescent="0.2">
      <c r="A35" s="2"/>
    </row>
    <row r="36" spans="1:1" x14ac:dyDescent="0.2">
      <c r="A36" s="2"/>
    </row>
    <row r="37" spans="1:1" x14ac:dyDescent="0.2">
      <c r="A37" s="2"/>
    </row>
    <row r="38" spans="1:1" x14ac:dyDescent="0.2">
      <c r="A38" s="2"/>
    </row>
    <row r="39" spans="1:1" x14ac:dyDescent="0.2">
      <c r="A39" s="2"/>
    </row>
    <row r="40" spans="1:1" x14ac:dyDescent="0.2">
      <c r="A40" s="2"/>
    </row>
    <row r="41" spans="1:1" x14ac:dyDescent="0.2">
      <c r="A41" s="2"/>
    </row>
    <row r="42" spans="1:1" x14ac:dyDescent="0.2">
      <c r="A42" s="2"/>
    </row>
    <row r="43" spans="1:1" x14ac:dyDescent="0.2">
      <c r="A43" s="2"/>
    </row>
    <row r="44" spans="1:1" x14ac:dyDescent="0.2">
      <c r="A44" s="2"/>
    </row>
    <row r="45" spans="1:1" x14ac:dyDescent="0.2">
      <c r="A45" s="2"/>
    </row>
    <row r="46" spans="1:1" x14ac:dyDescent="0.2">
      <c r="A46" s="2"/>
    </row>
    <row r="47" spans="1:1" x14ac:dyDescent="0.2">
      <c r="A47" s="2"/>
    </row>
  </sheetData>
  <mergeCells count="8">
    <mergeCell ref="A26:J26"/>
    <mergeCell ref="N6:P6"/>
    <mergeCell ref="L4:P4"/>
    <mergeCell ref="C6:D6"/>
    <mergeCell ref="E6:F6"/>
    <mergeCell ref="G6:H6"/>
    <mergeCell ref="I6:J6"/>
    <mergeCell ref="C5:J5"/>
  </mergeCells>
  <printOptions horizontalCentered="1" verticalCentered="1"/>
  <pageMargins left="0.7" right="0.7" top="0.75" bottom="0.75" header="0.3" footer="0.3"/>
  <pageSetup paperSize="9" fitToHeight="0" orientation="landscape" useFirstPageNumber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K31"/>
  <sheetViews>
    <sheetView showGridLines="0" zoomScaleNormal="100" workbookViewId="0">
      <selection activeCell="A6" sqref="A6:G29"/>
    </sheetView>
  </sheetViews>
  <sheetFormatPr baseColWidth="10" defaultColWidth="11.42578125" defaultRowHeight="12" x14ac:dyDescent="0.2"/>
  <cols>
    <col min="1" max="1" width="6.140625" style="5" bestFit="1" customWidth="1"/>
    <col min="2" max="2" width="26.7109375" style="2" customWidth="1"/>
    <col min="3" max="3" width="11.85546875" style="2" customWidth="1"/>
    <col min="4" max="4" width="11.28515625" style="2" customWidth="1"/>
    <col min="5" max="5" width="12.42578125" style="2" customWidth="1"/>
    <col min="6" max="6" width="11.5703125" style="2" customWidth="1"/>
    <col min="7" max="7" width="15.85546875" style="2" customWidth="1"/>
    <col min="8" max="8" width="11.42578125" style="2" customWidth="1"/>
    <col min="9" max="16384" width="11.42578125" style="2"/>
  </cols>
  <sheetData>
    <row r="1" spans="1:11" x14ac:dyDescent="0.2">
      <c r="A1" s="1" t="s">
        <v>0</v>
      </c>
    </row>
    <row r="2" spans="1:11" x14ac:dyDescent="0.2">
      <c r="A2" s="1"/>
    </row>
    <row r="3" spans="1:11" x14ac:dyDescent="0.2">
      <c r="A3" s="1" t="str">
        <f>A6</f>
        <v>Tabell 3 -2 - B -  Saksbehandlingstider i pleie- og omsorgssektoren - institusjonstjenesten - hittil i år</v>
      </c>
    </row>
    <row r="4" spans="1:11" x14ac:dyDescent="0.2">
      <c r="A4" s="1"/>
    </row>
    <row r="6" spans="1:11" s="8" customFormat="1" ht="30" customHeight="1" thickBot="1" x14ac:dyDescent="0.25">
      <c r="A6" s="7" t="s">
        <v>310</v>
      </c>
    </row>
    <row r="7" spans="1:11" s="11" customFormat="1" ht="26.25" customHeight="1" thickBot="1" x14ac:dyDescent="0.25">
      <c r="A7" s="80"/>
      <c r="B7" s="81"/>
      <c r="C7" s="1592" t="s">
        <v>49</v>
      </c>
      <c r="D7" s="1593"/>
      <c r="E7" s="1593"/>
      <c r="F7" s="1593"/>
      <c r="G7" s="1594"/>
    </row>
    <row r="8" spans="1:11" s="11" customFormat="1" ht="84.75" customHeight="1" thickBot="1" x14ac:dyDescent="0.25">
      <c r="A8" s="84" t="s">
        <v>2</v>
      </c>
      <c r="B8" s="200" t="s">
        <v>3</v>
      </c>
      <c r="C8" s="13" t="s">
        <v>50</v>
      </c>
      <c r="D8" s="13" t="s">
        <v>51</v>
      </c>
      <c r="E8" s="13" t="s">
        <v>52</v>
      </c>
      <c r="F8" s="13" t="s">
        <v>53</v>
      </c>
      <c r="G8" s="107" t="s">
        <v>54</v>
      </c>
    </row>
    <row r="9" spans="1:11" x14ac:dyDescent="0.2">
      <c r="A9" s="242">
        <v>1</v>
      </c>
      <c r="B9" s="243" t="s">
        <v>14</v>
      </c>
      <c r="C9" s="1070">
        <v>14</v>
      </c>
      <c r="D9" s="552">
        <v>53</v>
      </c>
      <c r="E9" s="552">
        <v>6</v>
      </c>
      <c r="F9" s="552">
        <v>0</v>
      </c>
      <c r="G9" s="553">
        <v>3</v>
      </c>
    </row>
    <row r="10" spans="1:11" x14ac:dyDescent="0.2">
      <c r="A10" s="87">
        <v>2</v>
      </c>
      <c r="B10" s="26" t="s">
        <v>15</v>
      </c>
      <c r="C10" s="1071">
        <v>4</v>
      </c>
      <c r="D10" s="419">
        <v>18</v>
      </c>
      <c r="E10" s="419">
        <v>2</v>
      </c>
      <c r="F10" s="419">
        <v>0</v>
      </c>
      <c r="G10" s="418">
        <v>2</v>
      </c>
    </row>
    <row r="11" spans="1:11" x14ac:dyDescent="0.2">
      <c r="A11" s="87">
        <v>3</v>
      </c>
      <c r="B11" s="26" t="s">
        <v>16</v>
      </c>
      <c r="C11" s="1071">
        <v>12</v>
      </c>
      <c r="D11" s="419">
        <v>64</v>
      </c>
      <c r="E11" s="419">
        <v>4</v>
      </c>
      <c r="F11" s="419">
        <v>29</v>
      </c>
      <c r="G11" s="418">
        <v>0</v>
      </c>
    </row>
    <row r="12" spans="1:11" x14ac:dyDescent="0.2">
      <c r="A12" s="87">
        <v>4</v>
      </c>
      <c r="B12" s="26" t="s">
        <v>17</v>
      </c>
      <c r="C12" s="1071">
        <v>7.6</v>
      </c>
      <c r="D12" s="419">
        <v>23.1</v>
      </c>
      <c r="E12" s="419">
        <v>1.3</v>
      </c>
      <c r="F12" s="419">
        <v>48.8</v>
      </c>
      <c r="G12" s="418">
        <v>0</v>
      </c>
    </row>
    <row r="13" spans="1:11" x14ac:dyDescent="0.2">
      <c r="A13" s="87">
        <v>5</v>
      </c>
      <c r="B13" s="26" t="s">
        <v>18</v>
      </c>
      <c r="C13" s="1071">
        <v>9.9</v>
      </c>
      <c r="D13" s="419">
        <v>25.1</v>
      </c>
      <c r="E13" s="419">
        <v>5.5</v>
      </c>
      <c r="F13" s="419">
        <v>0</v>
      </c>
      <c r="G13" s="418">
        <v>56</v>
      </c>
    </row>
    <row r="14" spans="1:11" x14ac:dyDescent="0.2">
      <c r="A14" s="88">
        <v>6</v>
      </c>
      <c r="B14" s="28" t="s">
        <v>19</v>
      </c>
      <c r="C14" s="1071">
        <v>15</v>
      </c>
      <c r="D14" s="419">
        <v>27</v>
      </c>
      <c r="E14" s="419">
        <v>11</v>
      </c>
      <c r="F14" s="419">
        <v>0</v>
      </c>
      <c r="G14" s="418">
        <v>0</v>
      </c>
      <c r="I14" s="2" t="s">
        <v>132</v>
      </c>
    </row>
    <row r="15" spans="1:11" x14ac:dyDescent="0.2">
      <c r="A15" s="88">
        <v>7</v>
      </c>
      <c r="B15" s="28" t="s">
        <v>20</v>
      </c>
      <c r="C15" s="1071">
        <v>13</v>
      </c>
      <c r="D15" s="419">
        <v>25.5</v>
      </c>
      <c r="E15" s="419">
        <v>9.1999999999999993</v>
      </c>
      <c r="F15" s="419">
        <v>0</v>
      </c>
      <c r="G15" s="418">
        <v>0</v>
      </c>
    </row>
    <row r="16" spans="1:11" x14ac:dyDescent="0.2">
      <c r="A16" s="87">
        <v>8</v>
      </c>
      <c r="B16" s="26" t="s">
        <v>21</v>
      </c>
      <c r="C16" s="1071">
        <v>6</v>
      </c>
      <c r="D16" s="419">
        <v>14</v>
      </c>
      <c r="E16" s="419">
        <v>0</v>
      </c>
      <c r="F16" s="419">
        <v>0</v>
      </c>
      <c r="G16" s="418">
        <v>0</v>
      </c>
      <c r="K16" s="2" t="s">
        <v>360</v>
      </c>
    </row>
    <row r="17" spans="1:10" x14ac:dyDescent="0.2">
      <c r="A17" s="87">
        <v>9</v>
      </c>
      <c r="B17" s="26" t="s">
        <v>22</v>
      </c>
      <c r="C17" s="1071">
        <v>17.100000000000001</v>
      </c>
      <c r="D17" s="419">
        <v>69.599999999999994</v>
      </c>
      <c r="E17" s="419">
        <v>4.8</v>
      </c>
      <c r="F17" s="419">
        <v>102</v>
      </c>
      <c r="G17" s="418">
        <v>0</v>
      </c>
      <c r="I17" s="2" t="s">
        <v>132</v>
      </c>
    </row>
    <row r="18" spans="1:10" x14ac:dyDescent="0.2">
      <c r="A18" s="87">
        <v>10</v>
      </c>
      <c r="B18" s="26" t="s">
        <v>23</v>
      </c>
      <c r="C18" s="1071">
        <v>13.2</v>
      </c>
      <c r="D18" s="419">
        <v>37.5</v>
      </c>
      <c r="E18" s="419">
        <v>8</v>
      </c>
      <c r="F18" s="419">
        <v>0</v>
      </c>
      <c r="G18" s="418">
        <v>0</v>
      </c>
    </row>
    <row r="19" spans="1:10" x14ac:dyDescent="0.2">
      <c r="A19" s="88">
        <v>11</v>
      </c>
      <c r="B19" s="28" t="s">
        <v>24</v>
      </c>
      <c r="C19" s="1071">
        <v>2.8</v>
      </c>
      <c r="D19" s="419">
        <v>7.2</v>
      </c>
      <c r="E19" s="419">
        <v>1.7</v>
      </c>
      <c r="F19" s="419">
        <v>0</v>
      </c>
      <c r="G19" s="418">
        <v>0</v>
      </c>
      <c r="J19" s="2" t="s">
        <v>132</v>
      </c>
    </row>
    <row r="20" spans="1:10" x14ac:dyDescent="0.2">
      <c r="A20" s="87">
        <v>12</v>
      </c>
      <c r="B20" s="26" t="s">
        <v>25</v>
      </c>
      <c r="C20" s="1071">
        <v>5.0999999999999996</v>
      </c>
      <c r="D20" s="419">
        <v>28.5</v>
      </c>
      <c r="E20" s="419">
        <v>3.4</v>
      </c>
      <c r="F20" s="419">
        <v>0</v>
      </c>
      <c r="G20" s="418">
        <v>0</v>
      </c>
    </row>
    <row r="21" spans="1:10" x14ac:dyDescent="0.2">
      <c r="A21" s="87">
        <v>13</v>
      </c>
      <c r="B21" s="26" t="s">
        <v>26</v>
      </c>
      <c r="C21" s="1071">
        <v>6.2</v>
      </c>
      <c r="D21" s="419">
        <v>23.2</v>
      </c>
      <c r="E21" s="419">
        <v>2.8</v>
      </c>
      <c r="F21" s="419">
        <v>13.5</v>
      </c>
      <c r="G21" s="418">
        <v>0</v>
      </c>
    </row>
    <row r="22" spans="1:10" x14ac:dyDescent="0.2">
      <c r="A22" s="87">
        <v>14</v>
      </c>
      <c r="B22" s="26" t="s">
        <v>27</v>
      </c>
      <c r="C22" s="1071">
        <v>12.2</v>
      </c>
      <c r="D22" s="419">
        <v>50.5</v>
      </c>
      <c r="E22" s="419">
        <v>3</v>
      </c>
      <c r="F22" s="419">
        <v>14</v>
      </c>
      <c r="G22" s="418">
        <v>127</v>
      </c>
    </row>
    <row r="23" spans="1:10" ht="12.75" thickBot="1" x14ac:dyDescent="0.25">
      <c r="A23" s="93">
        <v>15</v>
      </c>
      <c r="B23" s="30" t="s">
        <v>28</v>
      </c>
      <c r="C23" s="1072">
        <v>8.8000000000000007</v>
      </c>
      <c r="D23" s="935">
        <v>38.299999999999997</v>
      </c>
      <c r="E23" s="935">
        <v>4.5</v>
      </c>
      <c r="F23" s="935">
        <v>0</v>
      </c>
      <c r="G23" s="936">
        <v>0</v>
      </c>
    </row>
    <row r="24" spans="1:10" customFormat="1" ht="12.75" x14ac:dyDescent="0.2">
      <c r="A24" s="516"/>
      <c r="B24" s="848" t="s">
        <v>500</v>
      </c>
      <c r="C24" s="1287">
        <f t="shared" ref="C24:G24" si="0">AVERAGE(C9:C23)</f>
        <v>9.793333333333333</v>
      </c>
      <c r="D24" s="1288">
        <f t="shared" si="0"/>
        <v>33.633333333333333</v>
      </c>
      <c r="E24" s="1288">
        <f t="shared" si="0"/>
        <v>4.4799999999999995</v>
      </c>
      <c r="F24" s="1288">
        <f t="shared" si="0"/>
        <v>13.82</v>
      </c>
      <c r="G24" s="1289">
        <f t="shared" si="0"/>
        <v>12.533333333333333</v>
      </c>
      <c r="H24" s="2"/>
    </row>
    <row r="25" spans="1:10" s="517" customFormat="1" ht="12.75" x14ac:dyDescent="0.2">
      <c r="A25" s="518"/>
      <c r="B25" s="1185" t="s">
        <v>454</v>
      </c>
      <c r="C25" s="1187">
        <v>9.6199999999999992</v>
      </c>
      <c r="D25" s="419">
        <v>31.553333333333338</v>
      </c>
      <c r="E25" s="419">
        <v>4.706666666666667</v>
      </c>
      <c r="F25" s="419">
        <v>12.7</v>
      </c>
      <c r="G25" s="418">
        <v>14.333333333333334</v>
      </c>
      <c r="H25" s="515"/>
    </row>
    <row r="26" spans="1:10" s="517" customFormat="1" ht="12.75" x14ac:dyDescent="0.2">
      <c r="A26" s="518"/>
      <c r="B26" s="1185" t="s">
        <v>434</v>
      </c>
      <c r="C26" s="1187">
        <v>10.693333333333333</v>
      </c>
      <c r="D26" s="419">
        <v>35.526666666666664</v>
      </c>
      <c r="E26" s="419">
        <v>5.0773333333333328</v>
      </c>
      <c r="F26" s="419">
        <v>11.157142857142857</v>
      </c>
      <c r="G26" s="418">
        <v>16.433333333333334</v>
      </c>
      <c r="H26" s="515"/>
    </row>
    <row r="27" spans="1:10" s="517" customFormat="1" ht="12.75" x14ac:dyDescent="0.2">
      <c r="A27" s="518"/>
      <c r="B27" s="1185" t="s">
        <v>389</v>
      </c>
      <c r="C27" s="1071">
        <v>12.44</v>
      </c>
      <c r="D27" s="419">
        <v>36.686666666666675</v>
      </c>
      <c r="E27" s="419">
        <v>6.5466666666666669</v>
      </c>
      <c r="F27" s="419">
        <v>20.673333333333332</v>
      </c>
      <c r="G27" s="418">
        <v>28.58</v>
      </c>
      <c r="H27" s="515"/>
    </row>
    <row r="28" spans="1:10" s="517" customFormat="1" ht="12.75" x14ac:dyDescent="0.2">
      <c r="A28" s="518"/>
      <c r="B28" s="1185" t="s">
        <v>343</v>
      </c>
      <c r="C28" s="1071">
        <v>12.913333333333334</v>
      </c>
      <c r="D28" s="419">
        <v>41.14</v>
      </c>
      <c r="E28" s="419">
        <v>6.8333333333333339</v>
      </c>
      <c r="F28" s="419">
        <v>25.026666666666667</v>
      </c>
      <c r="G28" s="418">
        <v>19.600000000000001</v>
      </c>
      <c r="H28" s="515"/>
    </row>
    <row r="29" spans="1:10" s="425" customFormat="1" ht="13.5" thickBot="1" x14ac:dyDescent="0.25">
      <c r="A29" s="804"/>
      <c r="B29" s="1186" t="s">
        <v>311</v>
      </c>
      <c r="C29" s="1072">
        <v>12.273333333333335</v>
      </c>
      <c r="D29" s="935">
        <v>39.906666666666666</v>
      </c>
      <c r="E29" s="935">
        <v>6.3633333333333324</v>
      </c>
      <c r="F29" s="935">
        <v>18.02</v>
      </c>
      <c r="G29" s="936">
        <v>24.98</v>
      </c>
      <c r="H29" s="420"/>
    </row>
    <row r="30" spans="1:10" customFormat="1" ht="12.75" x14ac:dyDescent="0.2">
      <c r="A30" s="1" t="s">
        <v>55</v>
      </c>
      <c r="B30" s="2"/>
      <c r="C30" s="2"/>
      <c r="D30" s="2"/>
      <c r="E30" s="2"/>
      <c r="F30" s="2"/>
      <c r="G30" s="2"/>
      <c r="H30" s="2"/>
    </row>
    <row r="31" spans="1:10" customFormat="1" ht="12.75" x14ac:dyDescent="0.2">
      <c r="A31" s="1"/>
      <c r="B31" s="2"/>
      <c r="C31" s="2"/>
      <c r="D31" s="2"/>
      <c r="E31" s="2"/>
      <c r="F31" s="2"/>
      <c r="G31" s="2"/>
      <c r="H31" s="2"/>
    </row>
  </sheetData>
  <mergeCells count="1">
    <mergeCell ref="C7:G7"/>
  </mergeCells>
  <printOptions horizontalCentered="1" verticalCentered="1"/>
  <pageMargins left="0.7" right="0.7" top="0.75" bottom="0.75" header="0.3" footer="0.3"/>
  <pageSetup paperSize="9" fitToWidth="0" fitToHeight="0" orientation="landscape" useFirstPageNumber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40"/>
  <sheetViews>
    <sheetView showGridLines="0" topLeftCell="A6" zoomScaleNormal="100" workbookViewId="0">
      <selection activeCell="K10" sqref="K10"/>
    </sheetView>
  </sheetViews>
  <sheetFormatPr baseColWidth="10" defaultColWidth="11.42578125" defaultRowHeight="12" x14ac:dyDescent="0.2"/>
  <cols>
    <col min="1" max="1" width="6.140625" style="5" bestFit="1" customWidth="1"/>
    <col min="2" max="2" width="20.140625" style="2" customWidth="1"/>
    <col min="3" max="3" width="10.85546875" style="2" customWidth="1"/>
    <col min="4" max="4" width="11.28515625" style="2" customWidth="1"/>
    <col min="5" max="5" width="10.85546875" style="2" customWidth="1"/>
    <col min="6" max="6" width="11.28515625" style="2" customWidth="1"/>
    <col min="7" max="7" width="12.5703125" style="2" customWidth="1"/>
    <col min="8" max="8" width="12.85546875" style="2" customWidth="1"/>
    <col min="9" max="16384" width="11.42578125" style="2"/>
  </cols>
  <sheetData>
    <row r="1" spans="1:11" x14ac:dyDescent="0.2">
      <c r="A1" s="143" t="s">
        <v>169</v>
      </c>
      <c r="B1" s="144"/>
    </row>
    <row r="2" spans="1:11" x14ac:dyDescent="0.2">
      <c r="A2" s="1" t="s">
        <v>0</v>
      </c>
    </row>
    <row r="3" spans="1:11" x14ac:dyDescent="0.2">
      <c r="A3" s="1"/>
    </row>
    <row r="4" spans="1:11" x14ac:dyDescent="0.2">
      <c r="A4" s="1" t="str">
        <f>A7</f>
        <v xml:space="preserve">Tabell 3 -2 - C -  Utskrivningsklare pasienter i somatiske og psykiatriske sykehusavdelinger </v>
      </c>
    </row>
    <row r="5" spans="1:11" x14ac:dyDescent="0.2">
      <c r="A5" s="1"/>
    </row>
    <row r="6" spans="1:11" x14ac:dyDescent="0.2">
      <c r="A6" s="158" t="s">
        <v>551</v>
      </c>
    </row>
    <row r="7" spans="1:11" s="8" customFormat="1" ht="30" customHeight="1" thickBot="1" x14ac:dyDescent="0.25">
      <c r="A7" s="7" t="s">
        <v>180</v>
      </c>
    </row>
    <row r="8" spans="1:11" s="103" customFormat="1" ht="57.75" customHeight="1" thickBot="1" x14ac:dyDescent="0.25">
      <c r="A8" s="9"/>
      <c r="B8" s="10"/>
      <c r="C8" s="1595" t="s">
        <v>170</v>
      </c>
      <c r="D8" s="1595"/>
      <c r="E8" s="1595" t="s">
        <v>171</v>
      </c>
      <c r="F8" s="1595"/>
      <c r="G8" s="1596" t="s">
        <v>172</v>
      </c>
      <c r="H8" s="1597"/>
    </row>
    <row r="9" spans="1:11" s="103" customFormat="1" ht="66.75" customHeight="1" thickBot="1" x14ac:dyDescent="0.25">
      <c r="A9" s="13" t="s">
        <v>2</v>
      </c>
      <c r="B9" s="14" t="s">
        <v>3</v>
      </c>
      <c r="C9" s="13" t="s">
        <v>173</v>
      </c>
      <c r="D9" s="13" t="s">
        <v>174</v>
      </c>
      <c r="E9" s="13" t="s">
        <v>173</v>
      </c>
      <c r="F9" s="13" t="s">
        <v>174</v>
      </c>
      <c r="G9" s="145" t="s">
        <v>173</v>
      </c>
      <c r="H9" s="146" t="s">
        <v>174</v>
      </c>
    </row>
    <row r="10" spans="1:11" ht="12.95" customHeight="1" x14ac:dyDescent="0.2">
      <c r="A10" s="18">
        <v>1</v>
      </c>
      <c r="B10" s="19" t="s">
        <v>14</v>
      </c>
      <c r="C10" s="1165">
        <v>283</v>
      </c>
      <c r="D10" s="1166">
        <v>240</v>
      </c>
      <c r="E10" s="1165">
        <v>989</v>
      </c>
      <c r="F10" s="1166">
        <v>33</v>
      </c>
      <c r="G10" s="1173">
        <v>203</v>
      </c>
      <c r="H10" s="1170" t="str">
        <f>'[2]MAL3T-2013A.XLS'!$G$830</f>
        <v>xxxxxxx</v>
      </c>
      <c r="K10" s="2" t="s">
        <v>533</v>
      </c>
    </row>
    <row r="11" spans="1:11" ht="12.95" customHeight="1" x14ac:dyDescent="0.2">
      <c r="A11" s="25">
        <v>2</v>
      </c>
      <c r="B11" s="26" t="s">
        <v>15</v>
      </c>
      <c r="C11" s="1167">
        <v>75</v>
      </c>
      <c r="D11" s="607">
        <v>13</v>
      </c>
      <c r="E11" s="1167">
        <v>847</v>
      </c>
      <c r="F11" s="607">
        <v>46</v>
      </c>
      <c r="G11" s="1174">
        <v>272</v>
      </c>
      <c r="H11" s="1171" t="str">
        <f>'[3]MAL3T-2013A.XLS'!$G$816</f>
        <v>xxxxxxx</v>
      </c>
    </row>
    <row r="12" spans="1:11" ht="12.95" customHeight="1" x14ac:dyDescent="0.2">
      <c r="A12" s="25">
        <v>3</v>
      </c>
      <c r="B12" s="26" t="s">
        <v>16</v>
      </c>
      <c r="C12" s="1167">
        <v>43</v>
      </c>
      <c r="D12" s="607">
        <v>31</v>
      </c>
      <c r="E12" s="1167">
        <v>765</v>
      </c>
      <c r="F12" s="607">
        <v>36</v>
      </c>
      <c r="G12" s="1174">
        <v>99</v>
      </c>
      <c r="H12" s="1171" t="str">
        <f>'[3]MAL3T-2013A.XLS'!$G$816</f>
        <v>xxxxxxx</v>
      </c>
    </row>
    <row r="13" spans="1:11" ht="12.95" customHeight="1" x14ac:dyDescent="0.2">
      <c r="A13" s="25">
        <v>4</v>
      </c>
      <c r="B13" s="26" t="s">
        <v>17</v>
      </c>
      <c r="C13" s="1167">
        <f>'[4]MALT3-2016A.XLS'!$E$900</f>
        <v>140</v>
      </c>
      <c r="D13" s="607">
        <f>'[4]MALT3-2016A.XLS'!$E$901</f>
        <v>51</v>
      </c>
      <c r="E13" s="1167">
        <f>'[4]MALT3-2016A.XLS'!$F$900</f>
        <v>523</v>
      </c>
      <c r="F13" s="607">
        <f>'[4]MALT3-2016A.XLS'!$F$901</f>
        <v>32</v>
      </c>
      <c r="G13" s="1174">
        <f>'[4]MALT3-2016A.XLS'!$G$900</f>
        <v>532</v>
      </c>
      <c r="H13" s="1171" t="str">
        <f>'[5]MAL3T-2013A.XLS'!$G$822</f>
        <v>xxxxxxx</v>
      </c>
    </row>
    <row r="14" spans="1:11" ht="12.95" customHeight="1" x14ac:dyDescent="0.2">
      <c r="A14" s="25">
        <v>5</v>
      </c>
      <c r="B14" s="26" t="s">
        <v>18</v>
      </c>
      <c r="C14" s="1167">
        <v>277</v>
      </c>
      <c r="D14" s="607">
        <v>5</v>
      </c>
      <c r="E14" s="1167">
        <v>888</v>
      </c>
      <c r="F14" s="607">
        <v>5</v>
      </c>
      <c r="G14" s="1174">
        <v>1189</v>
      </c>
      <c r="H14" s="1171" t="str">
        <f>'[6]MAL3T-2013A.XLS'!$G$872</f>
        <v>xxxxxxx</v>
      </c>
    </row>
    <row r="15" spans="1:11" ht="12.75" customHeight="1" x14ac:dyDescent="0.2">
      <c r="A15" s="27">
        <v>6</v>
      </c>
      <c r="B15" s="28" t="s">
        <v>19</v>
      </c>
      <c r="C15" s="1167">
        <f>'[7]MALT3-2016A.XLS'!$E$906</f>
        <v>177</v>
      </c>
      <c r="D15" s="607">
        <f>'[7]MALT3-2016A.XLS'!$E$907</f>
        <v>80</v>
      </c>
      <c r="E15" s="1167">
        <f>'[7]MALT3-2016A.XLS'!$F$906</f>
        <v>1068</v>
      </c>
      <c r="F15" s="607">
        <f>'[7]MALT3-2016A.XLS'!$F$907</f>
        <v>25</v>
      </c>
      <c r="G15" s="1174">
        <v>783</v>
      </c>
      <c r="H15" s="1171" t="str">
        <f>'[8]MAL3T-2013A.XLS'!$G$816</f>
        <v>xxxxxxx</v>
      </c>
    </row>
    <row r="16" spans="1:11" ht="12.95" customHeight="1" x14ac:dyDescent="0.2">
      <c r="A16" s="27">
        <v>7</v>
      </c>
      <c r="B16" s="28" t="s">
        <v>20</v>
      </c>
      <c r="C16" s="1167">
        <v>180</v>
      </c>
      <c r="D16" s="607">
        <v>0</v>
      </c>
      <c r="E16" s="1167">
        <v>731</v>
      </c>
      <c r="F16" s="607">
        <v>6</v>
      </c>
      <c r="G16" s="1174">
        <v>754</v>
      </c>
      <c r="H16" s="1171" t="str">
        <f>'[9]MAL3T-2013A.XLS'!$G$821</f>
        <v>xxxxxxx</v>
      </c>
    </row>
    <row r="17" spans="1:8" ht="12.95" customHeight="1" x14ac:dyDescent="0.2">
      <c r="A17" s="25">
        <v>8</v>
      </c>
      <c r="B17" s="26" t="s">
        <v>21</v>
      </c>
      <c r="C17" s="1167">
        <f>'[10]MALT3-2016A.XLS'!$E$906</f>
        <v>73</v>
      </c>
      <c r="D17" s="607">
        <f>'[10]MALT3-2016A.XLS'!$E$907</f>
        <v>287</v>
      </c>
      <c r="E17" s="1167">
        <f>'[10]MALT3-2016A.XLS'!$F$906</f>
        <v>850</v>
      </c>
      <c r="F17" s="607">
        <f>'[10]MALT3-2016A.XLS'!$F$907</f>
        <v>29</v>
      </c>
      <c r="G17" s="1174">
        <f>'[10]MALT3-2016A.XLS'!$G$906</f>
        <v>263</v>
      </c>
      <c r="H17" s="1171" t="str">
        <f>'[11]MAL3T-2013A.XLS'!$G$816</f>
        <v>xxxxxxx</v>
      </c>
    </row>
    <row r="18" spans="1:8" ht="12.95" customHeight="1" x14ac:dyDescent="0.2">
      <c r="A18" s="25">
        <v>9</v>
      </c>
      <c r="B18" s="26" t="s">
        <v>22</v>
      </c>
      <c r="C18" s="1167">
        <f>'[12]MALT3-2016A.XLS'!$E$906</f>
        <v>75</v>
      </c>
      <c r="D18" s="607">
        <f>'[12]MALT3-2016A.XLS'!$E$907</f>
        <v>13</v>
      </c>
      <c r="E18" s="1167">
        <f>'[12]MALT3-2016A.XLS'!$F$906</f>
        <v>707</v>
      </c>
      <c r="F18" s="607">
        <f>'[12]MALT3-2016A.XLS'!$F$907</f>
        <v>17</v>
      </c>
      <c r="G18" s="1174">
        <f>'[12]MALT3-2016A.XLS'!$G$906</f>
        <v>191</v>
      </c>
      <c r="H18" s="1171" t="str">
        <f>'[13]MAL3T-2013A.XLS'!$G$816</f>
        <v>xxxxxxx</v>
      </c>
    </row>
    <row r="19" spans="1:8" ht="12.95" customHeight="1" x14ac:dyDescent="0.2">
      <c r="A19" s="25">
        <v>10</v>
      </c>
      <c r="B19" s="26" t="s">
        <v>23</v>
      </c>
      <c r="C19" s="1167">
        <f>'[14]MALT3-2016A.XLS'!$E$906</f>
        <v>77</v>
      </c>
      <c r="D19" s="607">
        <f>'[14]MALT3-2016A.XLS'!$E$907</f>
        <v>291</v>
      </c>
      <c r="E19" s="1167">
        <f>'[14]MALT3-2016A.XLS'!$F$906</f>
        <v>836</v>
      </c>
      <c r="F19" s="607">
        <f>'[14]MALT3-2016A.XLS'!$F$907</f>
        <v>72</v>
      </c>
      <c r="G19" s="1174">
        <v>210</v>
      </c>
      <c r="H19" s="1171" t="str">
        <f>'[15]MAL3T-2013A.XLS'!$G$816</f>
        <v>xxxxxxx</v>
      </c>
    </row>
    <row r="20" spans="1:8" ht="11.25" customHeight="1" x14ac:dyDescent="0.2">
      <c r="A20" s="25">
        <v>11</v>
      </c>
      <c r="B20" s="26" t="s">
        <v>24</v>
      </c>
      <c r="C20" s="1167">
        <f>'[16]MALT3-2016A.XLS'!$E$906</f>
        <v>408</v>
      </c>
      <c r="D20" s="607">
        <f>'[16]MALT3-2016A.XLS'!$E$907</f>
        <v>39</v>
      </c>
      <c r="E20" s="1167">
        <f>'[16]MALT3-2016A.XLS'!$F$906</f>
        <v>1040</v>
      </c>
      <c r="F20" s="607">
        <f>'[16]MALT3-2016A.XLS'!$F$907</f>
        <v>75</v>
      </c>
      <c r="G20" s="1174">
        <f>'[16]MALT3-2016A.XLS'!$G$906</f>
        <v>1917</v>
      </c>
      <c r="H20" s="1171" t="str">
        <f>'[17]MAL3T-2013A.XLS'!$G$819</f>
        <v>xxxxxxx</v>
      </c>
    </row>
    <row r="21" spans="1:8" ht="12.95" customHeight="1" x14ac:dyDescent="0.2">
      <c r="A21" s="25">
        <v>12</v>
      </c>
      <c r="B21" s="26" t="s">
        <v>25</v>
      </c>
      <c r="C21" s="1167">
        <f>'[18]MALT3-2016A.XLS'!$E$929</f>
        <v>354</v>
      </c>
      <c r="D21" s="607">
        <f>'[18]MALT3-2016A.XLS'!$E$930</f>
        <v>66</v>
      </c>
      <c r="E21" s="1167">
        <f>'[18]MALT3-2016A.XLS'!$F$929</f>
        <v>1155</v>
      </c>
      <c r="F21" s="607">
        <f>'[18]MALT3-2016A.XLS'!$F$930</f>
        <v>42</v>
      </c>
      <c r="G21" s="1174">
        <f>'[18]MALT3-2016A.XLS'!$G$929</f>
        <v>1099</v>
      </c>
      <c r="H21" s="1171" t="str">
        <f>'[19]MAL3T-2013A.XLS'!$G$823</f>
        <v>xxxxxxx</v>
      </c>
    </row>
    <row r="22" spans="1:8" ht="12.95" customHeight="1" x14ac:dyDescent="0.2">
      <c r="A22" s="25">
        <v>13</v>
      </c>
      <c r="B22" s="26" t="s">
        <v>26</v>
      </c>
      <c r="C22" s="1167">
        <v>236</v>
      </c>
      <c r="D22" s="607">
        <v>0</v>
      </c>
      <c r="E22" s="1167">
        <v>1495</v>
      </c>
      <c r="F22" s="607">
        <v>0</v>
      </c>
      <c r="G22" s="1174">
        <v>1063.18</v>
      </c>
      <c r="H22" s="1171" t="str">
        <f>'[20]MAL3T-2013A.XLS'!$G$817</f>
        <v>xxxxxxx</v>
      </c>
    </row>
    <row r="23" spans="1:8" ht="12.95" customHeight="1" x14ac:dyDescent="0.2">
      <c r="A23" s="25">
        <v>14</v>
      </c>
      <c r="B23" s="26" t="s">
        <v>27</v>
      </c>
      <c r="C23" s="1167">
        <v>1117</v>
      </c>
      <c r="D23" s="607">
        <v>26</v>
      </c>
      <c r="E23" s="1167">
        <v>155</v>
      </c>
      <c r="F23" s="607">
        <v>94</v>
      </c>
      <c r="G23" s="1174">
        <v>225</v>
      </c>
      <c r="H23" s="1171" t="str">
        <f>'[21]MAL3T-2013A.XLS'!$G$819</f>
        <v>xxxxxxx</v>
      </c>
    </row>
    <row r="24" spans="1:8" ht="12.95" customHeight="1" thickBot="1" x14ac:dyDescent="0.25">
      <c r="A24" s="29">
        <v>15</v>
      </c>
      <c r="B24" s="30" t="s">
        <v>28</v>
      </c>
      <c r="C24" s="1168">
        <v>4</v>
      </c>
      <c r="D24" s="1169">
        <v>0</v>
      </c>
      <c r="E24" s="1168">
        <v>0</v>
      </c>
      <c r="F24" s="1169">
        <v>0</v>
      </c>
      <c r="G24" s="1175">
        <v>18</v>
      </c>
      <c r="H24" s="1172" t="str">
        <f>'[22]MAL3T-2013A.XLS'!$G$823</f>
        <v>xxxxxxx</v>
      </c>
    </row>
    <row r="25" spans="1:8" x14ac:dyDescent="0.2">
      <c r="A25" s="516"/>
      <c r="B25" s="128" t="s">
        <v>435</v>
      </c>
      <c r="C25" s="849">
        <f t="shared" ref="C25:H25" si="0">SUM(C10:C24)</f>
        <v>3519</v>
      </c>
      <c r="D25" s="849">
        <f t="shared" si="0"/>
        <v>1142</v>
      </c>
      <c r="E25" s="849">
        <f t="shared" si="0"/>
        <v>12049</v>
      </c>
      <c r="F25" s="849">
        <f t="shared" si="0"/>
        <v>512</v>
      </c>
      <c r="G25" s="154">
        <f t="shared" si="0"/>
        <v>8818.18</v>
      </c>
      <c r="H25" s="155">
        <f t="shared" si="0"/>
        <v>0</v>
      </c>
    </row>
    <row r="26" spans="1:8" s="515" customFormat="1" x14ac:dyDescent="0.2">
      <c r="A26" s="518"/>
      <c r="B26" s="426" t="s">
        <v>390</v>
      </c>
      <c r="C26" s="606">
        <v>3916</v>
      </c>
      <c r="D26" s="606">
        <v>1603</v>
      </c>
      <c r="E26" s="606">
        <v>12267</v>
      </c>
      <c r="F26" s="606">
        <v>604</v>
      </c>
      <c r="G26" s="606">
        <v>11006</v>
      </c>
      <c r="H26" s="607">
        <v>0</v>
      </c>
    </row>
    <row r="27" spans="1:8" s="515" customFormat="1" x14ac:dyDescent="0.2">
      <c r="A27" s="518"/>
      <c r="B27" s="426" t="s">
        <v>345</v>
      </c>
      <c r="C27" s="606">
        <v>4755</v>
      </c>
      <c r="D27" s="606">
        <v>373</v>
      </c>
      <c r="E27" s="606">
        <v>13294</v>
      </c>
      <c r="F27" s="606">
        <v>515</v>
      </c>
      <c r="G27" s="606">
        <v>16199.8</v>
      </c>
      <c r="H27" s="607">
        <v>0</v>
      </c>
    </row>
    <row r="28" spans="1:8" s="515" customFormat="1" x14ac:dyDescent="0.2">
      <c r="A28" s="518"/>
      <c r="B28" s="426" t="s">
        <v>179</v>
      </c>
      <c r="C28" s="606">
        <v>3106</v>
      </c>
      <c r="D28" s="606">
        <v>190</v>
      </c>
      <c r="E28" s="606">
        <v>13092</v>
      </c>
      <c r="F28" s="606">
        <v>451</v>
      </c>
      <c r="G28" s="606">
        <v>13089</v>
      </c>
      <c r="H28" s="607">
        <v>0</v>
      </c>
    </row>
    <row r="29" spans="1:8" ht="12.75" thickBot="1" x14ac:dyDescent="0.25">
      <c r="A29" s="499"/>
      <c r="B29" s="141" t="s">
        <v>178</v>
      </c>
      <c r="C29" s="156">
        <v>3203</v>
      </c>
      <c r="D29" s="156">
        <v>485</v>
      </c>
      <c r="E29" s="156">
        <v>11141</v>
      </c>
      <c r="F29" s="156">
        <v>260</v>
      </c>
      <c r="G29" s="156">
        <v>7892</v>
      </c>
      <c r="H29" s="134">
        <v>0</v>
      </c>
    </row>
    <row r="30" spans="1:8" hidden="1" x14ac:dyDescent="0.2">
      <c r="A30" s="55"/>
      <c r="B30" s="56" t="s">
        <v>175</v>
      </c>
      <c r="C30" s="147">
        <v>162</v>
      </c>
      <c r="D30" s="148">
        <v>8</v>
      </c>
      <c r="E30" s="147"/>
      <c r="F30" s="148"/>
      <c r="G30" s="147">
        <v>10256</v>
      </c>
      <c r="H30" s="148">
        <v>0</v>
      </c>
    </row>
    <row r="31" spans="1:8" ht="12.75" hidden="1" thickBot="1" x14ac:dyDescent="0.25">
      <c r="A31" s="54"/>
      <c r="B31" s="149" t="s">
        <v>176</v>
      </c>
      <c r="C31" s="150">
        <v>103</v>
      </c>
      <c r="D31" s="151">
        <v>10</v>
      </c>
      <c r="E31" s="150"/>
      <c r="F31" s="151"/>
      <c r="G31" s="152" t="s">
        <v>177</v>
      </c>
      <c r="H31" s="153" t="s">
        <v>177</v>
      </c>
    </row>
    <row r="33" spans="2:8" x14ac:dyDescent="0.2">
      <c r="B33" s="158" t="s">
        <v>552</v>
      </c>
    </row>
    <row r="34" spans="2:8" x14ac:dyDescent="0.2">
      <c r="F34" s="993">
        <f>C25/E25</f>
        <v>0.29205743215204583</v>
      </c>
    </row>
    <row r="35" spans="2:8" x14ac:dyDescent="0.2">
      <c r="F35" s="993">
        <f t="shared" ref="F35:F38" si="1">C26/E26</f>
        <v>0.31923045569413877</v>
      </c>
      <c r="H35" s="2" t="s">
        <v>132</v>
      </c>
    </row>
    <row r="36" spans="2:8" x14ac:dyDescent="0.2">
      <c r="B36" s="2" t="s">
        <v>132</v>
      </c>
      <c r="F36" s="993">
        <f t="shared" si="1"/>
        <v>0.35768015646156159</v>
      </c>
    </row>
    <row r="37" spans="2:8" x14ac:dyDescent="0.2">
      <c r="F37" s="993">
        <f t="shared" si="1"/>
        <v>0.23724411854567676</v>
      </c>
    </row>
    <row r="38" spans="2:8" x14ac:dyDescent="0.2">
      <c r="F38" s="993">
        <f t="shared" si="1"/>
        <v>0.28749663405439368</v>
      </c>
    </row>
    <row r="39" spans="2:8" x14ac:dyDescent="0.2">
      <c r="F39" s="993"/>
    </row>
    <row r="40" spans="2:8" x14ac:dyDescent="0.2">
      <c r="D40" s="2" t="s">
        <v>132</v>
      </c>
      <c r="F40" s="993"/>
    </row>
  </sheetData>
  <mergeCells count="3">
    <mergeCell ref="C8:D8"/>
    <mergeCell ref="E8:F8"/>
    <mergeCell ref="G8:H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55"/>
  <sheetViews>
    <sheetView showGridLines="0" topLeftCell="A32" zoomScaleNormal="100" workbookViewId="0">
      <selection activeCell="A34" sqref="A34:H55"/>
    </sheetView>
  </sheetViews>
  <sheetFormatPr baseColWidth="10" defaultColWidth="11.42578125" defaultRowHeight="14.25" x14ac:dyDescent="0.2"/>
  <cols>
    <col min="1" max="1" width="6.140625" style="296" bestFit="1" customWidth="1"/>
    <col min="2" max="2" width="24.140625" style="281" customWidth="1"/>
    <col min="3" max="3" width="12.28515625" style="281" customWidth="1"/>
    <col min="4" max="4" width="11.85546875" style="281" customWidth="1"/>
    <col min="5" max="5" width="12.85546875" style="281" customWidth="1"/>
    <col min="6" max="6" width="10.5703125" style="281" customWidth="1"/>
    <col min="7" max="7" width="10.5703125" style="445" customWidth="1"/>
    <col min="8" max="8" width="12.85546875" style="281" customWidth="1"/>
    <col min="9" max="9" width="13.28515625" style="281" customWidth="1"/>
    <col min="10" max="10" width="9.140625" style="281" bestFit="1" customWidth="1"/>
    <col min="11" max="13" width="11.42578125" style="281" customWidth="1"/>
    <col min="14" max="14" width="9.42578125" style="281" customWidth="1"/>
    <col min="15" max="15" width="9.42578125" style="445" customWidth="1"/>
    <col min="16" max="17" width="11.42578125" style="281" customWidth="1"/>
    <col min="18" max="18" width="9.140625" style="281" bestFit="1" customWidth="1"/>
    <col min="19" max="19" width="11.42578125" style="281" customWidth="1"/>
    <col min="20" max="16384" width="11.42578125" style="281"/>
  </cols>
  <sheetData>
    <row r="1" spans="1:18" x14ac:dyDescent="0.2">
      <c r="A1" s="301" t="s">
        <v>169</v>
      </c>
      <c r="B1" s="302"/>
    </row>
    <row r="2" spans="1:18" x14ac:dyDescent="0.2">
      <c r="A2" s="282" t="s">
        <v>0</v>
      </c>
    </row>
    <row r="3" spans="1:18" x14ac:dyDescent="0.2">
      <c r="A3" s="282"/>
    </row>
    <row r="4" spans="1:18" x14ac:dyDescent="0.2">
      <c r="A4" s="282" t="str">
        <f>A7</f>
        <v>Tabell 3-2-D  - Søknader og avslag på sykehjemsplass</v>
      </c>
    </row>
    <row r="5" spans="1:18" x14ac:dyDescent="0.2">
      <c r="A5" s="283" t="str">
        <f>A34</f>
        <v>Tabell 3-2-D-1  - Søknader og avslag om plass etter sambogarantien</v>
      </c>
    </row>
    <row r="7" spans="1:18" s="283" customFormat="1" ht="30" customHeight="1" thickBot="1" x14ac:dyDescent="0.25">
      <c r="A7" s="251" t="s">
        <v>420</v>
      </c>
    </row>
    <row r="8" spans="1:18" s="285" customFormat="1" ht="28.5" customHeight="1" thickBot="1" x14ac:dyDescent="0.3">
      <c r="A8" s="303"/>
      <c r="B8" s="304"/>
      <c r="C8" s="1598" t="s">
        <v>56</v>
      </c>
      <c r="D8" s="1598"/>
      <c r="E8" s="1598"/>
      <c r="F8" s="1598"/>
      <c r="G8" s="1598"/>
      <c r="H8" s="1598"/>
      <c r="I8" s="1598"/>
      <c r="J8" s="1598"/>
      <c r="K8" s="1598" t="s">
        <v>181</v>
      </c>
      <c r="L8" s="1598"/>
      <c r="M8" s="1598"/>
      <c r="N8" s="1598"/>
      <c r="O8" s="1598"/>
      <c r="P8" s="1598"/>
      <c r="Q8" s="1598"/>
      <c r="R8" s="1598"/>
    </row>
    <row r="9" spans="1:18" s="285" customFormat="1" ht="134.25" customHeight="1" thickBot="1" x14ac:dyDescent="0.3">
      <c r="A9" s="305" t="s">
        <v>2</v>
      </c>
      <c r="B9" s="286" t="s">
        <v>3</v>
      </c>
      <c r="C9" s="306" t="s">
        <v>331</v>
      </c>
      <c r="D9" s="307" t="s">
        <v>332</v>
      </c>
      <c r="E9" s="307" t="s">
        <v>333</v>
      </c>
      <c r="F9" s="307" t="s">
        <v>185</v>
      </c>
      <c r="G9" s="307" t="s">
        <v>346</v>
      </c>
      <c r="H9" s="307" t="s">
        <v>334</v>
      </c>
      <c r="I9" s="307" t="s">
        <v>187</v>
      </c>
      <c r="J9" s="308" t="s">
        <v>188</v>
      </c>
      <c r="K9" s="306" t="s">
        <v>182</v>
      </c>
      <c r="L9" s="307" t="s">
        <v>183</v>
      </c>
      <c r="M9" s="307" t="s">
        <v>184</v>
      </c>
      <c r="N9" s="307" t="s">
        <v>185</v>
      </c>
      <c r="O9" s="307" t="s">
        <v>346</v>
      </c>
      <c r="P9" s="307" t="s">
        <v>186</v>
      </c>
      <c r="Q9" s="307" t="s">
        <v>187</v>
      </c>
      <c r="R9" s="308" t="s">
        <v>188</v>
      </c>
    </row>
    <row r="10" spans="1:18" ht="12.95" customHeight="1" x14ac:dyDescent="0.2">
      <c r="A10" s="309">
        <v>1</v>
      </c>
      <c r="B10" s="288" t="s">
        <v>14</v>
      </c>
      <c r="C10" s="310">
        <v>8</v>
      </c>
      <c r="D10" s="311">
        <v>73</v>
      </c>
      <c r="E10" s="311">
        <v>43</v>
      </c>
      <c r="F10" s="311">
        <v>2</v>
      </c>
      <c r="G10" s="311">
        <v>11</v>
      </c>
      <c r="H10" s="311">
        <v>13</v>
      </c>
      <c r="I10" s="311">
        <v>12</v>
      </c>
      <c r="J10" s="312">
        <f t="shared" ref="J10:J24" si="0">E10/(E10+H10)</f>
        <v>0.7678571428571429</v>
      </c>
      <c r="K10" s="310">
        <v>5</v>
      </c>
      <c r="L10" s="311">
        <v>324</v>
      </c>
      <c r="M10" s="311">
        <v>302</v>
      </c>
      <c r="N10" s="311">
        <v>4</v>
      </c>
      <c r="O10" s="311">
        <v>11</v>
      </c>
      <c r="P10" s="311">
        <v>4</v>
      </c>
      <c r="Q10" s="311">
        <v>8</v>
      </c>
      <c r="R10" s="312">
        <f t="shared" ref="R10:R24" si="1">M10/(M10+P10)</f>
        <v>0.98692810457516345</v>
      </c>
    </row>
    <row r="11" spans="1:18" x14ac:dyDescent="0.2">
      <c r="A11" s="313">
        <v>2</v>
      </c>
      <c r="B11" s="290" t="s">
        <v>15</v>
      </c>
      <c r="C11" s="314">
        <v>1</v>
      </c>
      <c r="D11" s="315">
        <v>75</v>
      </c>
      <c r="E11" s="315">
        <v>65</v>
      </c>
      <c r="F11" s="315">
        <v>3</v>
      </c>
      <c r="G11" s="315">
        <v>7</v>
      </c>
      <c r="H11" s="315">
        <v>1</v>
      </c>
      <c r="I11" s="315">
        <v>0</v>
      </c>
      <c r="J11" s="316">
        <f t="shared" si="0"/>
        <v>0.98484848484848486</v>
      </c>
      <c r="K11" s="314">
        <v>2</v>
      </c>
      <c r="L11" s="315">
        <v>336</v>
      </c>
      <c r="M11" s="315">
        <v>330</v>
      </c>
      <c r="N11" s="315">
        <v>2</v>
      </c>
      <c r="O11" s="315">
        <v>2</v>
      </c>
      <c r="P11" s="315">
        <v>1</v>
      </c>
      <c r="Q11" s="315">
        <v>3</v>
      </c>
      <c r="R11" s="316">
        <f t="shared" si="1"/>
        <v>0.99697885196374625</v>
      </c>
    </row>
    <row r="12" spans="1:18" x14ac:dyDescent="0.2">
      <c r="A12" s="313">
        <v>3</v>
      </c>
      <c r="B12" s="290" t="s">
        <v>16</v>
      </c>
      <c r="C12" s="314">
        <v>13</v>
      </c>
      <c r="D12" s="315">
        <v>91</v>
      </c>
      <c r="E12" s="315">
        <v>59</v>
      </c>
      <c r="F12" s="315">
        <v>8</v>
      </c>
      <c r="G12" s="315">
        <v>17</v>
      </c>
      <c r="H12" s="315">
        <v>8</v>
      </c>
      <c r="I12" s="315">
        <v>12</v>
      </c>
      <c r="J12" s="316">
        <f t="shared" si="0"/>
        <v>0.88059701492537312</v>
      </c>
      <c r="K12" s="314">
        <v>8</v>
      </c>
      <c r="L12" s="315">
        <v>445</v>
      </c>
      <c r="M12" s="315">
        <v>447</v>
      </c>
      <c r="N12" s="315">
        <v>3</v>
      </c>
      <c r="O12" s="315">
        <v>2</v>
      </c>
      <c r="P12" s="315">
        <v>1</v>
      </c>
      <c r="Q12" s="315">
        <v>0</v>
      </c>
      <c r="R12" s="316">
        <f t="shared" si="1"/>
        <v>0.9977678571428571</v>
      </c>
    </row>
    <row r="13" spans="1:18" x14ac:dyDescent="0.2">
      <c r="A13" s="313">
        <v>4</v>
      </c>
      <c r="B13" s="290" t="s">
        <v>17</v>
      </c>
      <c r="C13" s="314">
        <v>9</v>
      </c>
      <c r="D13" s="315">
        <v>64</v>
      </c>
      <c r="E13" s="315">
        <v>52</v>
      </c>
      <c r="F13" s="315">
        <v>9</v>
      </c>
      <c r="G13" s="315">
        <v>6</v>
      </c>
      <c r="H13" s="315">
        <v>2</v>
      </c>
      <c r="I13" s="315">
        <v>4</v>
      </c>
      <c r="J13" s="316">
        <f t="shared" si="0"/>
        <v>0.96296296296296291</v>
      </c>
      <c r="K13" s="314">
        <v>0</v>
      </c>
      <c r="L13" s="315">
        <v>168</v>
      </c>
      <c r="M13" s="315">
        <v>164</v>
      </c>
      <c r="N13" s="315">
        <v>0</v>
      </c>
      <c r="O13" s="315">
        <v>0</v>
      </c>
      <c r="P13" s="315">
        <v>2</v>
      </c>
      <c r="Q13" s="315">
        <v>2</v>
      </c>
      <c r="R13" s="316">
        <f t="shared" si="1"/>
        <v>0.98795180722891562</v>
      </c>
    </row>
    <row r="14" spans="1:18" x14ac:dyDescent="0.2">
      <c r="A14" s="313">
        <v>5</v>
      </c>
      <c r="B14" s="290" t="s">
        <v>18</v>
      </c>
      <c r="C14" s="314">
        <v>11</v>
      </c>
      <c r="D14" s="315">
        <v>180</v>
      </c>
      <c r="E14" s="315">
        <v>156</v>
      </c>
      <c r="F14" s="315">
        <v>12</v>
      </c>
      <c r="G14" s="315">
        <v>7</v>
      </c>
      <c r="H14" s="315">
        <v>2</v>
      </c>
      <c r="I14" s="315">
        <v>14</v>
      </c>
      <c r="J14" s="316">
        <f t="shared" si="0"/>
        <v>0.98734177215189878</v>
      </c>
      <c r="K14" s="314">
        <v>7</v>
      </c>
      <c r="L14" s="315">
        <v>585</v>
      </c>
      <c r="M14" s="315">
        <v>559</v>
      </c>
      <c r="N14" s="315">
        <v>7</v>
      </c>
      <c r="O14" s="315">
        <v>9</v>
      </c>
      <c r="P14" s="315">
        <v>6</v>
      </c>
      <c r="Q14" s="315">
        <v>11</v>
      </c>
      <c r="R14" s="316">
        <f t="shared" si="1"/>
        <v>0.98938053097345136</v>
      </c>
    </row>
    <row r="15" spans="1:18" x14ac:dyDescent="0.2">
      <c r="A15" s="317">
        <v>6</v>
      </c>
      <c r="B15" s="292" t="s">
        <v>19</v>
      </c>
      <c r="C15" s="314">
        <v>6</v>
      </c>
      <c r="D15" s="315">
        <v>155</v>
      </c>
      <c r="E15" s="315">
        <v>114</v>
      </c>
      <c r="F15" s="315">
        <v>10</v>
      </c>
      <c r="G15" s="315">
        <v>9</v>
      </c>
      <c r="H15" s="315">
        <v>25</v>
      </c>
      <c r="I15" s="315">
        <v>3</v>
      </c>
      <c r="J15" s="316">
        <f t="shared" si="0"/>
        <v>0.82014388489208634</v>
      </c>
      <c r="K15" s="314">
        <v>14</v>
      </c>
      <c r="L15" s="315">
        <v>511</v>
      </c>
      <c r="M15" s="315">
        <v>473</v>
      </c>
      <c r="N15" s="315">
        <v>4</v>
      </c>
      <c r="O15" s="315">
        <v>15</v>
      </c>
      <c r="P15" s="315">
        <v>20</v>
      </c>
      <c r="Q15" s="315">
        <v>13</v>
      </c>
      <c r="R15" s="316">
        <f t="shared" si="1"/>
        <v>0.95943204868154153</v>
      </c>
    </row>
    <row r="16" spans="1:18" x14ac:dyDescent="0.2">
      <c r="A16" s="317">
        <v>7</v>
      </c>
      <c r="B16" s="292" t="s">
        <v>20</v>
      </c>
      <c r="C16" s="314">
        <v>6</v>
      </c>
      <c r="D16" s="315">
        <v>156</v>
      </c>
      <c r="E16" s="315">
        <v>114</v>
      </c>
      <c r="F16" s="315">
        <v>6</v>
      </c>
      <c r="G16" s="315">
        <v>7</v>
      </c>
      <c r="H16" s="315">
        <v>29</v>
      </c>
      <c r="I16" s="315">
        <v>6</v>
      </c>
      <c r="J16" s="316">
        <f t="shared" si="0"/>
        <v>0.79720279720279719</v>
      </c>
      <c r="K16" s="314">
        <v>12</v>
      </c>
      <c r="L16" s="315">
        <v>332</v>
      </c>
      <c r="M16" s="315">
        <v>305</v>
      </c>
      <c r="N16" s="315">
        <v>2</v>
      </c>
      <c r="O16" s="315">
        <v>20</v>
      </c>
      <c r="P16" s="315">
        <v>27</v>
      </c>
      <c r="Q16" s="315">
        <v>-10</v>
      </c>
      <c r="R16" s="316">
        <f t="shared" si="1"/>
        <v>0.91867469879518071</v>
      </c>
    </row>
    <row r="17" spans="1:18" x14ac:dyDescent="0.2">
      <c r="A17" s="313">
        <v>8</v>
      </c>
      <c r="B17" s="290" t="s">
        <v>21</v>
      </c>
      <c r="C17" s="314">
        <v>8</v>
      </c>
      <c r="D17" s="315">
        <v>137</v>
      </c>
      <c r="E17" s="315">
        <v>135</v>
      </c>
      <c r="F17" s="315">
        <v>2</v>
      </c>
      <c r="G17" s="315">
        <v>3</v>
      </c>
      <c r="H17" s="315">
        <v>2</v>
      </c>
      <c r="I17" s="315">
        <v>3</v>
      </c>
      <c r="J17" s="316">
        <f t="shared" si="0"/>
        <v>0.98540145985401462</v>
      </c>
      <c r="K17" s="314">
        <v>1</v>
      </c>
      <c r="L17" s="315">
        <v>518</v>
      </c>
      <c r="M17" s="315">
        <v>515</v>
      </c>
      <c r="N17" s="315">
        <v>0</v>
      </c>
      <c r="O17" s="315">
        <v>1</v>
      </c>
      <c r="P17" s="315">
        <v>0</v>
      </c>
      <c r="Q17" s="315">
        <v>3</v>
      </c>
      <c r="R17" s="316">
        <f t="shared" si="1"/>
        <v>1</v>
      </c>
    </row>
    <row r="18" spans="1:18" x14ac:dyDescent="0.2">
      <c r="A18" s="313">
        <v>9</v>
      </c>
      <c r="B18" s="290" t="s">
        <v>22</v>
      </c>
      <c r="C18" s="314">
        <v>18</v>
      </c>
      <c r="D18" s="315">
        <v>111</v>
      </c>
      <c r="E18" s="315">
        <v>92</v>
      </c>
      <c r="F18" s="315">
        <v>5</v>
      </c>
      <c r="G18" s="315">
        <v>14</v>
      </c>
      <c r="H18" s="315">
        <v>9</v>
      </c>
      <c r="I18" s="315">
        <v>9</v>
      </c>
      <c r="J18" s="316">
        <f t="shared" si="0"/>
        <v>0.91089108910891092</v>
      </c>
      <c r="K18" s="314">
        <v>9</v>
      </c>
      <c r="L18" s="315">
        <v>284</v>
      </c>
      <c r="M18" s="315">
        <v>260</v>
      </c>
      <c r="N18" s="315">
        <v>4</v>
      </c>
      <c r="O18" s="315">
        <v>11</v>
      </c>
      <c r="P18" s="315">
        <v>5</v>
      </c>
      <c r="Q18" s="315">
        <v>13</v>
      </c>
      <c r="R18" s="316">
        <f t="shared" si="1"/>
        <v>0.98113207547169812</v>
      </c>
    </row>
    <row r="19" spans="1:18" x14ac:dyDescent="0.2">
      <c r="A19" s="313">
        <v>10</v>
      </c>
      <c r="B19" s="290" t="s">
        <v>23</v>
      </c>
      <c r="C19" s="314">
        <v>6</v>
      </c>
      <c r="D19" s="315">
        <v>106</v>
      </c>
      <c r="E19" s="315">
        <v>73</v>
      </c>
      <c r="F19" s="315">
        <v>11</v>
      </c>
      <c r="G19" s="315">
        <v>7</v>
      </c>
      <c r="H19" s="315">
        <v>13</v>
      </c>
      <c r="I19" s="315">
        <v>8</v>
      </c>
      <c r="J19" s="316">
        <f t="shared" si="0"/>
        <v>0.84883720930232553</v>
      </c>
      <c r="K19" s="314">
        <v>7</v>
      </c>
      <c r="L19" s="315">
        <v>422</v>
      </c>
      <c r="M19" s="315">
        <v>399</v>
      </c>
      <c r="N19" s="315">
        <v>2</v>
      </c>
      <c r="O19" s="315">
        <v>6</v>
      </c>
      <c r="P19" s="315">
        <v>8</v>
      </c>
      <c r="Q19" s="315">
        <v>14</v>
      </c>
      <c r="R19" s="316">
        <f t="shared" si="1"/>
        <v>0.98034398034398029</v>
      </c>
    </row>
    <row r="20" spans="1:18" x14ac:dyDescent="0.2">
      <c r="A20" s="317">
        <v>11</v>
      </c>
      <c r="B20" s="292" t="s">
        <v>24</v>
      </c>
      <c r="C20" s="314">
        <v>0</v>
      </c>
      <c r="D20" s="315">
        <v>84</v>
      </c>
      <c r="E20" s="315">
        <v>72</v>
      </c>
      <c r="F20" s="315">
        <v>4</v>
      </c>
      <c r="G20" s="315">
        <v>2</v>
      </c>
      <c r="H20" s="315">
        <v>4</v>
      </c>
      <c r="I20" s="315">
        <v>2</v>
      </c>
      <c r="J20" s="316">
        <f t="shared" si="0"/>
        <v>0.94736842105263153</v>
      </c>
      <c r="K20" s="314">
        <v>1</v>
      </c>
      <c r="L20" s="315">
        <v>306</v>
      </c>
      <c r="M20" s="315">
        <v>311</v>
      </c>
      <c r="N20" s="315">
        <v>1</v>
      </c>
      <c r="O20" s="315">
        <v>4</v>
      </c>
      <c r="P20" s="315">
        <v>2</v>
      </c>
      <c r="Q20" s="315">
        <v>-11</v>
      </c>
      <c r="R20" s="316">
        <f t="shared" si="1"/>
        <v>0.99361022364217255</v>
      </c>
    </row>
    <row r="21" spans="1:18" x14ac:dyDescent="0.2">
      <c r="A21" s="313">
        <v>12</v>
      </c>
      <c r="B21" s="290" t="s">
        <v>25</v>
      </c>
      <c r="C21" s="314">
        <v>4</v>
      </c>
      <c r="D21" s="315">
        <v>25</v>
      </c>
      <c r="E21" s="315">
        <v>26</v>
      </c>
      <c r="F21" s="315">
        <v>0</v>
      </c>
      <c r="G21" s="315">
        <v>0</v>
      </c>
      <c r="H21" s="315">
        <v>2</v>
      </c>
      <c r="I21" s="315">
        <v>1</v>
      </c>
      <c r="J21" s="316">
        <f t="shared" si="0"/>
        <v>0.9285714285714286</v>
      </c>
      <c r="K21" s="314">
        <v>2</v>
      </c>
      <c r="L21" s="315">
        <v>315</v>
      </c>
      <c r="M21" s="315">
        <v>289</v>
      </c>
      <c r="N21" s="315">
        <v>0</v>
      </c>
      <c r="O21" s="315">
        <v>2</v>
      </c>
      <c r="P21" s="315">
        <v>26</v>
      </c>
      <c r="Q21" s="315">
        <v>0</v>
      </c>
      <c r="R21" s="316">
        <f t="shared" si="1"/>
        <v>0.91746031746031742</v>
      </c>
    </row>
    <row r="22" spans="1:18" x14ac:dyDescent="0.2">
      <c r="A22" s="313">
        <v>13</v>
      </c>
      <c r="B22" s="290" t="s">
        <v>26</v>
      </c>
      <c r="C22" s="314">
        <v>12</v>
      </c>
      <c r="D22" s="315">
        <v>225</v>
      </c>
      <c r="E22" s="315">
        <v>175</v>
      </c>
      <c r="F22" s="315">
        <v>17</v>
      </c>
      <c r="G22" s="315">
        <v>17</v>
      </c>
      <c r="H22" s="315">
        <v>14</v>
      </c>
      <c r="I22" s="315">
        <v>14</v>
      </c>
      <c r="J22" s="316">
        <f t="shared" si="0"/>
        <v>0.92592592592592593</v>
      </c>
      <c r="K22" s="314">
        <v>11</v>
      </c>
      <c r="L22" s="315">
        <v>1016</v>
      </c>
      <c r="M22" s="315">
        <v>963</v>
      </c>
      <c r="N22" s="315">
        <v>9</v>
      </c>
      <c r="O22" s="315">
        <v>27</v>
      </c>
      <c r="P22" s="315">
        <v>14</v>
      </c>
      <c r="Q22" s="315">
        <v>14</v>
      </c>
      <c r="R22" s="316">
        <f t="shared" si="1"/>
        <v>0.98567041965199587</v>
      </c>
    </row>
    <row r="23" spans="1:18" ht="12.95" customHeight="1" x14ac:dyDescent="0.2">
      <c r="A23" s="313">
        <v>14</v>
      </c>
      <c r="B23" s="290" t="s">
        <v>27</v>
      </c>
      <c r="C23" s="314">
        <v>15</v>
      </c>
      <c r="D23" s="315">
        <v>215</v>
      </c>
      <c r="E23" s="315">
        <v>152</v>
      </c>
      <c r="F23" s="315">
        <v>12</v>
      </c>
      <c r="G23" s="315">
        <v>28</v>
      </c>
      <c r="H23" s="315">
        <v>15</v>
      </c>
      <c r="I23" s="315">
        <v>23</v>
      </c>
      <c r="J23" s="316">
        <f t="shared" si="0"/>
        <v>0.91017964071856283</v>
      </c>
      <c r="K23" s="314">
        <v>7</v>
      </c>
      <c r="L23" s="315">
        <v>717</v>
      </c>
      <c r="M23" s="315">
        <v>688</v>
      </c>
      <c r="N23" s="315">
        <v>7</v>
      </c>
      <c r="O23" s="315">
        <v>11</v>
      </c>
      <c r="P23" s="315">
        <v>16</v>
      </c>
      <c r="Q23" s="315">
        <v>2</v>
      </c>
      <c r="R23" s="316">
        <f t="shared" si="1"/>
        <v>0.97727272727272729</v>
      </c>
    </row>
    <row r="24" spans="1:18" ht="12.95" customHeight="1" thickBot="1" x14ac:dyDescent="0.25">
      <c r="A24" s="318">
        <v>15</v>
      </c>
      <c r="B24" s="293" t="s">
        <v>28</v>
      </c>
      <c r="C24" s="319">
        <v>2</v>
      </c>
      <c r="D24" s="320">
        <v>47</v>
      </c>
      <c r="E24" s="320">
        <v>40</v>
      </c>
      <c r="F24" s="320">
        <v>1</v>
      </c>
      <c r="G24" s="320">
        <v>2</v>
      </c>
      <c r="H24" s="320">
        <v>3</v>
      </c>
      <c r="I24" s="320">
        <v>3</v>
      </c>
      <c r="J24" s="321">
        <f t="shared" si="0"/>
        <v>0.93023255813953487</v>
      </c>
      <c r="K24" s="319">
        <v>2</v>
      </c>
      <c r="L24" s="320">
        <v>290</v>
      </c>
      <c r="M24" s="320">
        <v>280</v>
      </c>
      <c r="N24" s="320">
        <v>1</v>
      </c>
      <c r="O24" s="320">
        <v>2</v>
      </c>
      <c r="P24" s="320">
        <v>9</v>
      </c>
      <c r="Q24" s="320">
        <v>0</v>
      </c>
      <c r="R24" s="321">
        <f t="shared" si="1"/>
        <v>0.96885813148788924</v>
      </c>
    </row>
    <row r="25" spans="1:18" s="327" customFormat="1" ht="15" x14ac:dyDescent="0.25">
      <c r="A25" s="322"/>
      <c r="B25" s="323" t="s">
        <v>496</v>
      </c>
      <c r="C25" s="324">
        <f>SUM(C10:C24)</f>
        <v>119</v>
      </c>
      <c r="D25" s="324">
        <f>SUM(D10:D24)</f>
        <v>1744</v>
      </c>
      <c r="E25" s="324">
        <f>SUM(E10:E24)</f>
        <v>1368</v>
      </c>
      <c r="F25" s="324">
        <f t="shared" ref="F25:I25" si="2">SUM(F10:F24)</f>
        <v>102</v>
      </c>
      <c r="G25" s="324">
        <f t="shared" si="2"/>
        <v>137</v>
      </c>
      <c r="H25" s="324">
        <f t="shared" si="2"/>
        <v>142</v>
      </c>
      <c r="I25" s="324">
        <f t="shared" si="2"/>
        <v>114</v>
      </c>
      <c r="J25" s="325">
        <f t="shared" ref="J25" si="3">E25/(E25+H25)</f>
        <v>0.90596026490066228</v>
      </c>
      <c r="K25" s="324">
        <f>SUM(K10:K24)</f>
        <v>88</v>
      </c>
      <c r="L25" s="324">
        <f>SUM(L10:L24)</f>
        <v>6569</v>
      </c>
      <c r="M25" s="324">
        <f>SUM(M10:M24)</f>
        <v>6285</v>
      </c>
      <c r="N25" s="324">
        <f t="shared" ref="N25:Q25" si="4">SUM(N10:N24)</f>
        <v>46</v>
      </c>
      <c r="O25" s="324">
        <f t="shared" si="4"/>
        <v>123</v>
      </c>
      <c r="P25" s="324">
        <f t="shared" si="4"/>
        <v>141</v>
      </c>
      <c r="Q25" s="324">
        <f t="shared" si="4"/>
        <v>62</v>
      </c>
      <c r="R25" s="326">
        <f t="shared" ref="R25" si="5">M25/(M25+P25)</f>
        <v>0.97805788982259567</v>
      </c>
    </row>
    <row r="26" spans="1:18" s="445" customFormat="1" x14ac:dyDescent="0.2">
      <c r="A26" s="521"/>
      <c r="B26" s="332" t="s">
        <v>429</v>
      </c>
      <c r="C26" s="333">
        <v>209</v>
      </c>
      <c r="D26" s="333">
        <v>1860</v>
      </c>
      <c r="E26" s="333">
        <v>1486</v>
      </c>
      <c r="F26" s="333">
        <v>118</v>
      </c>
      <c r="G26" s="333">
        <v>172</v>
      </c>
      <c r="H26" s="333">
        <v>167</v>
      </c>
      <c r="I26" s="333">
        <v>126</v>
      </c>
      <c r="J26" s="334">
        <v>0.89897156684815482</v>
      </c>
      <c r="K26" s="333">
        <v>84</v>
      </c>
      <c r="L26" s="333">
        <v>6646</v>
      </c>
      <c r="M26" s="333">
        <v>6333</v>
      </c>
      <c r="N26" s="333">
        <v>71</v>
      </c>
      <c r="O26" s="333">
        <v>115</v>
      </c>
      <c r="P26" s="333">
        <v>133</v>
      </c>
      <c r="Q26" s="333">
        <v>78</v>
      </c>
      <c r="R26" s="335">
        <v>0.97943086916176925</v>
      </c>
    </row>
    <row r="27" spans="1:18" s="445" customFormat="1" x14ac:dyDescent="0.2">
      <c r="A27" s="521"/>
      <c r="B27" s="332" t="s">
        <v>387</v>
      </c>
      <c r="C27" s="333">
        <v>198</v>
      </c>
      <c r="D27" s="333">
        <v>1930</v>
      </c>
      <c r="E27" s="333">
        <v>1422</v>
      </c>
      <c r="F27" s="333">
        <v>124</v>
      </c>
      <c r="G27" s="333">
        <v>165</v>
      </c>
      <c r="H27" s="333">
        <v>183</v>
      </c>
      <c r="I27" s="333">
        <v>234</v>
      </c>
      <c r="J27" s="334">
        <v>0.88598130841121492</v>
      </c>
      <c r="K27" s="333">
        <v>164</v>
      </c>
      <c r="L27" s="333">
        <v>6726</v>
      </c>
      <c r="M27" s="333">
        <v>6324</v>
      </c>
      <c r="N27" s="333">
        <v>99</v>
      </c>
      <c r="O27" s="333">
        <v>163</v>
      </c>
      <c r="P27" s="333">
        <v>163</v>
      </c>
      <c r="Q27" s="333">
        <v>141</v>
      </c>
      <c r="R27" s="335">
        <v>0.97487282256821339</v>
      </c>
    </row>
    <row r="28" spans="1:18" s="445" customFormat="1" x14ac:dyDescent="0.2">
      <c r="A28" s="521"/>
      <c r="B28" s="332" t="s">
        <v>344</v>
      </c>
      <c r="C28" s="333">
        <v>164</v>
      </c>
      <c r="D28" s="333">
        <v>1966</v>
      </c>
      <c r="E28" s="333">
        <v>1467</v>
      </c>
      <c r="F28" s="333">
        <v>165</v>
      </c>
      <c r="G28" s="333">
        <v>205</v>
      </c>
      <c r="H28" s="333">
        <v>167</v>
      </c>
      <c r="I28" s="333">
        <v>322</v>
      </c>
      <c r="J28" s="334">
        <v>0.89779681762545904</v>
      </c>
      <c r="K28" s="333">
        <v>110</v>
      </c>
      <c r="L28" s="333">
        <v>6959</v>
      </c>
      <c r="M28" s="333">
        <v>6454</v>
      </c>
      <c r="N28" s="333">
        <v>174</v>
      </c>
      <c r="O28" s="333">
        <v>679</v>
      </c>
      <c r="P28" s="333">
        <v>209</v>
      </c>
      <c r="Q28" s="333">
        <v>223</v>
      </c>
      <c r="R28" s="335">
        <v>0.96863274801140631</v>
      </c>
    </row>
    <row r="29" spans="1:18" s="445" customFormat="1" ht="15" thickBot="1" x14ac:dyDescent="0.25">
      <c r="A29" s="966"/>
      <c r="B29" s="1471" t="s">
        <v>189</v>
      </c>
      <c r="C29" s="965">
        <v>174</v>
      </c>
      <c r="D29" s="965">
        <v>2062</v>
      </c>
      <c r="E29" s="965">
        <v>1631</v>
      </c>
      <c r="F29" s="965">
        <v>289</v>
      </c>
      <c r="G29" s="965" t="s">
        <v>154</v>
      </c>
      <c r="H29" s="965">
        <v>168</v>
      </c>
      <c r="I29" s="965">
        <v>148</v>
      </c>
      <c r="J29" s="1472">
        <v>0.9066147859922179</v>
      </c>
      <c r="K29" s="965">
        <v>121</v>
      </c>
      <c r="L29" s="965">
        <v>7906</v>
      </c>
      <c r="M29" s="965">
        <v>7436</v>
      </c>
      <c r="N29" s="965">
        <v>339</v>
      </c>
      <c r="O29" s="965" t="s">
        <v>154</v>
      </c>
      <c r="P29" s="965">
        <v>139</v>
      </c>
      <c r="Q29" s="965">
        <v>113</v>
      </c>
      <c r="R29" s="1473">
        <v>0.9816501650165016</v>
      </c>
    </row>
    <row r="30" spans="1:18" x14ac:dyDescent="0.2">
      <c r="A30" s="521"/>
      <c r="B30" s="332" t="s">
        <v>131</v>
      </c>
      <c r="C30" s="333">
        <v>69</v>
      </c>
      <c r="D30" s="333">
        <v>2182</v>
      </c>
      <c r="E30" s="333">
        <v>1698</v>
      </c>
      <c r="F30" s="333">
        <v>332</v>
      </c>
      <c r="G30" s="333" t="s">
        <v>154</v>
      </c>
      <c r="H30" s="333">
        <v>160</v>
      </c>
      <c r="I30" s="333">
        <v>61</v>
      </c>
      <c r="J30" s="334">
        <v>0.91388589881593107</v>
      </c>
      <c r="K30" s="333">
        <v>89</v>
      </c>
      <c r="L30" s="333">
        <v>8117</v>
      </c>
      <c r="M30" s="333">
        <v>7658</v>
      </c>
      <c r="N30" s="333">
        <v>358</v>
      </c>
      <c r="O30" s="333" t="s">
        <v>154</v>
      </c>
      <c r="P30" s="333">
        <v>159</v>
      </c>
      <c r="Q30" s="333">
        <v>31</v>
      </c>
      <c r="R30" s="335">
        <v>0.97965971600358193</v>
      </c>
    </row>
    <row r="31" spans="1:18" ht="15" thickBot="1" x14ac:dyDescent="0.25">
      <c r="A31" s="295"/>
      <c r="B31" s="328" t="s">
        <v>130</v>
      </c>
      <c r="C31" s="329">
        <v>118</v>
      </c>
      <c r="D31" s="329">
        <v>2108</v>
      </c>
      <c r="E31" s="329">
        <v>1565</v>
      </c>
      <c r="F31" s="329">
        <v>379</v>
      </c>
      <c r="G31" s="965" t="s">
        <v>154</v>
      </c>
      <c r="H31" s="329">
        <v>242</v>
      </c>
      <c r="I31" s="329">
        <v>40</v>
      </c>
      <c r="J31" s="330">
        <v>0.866076369673492</v>
      </c>
      <c r="K31" s="329">
        <v>106</v>
      </c>
      <c r="L31" s="329">
        <v>6992</v>
      </c>
      <c r="M31" s="329">
        <v>6299</v>
      </c>
      <c r="N31" s="329">
        <v>567</v>
      </c>
      <c r="O31" s="965" t="s">
        <v>154</v>
      </c>
      <c r="P31" s="329">
        <v>188</v>
      </c>
      <c r="Q31" s="329">
        <v>44</v>
      </c>
      <c r="R31" s="331">
        <v>0.97101896099892093</v>
      </c>
    </row>
    <row r="34" spans="1:18" ht="15.75" thickBot="1" x14ac:dyDescent="0.25">
      <c r="A34" s="251" t="s">
        <v>350</v>
      </c>
    </row>
    <row r="35" spans="1:18" ht="15.75" thickBot="1" x14ac:dyDescent="0.25">
      <c r="A35" s="1599" t="s">
        <v>181</v>
      </c>
      <c r="B35" s="1600"/>
      <c r="C35" s="1600"/>
      <c r="D35" s="1600"/>
      <c r="E35" s="1600"/>
      <c r="F35" s="1600"/>
      <c r="G35" s="1600"/>
      <c r="H35" s="1601"/>
      <c r="M35" s="281" t="s">
        <v>132</v>
      </c>
    </row>
    <row r="36" spans="1:18" s="285" customFormat="1" ht="107.25" customHeight="1" thickBot="1" x14ac:dyDescent="0.3">
      <c r="A36" s="474" t="s">
        <v>2</v>
      </c>
      <c r="B36" s="608" t="s">
        <v>3</v>
      </c>
      <c r="C36" s="609" t="s">
        <v>347</v>
      </c>
      <c r="D36" s="477" t="s">
        <v>348</v>
      </c>
      <c r="E36" s="477" t="s">
        <v>562</v>
      </c>
      <c r="F36" s="477" t="s">
        <v>185</v>
      </c>
      <c r="G36" s="477" t="s">
        <v>349</v>
      </c>
      <c r="H36" s="610" t="s">
        <v>187</v>
      </c>
      <c r="I36" s="445"/>
      <c r="J36" s="445"/>
      <c r="K36" s="445"/>
      <c r="L36" s="445"/>
      <c r="M36" s="445"/>
      <c r="N36" s="445"/>
      <c r="O36" s="445" t="s">
        <v>132</v>
      </c>
      <c r="P36" s="445"/>
      <c r="Q36" s="445"/>
      <c r="R36" s="445"/>
    </row>
    <row r="37" spans="1:18" ht="15" x14ac:dyDescent="0.25">
      <c r="A37" s="287">
        <v>1</v>
      </c>
      <c r="B37" s="288" t="s">
        <v>14</v>
      </c>
      <c r="C37" s="1560">
        <v>0</v>
      </c>
      <c r="D37" s="1561">
        <v>0</v>
      </c>
      <c r="E37" s="1561">
        <v>0</v>
      </c>
      <c r="F37" s="1561">
        <v>0</v>
      </c>
      <c r="G37" s="1561">
        <v>0</v>
      </c>
      <c r="H37" s="1562">
        <v>0</v>
      </c>
      <c r="O37" s="285" t="s">
        <v>132</v>
      </c>
      <c r="P37" s="285"/>
      <c r="Q37" s="285"/>
      <c r="R37" s="285"/>
    </row>
    <row r="38" spans="1:18" x14ac:dyDescent="0.2">
      <c r="A38" s="289">
        <v>2</v>
      </c>
      <c r="B38" s="290" t="s">
        <v>15</v>
      </c>
      <c r="C38" s="1563">
        <v>0</v>
      </c>
      <c r="D38" s="1564">
        <v>0</v>
      </c>
      <c r="E38" s="1564">
        <v>0</v>
      </c>
      <c r="F38" s="1564">
        <v>0</v>
      </c>
      <c r="G38" s="1564">
        <v>0</v>
      </c>
      <c r="H38" s="1565">
        <v>0</v>
      </c>
    </row>
    <row r="39" spans="1:18" x14ac:dyDescent="0.2">
      <c r="A39" s="289">
        <v>3</v>
      </c>
      <c r="B39" s="290" t="s">
        <v>16</v>
      </c>
      <c r="C39" s="1563">
        <v>0</v>
      </c>
      <c r="D39" s="1564">
        <v>0</v>
      </c>
      <c r="E39" s="1564">
        <v>0</v>
      </c>
      <c r="F39" s="1564">
        <v>0</v>
      </c>
      <c r="G39" s="1564">
        <v>0</v>
      </c>
      <c r="H39" s="1565">
        <v>0</v>
      </c>
    </row>
    <row r="40" spans="1:18" x14ac:dyDescent="0.2">
      <c r="A40" s="289">
        <v>4</v>
      </c>
      <c r="B40" s="290" t="s">
        <v>17</v>
      </c>
      <c r="C40" s="1563">
        <v>0</v>
      </c>
      <c r="D40" s="1564">
        <v>0</v>
      </c>
      <c r="E40" s="1564">
        <v>0</v>
      </c>
      <c r="F40" s="1564">
        <v>0</v>
      </c>
      <c r="G40" s="1564">
        <v>0</v>
      </c>
      <c r="H40" s="1565">
        <v>0</v>
      </c>
    </row>
    <row r="41" spans="1:18" x14ac:dyDescent="0.2">
      <c r="A41" s="289">
        <v>5</v>
      </c>
      <c r="B41" s="290" t="s">
        <v>18</v>
      </c>
      <c r="C41" s="1563">
        <v>0</v>
      </c>
      <c r="D41" s="1564">
        <v>2</v>
      </c>
      <c r="E41" s="1564">
        <v>2</v>
      </c>
      <c r="F41" s="1564">
        <v>0</v>
      </c>
      <c r="G41" s="1564">
        <v>0</v>
      </c>
      <c r="H41" s="1565">
        <v>0</v>
      </c>
    </row>
    <row r="42" spans="1:18" x14ac:dyDescent="0.2">
      <c r="A42" s="291">
        <v>6</v>
      </c>
      <c r="B42" s="292" t="s">
        <v>19</v>
      </c>
      <c r="C42" s="1563">
        <v>0</v>
      </c>
      <c r="D42" s="1564">
        <v>2</v>
      </c>
      <c r="E42" s="1564">
        <v>2</v>
      </c>
      <c r="F42" s="1564">
        <v>0</v>
      </c>
      <c r="G42" s="1564">
        <v>0</v>
      </c>
      <c r="H42" s="1565">
        <v>0</v>
      </c>
    </row>
    <row r="43" spans="1:18" x14ac:dyDescent="0.2">
      <c r="A43" s="291">
        <v>7</v>
      </c>
      <c r="B43" s="292" t="s">
        <v>20</v>
      </c>
      <c r="C43" s="1563">
        <v>0</v>
      </c>
      <c r="D43" s="1564">
        <v>0</v>
      </c>
      <c r="E43" s="1564">
        <v>0</v>
      </c>
      <c r="F43" s="1564">
        <v>0</v>
      </c>
      <c r="G43" s="1564">
        <v>0</v>
      </c>
      <c r="H43" s="1565">
        <v>0</v>
      </c>
    </row>
    <row r="44" spans="1:18" x14ac:dyDescent="0.2">
      <c r="A44" s="289">
        <v>8</v>
      </c>
      <c r="B44" s="290" t="s">
        <v>21</v>
      </c>
      <c r="C44" s="1563">
        <v>0</v>
      </c>
      <c r="D44" s="1564">
        <v>1</v>
      </c>
      <c r="E44" s="1564">
        <v>0</v>
      </c>
      <c r="F44" s="1564">
        <v>0</v>
      </c>
      <c r="G44" s="1564">
        <v>0</v>
      </c>
      <c r="H44" s="1565">
        <v>1</v>
      </c>
    </row>
    <row r="45" spans="1:18" x14ac:dyDescent="0.2">
      <c r="A45" s="289">
        <v>9</v>
      </c>
      <c r="B45" s="290" t="s">
        <v>22</v>
      </c>
      <c r="C45" s="1563">
        <v>0</v>
      </c>
      <c r="D45" s="1564">
        <v>1</v>
      </c>
      <c r="E45" s="1564">
        <v>1</v>
      </c>
      <c r="F45" s="1564">
        <v>0</v>
      </c>
      <c r="G45" s="1564">
        <v>0</v>
      </c>
      <c r="H45" s="1565">
        <v>0</v>
      </c>
    </row>
    <row r="46" spans="1:18" x14ac:dyDescent="0.2">
      <c r="A46" s="289">
        <v>10</v>
      </c>
      <c r="B46" s="290" t="s">
        <v>23</v>
      </c>
      <c r="C46" s="1563">
        <v>0</v>
      </c>
      <c r="D46" s="1564">
        <v>0</v>
      </c>
      <c r="E46" s="1564">
        <v>0</v>
      </c>
      <c r="F46" s="1564">
        <v>0</v>
      </c>
      <c r="G46" s="1564">
        <v>0</v>
      </c>
      <c r="H46" s="1565">
        <v>0</v>
      </c>
    </row>
    <row r="47" spans="1:18" x14ac:dyDescent="0.2">
      <c r="A47" s="291">
        <v>11</v>
      </c>
      <c r="B47" s="292" t="s">
        <v>24</v>
      </c>
      <c r="C47" s="1563">
        <v>0</v>
      </c>
      <c r="D47" s="1564">
        <v>0</v>
      </c>
      <c r="E47" s="1564">
        <v>0</v>
      </c>
      <c r="F47" s="1564">
        <v>0</v>
      </c>
      <c r="G47" s="1564">
        <v>0</v>
      </c>
      <c r="H47" s="1565">
        <v>0</v>
      </c>
    </row>
    <row r="48" spans="1:18" x14ac:dyDescent="0.2">
      <c r="A48" s="289">
        <v>12</v>
      </c>
      <c r="B48" s="290" t="s">
        <v>25</v>
      </c>
      <c r="C48" s="1563">
        <v>0</v>
      </c>
      <c r="D48" s="1564">
        <v>0</v>
      </c>
      <c r="E48" s="1564">
        <v>0</v>
      </c>
      <c r="F48" s="1564">
        <v>0</v>
      </c>
      <c r="G48" s="1564">
        <v>0</v>
      </c>
      <c r="H48" s="1565">
        <v>0</v>
      </c>
    </row>
    <row r="49" spans="1:15" x14ac:dyDescent="0.2">
      <c r="A49" s="289">
        <v>13</v>
      </c>
      <c r="B49" s="290" t="s">
        <v>26</v>
      </c>
      <c r="C49" s="1563">
        <v>0</v>
      </c>
      <c r="D49" s="1564">
        <v>0</v>
      </c>
      <c r="E49" s="1564">
        <v>0</v>
      </c>
      <c r="F49" s="1564">
        <v>0</v>
      </c>
      <c r="G49" s="1564">
        <v>0</v>
      </c>
      <c r="H49" s="1565">
        <v>0</v>
      </c>
    </row>
    <row r="50" spans="1:15" x14ac:dyDescent="0.2">
      <c r="A50" s="289">
        <v>14</v>
      </c>
      <c r="B50" s="290" t="s">
        <v>27</v>
      </c>
      <c r="C50" s="1563">
        <v>0</v>
      </c>
      <c r="D50" s="1564">
        <v>0</v>
      </c>
      <c r="E50" s="1564">
        <v>0</v>
      </c>
      <c r="F50" s="1564">
        <v>0</v>
      </c>
      <c r="G50" s="1564">
        <v>0</v>
      </c>
      <c r="H50" s="1565">
        <v>0</v>
      </c>
    </row>
    <row r="51" spans="1:15" ht="18" customHeight="1" thickBot="1" x14ac:dyDescent="0.25">
      <c r="A51" s="611">
        <v>15</v>
      </c>
      <c r="B51" s="293" t="s">
        <v>28</v>
      </c>
      <c r="C51" s="1566">
        <v>0</v>
      </c>
      <c r="D51" s="1567">
        <v>0</v>
      </c>
      <c r="E51" s="1567">
        <v>0</v>
      </c>
      <c r="F51" s="1567">
        <v>0</v>
      </c>
      <c r="G51" s="1567">
        <v>0</v>
      </c>
      <c r="H51" s="1568">
        <v>0</v>
      </c>
      <c r="O51" s="281"/>
    </row>
    <row r="52" spans="1:15" ht="15" x14ac:dyDescent="0.25">
      <c r="A52" s="322"/>
      <c r="B52" s="614" t="s">
        <v>496</v>
      </c>
      <c r="C52" s="1548">
        <f>SUM(C37:C51)</f>
        <v>0</v>
      </c>
      <c r="D52" s="1549">
        <f t="shared" ref="D52:H52" si="6">SUM(D37:D51)</f>
        <v>6</v>
      </c>
      <c r="E52" s="1549">
        <f t="shared" si="6"/>
        <v>5</v>
      </c>
      <c r="F52" s="1549">
        <f t="shared" si="6"/>
        <v>0</v>
      </c>
      <c r="G52" s="1549">
        <f t="shared" si="6"/>
        <v>0</v>
      </c>
      <c r="H52" s="1550">
        <f t="shared" si="6"/>
        <v>1</v>
      </c>
      <c r="O52" s="281"/>
    </row>
    <row r="53" spans="1:15" s="445" customFormat="1" x14ac:dyDescent="0.2">
      <c r="A53" s="521"/>
      <c r="B53" s="615" t="s">
        <v>429</v>
      </c>
      <c r="C53" s="1551">
        <v>0</v>
      </c>
      <c r="D53" s="1552">
        <v>2</v>
      </c>
      <c r="E53" s="1552">
        <v>2</v>
      </c>
      <c r="F53" s="1552">
        <v>0</v>
      </c>
      <c r="G53" s="1552">
        <v>0</v>
      </c>
      <c r="H53" s="1553">
        <v>0</v>
      </c>
    </row>
    <row r="54" spans="1:15" s="445" customFormat="1" x14ac:dyDescent="0.2">
      <c r="A54" s="294"/>
      <c r="B54" s="616" t="s">
        <v>387</v>
      </c>
      <c r="C54" s="1554">
        <v>0</v>
      </c>
      <c r="D54" s="1555">
        <v>3</v>
      </c>
      <c r="E54" s="1555">
        <v>2</v>
      </c>
      <c r="F54" s="1555">
        <v>0</v>
      </c>
      <c r="G54" s="1555">
        <v>1</v>
      </c>
      <c r="H54" s="1556">
        <v>0</v>
      </c>
    </row>
    <row r="55" spans="1:15" s="445" customFormat="1" ht="16.5" customHeight="1" thickBot="1" x14ac:dyDescent="0.3">
      <c r="A55" s="354"/>
      <c r="B55" s="617" t="s">
        <v>344</v>
      </c>
      <c r="C55" s="1557">
        <v>0</v>
      </c>
      <c r="D55" s="1558">
        <v>6</v>
      </c>
      <c r="E55" s="1558">
        <v>6</v>
      </c>
      <c r="F55" s="1558">
        <v>0</v>
      </c>
      <c r="G55" s="1558">
        <v>0</v>
      </c>
      <c r="H55" s="1559">
        <v>0</v>
      </c>
    </row>
  </sheetData>
  <mergeCells count="3">
    <mergeCell ref="C8:J8"/>
    <mergeCell ref="K8:R8"/>
    <mergeCell ref="A35:H35"/>
  </mergeCells>
  <pageMargins left="0.7" right="0.7" top="0.75" bottom="0.75" header="0.3" footer="0.3"/>
  <pageSetup paperSize="9" orientation="landscape" r:id="rId1"/>
  <rowBreaks count="1" manualBreakCount="1">
    <brk id="3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30"/>
  <sheetViews>
    <sheetView showGridLines="0" zoomScaleNormal="100" workbookViewId="0">
      <selection activeCell="U13" sqref="U13"/>
    </sheetView>
  </sheetViews>
  <sheetFormatPr baseColWidth="10" defaultColWidth="11.42578125" defaultRowHeight="15" x14ac:dyDescent="0.25"/>
  <cols>
    <col min="1" max="1" width="5.28515625" style="357" customWidth="1"/>
    <col min="2" max="2" width="21.140625" style="327" customWidth="1"/>
    <col min="3" max="3" width="8.7109375" style="327" customWidth="1"/>
    <col min="4" max="4" width="9" style="327" customWidth="1"/>
    <col min="5" max="5" width="9.7109375" style="327" customWidth="1"/>
    <col min="6" max="6" width="9.85546875" style="327" customWidth="1"/>
    <col min="7" max="7" width="9.28515625" style="327" customWidth="1"/>
    <col min="8" max="8" width="12.28515625" style="327" customWidth="1"/>
    <col min="9" max="9" width="12.28515625" style="520" customWidth="1"/>
    <col min="10" max="10" width="11.7109375" style="327" customWidth="1"/>
    <col min="11" max="11" width="9.85546875" style="327" customWidth="1"/>
    <col min="12" max="13" width="8.7109375" style="327" customWidth="1"/>
    <col min="14" max="14" width="8.42578125" style="327" customWidth="1"/>
    <col min="15" max="15" width="7.85546875" style="327" customWidth="1"/>
    <col min="16" max="16" width="10.28515625" style="327" customWidth="1"/>
    <col min="17" max="17" width="10.28515625" style="520" customWidth="1"/>
    <col min="18" max="18" width="12.5703125" style="327" customWidth="1"/>
    <col min="19" max="19" width="11.42578125" style="327" customWidth="1"/>
    <col min="20" max="16384" width="11.42578125" style="327"/>
  </cols>
  <sheetData>
    <row r="1" spans="1:18" x14ac:dyDescent="0.25">
      <c r="A1" s="336" t="s">
        <v>169</v>
      </c>
      <c r="B1" s="337"/>
    </row>
    <row r="2" spans="1:18" x14ac:dyDescent="0.25">
      <c r="A2" s="338" t="s">
        <v>0</v>
      </c>
    </row>
    <row r="3" spans="1:18" x14ac:dyDescent="0.25">
      <c r="A3" s="338"/>
    </row>
    <row r="4" spans="1:18" x14ac:dyDescent="0.25">
      <c r="A4" s="338" t="str">
        <f>A7</f>
        <v>Tabell 3 -2 - E - Klager etter avslag på sykehjemsplass i år</v>
      </c>
    </row>
    <row r="5" spans="1:18" x14ac:dyDescent="0.25">
      <c r="A5" s="338"/>
    </row>
    <row r="7" spans="1:18" s="251" customFormat="1" ht="15.75" thickBot="1" x14ac:dyDescent="0.25">
      <c r="A7" s="251" t="s">
        <v>190</v>
      </c>
    </row>
    <row r="8" spans="1:18" s="285" customFormat="1" ht="15.75" thickBot="1" x14ac:dyDescent="0.3">
      <c r="A8" s="303"/>
      <c r="B8" s="304"/>
      <c r="C8" s="1598" t="s">
        <v>56</v>
      </c>
      <c r="D8" s="1598"/>
      <c r="E8" s="1598"/>
      <c r="F8" s="1598"/>
      <c r="G8" s="1598"/>
      <c r="H8" s="1598"/>
      <c r="I8" s="1598"/>
      <c r="J8" s="1598"/>
      <c r="K8" s="1598" t="s">
        <v>181</v>
      </c>
      <c r="L8" s="1598"/>
      <c r="M8" s="1598"/>
      <c r="N8" s="1598"/>
      <c r="O8" s="1598"/>
      <c r="P8" s="1598"/>
      <c r="Q8" s="1598"/>
      <c r="R8" s="1598"/>
    </row>
    <row r="9" spans="1:18" s="285" customFormat="1" ht="221.45" customHeight="1" thickBot="1" x14ac:dyDescent="0.3">
      <c r="A9" s="305" t="s">
        <v>431</v>
      </c>
      <c r="B9" s="286" t="s">
        <v>3</v>
      </c>
      <c r="C9" s="305" t="s">
        <v>517</v>
      </c>
      <c r="D9" s="339" t="s">
        <v>191</v>
      </c>
      <c r="E9" s="339" t="s">
        <v>318</v>
      </c>
      <c r="F9" s="340" t="s">
        <v>319</v>
      </c>
      <c r="G9" s="478" t="s">
        <v>192</v>
      </c>
      <c r="H9" s="342" t="s">
        <v>320</v>
      </c>
      <c r="I9" s="339" t="s">
        <v>351</v>
      </c>
      <c r="J9" s="340" t="s">
        <v>321</v>
      </c>
      <c r="K9" s="305" t="s">
        <v>517</v>
      </c>
      <c r="L9" s="339" t="s">
        <v>191</v>
      </c>
      <c r="M9" s="339" t="s">
        <v>318</v>
      </c>
      <c r="N9" s="340" t="s">
        <v>319</v>
      </c>
      <c r="O9" s="341" t="s">
        <v>192</v>
      </c>
      <c r="P9" s="342" t="s">
        <v>518</v>
      </c>
      <c r="Q9" s="339" t="s">
        <v>351</v>
      </c>
      <c r="R9" s="340" t="s">
        <v>321</v>
      </c>
    </row>
    <row r="10" spans="1:18" x14ac:dyDescent="0.25">
      <c r="A10" s="309">
        <v>1</v>
      </c>
      <c r="B10" s="288" t="s">
        <v>14</v>
      </c>
      <c r="C10" s="343">
        <v>2</v>
      </c>
      <c r="D10" s="344">
        <v>0</v>
      </c>
      <c r="E10" s="344">
        <v>0</v>
      </c>
      <c r="F10" s="345">
        <v>0</v>
      </c>
      <c r="G10" s="628">
        <f>D10+F10</f>
        <v>0</v>
      </c>
      <c r="H10" s="343">
        <v>1</v>
      </c>
      <c r="I10" s="344">
        <v>1</v>
      </c>
      <c r="J10" s="345">
        <v>0</v>
      </c>
      <c r="K10" s="343">
        <v>2</v>
      </c>
      <c r="L10" s="344">
        <v>1</v>
      </c>
      <c r="M10" s="344">
        <v>0</v>
      </c>
      <c r="N10" s="345">
        <v>0</v>
      </c>
      <c r="O10" s="628">
        <f>L10+N10</f>
        <v>1</v>
      </c>
      <c r="P10" s="343">
        <v>1</v>
      </c>
      <c r="Q10" s="344">
        <v>0</v>
      </c>
      <c r="R10" s="345">
        <v>0</v>
      </c>
    </row>
    <row r="11" spans="1:18" x14ac:dyDescent="0.25">
      <c r="A11" s="313">
        <v>2</v>
      </c>
      <c r="B11" s="290" t="s">
        <v>15</v>
      </c>
      <c r="C11" s="346">
        <v>0</v>
      </c>
      <c r="D11" s="347">
        <v>0</v>
      </c>
      <c r="E11" s="347">
        <v>0</v>
      </c>
      <c r="F11" s="348">
        <v>0</v>
      </c>
      <c r="G11" s="626">
        <f t="shared" ref="G11:G24" si="0">D11+F11</f>
        <v>0</v>
      </c>
      <c r="H11" s="346">
        <v>0</v>
      </c>
      <c r="I11" s="347">
        <v>0</v>
      </c>
      <c r="J11" s="348">
        <v>0</v>
      </c>
      <c r="K11" s="346">
        <v>0</v>
      </c>
      <c r="L11" s="347">
        <v>0</v>
      </c>
      <c r="M11" s="347">
        <v>0</v>
      </c>
      <c r="N11" s="348">
        <v>0</v>
      </c>
      <c r="O11" s="626">
        <f t="shared" ref="O11:O24" si="1">L11+N11</f>
        <v>0</v>
      </c>
      <c r="P11" s="346">
        <v>0</v>
      </c>
      <c r="Q11" s="347">
        <v>0</v>
      </c>
      <c r="R11" s="348">
        <v>0</v>
      </c>
    </row>
    <row r="12" spans="1:18" x14ac:dyDescent="0.25">
      <c r="A12" s="313">
        <v>3</v>
      </c>
      <c r="B12" s="290" t="s">
        <v>16</v>
      </c>
      <c r="C12" s="346">
        <v>3</v>
      </c>
      <c r="D12" s="347">
        <v>3</v>
      </c>
      <c r="E12" s="347">
        <v>0</v>
      </c>
      <c r="F12" s="348">
        <v>0</v>
      </c>
      <c r="G12" s="626">
        <f t="shared" si="0"/>
        <v>3</v>
      </c>
      <c r="H12" s="346">
        <v>0</v>
      </c>
      <c r="I12" s="347">
        <v>0</v>
      </c>
      <c r="J12" s="348">
        <v>0</v>
      </c>
      <c r="K12" s="346">
        <v>0</v>
      </c>
      <c r="L12" s="347">
        <v>0</v>
      </c>
      <c r="M12" s="347">
        <v>0</v>
      </c>
      <c r="N12" s="348">
        <v>0</v>
      </c>
      <c r="O12" s="626">
        <f t="shared" si="1"/>
        <v>0</v>
      </c>
      <c r="P12" s="346">
        <v>0</v>
      </c>
      <c r="Q12" s="347">
        <v>0</v>
      </c>
      <c r="R12" s="348">
        <v>0</v>
      </c>
    </row>
    <row r="13" spans="1:18" ht="29.25" x14ac:dyDescent="0.25">
      <c r="A13" s="313">
        <v>4</v>
      </c>
      <c r="B13" s="290" t="s">
        <v>17</v>
      </c>
      <c r="C13" s="346">
        <v>1</v>
      </c>
      <c r="D13" s="347">
        <v>0</v>
      </c>
      <c r="E13" s="347">
        <v>0</v>
      </c>
      <c r="F13" s="348">
        <v>0</v>
      </c>
      <c r="G13" s="626">
        <f t="shared" si="0"/>
        <v>0</v>
      </c>
      <c r="H13" s="346">
        <v>1</v>
      </c>
      <c r="I13" s="347">
        <v>0</v>
      </c>
      <c r="J13" s="348">
        <v>0</v>
      </c>
      <c r="K13" s="346">
        <v>0</v>
      </c>
      <c r="L13" s="347">
        <v>0</v>
      </c>
      <c r="M13" s="347">
        <v>0</v>
      </c>
      <c r="N13" s="348">
        <v>0</v>
      </c>
      <c r="O13" s="626">
        <f t="shared" si="1"/>
        <v>0</v>
      </c>
      <c r="P13" s="346">
        <v>0</v>
      </c>
      <c r="Q13" s="347">
        <v>0</v>
      </c>
      <c r="R13" s="348">
        <v>0</v>
      </c>
    </row>
    <row r="14" spans="1:18" x14ac:dyDescent="0.25">
      <c r="A14" s="313">
        <v>5</v>
      </c>
      <c r="B14" s="290" t="s">
        <v>18</v>
      </c>
      <c r="C14" s="346">
        <v>2</v>
      </c>
      <c r="D14" s="347">
        <v>1</v>
      </c>
      <c r="E14" s="347">
        <v>1</v>
      </c>
      <c r="F14" s="348">
        <v>0</v>
      </c>
      <c r="G14" s="626">
        <f t="shared" si="0"/>
        <v>1</v>
      </c>
      <c r="H14" s="346">
        <v>0</v>
      </c>
      <c r="I14" s="347">
        <v>0</v>
      </c>
      <c r="J14" s="348">
        <v>0</v>
      </c>
      <c r="K14" s="346">
        <v>0</v>
      </c>
      <c r="L14" s="347">
        <v>0</v>
      </c>
      <c r="M14" s="347">
        <v>0</v>
      </c>
      <c r="N14" s="348">
        <v>0</v>
      </c>
      <c r="O14" s="626">
        <f t="shared" si="1"/>
        <v>0</v>
      </c>
      <c r="P14" s="346">
        <v>0</v>
      </c>
      <c r="Q14" s="347">
        <v>0</v>
      </c>
      <c r="R14" s="348">
        <v>0</v>
      </c>
    </row>
    <row r="15" spans="1:18" x14ac:dyDescent="0.25">
      <c r="A15" s="317">
        <v>6</v>
      </c>
      <c r="B15" s="292" t="s">
        <v>19</v>
      </c>
      <c r="C15" s="346">
        <v>9</v>
      </c>
      <c r="D15" s="347">
        <v>2</v>
      </c>
      <c r="E15" s="347">
        <v>5</v>
      </c>
      <c r="F15" s="348">
        <v>2</v>
      </c>
      <c r="G15" s="626">
        <f t="shared" si="0"/>
        <v>4</v>
      </c>
      <c r="H15" s="346">
        <v>0</v>
      </c>
      <c r="I15" s="347">
        <v>1</v>
      </c>
      <c r="J15" s="348">
        <v>2</v>
      </c>
      <c r="K15" s="346">
        <v>9</v>
      </c>
      <c r="L15" s="347">
        <v>5</v>
      </c>
      <c r="M15" s="347">
        <v>1</v>
      </c>
      <c r="N15" s="348">
        <v>1</v>
      </c>
      <c r="O15" s="626">
        <f t="shared" si="1"/>
        <v>6</v>
      </c>
      <c r="P15" s="346">
        <v>2</v>
      </c>
      <c r="Q15" s="347">
        <v>0</v>
      </c>
      <c r="R15" s="348">
        <v>0</v>
      </c>
    </row>
    <row r="16" spans="1:18" x14ac:dyDescent="0.25">
      <c r="A16" s="317">
        <v>7</v>
      </c>
      <c r="B16" s="292" t="s">
        <v>20</v>
      </c>
      <c r="C16" s="346">
        <v>6</v>
      </c>
      <c r="D16" s="347">
        <v>2</v>
      </c>
      <c r="E16" s="347">
        <v>2</v>
      </c>
      <c r="F16" s="348">
        <v>1</v>
      </c>
      <c r="G16" s="626">
        <f t="shared" si="0"/>
        <v>3</v>
      </c>
      <c r="H16" s="346">
        <v>4</v>
      </c>
      <c r="I16" s="347">
        <v>0</v>
      </c>
      <c r="J16" s="348">
        <v>0</v>
      </c>
      <c r="K16" s="346">
        <v>2</v>
      </c>
      <c r="L16" s="347">
        <v>2</v>
      </c>
      <c r="M16" s="347">
        <v>2</v>
      </c>
      <c r="N16" s="348">
        <v>0</v>
      </c>
      <c r="O16" s="626">
        <f t="shared" si="1"/>
        <v>2</v>
      </c>
      <c r="P16" s="346">
        <v>0</v>
      </c>
      <c r="Q16" s="347">
        <v>0</v>
      </c>
      <c r="R16" s="348">
        <v>2</v>
      </c>
    </row>
    <row r="17" spans="1:18" x14ac:dyDescent="0.25">
      <c r="A17" s="313">
        <v>8</v>
      </c>
      <c r="B17" s="290" t="s">
        <v>21</v>
      </c>
      <c r="C17" s="346">
        <v>1</v>
      </c>
      <c r="D17" s="347">
        <v>0</v>
      </c>
      <c r="E17" s="347">
        <v>0</v>
      </c>
      <c r="F17" s="348">
        <v>0</v>
      </c>
      <c r="G17" s="626">
        <f t="shared" si="0"/>
        <v>0</v>
      </c>
      <c r="H17" s="346">
        <v>0</v>
      </c>
      <c r="I17" s="347">
        <v>1</v>
      </c>
      <c r="J17" s="348">
        <v>0</v>
      </c>
      <c r="K17" s="346">
        <v>0</v>
      </c>
      <c r="L17" s="347">
        <v>0</v>
      </c>
      <c r="M17" s="347">
        <v>0</v>
      </c>
      <c r="N17" s="348">
        <v>0</v>
      </c>
      <c r="O17" s="626">
        <f t="shared" si="1"/>
        <v>0</v>
      </c>
      <c r="P17" s="346">
        <v>0</v>
      </c>
      <c r="Q17" s="347">
        <v>0</v>
      </c>
      <c r="R17" s="348">
        <v>0</v>
      </c>
    </row>
    <row r="18" spans="1:18" x14ac:dyDescent="0.25">
      <c r="A18" s="313">
        <v>9</v>
      </c>
      <c r="B18" s="290" t="s">
        <v>22</v>
      </c>
      <c r="C18" s="346">
        <v>2</v>
      </c>
      <c r="D18" s="347">
        <v>2</v>
      </c>
      <c r="E18" s="347">
        <v>0</v>
      </c>
      <c r="F18" s="348">
        <v>0</v>
      </c>
      <c r="G18" s="626">
        <f t="shared" si="0"/>
        <v>2</v>
      </c>
      <c r="H18" s="346">
        <v>1</v>
      </c>
      <c r="I18" s="347">
        <v>0</v>
      </c>
      <c r="J18" s="348">
        <v>0</v>
      </c>
      <c r="K18" s="346">
        <v>0</v>
      </c>
      <c r="L18" s="347">
        <v>0</v>
      </c>
      <c r="M18" s="347">
        <v>0</v>
      </c>
      <c r="N18" s="348">
        <v>0</v>
      </c>
      <c r="O18" s="626">
        <f t="shared" si="1"/>
        <v>0</v>
      </c>
      <c r="P18" s="346">
        <v>0</v>
      </c>
      <c r="Q18" s="347">
        <v>0</v>
      </c>
      <c r="R18" s="348">
        <v>0</v>
      </c>
    </row>
    <row r="19" spans="1:18" x14ac:dyDescent="0.25">
      <c r="A19" s="313">
        <v>10</v>
      </c>
      <c r="B19" s="290" t="s">
        <v>23</v>
      </c>
      <c r="C19" s="346">
        <v>4</v>
      </c>
      <c r="D19" s="347">
        <v>3</v>
      </c>
      <c r="E19" s="347">
        <v>0</v>
      </c>
      <c r="F19" s="348">
        <v>0</v>
      </c>
      <c r="G19" s="626">
        <f t="shared" si="0"/>
        <v>3</v>
      </c>
      <c r="H19" s="346">
        <v>0</v>
      </c>
      <c r="I19" s="347">
        <v>0</v>
      </c>
      <c r="J19" s="348">
        <v>1</v>
      </c>
      <c r="K19" s="346">
        <v>0</v>
      </c>
      <c r="L19" s="347">
        <v>0</v>
      </c>
      <c r="M19" s="347">
        <v>0</v>
      </c>
      <c r="N19" s="348">
        <v>0</v>
      </c>
      <c r="O19" s="626">
        <f t="shared" si="1"/>
        <v>0</v>
      </c>
      <c r="P19" s="346">
        <v>0</v>
      </c>
      <c r="Q19" s="347">
        <v>0</v>
      </c>
      <c r="R19" s="348">
        <v>0</v>
      </c>
    </row>
    <row r="20" spans="1:18" x14ac:dyDescent="0.25">
      <c r="A20" s="317">
        <v>11</v>
      </c>
      <c r="B20" s="292" t="s">
        <v>24</v>
      </c>
      <c r="C20" s="346">
        <v>1</v>
      </c>
      <c r="D20" s="347">
        <v>1</v>
      </c>
      <c r="E20" s="347">
        <v>0</v>
      </c>
      <c r="F20" s="348">
        <v>0</v>
      </c>
      <c r="G20" s="626">
        <f t="shared" si="0"/>
        <v>1</v>
      </c>
      <c r="H20" s="346">
        <v>0</v>
      </c>
      <c r="I20" s="347">
        <v>0</v>
      </c>
      <c r="J20" s="348">
        <v>0</v>
      </c>
      <c r="K20" s="346">
        <v>0</v>
      </c>
      <c r="L20" s="347">
        <v>0</v>
      </c>
      <c r="M20" s="347">
        <v>0</v>
      </c>
      <c r="N20" s="348">
        <v>0</v>
      </c>
      <c r="O20" s="626">
        <f t="shared" si="1"/>
        <v>0</v>
      </c>
      <c r="P20" s="346">
        <v>0</v>
      </c>
      <c r="Q20" s="347">
        <v>0</v>
      </c>
      <c r="R20" s="348">
        <v>0</v>
      </c>
    </row>
    <row r="21" spans="1:18" x14ac:dyDescent="0.25">
      <c r="A21" s="313">
        <v>12</v>
      </c>
      <c r="B21" s="290" t="s">
        <v>25</v>
      </c>
      <c r="C21" s="346">
        <v>8</v>
      </c>
      <c r="D21" s="347">
        <v>4</v>
      </c>
      <c r="E21" s="347">
        <v>2</v>
      </c>
      <c r="F21" s="348">
        <v>0</v>
      </c>
      <c r="G21" s="626">
        <f t="shared" si="0"/>
        <v>4</v>
      </c>
      <c r="H21" s="346">
        <v>2</v>
      </c>
      <c r="I21" s="347">
        <v>0</v>
      </c>
      <c r="J21" s="348">
        <v>1</v>
      </c>
      <c r="K21" s="346">
        <v>2</v>
      </c>
      <c r="L21" s="347">
        <v>0</v>
      </c>
      <c r="M21" s="347">
        <v>1</v>
      </c>
      <c r="N21" s="348">
        <v>1</v>
      </c>
      <c r="O21" s="626">
        <f t="shared" si="1"/>
        <v>1</v>
      </c>
      <c r="P21" s="346">
        <v>1</v>
      </c>
      <c r="Q21" s="347">
        <v>0</v>
      </c>
      <c r="R21" s="348">
        <v>0</v>
      </c>
    </row>
    <row r="22" spans="1:18" x14ac:dyDescent="0.25">
      <c r="A22" s="313">
        <v>13</v>
      </c>
      <c r="B22" s="290" t="s">
        <v>26</v>
      </c>
      <c r="C22" s="346">
        <v>6</v>
      </c>
      <c r="D22" s="347">
        <v>0</v>
      </c>
      <c r="E22" s="347">
        <v>2</v>
      </c>
      <c r="F22" s="348">
        <v>0</v>
      </c>
      <c r="G22" s="626">
        <f t="shared" si="0"/>
        <v>0</v>
      </c>
      <c r="H22" s="346">
        <v>2</v>
      </c>
      <c r="I22" s="347">
        <v>2</v>
      </c>
      <c r="J22" s="348">
        <v>1</v>
      </c>
      <c r="K22" s="346">
        <v>0</v>
      </c>
      <c r="L22" s="347">
        <v>0</v>
      </c>
      <c r="M22" s="347">
        <v>0</v>
      </c>
      <c r="N22" s="348">
        <v>0</v>
      </c>
      <c r="O22" s="626">
        <f t="shared" si="1"/>
        <v>0</v>
      </c>
      <c r="P22" s="346">
        <v>0</v>
      </c>
      <c r="Q22" s="347">
        <v>0</v>
      </c>
      <c r="R22" s="348">
        <v>0</v>
      </c>
    </row>
    <row r="23" spans="1:18" x14ac:dyDescent="0.25">
      <c r="A23" s="313">
        <v>14</v>
      </c>
      <c r="B23" s="290" t="s">
        <v>27</v>
      </c>
      <c r="C23" s="346">
        <v>8</v>
      </c>
      <c r="D23" s="347">
        <v>5</v>
      </c>
      <c r="E23" s="347">
        <v>0</v>
      </c>
      <c r="F23" s="348">
        <v>0</v>
      </c>
      <c r="G23" s="626">
        <f t="shared" si="0"/>
        <v>5</v>
      </c>
      <c r="H23" s="346">
        <v>4</v>
      </c>
      <c r="I23" s="347">
        <v>0</v>
      </c>
      <c r="J23" s="348">
        <v>0</v>
      </c>
      <c r="K23" s="346">
        <v>1</v>
      </c>
      <c r="L23" s="347">
        <v>1</v>
      </c>
      <c r="M23" s="347">
        <v>0</v>
      </c>
      <c r="N23" s="348">
        <v>0</v>
      </c>
      <c r="O23" s="626">
        <f t="shared" si="1"/>
        <v>1</v>
      </c>
      <c r="P23" s="346">
        <v>0</v>
      </c>
      <c r="Q23" s="347">
        <v>0</v>
      </c>
      <c r="R23" s="348">
        <v>0</v>
      </c>
    </row>
    <row r="24" spans="1:18" ht="30" thickBot="1" x14ac:dyDescent="0.3">
      <c r="A24" s="318">
        <v>15</v>
      </c>
      <c r="B24" s="293" t="s">
        <v>28</v>
      </c>
      <c r="C24" s="349">
        <v>1</v>
      </c>
      <c r="D24" s="350">
        <v>0</v>
      </c>
      <c r="E24" s="350">
        <v>0</v>
      </c>
      <c r="F24" s="351">
        <v>0</v>
      </c>
      <c r="G24" s="627">
        <f t="shared" si="0"/>
        <v>0</v>
      </c>
      <c r="H24" s="349">
        <v>1</v>
      </c>
      <c r="I24" s="350">
        <v>0</v>
      </c>
      <c r="J24" s="351">
        <v>0</v>
      </c>
      <c r="K24" s="349">
        <v>0</v>
      </c>
      <c r="L24" s="350">
        <v>0</v>
      </c>
      <c r="M24" s="350">
        <v>0</v>
      </c>
      <c r="N24" s="351">
        <v>0</v>
      </c>
      <c r="O24" s="627">
        <f t="shared" si="1"/>
        <v>0</v>
      </c>
      <c r="P24" s="349">
        <v>0</v>
      </c>
      <c r="Q24" s="350">
        <v>0</v>
      </c>
      <c r="R24" s="351">
        <v>0</v>
      </c>
    </row>
    <row r="25" spans="1:18" x14ac:dyDescent="0.25">
      <c r="A25" s="322"/>
      <c r="B25" s="614" t="s">
        <v>496</v>
      </c>
      <c r="C25" s="620">
        <f t="shared" ref="C25:R25" si="2">SUM(C10:C24)</f>
        <v>54</v>
      </c>
      <c r="D25" s="352">
        <f t="shared" si="2"/>
        <v>23</v>
      </c>
      <c r="E25" s="352">
        <f t="shared" si="2"/>
        <v>12</v>
      </c>
      <c r="F25" s="353">
        <f t="shared" si="2"/>
        <v>3</v>
      </c>
      <c r="G25" s="622">
        <f t="shared" si="2"/>
        <v>26</v>
      </c>
      <c r="H25" s="620">
        <f t="shared" si="2"/>
        <v>16</v>
      </c>
      <c r="I25" s="352">
        <f t="shared" si="2"/>
        <v>5</v>
      </c>
      <c r="J25" s="353">
        <f t="shared" si="2"/>
        <v>5</v>
      </c>
      <c r="K25" s="618">
        <f t="shared" si="2"/>
        <v>16</v>
      </c>
      <c r="L25" s="352">
        <f t="shared" si="2"/>
        <v>9</v>
      </c>
      <c r="M25" s="352">
        <f t="shared" si="2"/>
        <v>4</v>
      </c>
      <c r="N25" s="612">
        <f t="shared" si="2"/>
        <v>2</v>
      </c>
      <c r="O25" s="624">
        <f t="shared" si="2"/>
        <v>11</v>
      </c>
      <c r="P25" s="618">
        <f t="shared" si="2"/>
        <v>4</v>
      </c>
      <c r="Q25" s="352">
        <f t="shared" si="2"/>
        <v>0</v>
      </c>
      <c r="R25" s="353">
        <f t="shared" si="2"/>
        <v>2</v>
      </c>
    </row>
    <row r="26" spans="1:18" s="445" customFormat="1" ht="14.25" x14ac:dyDescent="0.2">
      <c r="A26" s="521"/>
      <c r="B26" s="615" t="s">
        <v>429</v>
      </c>
      <c r="C26" s="621">
        <v>55</v>
      </c>
      <c r="D26" s="355">
        <v>27</v>
      </c>
      <c r="E26" s="355">
        <v>21</v>
      </c>
      <c r="F26" s="356">
        <v>12</v>
      </c>
      <c r="G26" s="623">
        <v>39</v>
      </c>
      <c r="H26" s="621">
        <v>10</v>
      </c>
      <c r="I26" s="355">
        <v>6</v>
      </c>
      <c r="J26" s="356">
        <v>4</v>
      </c>
      <c r="K26" s="619">
        <v>44</v>
      </c>
      <c r="L26" s="355">
        <v>24</v>
      </c>
      <c r="M26" s="355">
        <v>4</v>
      </c>
      <c r="N26" s="613">
        <v>1</v>
      </c>
      <c r="O26" s="625">
        <v>25</v>
      </c>
      <c r="P26" s="619">
        <v>14</v>
      </c>
      <c r="Q26" s="613">
        <v>5</v>
      </c>
      <c r="R26" s="356">
        <v>2</v>
      </c>
    </row>
    <row r="27" spans="1:18" s="445" customFormat="1" ht="14.25" x14ac:dyDescent="0.2">
      <c r="A27" s="521"/>
      <c r="B27" s="615" t="s">
        <v>387</v>
      </c>
      <c r="C27" s="621">
        <v>63</v>
      </c>
      <c r="D27" s="355">
        <v>21</v>
      </c>
      <c r="E27" s="355">
        <v>22</v>
      </c>
      <c r="F27" s="356">
        <v>14</v>
      </c>
      <c r="G27" s="623">
        <v>35</v>
      </c>
      <c r="H27" s="621">
        <v>14</v>
      </c>
      <c r="I27" s="355">
        <v>4</v>
      </c>
      <c r="J27" s="356">
        <v>8</v>
      </c>
      <c r="K27" s="619">
        <v>25</v>
      </c>
      <c r="L27" s="355">
        <v>14</v>
      </c>
      <c r="M27" s="355">
        <v>6</v>
      </c>
      <c r="N27" s="613">
        <v>1</v>
      </c>
      <c r="O27" s="625">
        <v>15</v>
      </c>
      <c r="P27" s="619">
        <v>4</v>
      </c>
      <c r="Q27" s="613">
        <v>4</v>
      </c>
      <c r="R27" s="356">
        <v>2</v>
      </c>
    </row>
    <row r="28" spans="1:18" s="445" customFormat="1" ht="14.25" x14ac:dyDescent="0.2">
      <c r="A28" s="521"/>
      <c r="B28" s="615" t="s">
        <v>344</v>
      </c>
      <c r="C28" s="621">
        <v>47</v>
      </c>
      <c r="D28" s="355">
        <v>24</v>
      </c>
      <c r="E28" s="355">
        <v>11</v>
      </c>
      <c r="F28" s="356">
        <v>4</v>
      </c>
      <c r="G28" s="623">
        <v>29</v>
      </c>
      <c r="H28" s="621">
        <v>7</v>
      </c>
      <c r="I28" s="355">
        <v>4</v>
      </c>
      <c r="J28" s="356">
        <v>3</v>
      </c>
      <c r="K28" s="619">
        <v>23</v>
      </c>
      <c r="L28" s="355">
        <v>10</v>
      </c>
      <c r="M28" s="355">
        <v>6</v>
      </c>
      <c r="N28" s="613">
        <v>1</v>
      </c>
      <c r="O28" s="625">
        <v>11</v>
      </c>
      <c r="P28" s="619">
        <v>6</v>
      </c>
      <c r="Q28" s="613">
        <v>1</v>
      </c>
      <c r="R28" s="356">
        <v>3</v>
      </c>
    </row>
    <row r="29" spans="1:18" s="445" customFormat="1" thickBot="1" x14ac:dyDescent="0.25">
      <c r="A29" s="966"/>
      <c r="B29" s="967" t="s">
        <v>189</v>
      </c>
      <c r="C29" s="968">
        <v>47</v>
      </c>
      <c r="D29" s="630">
        <v>21</v>
      </c>
      <c r="E29" s="630">
        <v>13</v>
      </c>
      <c r="F29" s="631">
        <v>8</v>
      </c>
      <c r="G29" s="969">
        <v>29</v>
      </c>
      <c r="H29" s="968">
        <v>8</v>
      </c>
      <c r="I29" s="970" t="s">
        <v>154</v>
      </c>
      <c r="J29" s="631">
        <v>6</v>
      </c>
      <c r="K29" s="850">
        <v>14</v>
      </c>
      <c r="L29" s="630">
        <v>6</v>
      </c>
      <c r="M29" s="630">
        <v>5</v>
      </c>
      <c r="N29" s="971">
        <v>1</v>
      </c>
      <c r="O29" s="629">
        <v>7</v>
      </c>
      <c r="P29" s="850">
        <v>6</v>
      </c>
      <c r="Q29" s="972" t="s">
        <v>154</v>
      </c>
      <c r="R29" s="631">
        <v>3</v>
      </c>
    </row>
    <row r="30" spans="1:18" x14ac:dyDescent="0.25">
      <c r="A30" s="338"/>
    </row>
  </sheetData>
  <mergeCells count="2">
    <mergeCell ref="C8:J8"/>
    <mergeCell ref="K8:R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33</vt:i4>
      </vt:variant>
      <vt:variant>
        <vt:lpstr>Navngitte områder</vt:lpstr>
      </vt:variant>
      <vt:variant>
        <vt:i4>4</vt:i4>
      </vt:variant>
    </vt:vector>
  </HeadingPairs>
  <TitlesOfParts>
    <vt:vector size="37" baseType="lpstr">
      <vt:lpstr>Tab 1-16-A Fysioterapitilbud</vt:lpstr>
      <vt:lpstr>Tab 1-16-B Psykologer i byd.</vt:lpstr>
      <vt:lpstr>Tab_3_1_B-A1-A7-Alder-beboere</vt:lpstr>
      <vt:lpstr>Tab_3-1-D1-D2-utenbys_pasienter</vt:lpstr>
      <vt:lpstr>Tab_3_2_-_Ventetid</vt:lpstr>
      <vt:lpstr>Tab_3_2-B-saksbeh_tider</vt:lpstr>
      <vt:lpstr>Tab_3-2-c-UTSKR_KLARE_PAS_</vt:lpstr>
      <vt:lpstr>Tab_3-2-D-søkn_avsl_sykehj_pl</vt:lpstr>
      <vt:lpstr>Tab_3-2-E-klager_etter_avslag</vt:lpstr>
      <vt:lpstr>Tab 3-2-E-1 Saksbeh.tid klager</vt:lpstr>
      <vt:lpstr>Tab_3-2-F-alt_tilb</vt:lpstr>
      <vt:lpstr>Tab_3-3-B_oppholdsdøgn</vt:lpstr>
      <vt:lpstr>Tab_3-3-C_opphdøgn_type_opphol</vt:lpstr>
      <vt:lpstr>Tab_3-4-Egenbet__i_inst_-HMS</vt:lpstr>
      <vt:lpstr>Tab_3_5_-_hjemmetjenester</vt:lpstr>
      <vt:lpstr>3-5A-2 avl. og oms.l</vt:lpstr>
      <vt:lpstr>Tab_3_5B_-_Ant__vedtakstimer</vt:lpstr>
      <vt:lpstr>Tab 3-5C hverdagsrehabilitering</vt:lpstr>
      <vt:lpstr>Tab_3_6_-_andel_mottakere_hj_tj</vt:lpstr>
      <vt:lpstr>Tab3-7-saksb_tid-hjemmetjen</vt:lpstr>
      <vt:lpstr>3-7 Kvalitet hj.tj</vt:lpstr>
      <vt:lpstr>Tab_3-8-A_dagsenter</vt:lpstr>
      <vt:lpstr>Tab 3-8-A-2 Dagakt.-demente</vt:lpstr>
      <vt:lpstr>3-8-B Trygghetsalarmer</vt:lpstr>
      <vt:lpstr>Tab_3_9_-_omsorgsboliger</vt:lpstr>
      <vt:lpstr>Tab_3_9_B Søkn omsorg+</vt:lpstr>
      <vt:lpstr>Tab_3_9_C Klager omsorg+</vt:lpstr>
      <vt:lpstr>Tab_3-10-personer_med_utv_h_</vt:lpstr>
      <vt:lpstr>Tab_3-11-boforhold_for_utv_h_</vt:lpstr>
      <vt:lpstr>Tab_3-12-akt__for_psyk_utv_h_</vt:lpstr>
      <vt:lpstr>Tab_3-14-eldresentre_m_v_</vt:lpstr>
      <vt:lpstr>Tab 3-14-C Seniorveiledertjenes</vt:lpstr>
      <vt:lpstr>kriteriebefolkning</vt:lpstr>
      <vt:lpstr>'3-5A-2 avl. og oms.l'!Utskriftsområde</vt:lpstr>
      <vt:lpstr>kriteriebefolkning!Utskriftsområde</vt:lpstr>
      <vt:lpstr>'Tab_3-2-D-søkn_avsl_sykehj_pl'!Utskriftsområde</vt:lpstr>
      <vt:lpstr>'Tab_3-3-C_opphdøgn_type_opphol'!Utskriftsområde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Svein Opøien</dc:creator>
  <cp:lastModifiedBy>Anders Malm</cp:lastModifiedBy>
  <cp:lastPrinted>2018-03-21T10:15:55Z</cp:lastPrinted>
  <dcterms:created xsi:type="dcterms:W3CDTF">2003-11-04T12:39:02Z</dcterms:created>
  <dcterms:modified xsi:type="dcterms:W3CDTF">2018-04-10T08:14:47Z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ikbSavedTime">
    <vt:lpwstr>2010-05-07 14:11:59</vt:lpwstr>
  </property>
</Properties>
</file>