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4.xml" ContentType="application/vnd.openxmlformats-officedocument.drawing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6" yWindow="816" windowWidth="15192" windowHeight="6108" tabRatio="888" firstSheet="11" activeTab="11"/>
  </bookViews>
  <sheets>
    <sheet name="Tab_3_1_B-A1-A7-Alder-beboere" sheetId="1" r:id="rId1"/>
    <sheet name="Tab_3-1-D1-D2-utenbys_pasienter" sheetId="2" r:id="rId2"/>
    <sheet name="Tab_3_2_-_Ventetid" sheetId="3" r:id="rId3"/>
    <sheet name="Tab_3_2-B-saksbeh_tider" sheetId="4" r:id="rId4"/>
    <sheet name="Tab_3-2-c-UTSKR_KLARE_PAS_" sheetId="29" r:id="rId5"/>
    <sheet name="Tab_3-2-D-søkn_avsl_sykehj_pl" sheetId="28" r:id="rId6"/>
    <sheet name="Tab_3-2-E-klager_etter_avslag" sheetId="27" r:id="rId7"/>
    <sheet name="Tab 3-2-E-1 Saksbeh.tid klager" sheetId="30" r:id="rId8"/>
    <sheet name="Tab_3-2-F-alt_tilb" sheetId="26" r:id="rId9"/>
    <sheet name="Tab_3-3-B_oppholdsdøgn" sheetId="10" r:id="rId10"/>
    <sheet name="Tab_3-3-C_opphdøgn_type_opphol" sheetId="11" r:id="rId11"/>
    <sheet name="Tab_3-4-Egenbet__i_inst_-HMS" sheetId="31" r:id="rId12"/>
    <sheet name="Tab_3_5_-_hjemmetjenester" sheetId="13" r:id="rId13"/>
    <sheet name="3-5A-2 avl. og oms.l" sheetId="42" r:id="rId14"/>
    <sheet name="Tab_3_5B_-_Ant__vedtakstimer" sheetId="14" r:id="rId15"/>
    <sheet name="Tab 3-5C hverdagsrehabilitering" sheetId="43" r:id="rId16"/>
    <sheet name="Tab_3_6_-_andel_mottakere_hj_tj" sheetId="15" r:id="rId17"/>
    <sheet name="Tab3-7-saksb_tid-hjemmetjen" sheetId="16" r:id="rId18"/>
    <sheet name="3-7 Kvalitet hj.tj" sheetId="32" r:id="rId19"/>
    <sheet name="Tab_3-8-A_dagsenter" sheetId="18" r:id="rId20"/>
    <sheet name="3-8-B Trygghetsalarmer" sheetId="33" r:id="rId21"/>
    <sheet name="Tab_3_9_-_omsorgsboliger" sheetId="19" r:id="rId22"/>
    <sheet name="Tab_3_9_B Søkn omsorg+" sheetId="37" r:id="rId23"/>
    <sheet name="Tab_3_9_C Klager omsorg+" sheetId="36" r:id="rId24"/>
    <sheet name="Tab_3-10-personer_med_utv_h_" sheetId="35" r:id="rId25"/>
    <sheet name="Tab_3-11-boforhold_for_utv_h_" sheetId="34" r:id="rId26"/>
    <sheet name="Tab_3-12-akt__for_psyk_utv_h_" sheetId="40" r:id="rId27"/>
    <sheet name="Tab_3-14-eldresentre_m_v_" sheetId="39" r:id="rId28"/>
    <sheet name="Tab 3-14-C Seniorveiledertjenes" sheetId="38" r:id="rId29"/>
    <sheet name="kriteriebefolkning" sheetId="24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tall1">'[1]MAL2T-2003B_XLS'!$G$7:$G$731</definedName>
    <definedName name="_xlnm.Print_Area" localSheetId="13">'3-5A-2 avl. og oms.l'!$A$1:$Z$54</definedName>
    <definedName name="_xlnm.Print_Area" localSheetId="29">kriteriebefolkning!$A$1:$U$23</definedName>
    <definedName name="_xlnm.Print_Area" localSheetId="28">'Tab 3-14-C Seniorveiledertjenes'!$A$4:$G$24</definedName>
    <definedName name="_xlnm.Print_Area" localSheetId="7">'Tab 3-2-E-1 Saksbeh.tid klager'!$A$5:$H$29</definedName>
    <definedName name="_xlnm.Print_Area" localSheetId="23">'Tab_3_9_C Klager omsorg+'!$A$8:$J$28</definedName>
    <definedName name="_xlnm.Print_Area" localSheetId="24">'Tab_3-10-personer_med_utv_h_'!$A$8:$J$29</definedName>
    <definedName name="_xlnm.Print_Area" localSheetId="25">'Tab_3-11-boforhold_for_utv_h_'!$A$8:$I$29</definedName>
    <definedName name="_xlnm.Print_Area" localSheetId="26">'Tab_3-12-akt__for_psyk_utv_h_'!$A$8:$H$29</definedName>
    <definedName name="_xlnm.Print_Area" localSheetId="27">'Tab_3-14-eldresentre_m_v_'!$A$8:$K$29</definedName>
    <definedName name="_xlnm.Print_Area" localSheetId="5">'Tab_3-2-D-søkn_avsl_sykehj_pl'!$A$7:$R$53</definedName>
    <definedName name="_xlnm.Print_Area" localSheetId="8">'Tab_3-2-F-alt_tilb'!$A$6:$L$29</definedName>
    <definedName name="_xlnm.Print_Area" localSheetId="10">'Tab_3-3-C_opphdøgn_type_opphol'!$A$1:$P$131</definedName>
  </definedNames>
  <calcPr calcId="145621"/>
</workbook>
</file>

<file path=xl/calcChain.xml><?xml version="1.0" encoding="utf-8"?>
<calcChain xmlns="http://schemas.openxmlformats.org/spreadsheetml/2006/main">
  <c r="B25" i="24" l="1"/>
  <c r="G21" i="29" l="1"/>
  <c r="G20" i="29"/>
  <c r="G18" i="29"/>
  <c r="G17" i="29"/>
  <c r="G13" i="29"/>
  <c r="F21" i="29"/>
  <c r="F20" i="29"/>
  <c r="F19" i="29"/>
  <c r="F18" i="29"/>
  <c r="F17" i="29"/>
  <c r="F15" i="29"/>
  <c r="F13" i="29"/>
  <c r="E21" i="29"/>
  <c r="E20" i="29"/>
  <c r="E19" i="29"/>
  <c r="E18" i="29"/>
  <c r="E17" i="29"/>
  <c r="E15" i="29"/>
  <c r="E13" i="29"/>
  <c r="D21" i="29"/>
  <c r="D20" i="29"/>
  <c r="D19" i="29"/>
  <c r="D18" i="29"/>
  <c r="D17" i="29"/>
  <c r="D15" i="29"/>
  <c r="D13" i="29"/>
  <c r="C21" i="29"/>
  <c r="C20" i="29"/>
  <c r="C19" i="29"/>
  <c r="C18" i="29"/>
  <c r="C17" i="29"/>
  <c r="C15" i="29"/>
  <c r="C13" i="29"/>
  <c r="J25" i="37" l="1"/>
  <c r="L193" i="19"/>
  <c r="M193" i="19"/>
  <c r="N193" i="19"/>
  <c r="Q193" i="19" s="1"/>
  <c r="O193" i="19"/>
  <c r="P193" i="19"/>
  <c r="L194" i="19"/>
  <c r="M194" i="19"/>
  <c r="N194" i="19"/>
  <c r="O194" i="19"/>
  <c r="P194" i="19"/>
  <c r="L195" i="19"/>
  <c r="M195" i="19"/>
  <c r="N195" i="19"/>
  <c r="O195" i="19"/>
  <c r="P195" i="19"/>
  <c r="L196" i="19"/>
  <c r="M196" i="19"/>
  <c r="N196" i="19"/>
  <c r="O196" i="19"/>
  <c r="P196" i="19"/>
  <c r="G46" i="19"/>
  <c r="L46" i="19"/>
  <c r="M46" i="19"/>
  <c r="N46" i="19"/>
  <c r="O46" i="19"/>
  <c r="P46" i="19"/>
  <c r="G47" i="19"/>
  <c r="L47" i="19"/>
  <c r="M47" i="19"/>
  <c r="N47" i="19"/>
  <c r="O47" i="19"/>
  <c r="P47" i="19"/>
  <c r="G48" i="19"/>
  <c r="L48" i="19"/>
  <c r="M48" i="19"/>
  <c r="N48" i="19"/>
  <c r="O48" i="19"/>
  <c r="P48" i="19"/>
  <c r="G49" i="19"/>
  <c r="L49" i="19"/>
  <c r="M49" i="19"/>
  <c r="N49" i="19"/>
  <c r="O49" i="19"/>
  <c r="P49" i="19"/>
  <c r="I11" i="15"/>
  <c r="I10" i="15"/>
  <c r="I9" i="15"/>
  <c r="G8" i="15"/>
  <c r="M8" i="15" s="1"/>
  <c r="I8" i="15"/>
  <c r="H8" i="15"/>
  <c r="N8" i="15" s="1"/>
  <c r="L8" i="15"/>
  <c r="G9" i="15"/>
  <c r="M9" i="15" s="1"/>
  <c r="H9" i="15"/>
  <c r="J9" i="15"/>
  <c r="K9" i="15"/>
  <c r="L9" i="15"/>
  <c r="N9" i="15"/>
  <c r="G10" i="15"/>
  <c r="M10" i="15" s="1"/>
  <c r="H10" i="15"/>
  <c r="J10" i="15"/>
  <c r="K10" i="15"/>
  <c r="L10" i="15"/>
  <c r="N10" i="15"/>
  <c r="G11" i="15"/>
  <c r="M11" i="15" s="1"/>
  <c r="H11" i="15"/>
  <c r="J11" i="15"/>
  <c r="K11" i="15"/>
  <c r="L11" i="15"/>
  <c r="N11" i="15"/>
  <c r="G22" i="43"/>
  <c r="Q195" i="19" l="1"/>
  <c r="Q194" i="19"/>
  <c r="Q196" i="19"/>
  <c r="Q48" i="19"/>
  <c r="Q46" i="19"/>
  <c r="Q49" i="19"/>
  <c r="Q47" i="19"/>
  <c r="J8" i="15"/>
  <c r="K8" i="15"/>
  <c r="F76" i="14" l="1"/>
  <c r="Z10" i="13" l="1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K23" i="10" l="1"/>
  <c r="F23" i="10"/>
  <c r="H25" i="10"/>
  <c r="F11" i="10" l="1"/>
  <c r="F12" i="10"/>
  <c r="F13" i="10"/>
  <c r="F14" i="10"/>
  <c r="F15" i="10"/>
  <c r="F16" i="10"/>
  <c r="F17" i="10"/>
  <c r="F18" i="10"/>
  <c r="F19" i="10"/>
  <c r="F20" i="10"/>
  <c r="F21" i="10"/>
  <c r="F22" i="10"/>
  <c r="F24" i="10"/>
  <c r="F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4" i="10"/>
  <c r="L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4" i="10"/>
  <c r="K10" i="10"/>
  <c r="P39" i="11" l="1"/>
  <c r="P40" i="11"/>
  <c r="P41" i="11"/>
  <c r="C109" i="11"/>
  <c r="D109" i="11"/>
  <c r="E109" i="11"/>
  <c r="C110" i="11"/>
  <c r="D110" i="11"/>
  <c r="E110" i="11"/>
  <c r="C111" i="11"/>
  <c r="D111" i="11"/>
  <c r="E111" i="11"/>
  <c r="C112" i="11"/>
  <c r="D112" i="11"/>
  <c r="E112" i="11"/>
  <c r="C113" i="11"/>
  <c r="D113" i="11"/>
  <c r="E113" i="11"/>
  <c r="C114" i="11"/>
  <c r="D114" i="11"/>
  <c r="E114" i="11"/>
  <c r="C115" i="11"/>
  <c r="D115" i="11"/>
  <c r="E115" i="11"/>
  <c r="C116" i="11"/>
  <c r="D116" i="11"/>
  <c r="E116" i="11"/>
  <c r="C117" i="11"/>
  <c r="D117" i="11"/>
  <c r="E117" i="11"/>
  <c r="C118" i="11"/>
  <c r="D118" i="11"/>
  <c r="E118" i="11"/>
  <c r="C119" i="11"/>
  <c r="D119" i="11"/>
  <c r="E119" i="11"/>
  <c r="C120" i="11"/>
  <c r="D120" i="11"/>
  <c r="E120" i="11"/>
  <c r="C121" i="11"/>
  <c r="D121" i="11"/>
  <c r="E121" i="11"/>
  <c r="C122" i="11"/>
  <c r="D122" i="11"/>
  <c r="E122" i="11"/>
  <c r="C123" i="11"/>
  <c r="D123" i="11"/>
  <c r="E123" i="11"/>
  <c r="F109" i="11"/>
  <c r="G109" i="11"/>
  <c r="H109" i="11"/>
  <c r="I109" i="11"/>
  <c r="J109" i="11"/>
  <c r="K109" i="11"/>
  <c r="L109" i="11"/>
  <c r="F110" i="11"/>
  <c r="G110" i="11"/>
  <c r="H110" i="11"/>
  <c r="I110" i="11"/>
  <c r="J110" i="11"/>
  <c r="K110" i="11"/>
  <c r="L110" i="11"/>
  <c r="F111" i="11"/>
  <c r="G111" i="11"/>
  <c r="H111" i="11"/>
  <c r="I111" i="11"/>
  <c r="J111" i="11"/>
  <c r="K111" i="11"/>
  <c r="L111" i="11"/>
  <c r="F112" i="11"/>
  <c r="G112" i="11"/>
  <c r="H112" i="11"/>
  <c r="I112" i="11"/>
  <c r="J112" i="11"/>
  <c r="K112" i="11"/>
  <c r="L112" i="11"/>
  <c r="F113" i="11"/>
  <c r="G113" i="11"/>
  <c r="H113" i="11"/>
  <c r="I113" i="11"/>
  <c r="J113" i="11"/>
  <c r="K113" i="11"/>
  <c r="L113" i="11"/>
  <c r="F114" i="11"/>
  <c r="G114" i="11"/>
  <c r="H114" i="11"/>
  <c r="I114" i="11"/>
  <c r="J114" i="11"/>
  <c r="K114" i="11"/>
  <c r="L114" i="11"/>
  <c r="F115" i="11"/>
  <c r="G115" i="11"/>
  <c r="H115" i="11"/>
  <c r="I115" i="11"/>
  <c r="J115" i="11"/>
  <c r="K115" i="11"/>
  <c r="L115" i="11"/>
  <c r="F116" i="11"/>
  <c r="G116" i="11"/>
  <c r="H116" i="11"/>
  <c r="I116" i="11"/>
  <c r="J116" i="11"/>
  <c r="K116" i="11"/>
  <c r="L116" i="11"/>
  <c r="F117" i="11"/>
  <c r="G117" i="11"/>
  <c r="H117" i="11"/>
  <c r="I117" i="11"/>
  <c r="J117" i="11"/>
  <c r="K117" i="11"/>
  <c r="L117" i="11"/>
  <c r="F118" i="11"/>
  <c r="G118" i="11"/>
  <c r="H118" i="11"/>
  <c r="I118" i="11"/>
  <c r="J118" i="11"/>
  <c r="K118" i="11"/>
  <c r="L118" i="11"/>
  <c r="F119" i="11"/>
  <c r="G119" i="11"/>
  <c r="H119" i="11"/>
  <c r="I119" i="11"/>
  <c r="J119" i="11"/>
  <c r="K119" i="11"/>
  <c r="L119" i="11"/>
  <c r="F120" i="11"/>
  <c r="G120" i="11"/>
  <c r="H120" i="11"/>
  <c r="I120" i="11"/>
  <c r="J120" i="11"/>
  <c r="K120" i="11"/>
  <c r="L120" i="11"/>
  <c r="F121" i="11"/>
  <c r="G121" i="11"/>
  <c r="H121" i="11"/>
  <c r="I121" i="11"/>
  <c r="J121" i="11"/>
  <c r="K121" i="11"/>
  <c r="L121" i="11"/>
  <c r="F122" i="11"/>
  <c r="G122" i="11"/>
  <c r="H122" i="11"/>
  <c r="I122" i="11"/>
  <c r="J122" i="11"/>
  <c r="K122" i="11"/>
  <c r="L122" i="11"/>
  <c r="F123" i="11"/>
  <c r="G123" i="11"/>
  <c r="H123" i="11"/>
  <c r="I123" i="11"/>
  <c r="J123" i="11"/>
  <c r="K123" i="11"/>
  <c r="L123" i="11"/>
  <c r="L162" i="1" l="1"/>
  <c r="L114" i="1"/>
  <c r="F24" i="30" l="1"/>
  <c r="E24" i="30"/>
  <c r="D24" i="30"/>
  <c r="C24" i="30"/>
  <c r="A3" i="19" l="1"/>
  <c r="A4" i="19"/>
  <c r="A5" i="19"/>
  <c r="A6" i="19"/>
  <c r="A7" i="19"/>
  <c r="A8" i="19"/>
  <c r="A9" i="19"/>
  <c r="A10" i="19"/>
  <c r="A11" i="19"/>
  <c r="A12" i="19"/>
  <c r="A13" i="19"/>
  <c r="C21" i="19"/>
  <c r="D21" i="19"/>
  <c r="E21" i="19"/>
  <c r="F21" i="19"/>
  <c r="H21" i="19"/>
  <c r="I21" i="19"/>
  <c r="J21" i="19"/>
  <c r="O21" i="19" s="1"/>
  <c r="K21" i="19"/>
  <c r="R21" i="19"/>
  <c r="C22" i="19"/>
  <c r="D22" i="19"/>
  <c r="E22" i="19"/>
  <c r="F22" i="19"/>
  <c r="H22" i="19"/>
  <c r="M22" i="19" s="1"/>
  <c r="I22" i="19"/>
  <c r="N22" i="19" s="1"/>
  <c r="J22" i="19"/>
  <c r="K22" i="19"/>
  <c r="R22" i="19"/>
  <c r="C23" i="19"/>
  <c r="D23" i="19"/>
  <c r="E23" i="19"/>
  <c r="F23" i="19"/>
  <c r="H23" i="19"/>
  <c r="I23" i="19"/>
  <c r="J23" i="19"/>
  <c r="K23" i="19"/>
  <c r="R23" i="19"/>
  <c r="C24" i="19"/>
  <c r="D24" i="19"/>
  <c r="E24" i="19"/>
  <c r="F24" i="19"/>
  <c r="H24" i="19"/>
  <c r="I24" i="19"/>
  <c r="J24" i="19"/>
  <c r="O24" i="19" s="1"/>
  <c r="K24" i="19"/>
  <c r="R24" i="19"/>
  <c r="C25" i="19"/>
  <c r="D25" i="19"/>
  <c r="E25" i="19"/>
  <c r="F25" i="19"/>
  <c r="H25" i="19"/>
  <c r="I25" i="19"/>
  <c r="N25" i="19" s="1"/>
  <c r="J25" i="19"/>
  <c r="K25" i="19"/>
  <c r="R25" i="19"/>
  <c r="C26" i="19"/>
  <c r="D26" i="19"/>
  <c r="E26" i="19"/>
  <c r="F26" i="19"/>
  <c r="H26" i="19"/>
  <c r="M26" i="19" s="1"/>
  <c r="I26" i="19"/>
  <c r="J26" i="19"/>
  <c r="K26" i="19"/>
  <c r="R26" i="19"/>
  <c r="C27" i="19"/>
  <c r="D27" i="19"/>
  <c r="E27" i="19"/>
  <c r="F27" i="19"/>
  <c r="H27" i="19"/>
  <c r="M27" i="19" s="1"/>
  <c r="I27" i="19"/>
  <c r="J27" i="19"/>
  <c r="K27" i="19"/>
  <c r="P27" i="19" s="1"/>
  <c r="R27" i="19"/>
  <c r="C28" i="19"/>
  <c r="D28" i="19"/>
  <c r="E28" i="19"/>
  <c r="F28" i="19"/>
  <c r="H28" i="19"/>
  <c r="I28" i="19"/>
  <c r="J28" i="19"/>
  <c r="K28" i="19"/>
  <c r="R28" i="19"/>
  <c r="C29" i="19"/>
  <c r="D29" i="19"/>
  <c r="E29" i="19"/>
  <c r="F29" i="19"/>
  <c r="H29" i="19"/>
  <c r="I29" i="19"/>
  <c r="J29" i="19"/>
  <c r="K29" i="19"/>
  <c r="R29" i="19"/>
  <c r="C30" i="19"/>
  <c r="D30" i="19"/>
  <c r="E30" i="19"/>
  <c r="F30" i="19"/>
  <c r="H30" i="19"/>
  <c r="M30" i="19" s="1"/>
  <c r="I30" i="19"/>
  <c r="J30" i="19"/>
  <c r="K30" i="19"/>
  <c r="R30" i="19"/>
  <c r="C31" i="19"/>
  <c r="D31" i="19"/>
  <c r="E31" i="19"/>
  <c r="F31" i="19"/>
  <c r="H31" i="19"/>
  <c r="M31" i="19" s="1"/>
  <c r="I31" i="19"/>
  <c r="J31" i="19"/>
  <c r="K31" i="19"/>
  <c r="P31" i="19" s="1"/>
  <c r="R31" i="19"/>
  <c r="C32" i="19"/>
  <c r="D32" i="19"/>
  <c r="E32" i="19"/>
  <c r="F32" i="19"/>
  <c r="H32" i="19"/>
  <c r="M32" i="19" s="1"/>
  <c r="I32" i="19"/>
  <c r="J32" i="19"/>
  <c r="K32" i="19"/>
  <c r="R32" i="19"/>
  <c r="C33" i="19"/>
  <c r="D33" i="19"/>
  <c r="E33" i="19"/>
  <c r="F33" i="19"/>
  <c r="H33" i="19"/>
  <c r="I33" i="19"/>
  <c r="J33" i="19"/>
  <c r="K33" i="19"/>
  <c r="R33" i="19"/>
  <c r="C34" i="19"/>
  <c r="D34" i="19"/>
  <c r="E34" i="19"/>
  <c r="F34" i="19"/>
  <c r="H34" i="19"/>
  <c r="M34" i="19" s="1"/>
  <c r="I34" i="19"/>
  <c r="J34" i="19"/>
  <c r="O34" i="19" s="1"/>
  <c r="K34" i="19"/>
  <c r="R34" i="19"/>
  <c r="C35" i="19"/>
  <c r="D35" i="19"/>
  <c r="E35" i="19"/>
  <c r="F35" i="19"/>
  <c r="H35" i="19"/>
  <c r="I35" i="19"/>
  <c r="J35" i="19"/>
  <c r="K35" i="19"/>
  <c r="R35" i="19"/>
  <c r="G50" i="19"/>
  <c r="L50" i="19"/>
  <c r="M50" i="19"/>
  <c r="N50" i="19"/>
  <c r="O50" i="19"/>
  <c r="P50" i="19"/>
  <c r="G51" i="19"/>
  <c r="L51" i="19"/>
  <c r="M51" i="19"/>
  <c r="N51" i="19"/>
  <c r="O51" i="19"/>
  <c r="P51" i="19"/>
  <c r="G52" i="19"/>
  <c r="L52" i="19"/>
  <c r="M52" i="19"/>
  <c r="N52" i="19"/>
  <c r="O52" i="19"/>
  <c r="P52" i="19"/>
  <c r="G53" i="19"/>
  <c r="L53" i="19"/>
  <c r="M53" i="19"/>
  <c r="N53" i="19"/>
  <c r="O53" i="19"/>
  <c r="P53" i="19"/>
  <c r="G54" i="19"/>
  <c r="L54" i="19"/>
  <c r="M54" i="19"/>
  <c r="N54" i="19"/>
  <c r="O54" i="19"/>
  <c r="P54" i="19"/>
  <c r="G55" i="19"/>
  <c r="L55" i="19"/>
  <c r="M55" i="19"/>
  <c r="N55" i="19"/>
  <c r="O55" i="19"/>
  <c r="P55" i="19"/>
  <c r="G56" i="19"/>
  <c r="L56" i="19"/>
  <c r="M56" i="19"/>
  <c r="N56" i="19"/>
  <c r="O56" i="19"/>
  <c r="P56" i="19"/>
  <c r="G57" i="19"/>
  <c r="L57" i="19"/>
  <c r="M57" i="19"/>
  <c r="N57" i="19"/>
  <c r="O57" i="19"/>
  <c r="P57" i="19"/>
  <c r="G58" i="19"/>
  <c r="L58" i="19"/>
  <c r="M58" i="19"/>
  <c r="N58" i="19"/>
  <c r="O58" i="19"/>
  <c r="P58" i="19"/>
  <c r="G59" i="19"/>
  <c r="L59" i="19"/>
  <c r="M59" i="19"/>
  <c r="N59" i="19"/>
  <c r="O59" i="19"/>
  <c r="P59" i="19"/>
  <c r="G60" i="19"/>
  <c r="L60" i="19"/>
  <c r="M60" i="19"/>
  <c r="N60" i="19"/>
  <c r="O60" i="19"/>
  <c r="P60" i="19"/>
  <c r="C61" i="19"/>
  <c r="D61" i="19"/>
  <c r="E61" i="19"/>
  <c r="F61" i="19"/>
  <c r="H61" i="19"/>
  <c r="I61" i="19"/>
  <c r="J61" i="19"/>
  <c r="K61" i="19"/>
  <c r="G71" i="19"/>
  <c r="L71" i="19"/>
  <c r="M71" i="19"/>
  <c r="N71" i="19"/>
  <c r="O71" i="19"/>
  <c r="P71" i="19"/>
  <c r="G72" i="19"/>
  <c r="L72" i="19"/>
  <c r="M72" i="19"/>
  <c r="N72" i="19"/>
  <c r="O72" i="19"/>
  <c r="P72" i="19"/>
  <c r="G73" i="19"/>
  <c r="L73" i="19"/>
  <c r="M73" i="19"/>
  <c r="N73" i="19"/>
  <c r="O73" i="19"/>
  <c r="P73" i="19"/>
  <c r="G74" i="19"/>
  <c r="L74" i="19"/>
  <c r="M74" i="19"/>
  <c r="N74" i="19"/>
  <c r="O74" i="19"/>
  <c r="P74" i="19"/>
  <c r="G75" i="19"/>
  <c r="L75" i="19"/>
  <c r="M75" i="19"/>
  <c r="N75" i="19"/>
  <c r="O75" i="19"/>
  <c r="P75" i="19"/>
  <c r="G76" i="19"/>
  <c r="L76" i="19"/>
  <c r="M76" i="19"/>
  <c r="N76" i="19"/>
  <c r="O76" i="19"/>
  <c r="P76" i="19"/>
  <c r="G77" i="19"/>
  <c r="L77" i="19"/>
  <c r="M77" i="19"/>
  <c r="N77" i="19"/>
  <c r="O77" i="19"/>
  <c r="P77" i="19"/>
  <c r="G78" i="19"/>
  <c r="L78" i="19"/>
  <c r="M78" i="19"/>
  <c r="N78" i="19"/>
  <c r="O78" i="19"/>
  <c r="P78" i="19"/>
  <c r="G79" i="19"/>
  <c r="L79" i="19"/>
  <c r="M79" i="19"/>
  <c r="N79" i="19"/>
  <c r="O79" i="19"/>
  <c r="P79" i="19"/>
  <c r="G80" i="19"/>
  <c r="L80" i="19"/>
  <c r="M80" i="19"/>
  <c r="N80" i="19"/>
  <c r="O80" i="19"/>
  <c r="P80" i="19"/>
  <c r="G81" i="19"/>
  <c r="L81" i="19"/>
  <c r="M81" i="19"/>
  <c r="N81" i="19"/>
  <c r="O81" i="19"/>
  <c r="P81" i="19"/>
  <c r="G82" i="19"/>
  <c r="L82" i="19"/>
  <c r="M82" i="19"/>
  <c r="N82" i="19"/>
  <c r="O82" i="19"/>
  <c r="P82" i="19"/>
  <c r="G83" i="19"/>
  <c r="L83" i="19"/>
  <c r="M83" i="19"/>
  <c r="N83" i="19"/>
  <c r="O83" i="19"/>
  <c r="P83" i="19"/>
  <c r="G84" i="19"/>
  <c r="L84" i="19"/>
  <c r="M84" i="19"/>
  <c r="N84" i="19"/>
  <c r="O84" i="19"/>
  <c r="P84" i="19"/>
  <c r="G85" i="19"/>
  <c r="L85" i="19"/>
  <c r="M85" i="19"/>
  <c r="N85" i="19"/>
  <c r="O85" i="19"/>
  <c r="P85" i="19"/>
  <c r="C86" i="19"/>
  <c r="D86" i="19"/>
  <c r="E86" i="19"/>
  <c r="F86" i="19"/>
  <c r="H86" i="19"/>
  <c r="I86" i="19"/>
  <c r="J86" i="19"/>
  <c r="K86" i="19"/>
  <c r="R86" i="19"/>
  <c r="G95" i="19"/>
  <c r="L95" i="19"/>
  <c r="M95" i="19"/>
  <c r="N95" i="19"/>
  <c r="O95" i="19"/>
  <c r="P95" i="19"/>
  <c r="G96" i="19"/>
  <c r="L96" i="19"/>
  <c r="M96" i="19"/>
  <c r="N96" i="19"/>
  <c r="O96" i="19"/>
  <c r="P96" i="19"/>
  <c r="G97" i="19"/>
  <c r="L97" i="19"/>
  <c r="M97" i="19"/>
  <c r="N97" i="19"/>
  <c r="O97" i="19"/>
  <c r="P97" i="19"/>
  <c r="G98" i="19"/>
  <c r="L98" i="19"/>
  <c r="M98" i="19"/>
  <c r="N98" i="19"/>
  <c r="O98" i="19"/>
  <c r="P98" i="19"/>
  <c r="G99" i="19"/>
  <c r="L99" i="19"/>
  <c r="M99" i="19"/>
  <c r="N99" i="19"/>
  <c r="O99" i="19"/>
  <c r="P99" i="19"/>
  <c r="G100" i="19"/>
  <c r="L100" i="19"/>
  <c r="M100" i="19"/>
  <c r="N100" i="19"/>
  <c r="O100" i="19"/>
  <c r="P100" i="19"/>
  <c r="G101" i="19"/>
  <c r="L101" i="19"/>
  <c r="M101" i="19"/>
  <c r="N101" i="19"/>
  <c r="O101" i="19"/>
  <c r="P101" i="19"/>
  <c r="G102" i="19"/>
  <c r="L102" i="19"/>
  <c r="M102" i="19"/>
  <c r="N102" i="19"/>
  <c r="O102" i="19"/>
  <c r="P102" i="19"/>
  <c r="G103" i="19"/>
  <c r="L103" i="19"/>
  <c r="M103" i="19"/>
  <c r="N103" i="19"/>
  <c r="O103" i="19"/>
  <c r="P103" i="19"/>
  <c r="G104" i="19"/>
  <c r="L104" i="19"/>
  <c r="M104" i="19"/>
  <c r="N104" i="19"/>
  <c r="O104" i="19"/>
  <c r="P104" i="19"/>
  <c r="G105" i="19"/>
  <c r="L105" i="19"/>
  <c r="M105" i="19"/>
  <c r="N105" i="19"/>
  <c r="O105" i="19"/>
  <c r="P105" i="19"/>
  <c r="G106" i="19"/>
  <c r="L106" i="19"/>
  <c r="M106" i="19"/>
  <c r="N106" i="19"/>
  <c r="O106" i="19"/>
  <c r="P106" i="19"/>
  <c r="G107" i="19"/>
  <c r="L107" i="19"/>
  <c r="M107" i="19"/>
  <c r="N107" i="19"/>
  <c r="O107" i="19"/>
  <c r="P107" i="19"/>
  <c r="G108" i="19"/>
  <c r="L108" i="19"/>
  <c r="M108" i="19"/>
  <c r="N108" i="19"/>
  <c r="O108" i="19"/>
  <c r="P108" i="19"/>
  <c r="G109" i="19"/>
  <c r="L109" i="19"/>
  <c r="M109" i="19"/>
  <c r="N109" i="19"/>
  <c r="O109" i="19"/>
  <c r="P109" i="19"/>
  <c r="C110" i="19"/>
  <c r="D110" i="19"/>
  <c r="E110" i="19"/>
  <c r="F110" i="19"/>
  <c r="H110" i="19"/>
  <c r="I110" i="19"/>
  <c r="J110" i="19"/>
  <c r="K110" i="19"/>
  <c r="R110" i="19"/>
  <c r="G119" i="19"/>
  <c r="L119" i="19"/>
  <c r="M119" i="19"/>
  <c r="N119" i="19"/>
  <c r="O119" i="19"/>
  <c r="P119" i="19"/>
  <c r="G120" i="19"/>
  <c r="L120" i="19"/>
  <c r="M120" i="19"/>
  <c r="N120" i="19"/>
  <c r="O120" i="19"/>
  <c r="P120" i="19"/>
  <c r="G121" i="19"/>
  <c r="L121" i="19"/>
  <c r="M121" i="19"/>
  <c r="N121" i="19"/>
  <c r="O121" i="19"/>
  <c r="P121" i="19"/>
  <c r="G122" i="19"/>
  <c r="L122" i="19"/>
  <c r="M122" i="19"/>
  <c r="N122" i="19"/>
  <c r="O122" i="19"/>
  <c r="P122" i="19"/>
  <c r="G123" i="19"/>
  <c r="L123" i="19"/>
  <c r="M123" i="19"/>
  <c r="N123" i="19"/>
  <c r="O123" i="19"/>
  <c r="P123" i="19"/>
  <c r="G124" i="19"/>
  <c r="L124" i="19"/>
  <c r="M124" i="19"/>
  <c r="N124" i="19"/>
  <c r="O124" i="19"/>
  <c r="P124" i="19"/>
  <c r="G125" i="19"/>
  <c r="L125" i="19"/>
  <c r="M125" i="19"/>
  <c r="N125" i="19"/>
  <c r="O125" i="19"/>
  <c r="P125" i="19"/>
  <c r="G126" i="19"/>
  <c r="L126" i="19"/>
  <c r="M126" i="19"/>
  <c r="N126" i="19"/>
  <c r="O126" i="19"/>
  <c r="P126" i="19"/>
  <c r="G127" i="19"/>
  <c r="L127" i="19"/>
  <c r="M127" i="19"/>
  <c r="N127" i="19"/>
  <c r="O127" i="19"/>
  <c r="P127" i="19"/>
  <c r="G128" i="19"/>
  <c r="L128" i="19"/>
  <c r="M128" i="19"/>
  <c r="N128" i="19"/>
  <c r="O128" i="19"/>
  <c r="P128" i="19"/>
  <c r="G129" i="19"/>
  <c r="L129" i="19"/>
  <c r="M129" i="19"/>
  <c r="N129" i="19"/>
  <c r="O129" i="19"/>
  <c r="P129" i="19"/>
  <c r="G130" i="19"/>
  <c r="L130" i="19"/>
  <c r="M130" i="19"/>
  <c r="N130" i="19"/>
  <c r="O130" i="19"/>
  <c r="P130" i="19"/>
  <c r="G131" i="19"/>
  <c r="L131" i="19"/>
  <c r="M131" i="19"/>
  <c r="N131" i="19"/>
  <c r="O131" i="19"/>
  <c r="P131" i="19"/>
  <c r="G132" i="19"/>
  <c r="L132" i="19"/>
  <c r="M132" i="19"/>
  <c r="N132" i="19"/>
  <c r="O132" i="19"/>
  <c r="P132" i="19"/>
  <c r="G133" i="19"/>
  <c r="L133" i="19"/>
  <c r="M133" i="19"/>
  <c r="N133" i="19"/>
  <c r="O133" i="19"/>
  <c r="P133" i="19"/>
  <c r="C134" i="19"/>
  <c r="D134" i="19"/>
  <c r="E134" i="19"/>
  <c r="F134" i="19"/>
  <c r="H134" i="19"/>
  <c r="I134" i="19"/>
  <c r="J134" i="19"/>
  <c r="K134" i="19"/>
  <c r="R134" i="19"/>
  <c r="G143" i="19"/>
  <c r="L143" i="19"/>
  <c r="M143" i="19"/>
  <c r="N143" i="19"/>
  <c r="O143" i="19"/>
  <c r="P143" i="19"/>
  <c r="G144" i="19"/>
  <c r="L144" i="19"/>
  <c r="M144" i="19"/>
  <c r="O144" i="19"/>
  <c r="P144" i="19"/>
  <c r="G145" i="19"/>
  <c r="L145" i="19"/>
  <c r="M145" i="19"/>
  <c r="N145" i="19"/>
  <c r="O145" i="19"/>
  <c r="P145" i="19"/>
  <c r="G146" i="19"/>
  <c r="L146" i="19"/>
  <c r="M146" i="19"/>
  <c r="N146" i="19"/>
  <c r="O146" i="19"/>
  <c r="P146" i="19"/>
  <c r="G147" i="19"/>
  <c r="L147" i="19"/>
  <c r="M147" i="19"/>
  <c r="N147" i="19"/>
  <c r="O147" i="19"/>
  <c r="P147" i="19"/>
  <c r="G148" i="19"/>
  <c r="L148" i="19"/>
  <c r="M148" i="19"/>
  <c r="N148" i="19"/>
  <c r="O148" i="19"/>
  <c r="P148" i="19"/>
  <c r="G149" i="19"/>
  <c r="L149" i="19"/>
  <c r="M149" i="19"/>
  <c r="N149" i="19"/>
  <c r="O149" i="19"/>
  <c r="P149" i="19"/>
  <c r="G150" i="19"/>
  <c r="L150" i="19"/>
  <c r="M150" i="19"/>
  <c r="N150" i="19"/>
  <c r="O150" i="19"/>
  <c r="P150" i="19"/>
  <c r="G151" i="19"/>
  <c r="L151" i="19"/>
  <c r="M151" i="19"/>
  <c r="N151" i="19"/>
  <c r="O151" i="19"/>
  <c r="P151" i="19"/>
  <c r="G152" i="19"/>
  <c r="L152" i="19"/>
  <c r="M152" i="19"/>
  <c r="N152" i="19"/>
  <c r="O152" i="19"/>
  <c r="P152" i="19"/>
  <c r="G153" i="19"/>
  <c r="L153" i="19"/>
  <c r="M153" i="19"/>
  <c r="N153" i="19"/>
  <c r="O153" i="19"/>
  <c r="P153" i="19"/>
  <c r="G154" i="19"/>
  <c r="L154" i="19"/>
  <c r="M154" i="19"/>
  <c r="N154" i="19"/>
  <c r="O154" i="19"/>
  <c r="P154" i="19"/>
  <c r="G155" i="19"/>
  <c r="L155" i="19"/>
  <c r="M155" i="19"/>
  <c r="N155" i="19"/>
  <c r="O155" i="19"/>
  <c r="P155" i="19"/>
  <c r="G156" i="19"/>
  <c r="L156" i="19"/>
  <c r="M156" i="19"/>
  <c r="N156" i="19"/>
  <c r="O156" i="19"/>
  <c r="P156" i="19"/>
  <c r="G157" i="19"/>
  <c r="L157" i="19"/>
  <c r="M157" i="19"/>
  <c r="N157" i="19"/>
  <c r="O157" i="19"/>
  <c r="P157" i="19"/>
  <c r="C158" i="19"/>
  <c r="D158" i="19"/>
  <c r="E158" i="19"/>
  <c r="F158" i="19"/>
  <c r="H158" i="19"/>
  <c r="I158" i="19"/>
  <c r="J158" i="19"/>
  <c r="K158" i="19"/>
  <c r="R158" i="19"/>
  <c r="G168" i="19"/>
  <c r="L168" i="19"/>
  <c r="M168" i="19"/>
  <c r="N168" i="19"/>
  <c r="O168" i="19"/>
  <c r="P168" i="19"/>
  <c r="G169" i="19"/>
  <c r="L169" i="19"/>
  <c r="M169" i="19"/>
  <c r="N169" i="19"/>
  <c r="O169" i="19"/>
  <c r="P169" i="19"/>
  <c r="G170" i="19"/>
  <c r="L170" i="19"/>
  <c r="M170" i="19"/>
  <c r="N170" i="19"/>
  <c r="O170" i="19"/>
  <c r="P170" i="19"/>
  <c r="G171" i="19"/>
  <c r="L171" i="19"/>
  <c r="M171" i="19"/>
  <c r="N171" i="19"/>
  <c r="O171" i="19"/>
  <c r="P171" i="19"/>
  <c r="G172" i="19"/>
  <c r="L172" i="19"/>
  <c r="M172" i="19"/>
  <c r="N172" i="19"/>
  <c r="O172" i="19"/>
  <c r="P172" i="19"/>
  <c r="G173" i="19"/>
  <c r="L173" i="19"/>
  <c r="M173" i="19"/>
  <c r="N173" i="19"/>
  <c r="O173" i="19"/>
  <c r="P173" i="19"/>
  <c r="G174" i="19"/>
  <c r="L174" i="19"/>
  <c r="M174" i="19"/>
  <c r="N174" i="19"/>
  <c r="O174" i="19"/>
  <c r="P174" i="19"/>
  <c r="G175" i="19"/>
  <c r="L175" i="19"/>
  <c r="M175" i="19"/>
  <c r="N175" i="19"/>
  <c r="O175" i="19"/>
  <c r="P175" i="19"/>
  <c r="G176" i="19"/>
  <c r="L176" i="19"/>
  <c r="M176" i="19"/>
  <c r="N176" i="19"/>
  <c r="O176" i="19"/>
  <c r="P176" i="19"/>
  <c r="G177" i="19"/>
  <c r="L177" i="19"/>
  <c r="M177" i="19"/>
  <c r="N177" i="19"/>
  <c r="O177" i="19"/>
  <c r="P177" i="19"/>
  <c r="G178" i="19"/>
  <c r="L178" i="19"/>
  <c r="M178" i="19"/>
  <c r="N178" i="19"/>
  <c r="O178" i="19"/>
  <c r="P178" i="19"/>
  <c r="G179" i="19"/>
  <c r="L179" i="19"/>
  <c r="M179" i="19"/>
  <c r="N179" i="19"/>
  <c r="O179" i="19"/>
  <c r="P179" i="19"/>
  <c r="G180" i="19"/>
  <c r="L180" i="19"/>
  <c r="M180" i="19"/>
  <c r="N180" i="19"/>
  <c r="O180" i="19"/>
  <c r="P180" i="19"/>
  <c r="G181" i="19"/>
  <c r="L181" i="19"/>
  <c r="M181" i="19"/>
  <c r="N181" i="19"/>
  <c r="O181" i="19"/>
  <c r="P181" i="19"/>
  <c r="G182" i="19"/>
  <c r="L182" i="19"/>
  <c r="M182" i="19"/>
  <c r="N182" i="19"/>
  <c r="O182" i="19"/>
  <c r="P182" i="19"/>
  <c r="C183" i="19"/>
  <c r="D183" i="19"/>
  <c r="E183" i="19"/>
  <c r="F183" i="19"/>
  <c r="H183" i="19"/>
  <c r="I183" i="19"/>
  <c r="J183" i="19"/>
  <c r="K183" i="19"/>
  <c r="R183" i="19"/>
  <c r="G193" i="19"/>
  <c r="G194" i="19"/>
  <c r="G195" i="19"/>
  <c r="G196" i="19"/>
  <c r="G197" i="19"/>
  <c r="L197" i="19"/>
  <c r="M197" i="19"/>
  <c r="N197" i="19"/>
  <c r="O197" i="19"/>
  <c r="P197" i="19"/>
  <c r="G198" i="19"/>
  <c r="L198" i="19"/>
  <c r="M198" i="19"/>
  <c r="N198" i="19"/>
  <c r="O198" i="19"/>
  <c r="P198" i="19"/>
  <c r="G199" i="19"/>
  <c r="L199" i="19"/>
  <c r="M199" i="19"/>
  <c r="N199" i="19"/>
  <c r="O199" i="19"/>
  <c r="P199" i="19"/>
  <c r="G200" i="19"/>
  <c r="L200" i="19"/>
  <c r="M200" i="19"/>
  <c r="N200" i="19"/>
  <c r="O200" i="19"/>
  <c r="P200" i="19"/>
  <c r="G201" i="19"/>
  <c r="L201" i="19"/>
  <c r="M201" i="19"/>
  <c r="N201" i="19"/>
  <c r="O201" i="19"/>
  <c r="P201" i="19"/>
  <c r="G202" i="19"/>
  <c r="L202" i="19"/>
  <c r="M202" i="19"/>
  <c r="N202" i="19"/>
  <c r="O202" i="19"/>
  <c r="P202" i="19"/>
  <c r="G203" i="19"/>
  <c r="L203" i="19"/>
  <c r="M203" i="19"/>
  <c r="N203" i="19"/>
  <c r="O203" i="19"/>
  <c r="P203" i="19"/>
  <c r="G204" i="19"/>
  <c r="L204" i="19"/>
  <c r="M204" i="19"/>
  <c r="N204" i="19"/>
  <c r="O204" i="19"/>
  <c r="P204" i="19"/>
  <c r="G205" i="19"/>
  <c r="L205" i="19"/>
  <c r="M205" i="19"/>
  <c r="N205" i="19"/>
  <c r="O205" i="19"/>
  <c r="P205" i="19"/>
  <c r="G206" i="19"/>
  <c r="L206" i="19"/>
  <c r="M206" i="19"/>
  <c r="N206" i="19"/>
  <c r="O206" i="19"/>
  <c r="P206" i="19"/>
  <c r="G207" i="19"/>
  <c r="L207" i="19"/>
  <c r="M207" i="19"/>
  <c r="N207" i="19"/>
  <c r="O207" i="19"/>
  <c r="P207" i="19"/>
  <c r="C208" i="19"/>
  <c r="D208" i="19"/>
  <c r="E208" i="19"/>
  <c r="F208" i="19"/>
  <c r="H208" i="19"/>
  <c r="I208" i="19"/>
  <c r="J208" i="19"/>
  <c r="K208" i="19"/>
  <c r="R208" i="19"/>
  <c r="G218" i="19"/>
  <c r="L218" i="19"/>
  <c r="M218" i="19"/>
  <c r="N218" i="19"/>
  <c r="O218" i="19"/>
  <c r="P218" i="19"/>
  <c r="G219" i="19"/>
  <c r="L219" i="19"/>
  <c r="M219" i="19"/>
  <c r="N219" i="19"/>
  <c r="O219" i="19"/>
  <c r="P219" i="19"/>
  <c r="G220" i="19"/>
  <c r="L220" i="19"/>
  <c r="M220" i="19"/>
  <c r="N220" i="19"/>
  <c r="O220" i="19"/>
  <c r="P220" i="19"/>
  <c r="G221" i="19"/>
  <c r="L221" i="19"/>
  <c r="M221" i="19"/>
  <c r="N221" i="19"/>
  <c r="O221" i="19"/>
  <c r="P221" i="19"/>
  <c r="G222" i="19"/>
  <c r="L222" i="19"/>
  <c r="M222" i="19"/>
  <c r="N222" i="19"/>
  <c r="O222" i="19"/>
  <c r="P222" i="19"/>
  <c r="G223" i="19"/>
  <c r="L223" i="19"/>
  <c r="M223" i="19"/>
  <c r="N223" i="19"/>
  <c r="O223" i="19"/>
  <c r="P223" i="19"/>
  <c r="G224" i="19"/>
  <c r="L224" i="19"/>
  <c r="M224" i="19"/>
  <c r="N224" i="19"/>
  <c r="O224" i="19"/>
  <c r="P224" i="19"/>
  <c r="G225" i="19"/>
  <c r="L225" i="19"/>
  <c r="M225" i="19"/>
  <c r="N225" i="19"/>
  <c r="O225" i="19"/>
  <c r="P225" i="19"/>
  <c r="G226" i="19"/>
  <c r="L226" i="19"/>
  <c r="M226" i="19"/>
  <c r="N226" i="19"/>
  <c r="O226" i="19"/>
  <c r="P226" i="19"/>
  <c r="G227" i="19"/>
  <c r="L227" i="19"/>
  <c r="M227" i="19"/>
  <c r="N227" i="19"/>
  <c r="O227" i="19"/>
  <c r="P227" i="19"/>
  <c r="G228" i="19"/>
  <c r="L228" i="19"/>
  <c r="M228" i="19"/>
  <c r="N228" i="19"/>
  <c r="O228" i="19"/>
  <c r="P228" i="19"/>
  <c r="G229" i="19"/>
  <c r="L229" i="19"/>
  <c r="M229" i="19"/>
  <c r="N229" i="19"/>
  <c r="O229" i="19"/>
  <c r="P229" i="19"/>
  <c r="G230" i="19"/>
  <c r="L230" i="19"/>
  <c r="M230" i="19"/>
  <c r="N230" i="19"/>
  <c r="O230" i="19"/>
  <c r="P230" i="19"/>
  <c r="G231" i="19"/>
  <c r="L231" i="19"/>
  <c r="M231" i="19"/>
  <c r="N231" i="19"/>
  <c r="O231" i="19"/>
  <c r="P231" i="19"/>
  <c r="G232" i="19"/>
  <c r="L232" i="19"/>
  <c r="M232" i="19"/>
  <c r="N232" i="19"/>
  <c r="O232" i="19"/>
  <c r="P232" i="19"/>
  <c r="C233" i="19"/>
  <c r="D233" i="19"/>
  <c r="E233" i="19"/>
  <c r="F233" i="19"/>
  <c r="H233" i="19"/>
  <c r="I233" i="19"/>
  <c r="J233" i="19"/>
  <c r="K233" i="19"/>
  <c r="R233" i="19"/>
  <c r="G242" i="19"/>
  <c r="L242" i="19"/>
  <c r="M242" i="19"/>
  <c r="N242" i="19"/>
  <c r="O242" i="19"/>
  <c r="P242" i="19"/>
  <c r="G243" i="19"/>
  <c r="L243" i="19"/>
  <c r="M243" i="19"/>
  <c r="N243" i="19"/>
  <c r="O243" i="19"/>
  <c r="P243" i="19"/>
  <c r="G244" i="19"/>
  <c r="L244" i="19"/>
  <c r="M244" i="19"/>
  <c r="N244" i="19"/>
  <c r="O244" i="19"/>
  <c r="P244" i="19"/>
  <c r="G245" i="19"/>
  <c r="L245" i="19"/>
  <c r="M245" i="19"/>
  <c r="N245" i="19"/>
  <c r="O245" i="19"/>
  <c r="P245" i="19"/>
  <c r="G246" i="19"/>
  <c r="L246" i="19"/>
  <c r="M246" i="19"/>
  <c r="N246" i="19"/>
  <c r="O246" i="19"/>
  <c r="P246" i="19"/>
  <c r="G247" i="19"/>
  <c r="L247" i="19"/>
  <c r="M247" i="19"/>
  <c r="N247" i="19"/>
  <c r="O247" i="19"/>
  <c r="P247" i="19"/>
  <c r="G248" i="19"/>
  <c r="L248" i="19"/>
  <c r="M248" i="19"/>
  <c r="N248" i="19"/>
  <c r="O248" i="19"/>
  <c r="P248" i="19"/>
  <c r="G249" i="19"/>
  <c r="L249" i="19"/>
  <c r="M249" i="19"/>
  <c r="N249" i="19"/>
  <c r="O249" i="19"/>
  <c r="P249" i="19"/>
  <c r="G250" i="19"/>
  <c r="L250" i="19"/>
  <c r="M250" i="19"/>
  <c r="N250" i="19"/>
  <c r="O250" i="19"/>
  <c r="P250" i="19"/>
  <c r="G251" i="19"/>
  <c r="L251" i="19"/>
  <c r="M251" i="19"/>
  <c r="N251" i="19"/>
  <c r="O251" i="19"/>
  <c r="P251" i="19"/>
  <c r="G252" i="19"/>
  <c r="L252" i="19"/>
  <c r="M252" i="19"/>
  <c r="N252" i="19"/>
  <c r="O252" i="19"/>
  <c r="P252" i="19"/>
  <c r="G253" i="19"/>
  <c r="L253" i="19"/>
  <c r="M253" i="19"/>
  <c r="N253" i="19"/>
  <c r="O253" i="19"/>
  <c r="P253" i="19"/>
  <c r="G254" i="19"/>
  <c r="L254" i="19"/>
  <c r="M254" i="19"/>
  <c r="N254" i="19"/>
  <c r="O254" i="19"/>
  <c r="P254" i="19"/>
  <c r="G255" i="19"/>
  <c r="L255" i="19"/>
  <c r="M255" i="19"/>
  <c r="N255" i="19"/>
  <c r="O255" i="19"/>
  <c r="P255" i="19"/>
  <c r="G256" i="19"/>
  <c r="L256" i="19"/>
  <c r="M256" i="19"/>
  <c r="N256" i="19"/>
  <c r="O256" i="19"/>
  <c r="P256" i="19"/>
  <c r="C257" i="19"/>
  <c r="D257" i="19"/>
  <c r="E257" i="19"/>
  <c r="F257" i="19"/>
  <c r="H257" i="19"/>
  <c r="I257" i="19"/>
  <c r="J257" i="19"/>
  <c r="K257" i="19"/>
  <c r="R257" i="19"/>
  <c r="C268" i="19"/>
  <c r="D268" i="19"/>
  <c r="E268" i="19"/>
  <c r="F268" i="19"/>
  <c r="H268" i="19"/>
  <c r="I268" i="19"/>
  <c r="J268" i="19"/>
  <c r="K268" i="19"/>
  <c r="M268" i="19"/>
  <c r="N268" i="19"/>
  <c r="O268" i="19"/>
  <c r="R268" i="19"/>
  <c r="C269" i="19"/>
  <c r="D269" i="19"/>
  <c r="E269" i="19"/>
  <c r="F269" i="19"/>
  <c r="H269" i="19"/>
  <c r="I269" i="19"/>
  <c r="N269" i="19" s="1"/>
  <c r="J269" i="19"/>
  <c r="K269" i="19"/>
  <c r="M269" i="19"/>
  <c r="R269" i="19"/>
  <c r="C270" i="19"/>
  <c r="D270" i="19"/>
  <c r="E270" i="19"/>
  <c r="F270" i="19"/>
  <c r="H270" i="19"/>
  <c r="I270" i="19"/>
  <c r="J270" i="19"/>
  <c r="K270" i="19"/>
  <c r="M270" i="19"/>
  <c r="N270" i="19"/>
  <c r="R270" i="19"/>
  <c r="C271" i="19"/>
  <c r="D271" i="19"/>
  <c r="E271" i="19"/>
  <c r="F271" i="19"/>
  <c r="H271" i="19"/>
  <c r="I271" i="19"/>
  <c r="J271" i="19"/>
  <c r="K271" i="19"/>
  <c r="P271" i="19" s="1"/>
  <c r="R271" i="19"/>
  <c r="C272" i="19"/>
  <c r="D272" i="19"/>
  <c r="E272" i="19"/>
  <c r="F272" i="19"/>
  <c r="H272" i="19"/>
  <c r="I272" i="19"/>
  <c r="J272" i="19"/>
  <c r="K272" i="19"/>
  <c r="M272" i="19"/>
  <c r="R272" i="19"/>
  <c r="C273" i="19"/>
  <c r="D273" i="19"/>
  <c r="E273" i="19"/>
  <c r="F273" i="19"/>
  <c r="H273" i="19"/>
  <c r="M273" i="19" s="1"/>
  <c r="I273" i="19"/>
  <c r="J273" i="19"/>
  <c r="O273" i="19" s="1"/>
  <c r="K273" i="19"/>
  <c r="P273" i="19" s="1"/>
  <c r="R273" i="19"/>
  <c r="C274" i="19"/>
  <c r="D274" i="19"/>
  <c r="E274" i="19"/>
  <c r="F274" i="19"/>
  <c r="H274" i="19"/>
  <c r="I274" i="19"/>
  <c r="J274" i="19"/>
  <c r="K274" i="19"/>
  <c r="P274" i="19" s="1"/>
  <c r="R274" i="19"/>
  <c r="C275" i="19"/>
  <c r="D275" i="19"/>
  <c r="E275" i="19"/>
  <c r="F275" i="19"/>
  <c r="H275" i="19"/>
  <c r="I275" i="19"/>
  <c r="J275" i="19"/>
  <c r="K275" i="19"/>
  <c r="R275" i="19"/>
  <c r="C276" i="19"/>
  <c r="D276" i="19"/>
  <c r="E276" i="19"/>
  <c r="F276" i="19"/>
  <c r="H276" i="19"/>
  <c r="I276" i="19"/>
  <c r="J276" i="19"/>
  <c r="K276" i="19"/>
  <c r="R276" i="19"/>
  <c r="C277" i="19"/>
  <c r="D277" i="19"/>
  <c r="E277" i="19"/>
  <c r="F277" i="19"/>
  <c r="H277" i="19"/>
  <c r="I277" i="19"/>
  <c r="J277" i="19"/>
  <c r="K277" i="19"/>
  <c r="P277" i="19" s="1"/>
  <c r="R277" i="19"/>
  <c r="C278" i="19"/>
  <c r="D278" i="19"/>
  <c r="E278" i="19"/>
  <c r="F278" i="19"/>
  <c r="H278" i="19"/>
  <c r="I278" i="19"/>
  <c r="J278" i="19"/>
  <c r="K278" i="19"/>
  <c r="R278" i="19"/>
  <c r="C279" i="19"/>
  <c r="D279" i="19"/>
  <c r="E279" i="19"/>
  <c r="F279" i="19"/>
  <c r="H279" i="19"/>
  <c r="I279" i="19"/>
  <c r="J279" i="19"/>
  <c r="K279" i="19"/>
  <c r="R279" i="19"/>
  <c r="C280" i="19"/>
  <c r="D280" i="19"/>
  <c r="E280" i="19"/>
  <c r="F280" i="19"/>
  <c r="H280" i="19"/>
  <c r="M280" i="19" s="1"/>
  <c r="I280" i="19"/>
  <c r="J280" i="19"/>
  <c r="K280" i="19"/>
  <c r="R280" i="19"/>
  <c r="C281" i="19"/>
  <c r="D281" i="19"/>
  <c r="E281" i="19"/>
  <c r="F281" i="19"/>
  <c r="H281" i="19"/>
  <c r="M281" i="19" s="1"/>
  <c r="I281" i="19"/>
  <c r="J281" i="19"/>
  <c r="O281" i="19" s="1"/>
  <c r="K281" i="19"/>
  <c r="R281" i="19"/>
  <c r="C282" i="19"/>
  <c r="D282" i="19"/>
  <c r="E282" i="19"/>
  <c r="F282" i="19"/>
  <c r="H282" i="19"/>
  <c r="I282" i="19"/>
  <c r="J282" i="19"/>
  <c r="K282" i="19"/>
  <c r="P282" i="19" s="1"/>
  <c r="R282" i="19"/>
  <c r="O270" i="19" l="1"/>
  <c r="O278" i="19"/>
  <c r="M276" i="19"/>
  <c r="O35" i="19"/>
  <c r="P280" i="19"/>
  <c r="Q247" i="19"/>
  <c r="P279" i="19"/>
  <c r="G279" i="19"/>
  <c r="Q245" i="19"/>
  <c r="P275" i="19"/>
  <c r="P278" i="19"/>
  <c r="O282" i="19"/>
  <c r="M277" i="19"/>
  <c r="O269" i="19"/>
  <c r="O274" i="19"/>
  <c r="O272" i="19"/>
  <c r="P281" i="19"/>
  <c r="O277" i="19"/>
  <c r="M25" i="19"/>
  <c r="O23" i="19"/>
  <c r="M21" i="19"/>
  <c r="M33" i="19"/>
  <c r="M29" i="19"/>
  <c r="N28" i="19"/>
  <c r="P30" i="19"/>
  <c r="M35" i="19"/>
  <c r="M28" i="19"/>
  <c r="M24" i="19"/>
  <c r="L24" i="19"/>
  <c r="O61" i="19"/>
  <c r="N24" i="19"/>
  <c r="I36" i="19"/>
  <c r="N32" i="19"/>
  <c r="N21" i="19"/>
  <c r="G277" i="19"/>
  <c r="G281" i="19"/>
  <c r="G275" i="19"/>
  <c r="Q204" i="19"/>
  <c r="Q182" i="19"/>
  <c r="C36" i="19"/>
  <c r="N23" i="19"/>
  <c r="O280" i="19"/>
  <c r="G278" i="19"/>
  <c r="N273" i="19"/>
  <c r="Q243" i="19"/>
  <c r="N33" i="19"/>
  <c r="P26" i="19"/>
  <c r="P276" i="19"/>
  <c r="G282" i="19"/>
  <c r="O276" i="19"/>
  <c r="N274" i="19"/>
  <c r="G271" i="19"/>
  <c r="D283" i="19"/>
  <c r="Q222" i="19"/>
  <c r="Q132" i="19"/>
  <c r="L31" i="19"/>
  <c r="N29" i="19"/>
  <c r="L21" i="19"/>
  <c r="Q144" i="19"/>
  <c r="Q133" i="19"/>
  <c r="Q109" i="19"/>
  <c r="Q226" i="19"/>
  <c r="Q223" i="19"/>
  <c r="Q178" i="19"/>
  <c r="P233" i="19"/>
  <c r="Q205" i="19"/>
  <c r="Q99" i="19"/>
  <c r="Q55" i="19"/>
  <c r="Q51" i="19"/>
  <c r="Q198" i="19"/>
  <c r="L183" i="19"/>
  <c r="Q168" i="19"/>
  <c r="Q156" i="19"/>
  <c r="Q154" i="19"/>
  <c r="Q107" i="19"/>
  <c r="Q100" i="19"/>
  <c r="Q84" i="19"/>
  <c r="Q230" i="19"/>
  <c r="Q228" i="19"/>
  <c r="Q202" i="19"/>
  <c r="Q200" i="19"/>
  <c r="Q180" i="19"/>
  <c r="Q179" i="19"/>
  <c r="Q130" i="19"/>
  <c r="Q124" i="19"/>
  <c r="Q232" i="19"/>
  <c r="Q220" i="19"/>
  <c r="L233" i="19"/>
  <c r="M208" i="19"/>
  <c r="Q150" i="19"/>
  <c r="Q122" i="19"/>
  <c r="P110" i="19"/>
  <c r="H283" i="19"/>
  <c r="M282" i="19"/>
  <c r="M278" i="19"/>
  <c r="G274" i="19"/>
  <c r="P272" i="19"/>
  <c r="L272" i="19"/>
  <c r="P269" i="19"/>
  <c r="Q255" i="19"/>
  <c r="Q253" i="19"/>
  <c r="Q251" i="19"/>
  <c r="Q249" i="19"/>
  <c r="Q246" i="19"/>
  <c r="Q201" i="19"/>
  <c r="Q176" i="19"/>
  <c r="Q174" i="19"/>
  <c r="Q172" i="19"/>
  <c r="Q170" i="19"/>
  <c r="M158" i="19"/>
  <c r="Q125" i="19"/>
  <c r="Q97" i="19"/>
  <c r="Q85" i="19"/>
  <c r="Q56" i="19"/>
  <c r="Q53" i="19"/>
  <c r="M61" i="19"/>
  <c r="L34" i="19"/>
  <c r="P33" i="19"/>
  <c r="G30" i="19"/>
  <c r="P29" i="19"/>
  <c r="L27" i="19"/>
  <c r="E36" i="19"/>
  <c r="P23" i="19"/>
  <c r="Q273" i="19"/>
  <c r="Q227" i="19"/>
  <c r="Q197" i="19"/>
  <c r="Q181" i="19"/>
  <c r="P183" i="19"/>
  <c r="Q153" i="19"/>
  <c r="Q143" i="19"/>
  <c r="G158" i="19"/>
  <c r="Q128" i="19"/>
  <c r="Q126" i="19"/>
  <c r="Q123" i="19"/>
  <c r="Q120" i="19"/>
  <c r="Q108" i="19"/>
  <c r="L110" i="19"/>
  <c r="Q59" i="19"/>
  <c r="Q57" i="19"/>
  <c r="Q54" i="19"/>
  <c r="P28" i="19"/>
  <c r="P22" i="19"/>
  <c r="R36" i="19"/>
  <c r="G273" i="19"/>
  <c r="M86" i="19"/>
  <c r="G61" i="19"/>
  <c r="P32" i="19"/>
  <c r="P24" i="19"/>
  <c r="M274" i="19"/>
  <c r="C283" i="19"/>
  <c r="L271" i="19"/>
  <c r="G280" i="19"/>
  <c r="O279" i="19"/>
  <c r="M279" i="19"/>
  <c r="G276" i="19"/>
  <c r="O275" i="19"/>
  <c r="M275" i="19"/>
  <c r="G272" i="19"/>
  <c r="O271" i="19"/>
  <c r="M271" i="19"/>
  <c r="Q248" i="19"/>
  <c r="M257" i="19"/>
  <c r="Q224" i="19"/>
  <c r="Q221" i="19"/>
  <c r="Q206" i="19"/>
  <c r="Q203" i="19"/>
  <c r="M183" i="19"/>
  <c r="Q148" i="19"/>
  <c r="Q146" i="19"/>
  <c r="M134" i="19"/>
  <c r="Q131" i="19"/>
  <c r="O134" i="19"/>
  <c r="G134" i="19"/>
  <c r="Q105" i="19"/>
  <c r="Q103" i="19"/>
  <c r="Q101" i="19"/>
  <c r="N110" i="19"/>
  <c r="Q82" i="19"/>
  <c r="Q76" i="19"/>
  <c r="Q74" i="19"/>
  <c r="L35" i="19"/>
  <c r="G26" i="19"/>
  <c r="P25" i="19"/>
  <c r="H36" i="19"/>
  <c r="K36" i="19"/>
  <c r="F36" i="19"/>
  <c r="N34" i="19"/>
  <c r="L23" i="19"/>
  <c r="Q80" i="19"/>
  <c r="Q78" i="19"/>
  <c r="Q75" i="19"/>
  <c r="J36" i="19"/>
  <c r="P35" i="19"/>
  <c r="G33" i="19"/>
  <c r="L30" i="19"/>
  <c r="G29" i="19"/>
  <c r="L26" i="19"/>
  <c r="G25" i="19"/>
  <c r="G24" i="19"/>
  <c r="G23" i="19"/>
  <c r="Q83" i="19"/>
  <c r="O86" i="19"/>
  <c r="G86" i="19"/>
  <c r="L32" i="19"/>
  <c r="G31" i="19"/>
  <c r="N30" i="19"/>
  <c r="L28" i="19"/>
  <c r="G27" i="19"/>
  <c r="N26" i="19"/>
  <c r="L22" i="19"/>
  <c r="P21" i="19"/>
  <c r="M23" i="19"/>
  <c r="Q77" i="19"/>
  <c r="P34" i="19"/>
  <c r="L33" i="19"/>
  <c r="G32" i="19"/>
  <c r="N31" i="19"/>
  <c r="L29" i="19"/>
  <c r="G28" i="19"/>
  <c r="N27" i="19"/>
  <c r="L25" i="19"/>
  <c r="G22" i="19"/>
  <c r="G21" i="19"/>
  <c r="N280" i="19"/>
  <c r="L280" i="19"/>
  <c r="N276" i="19"/>
  <c r="L276" i="19"/>
  <c r="G257" i="19"/>
  <c r="Q169" i="19"/>
  <c r="N183" i="19"/>
  <c r="E283" i="19"/>
  <c r="R283" i="19"/>
  <c r="G233" i="19"/>
  <c r="I283" i="19"/>
  <c r="N282" i="19"/>
  <c r="L282" i="19"/>
  <c r="N278" i="19"/>
  <c r="L278" i="19"/>
  <c r="L274" i="19"/>
  <c r="N271" i="19"/>
  <c r="G269" i="19"/>
  <c r="J283" i="19"/>
  <c r="O257" i="19"/>
  <c r="Q256" i="19"/>
  <c r="Q244" i="19"/>
  <c r="N257" i="19"/>
  <c r="K283" i="19"/>
  <c r="N279" i="19"/>
  <c r="L279" i="19"/>
  <c r="N275" i="19"/>
  <c r="L275" i="19"/>
  <c r="N272" i="19"/>
  <c r="G270" i="19"/>
  <c r="P270" i="19"/>
  <c r="Q270" i="19" s="1"/>
  <c r="P268" i="19"/>
  <c r="Q268" i="19" s="1"/>
  <c r="F283" i="19"/>
  <c r="G268" i="19"/>
  <c r="O233" i="19"/>
  <c r="N281" i="19"/>
  <c r="L281" i="19"/>
  <c r="N277" i="19"/>
  <c r="Q277" i="19" s="1"/>
  <c r="L277" i="19"/>
  <c r="L273" i="19"/>
  <c r="Q252" i="19"/>
  <c r="Q231" i="19"/>
  <c r="Q219" i="19"/>
  <c r="N233" i="19"/>
  <c r="Q218" i="19"/>
  <c r="M233" i="19"/>
  <c r="Q207" i="19"/>
  <c r="Q199" i="19"/>
  <c r="O208" i="19"/>
  <c r="G208" i="19"/>
  <c r="Q177" i="19"/>
  <c r="Q152" i="19"/>
  <c r="L158" i="19"/>
  <c r="O110" i="19"/>
  <c r="G110" i="19"/>
  <c r="N61" i="19"/>
  <c r="L269" i="19"/>
  <c r="Q250" i="19"/>
  <c r="Q242" i="19"/>
  <c r="Q225" i="19"/>
  <c r="N208" i="19"/>
  <c r="Q175" i="19"/>
  <c r="O158" i="19"/>
  <c r="Q151" i="19"/>
  <c r="P134" i="19"/>
  <c r="L134" i="19"/>
  <c r="Q106" i="19"/>
  <c r="Q98" i="19"/>
  <c r="P86" i="19"/>
  <c r="L86" i="19"/>
  <c r="Q60" i="19"/>
  <c r="Q52" i="19"/>
  <c r="Q173" i="19"/>
  <c r="O183" i="19"/>
  <c r="P158" i="19"/>
  <c r="Q129" i="19"/>
  <c r="M110" i="19"/>
  <c r="G35" i="19"/>
  <c r="G34" i="19"/>
  <c r="G183" i="19"/>
  <c r="Q157" i="19"/>
  <c r="Q149" i="19"/>
  <c r="Q121" i="19"/>
  <c r="Q104" i="19"/>
  <c r="Q96" i="19"/>
  <c r="Q95" i="19"/>
  <c r="Q81" i="19"/>
  <c r="Q73" i="19"/>
  <c r="Q72" i="19"/>
  <c r="Q58" i="19"/>
  <c r="Q50" i="19"/>
  <c r="P61" i="19"/>
  <c r="L61" i="19"/>
  <c r="D36" i="19"/>
  <c r="N35" i="19"/>
  <c r="L270" i="19"/>
  <c r="L268" i="19"/>
  <c r="Q254" i="19"/>
  <c r="P257" i="19"/>
  <c r="L257" i="19"/>
  <c r="Q229" i="19"/>
  <c r="P208" i="19"/>
  <c r="L208" i="19"/>
  <c r="Q171" i="19"/>
  <c r="Q155" i="19"/>
  <c r="Q147" i="19"/>
  <c r="Q127" i="19"/>
  <c r="N134" i="19"/>
  <c r="Q119" i="19"/>
  <c r="Q102" i="19"/>
  <c r="Q79" i="19"/>
  <c r="Q71" i="19"/>
  <c r="N86" i="19"/>
  <c r="Q145" i="19"/>
  <c r="N158" i="19"/>
  <c r="O33" i="19"/>
  <c r="O32" i="19"/>
  <c r="O31" i="19"/>
  <c r="O30" i="19"/>
  <c r="O29" i="19"/>
  <c r="O28" i="19"/>
  <c r="O27" i="19"/>
  <c r="O26" i="19"/>
  <c r="O25" i="19"/>
  <c r="O22" i="19"/>
  <c r="Q275" i="19" l="1"/>
  <c r="Q276" i="19"/>
  <c r="Q281" i="19"/>
  <c r="Q269" i="19"/>
  <c r="Q272" i="19"/>
  <c r="O283" i="19"/>
  <c r="Q278" i="19"/>
  <c r="Q282" i="19"/>
  <c r="Q280" i="19"/>
  <c r="Q274" i="19"/>
  <c r="Q21" i="19"/>
  <c r="Q25" i="19"/>
  <c r="Q23" i="19"/>
  <c r="Q24" i="19"/>
  <c r="Q32" i="19"/>
  <c r="Q28" i="19"/>
  <c r="Q35" i="19"/>
  <c r="Q22" i="19"/>
  <c r="Q27" i="19"/>
  <c r="M36" i="19"/>
  <c r="Q34" i="19"/>
  <c r="Q29" i="19"/>
  <c r="L283" i="19"/>
  <c r="Q271" i="19"/>
  <c r="M283" i="19"/>
  <c r="Q26" i="19"/>
  <c r="Q30" i="19"/>
  <c r="Q33" i="19"/>
  <c r="L36" i="19"/>
  <c r="Q31" i="19"/>
  <c r="P36" i="19"/>
  <c r="Q183" i="19"/>
  <c r="G36" i="19"/>
  <c r="Q110" i="19"/>
  <c r="Q279" i="19"/>
  <c r="N36" i="19"/>
  <c r="G283" i="19"/>
  <c r="Q158" i="19"/>
  <c r="Q86" i="19"/>
  <c r="Q257" i="19"/>
  <c r="Q233" i="19"/>
  <c r="O36" i="19"/>
  <c r="Q208" i="19"/>
  <c r="Q61" i="19"/>
  <c r="P283" i="19"/>
  <c r="Q134" i="19"/>
  <c r="N283" i="19"/>
  <c r="Q283" i="19" l="1"/>
  <c r="Q36" i="19"/>
  <c r="A3" i="30"/>
  <c r="A5" i="28"/>
  <c r="E21" i="33" l="1"/>
  <c r="F21" i="33"/>
  <c r="G21" i="33"/>
  <c r="H21" i="33"/>
  <c r="M14" i="18" l="1"/>
  <c r="M15" i="18"/>
  <c r="M16" i="18"/>
  <c r="G7" i="43" l="1"/>
  <c r="G8" i="43"/>
  <c r="G9" i="43"/>
  <c r="G10" i="43"/>
  <c r="G11" i="43"/>
  <c r="G12" i="43"/>
  <c r="G13" i="43"/>
  <c r="G14" i="43"/>
  <c r="G15" i="43"/>
  <c r="G16" i="43"/>
  <c r="G17" i="43"/>
  <c r="G18" i="43"/>
  <c r="G19" i="43"/>
  <c r="G20" i="43"/>
  <c r="F15" i="43" l="1"/>
  <c r="F10" i="43"/>
  <c r="F11" i="43"/>
  <c r="F12" i="43"/>
  <c r="F13" i="43"/>
  <c r="F14" i="43"/>
  <c r="F16" i="43"/>
  <c r="F17" i="43"/>
  <c r="F18" i="43"/>
  <c r="F19" i="43"/>
  <c r="C18" i="1" l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E22" i="38" l="1"/>
  <c r="P12" i="39" l="1"/>
  <c r="Q12" i="39" s="1"/>
  <c r="P13" i="39"/>
  <c r="Q13" i="39" s="1"/>
  <c r="P14" i="39"/>
  <c r="Q14" i="39" s="1"/>
  <c r="P15" i="39"/>
  <c r="Q15" i="39" s="1"/>
  <c r="P16" i="39"/>
  <c r="Q16" i="39" s="1"/>
  <c r="P17" i="39"/>
  <c r="Q17" i="39" s="1"/>
  <c r="P18" i="39"/>
  <c r="Q18" i="39" s="1"/>
  <c r="P19" i="39"/>
  <c r="Q19" i="39" s="1"/>
  <c r="P20" i="39"/>
  <c r="Q20" i="39" s="1"/>
  <c r="P21" i="39"/>
  <c r="Q21" i="39" s="1"/>
  <c r="P22" i="39"/>
  <c r="Q22" i="39" s="1"/>
  <c r="P23" i="39"/>
  <c r="Q23" i="39" s="1"/>
  <c r="P24" i="39"/>
  <c r="Q24" i="39" s="1"/>
  <c r="P25" i="39"/>
  <c r="Q25" i="39" s="1"/>
  <c r="P11" i="39"/>
  <c r="Q11" i="39" s="1"/>
  <c r="F8" i="43" l="1"/>
  <c r="F9" i="43"/>
  <c r="F20" i="43"/>
  <c r="F11" i="35"/>
  <c r="J11" i="35"/>
  <c r="F12" i="35"/>
  <c r="J12" i="35"/>
  <c r="F13" i="35"/>
  <c r="J13" i="35"/>
  <c r="G11" i="36" l="1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10" i="36"/>
  <c r="AR25" i="13" l="1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K9" i="26" l="1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8" i="26"/>
  <c r="O11" i="27" l="1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10" i="27"/>
  <c r="R24" i="28" l="1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L210" i="1" l="1"/>
  <c r="J177" i="1"/>
  <c r="L42" i="1" l="1"/>
  <c r="G6" i="43" l="1"/>
  <c r="F7" i="43"/>
  <c r="F6" i="43"/>
  <c r="E21" i="43"/>
  <c r="G21" i="43" s="1"/>
  <c r="D21" i="43"/>
  <c r="C21" i="43"/>
  <c r="F21" i="43" l="1"/>
  <c r="F19" i="14"/>
  <c r="Y25" i="42" l="1"/>
  <c r="X25" i="42"/>
  <c r="W25" i="42"/>
  <c r="V25" i="42"/>
  <c r="U25" i="42"/>
  <c r="T25" i="42"/>
  <c r="S25" i="42"/>
  <c r="Q25" i="42"/>
  <c r="P25" i="42"/>
  <c r="O25" i="42"/>
  <c r="N25" i="42"/>
  <c r="M25" i="42"/>
  <c r="L25" i="42"/>
  <c r="K25" i="42"/>
  <c r="I25" i="42"/>
  <c r="H25" i="42"/>
  <c r="G25" i="42"/>
  <c r="F25" i="42"/>
  <c r="E25" i="42"/>
  <c r="D25" i="42"/>
  <c r="C25" i="42"/>
  <c r="Z24" i="42"/>
  <c r="R24" i="42"/>
  <c r="J24" i="42"/>
  <c r="Z23" i="42"/>
  <c r="R23" i="42"/>
  <c r="J23" i="42"/>
  <c r="Z22" i="42"/>
  <c r="R22" i="42"/>
  <c r="J22" i="42"/>
  <c r="Z21" i="42"/>
  <c r="R21" i="42"/>
  <c r="J21" i="42"/>
  <c r="Z20" i="42"/>
  <c r="R20" i="42"/>
  <c r="J20" i="42"/>
  <c r="Z19" i="42"/>
  <c r="R19" i="42"/>
  <c r="J19" i="42"/>
  <c r="Z18" i="42"/>
  <c r="R18" i="42"/>
  <c r="J18" i="42"/>
  <c r="Z17" i="42"/>
  <c r="R17" i="42"/>
  <c r="J17" i="42"/>
  <c r="Z16" i="42"/>
  <c r="R16" i="42"/>
  <c r="J16" i="42"/>
  <c r="Z15" i="42"/>
  <c r="R15" i="42"/>
  <c r="J15" i="42"/>
  <c r="Z14" i="42"/>
  <c r="R14" i="42"/>
  <c r="J14" i="42"/>
  <c r="Z13" i="42"/>
  <c r="R13" i="42"/>
  <c r="J13" i="42"/>
  <c r="Z12" i="42"/>
  <c r="R12" i="42"/>
  <c r="J12" i="42"/>
  <c r="Z11" i="42"/>
  <c r="R11" i="42"/>
  <c r="J11" i="42"/>
  <c r="Z10" i="42"/>
  <c r="R10" i="42"/>
  <c r="J10" i="42"/>
  <c r="A3" i="42"/>
  <c r="J25" i="42" l="1"/>
  <c r="D52" i="42"/>
  <c r="H52" i="42"/>
  <c r="C52" i="42"/>
  <c r="G52" i="42"/>
  <c r="J38" i="42"/>
  <c r="J42" i="42"/>
  <c r="J45" i="42"/>
  <c r="J49" i="42"/>
  <c r="J40" i="42"/>
  <c r="J44" i="42"/>
  <c r="J46" i="42"/>
  <c r="J48" i="42"/>
  <c r="J50" i="42"/>
  <c r="R25" i="42"/>
  <c r="E52" i="42"/>
  <c r="I52" i="42"/>
  <c r="J39" i="42"/>
  <c r="J43" i="42"/>
  <c r="J47" i="42"/>
  <c r="J51" i="42"/>
  <c r="Z25" i="42"/>
  <c r="F52" i="42"/>
  <c r="J41" i="42"/>
  <c r="J37" i="42"/>
  <c r="J52" i="42" l="1"/>
  <c r="AJ10" i="13"/>
  <c r="AK10" i="13"/>
  <c r="Q37" i="42" s="1"/>
  <c r="AJ11" i="13"/>
  <c r="AK11" i="13"/>
  <c r="Q38" i="42" s="1"/>
  <c r="AJ12" i="13"/>
  <c r="AK12" i="13"/>
  <c r="Q39" i="42" s="1"/>
  <c r="AJ13" i="13"/>
  <c r="AK13" i="13"/>
  <c r="Q40" i="42" s="1"/>
  <c r="AJ14" i="13"/>
  <c r="AK14" i="13"/>
  <c r="Q41" i="42" s="1"/>
  <c r="AJ15" i="13"/>
  <c r="AK15" i="13"/>
  <c r="Q42" i="42" s="1"/>
  <c r="AJ16" i="13"/>
  <c r="AK16" i="13"/>
  <c r="Q43" i="42" s="1"/>
  <c r="AJ17" i="13"/>
  <c r="AK17" i="13"/>
  <c r="Q44" i="42" s="1"/>
  <c r="AJ18" i="13"/>
  <c r="AK18" i="13"/>
  <c r="Q45" i="42" s="1"/>
  <c r="AJ19" i="13"/>
  <c r="AK19" i="13"/>
  <c r="Q46" i="42" s="1"/>
  <c r="AJ20" i="13"/>
  <c r="AK20" i="13"/>
  <c r="Q47" i="42" s="1"/>
  <c r="AJ21" i="13"/>
  <c r="AK21" i="13"/>
  <c r="Q48" i="42" s="1"/>
  <c r="AJ22" i="13"/>
  <c r="AK22" i="13"/>
  <c r="Q49" i="42" s="1"/>
  <c r="AJ23" i="13"/>
  <c r="AK23" i="13"/>
  <c r="Q50" i="42" s="1"/>
  <c r="AJ24" i="13"/>
  <c r="AK24" i="13"/>
  <c r="Q51" i="42" s="1"/>
  <c r="Y25" i="13"/>
  <c r="P25" i="13"/>
  <c r="H25" i="13"/>
  <c r="I25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Q52" i="42" l="1"/>
  <c r="L17" i="15"/>
  <c r="P46" i="42"/>
  <c r="L13" i="15"/>
  <c r="P42" i="42"/>
  <c r="P40" i="42"/>
  <c r="L22" i="15"/>
  <c r="P51" i="42"/>
  <c r="L20" i="15"/>
  <c r="P49" i="42"/>
  <c r="L18" i="15"/>
  <c r="P47" i="42"/>
  <c r="L16" i="15"/>
  <c r="P45" i="42"/>
  <c r="L14" i="15"/>
  <c r="P43" i="42"/>
  <c r="L12" i="15"/>
  <c r="P41" i="42"/>
  <c r="P39" i="42"/>
  <c r="P37" i="42"/>
  <c r="L21" i="15"/>
  <c r="P50" i="42"/>
  <c r="L19" i="15"/>
  <c r="P48" i="42"/>
  <c r="L15" i="15"/>
  <c r="P44" i="42"/>
  <c r="P38" i="42"/>
  <c r="AJ25" i="13"/>
  <c r="A3" i="3"/>
  <c r="P52" i="42" l="1"/>
  <c r="J201" i="1"/>
  <c r="L186" i="1"/>
  <c r="J225" i="1" l="1"/>
  <c r="J153" i="1" l="1"/>
  <c r="J129" i="1"/>
  <c r="J105" i="1"/>
  <c r="J81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57" i="1"/>
  <c r="J33" i="1" l="1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11" i="37"/>
  <c r="J10" i="37"/>
  <c r="I25" i="36" l="1"/>
  <c r="G25" i="37"/>
  <c r="D21" i="33"/>
  <c r="Q25" i="27" l="1"/>
  <c r="I25" i="27"/>
  <c r="D51" i="28" l="1"/>
  <c r="E51" i="28"/>
  <c r="F51" i="28"/>
  <c r="G51" i="28"/>
  <c r="H51" i="28"/>
  <c r="C51" i="28"/>
  <c r="O25" i="28"/>
  <c r="G25" i="28"/>
  <c r="E24" i="2" l="1"/>
  <c r="L90" i="1" l="1"/>
  <c r="M186" i="1" s="1"/>
  <c r="F14" i="35" l="1"/>
  <c r="J14" i="35"/>
  <c r="F15" i="35"/>
  <c r="J15" i="35"/>
  <c r="F16" i="35"/>
  <c r="J16" i="35"/>
  <c r="F17" i="35"/>
  <c r="J17" i="35"/>
  <c r="F18" i="35"/>
  <c r="J18" i="35"/>
  <c r="F19" i="35"/>
  <c r="J19" i="35"/>
  <c r="F20" i="35"/>
  <c r="J20" i="35"/>
  <c r="F21" i="35"/>
  <c r="J21" i="35"/>
  <c r="F22" i="35"/>
  <c r="J22" i="35"/>
  <c r="F23" i="35"/>
  <c r="J23" i="35"/>
  <c r="F24" i="35"/>
  <c r="J24" i="35"/>
  <c r="F25" i="35"/>
  <c r="J25" i="35"/>
  <c r="L66" i="1" l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M10" i="18" l="1"/>
  <c r="N10" i="18"/>
  <c r="O10" i="18"/>
  <c r="P10" i="18"/>
  <c r="Q10" i="18"/>
  <c r="M11" i="18"/>
  <c r="N11" i="18"/>
  <c r="O11" i="18"/>
  <c r="P11" i="18"/>
  <c r="Q11" i="18"/>
  <c r="M12" i="18"/>
  <c r="N12" i="18"/>
  <c r="O12" i="18"/>
  <c r="P12" i="18"/>
  <c r="Q12" i="18"/>
  <c r="M13" i="18"/>
  <c r="N13" i="18"/>
  <c r="O13" i="18"/>
  <c r="P13" i="18"/>
  <c r="Q13" i="18"/>
  <c r="N14" i="18"/>
  <c r="O14" i="18"/>
  <c r="P14" i="18"/>
  <c r="Q14" i="18"/>
  <c r="P72" i="11" l="1"/>
  <c r="P73" i="11"/>
  <c r="P74" i="11"/>
  <c r="P75" i="11"/>
  <c r="P76" i="11"/>
  <c r="P77" i="11"/>
  <c r="P78" i="11"/>
  <c r="J39" i="3"/>
  <c r="L39" i="3" s="1"/>
  <c r="J40" i="3"/>
  <c r="K40" i="3" s="1"/>
  <c r="J41" i="3"/>
  <c r="L41" i="3" s="1"/>
  <c r="J42" i="3"/>
  <c r="K42" i="3" s="1"/>
  <c r="J43" i="3"/>
  <c r="K43" i="3" s="1"/>
  <c r="J44" i="3"/>
  <c r="K44" i="3" s="1"/>
  <c r="J45" i="3"/>
  <c r="L45" i="3" s="1"/>
  <c r="L42" i="3" l="1"/>
  <c r="K39" i="3"/>
  <c r="K41" i="3"/>
  <c r="L43" i="3"/>
  <c r="K45" i="3"/>
  <c r="L44" i="3"/>
  <c r="L40" i="3"/>
  <c r="E10" i="2"/>
  <c r="H10" i="2"/>
  <c r="I10" i="2" l="1"/>
  <c r="K10" i="2" s="1"/>
  <c r="P79" i="11" l="1"/>
  <c r="P80" i="11"/>
  <c r="P81" i="11"/>
  <c r="P82" i="11"/>
  <c r="P83" i="11"/>
  <c r="P84" i="11"/>
  <c r="P85" i="11"/>
  <c r="P86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C25" i="2"/>
  <c r="C22" i="38" l="1"/>
  <c r="D22" i="38"/>
  <c r="G22" i="38"/>
  <c r="F22" i="38"/>
  <c r="J13" i="39" l="1"/>
  <c r="H14" i="34" l="1"/>
  <c r="I14" i="34" s="1"/>
  <c r="H15" i="34"/>
  <c r="I15" i="34" s="1"/>
  <c r="H13" i="34"/>
  <c r="I13" i="34" s="1"/>
  <c r="H11" i="34"/>
  <c r="I11" i="34" s="1"/>
  <c r="H12" i="34"/>
  <c r="I12" i="34" s="1"/>
  <c r="G24" i="39" l="1"/>
  <c r="J22" i="39"/>
  <c r="G20" i="39"/>
  <c r="G18" i="39"/>
  <c r="G16" i="39"/>
  <c r="G14" i="39"/>
  <c r="G12" i="39"/>
  <c r="U26" i="39"/>
  <c r="H26" i="39"/>
  <c r="C26" i="39"/>
  <c r="A6" i="39"/>
  <c r="A5" i="39"/>
  <c r="N4" i="39"/>
  <c r="A4" i="39"/>
  <c r="A5" i="40"/>
  <c r="H23" i="34"/>
  <c r="H19" i="34"/>
  <c r="A4" i="34"/>
  <c r="G26" i="35"/>
  <c r="E26" i="35"/>
  <c r="A4" i="35"/>
  <c r="A4" i="36"/>
  <c r="H25" i="37"/>
  <c r="F25" i="37"/>
  <c r="A4" i="37"/>
  <c r="K14" i="39" l="1"/>
  <c r="K18" i="39"/>
  <c r="J11" i="39"/>
  <c r="J23" i="39"/>
  <c r="H22" i="34"/>
  <c r="I22" i="34" s="1"/>
  <c r="H25" i="34"/>
  <c r="I25" i="34" s="1"/>
  <c r="H18" i="34"/>
  <c r="I18" i="34" s="1"/>
  <c r="H21" i="34"/>
  <c r="I21" i="34" s="1"/>
  <c r="I23" i="34"/>
  <c r="H24" i="34"/>
  <c r="I24" i="34" s="1"/>
  <c r="F26" i="40"/>
  <c r="H13" i="40"/>
  <c r="H17" i="40"/>
  <c r="H21" i="40"/>
  <c r="H25" i="40"/>
  <c r="G15" i="39"/>
  <c r="K15" i="39" s="1"/>
  <c r="G19" i="39"/>
  <c r="K19" i="39" s="1"/>
  <c r="G23" i="39"/>
  <c r="K23" i="39" s="1"/>
  <c r="J15" i="39"/>
  <c r="J17" i="39"/>
  <c r="J19" i="39"/>
  <c r="J21" i="39"/>
  <c r="J25" i="39"/>
  <c r="K12" i="39"/>
  <c r="K16" i="39"/>
  <c r="K20" i="39"/>
  <c r="K24" i="39"/>
  <c r="G11" i="39"/>
  <c r="K11" i="39" s="1"/>
  <c r="C25" i="36"/>
  <c r="C25" i="37"/>
  <c r="F25" i="36"/>
  <c r="D26" i="35"/>
  <c r="I26" i="35"/>
  <c r="E26" i="34"/>
  <c r="H17" i="34"/>
  <c r="I17" i="34" s="1"/>
  <c r="I19" i="34"/>
  <c r="H20" i="34"/>
  <c r="I20" i="34" s="1"/>
  <c r="E26" i="40"/>
  <c r="H12" i="40"/>
  <c r="H16" i="40"/>
  <c r="H20" i="40"/>
  <c r="H24" i="40"/>
  <c r="E26" i="39"/>
  <c r="I26" i="39"/>
  <c r="T26" i="39"/>
  <c r="X26" i="39"/>
  <c r="G13" i="39"/>
  <c r="K13" i="39" s="1"/>
  <c r="G17" i="39"/>
  <c r="K17" i="39" s="1"/>
  <c r="G21" i="39"/>
  <c r="K21" i="39" s="1"/>
  <c r="G25" i="39"/>
  <c r="K25" i="39" s="1"/>
  <c r="E25" i="37"/>
  <c r="D25" i="37"/>
  <c r="I25" i="37"/>
  <c r="E25" i="36"/>
  <c r="J25" i="36"/>
  <c r="C26" i="35"/>
  <c r="H26" i="35"/>
  <c r="D26" i="34"/>
  <c r="H16" i="34"/>
  <c r="I16" i="34" s="1"/>
  <c r="H11" i="40"/>
  <c r="H15" i="40"/>
  <c r="H19" i="40"/>
  <c r="H23" i="40"/>
  <c r="D26" i="39"/>
  <c r="S26" i="39"/>
  <c r="W26" i="39"/>
  <c r="V26" i="39"/>
  <c r="F26" i="39"/>
  <c r="D25" i="36"/>
  <c r="H25" i="36"/>
  <c r="C26" i="34"/>
  <c r="G26" i="34"/>
  <c r="C26" i="40"/>
  <c r="G26" i="40"/>
  <c r="H14" i="40"/>
  <c r="H18" i="40"/>
  <c r="H22" i="40"/>
  <c r="J14" i="39"/>
  <c r="J18" i="39"/>
  <c r="G22" i="39"/>
  <c r="K22" i="39" s="1"/>
  <c r="F26" i="34"/>
  <c r="J12" i="39"/>
  <c r="J16" i="39"/>
  <c r="J20" i="39"/>
  <c r="J24" i="39"/>
  <c r="D26" i="40"/>
  <c r="G25" i="36" l="1"/>
  <c r="F26" i="35"/>
  <c r="J26" i="35"/>
  <c r="J26" i="39"/>
  <c r="I26" i="34"/>
  <c r="G26" i="39"/>
  <c r="K26" i="39" s="1"/>
  <c r="H26" i="40"/>
  <c r="H26" i="34"/>
  <c r="P26" i="39"/>
  <c r="Q26" i="39" s="1"/>
  <c r="R19" i="39" s="1"/>
  <c r="R17" i="39" l="1"/>
  <c r="R13" i="39"/>
  <c r="R11" i="39"/>
  <c r="R23" i="39"/>
  <c r="R26" i="39"/>
  <c r="R22" i="39"/>
  <c r="R21" i="39"/>
  <c r="R24" i="39"/>
  <c r="R15" i="39"/>
  <c r="R18" i="39"/>
  <c r="R25" i="39"/>
  <c r="R20" i="39"/>
  <c r="R16" i="39"/>
  <c r="R12" i="39"/>
  <c r="R14" i="39"/>
  <c r="C21" i="33" l="1"/>
  <c r="A5" i="32"/>
  <c r="S25" i="31" l="1"/>
  <c r="Q25" i="31"/>
  <c r="O25" i="31"/>
  <c r="M25" i="31"/>
  <c r="A5" i="31"/>
  <c r="A4" i="31"/>
  <c r="F18" i="31" l="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H25" i="31" l="1"/>
  <c r="I25" i="31" s="1"/>
  <c r="F25" i="31"/>
  <c r="G25" i="31"/>
  <c r="I19" i="31" l="1"/>
  <c r="I21" i="31"/>
  <c r="I24" i="31"/>
  <c r="I16" i="31"/>
  <c r="I20" i="31"/>
  <c r="I11" i="31"/>
  <c r="I18" i="31"/>
  <c r="I22" i="31"/>
  <c r="I10" i="31"/>
  <c r="I14" i="31"/>
  <c r="I12" i="31"/>
  <c r="I23" i="31"/>
  <c r="I15" i="31"/>
  <c r="I17" i="31"/>
  <c r="I13" i="31"/>
  <c r="A4" i="26" l="1"/>
  <c r="L25" i="27"/>
  <c r="K25" i="27"/>
  <c r="E25" i="27"/>
  <c r="C25" i="27"/>
  <c r="A4" i="27"/>
  <c r="A4" i="28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A4" i="29"/>
  <c r="J23" i="26" l="1"/>
  <c r="P25" i="27"/>
  <c r="G23" i="26"/>
  <c r="R25" i="27"/>
  <c r="I23" i="26"/>
  <c r="K25" i="28"/>
  <c r="D23" i="26"/>
  <c r="H23" i="26"/>
  <c r="P25" i="28"/>
  <c r="E25" i="28"/>
  <c r="F23" i="26"/>
  <c r="N25" i="27"/>
  <c r="H25" i="27"/>
  <c r="D25" i="27"/>
  <c r="J25" i="27"/>
  <c r="F25" i="27"/>
  <c r="E23" i="26"/>
  <c r="G25" i="29"/>
  <c r="L25" i="28"/>
  <c r="Q25" i="28"/>
  <c r="N25" i="28"/>
  <c r="M25" i="27"/>
  <c r="F25" i="29"/>
  <c r="F25" i="28"/>
  <c r="E25" i="29"/>
  <c r="D25" i="28"/>
  <c r="I25" i="28"/>
  <c r="C25" i="28"/>
  <c r="H25" i="28"/>
  <c r="H25" i="29"/>
  <c r="M25" i="28"/>
  <c r="D25" i="29"/>
  <c r="C25" i="29"/>
  <c r="J25" i="28" l="1"/>
  <c r="R25" i="28"/>
  <c r="O25" i="27"/>
  <c r="C23" i="26"/>
  <c r="G25" i="27"/>
  <c r="K23" i="26"/>
  <c r="G177" i="1" l="1"/>
  <c r="C177" i="1"/>
  <c r="F177" i="1" l="1"/>
  <c r="K177" i="1"/>
  <c r="E177" i="1"/>
  <c r="I177" i="1"/>
  <c r="D177" i="1"/>
  <c r="H177" i="1"/>
  <c r="C57" i="1" l="1"/>
  <c r="G57" i="1"/>
  <c r="D57" i="1"/>
  <c r="F57" i="1"/>
  <c r="K57" i="1"/>
  <c r="E57" i="1"/>
  <c r="I57" i="1"/>
  <c r="H57" i="1"/>
  <c r="A7" i="11" l="1"/>
  <c r="F12" i="14" l="1"/>
  <c r="F11" i="14"/>
  <c r="F21" i="14"/>
  <c r="A6" i="11"/>
  <c r="A5" i="11"/>
  <c r="A5" i="14" l="1"/>
  <c r="A4" i="14"/>
  <c r="A3" i="14"/>
  <c r="A2" i="14"/>
  <c r="F107" i="14"/>
  <c r="E107" i="14"/>
  <c r="G51" i="14"/>
  <c r="H24" i="14"/>
  <c r="G24" i="14"/>
  <c r="F24" i="14"/>
  <c r="E24" i="14"/>
  <c r="D24" i="14"/>
  <c r="C24" i="14"/>
  <c r="F23" i="14"/>
  <c r="E23" i="14"/>
  <c r="H22" i="14"/>
  <c r="G22" i="14"/>
  <c r="D22" i="14"/>
  <c r="C22" i="14"/>
  <c r="H21" i="14"/>
  <c r="G21" i="14"/>
  <c r="E21" i="14"/>
  <c r="D21" i="14"/>
  <c r="C21" i="14"/>
  <c r="H20" i="14"/>
  <c r="G20" i="14"/>
  <c r="F20" i="14"/>
  <c r="E20" i="14"/>
  <c r="D20" i="14"/>
  <c r="C20" i="14"/>
  <c r="H19" i="14"/>
  <c r="G19" i="14"/>
  <c r="E19" i="14"/>
  <c r="D19" i="14"/>
  <c r="C19" i="14"/>
  <c r="H18" i="14"/>
  <c r="G18" i="14"/>
  <c r="F18" i="14"/>
  <c r="E18" i="14"/>
  <c r="D18" i="14"/>
  <c r="C18" i="14"/>
  <c r="H17" i="14"/>
  <c r="G17" i="14"/>
  <c r="F17" i="14"/>
  <c r="E17" i="14"/>
  <c r="D17" i="14"/>
  <c r="C17" i="14"/>
  <c r="H16" i="14"/>
  <c r="G16" i="14"/>
  <c r="D16" i="14"/>
  <c r="C16" i="14"/>
  <c r="F15" i="14"/>
  <c r="E15" i="14"/>
  <c r="H14" i="14"/>
  <c r="G14" i="14"/>
  <c r="F14" i="14"/>
  <c r="E14" i="14"/>
  <c r="D14" i="14"/>
  <c r="C14" i="14"/>
  <c r="H13" i="14"/>
  <c r="G13" i="14"/>
  <c r="F13" i="14"/>
  <c r="E13" i="14"/>
  <c r="D13" i="14"/>
  <c r="C13" i="14"/>
  <c r="H12" i="14"/>
  <c r="G12" i="14"/>
  <c r="D12" i="14"/>
  <c r="C12" i="14"/>
  <c r="H11" i="14"/>
  <c r="G11" i="14"/>
  <c r="E11" i="14"/>
  <c r="D11" i="14"/>
  <c r="C11" i="14"/>
  <c r="H10" i="14"/>
  <c r="G10" i="14"/>
  <c r="D10" i="14"/>
  <c r="C10" i="14"/>
  <c r="F22" i="14" l="1"/>
  <c r="E22" i="14"/>
  <c r="D15" i="14"/>
  <c r="H15" i="14"/>
  <c r="F16" i="14"/>
  <c r="D23" i="14"/>
  <c r="H23" i="14"/>
  <c r="E10" i="14"/>
  <c r="E12" i="14"/>
  <c r="C15" i="14"/>
  <c r="G15" i="14"/>
  <c r="E16" i="14"/>
  <c r="C23" i="14"/>
  <c r="G23" i="14"/>
  <c r="F10" i="14"/>
  <c r="C51" i="14"/>
  <c r="E51" i="14"/>
  <c r="D107" i="14"/>
  <c r="H107" i="14"/>
  <c r="C107" i="14"/>
  <c r="G107" i="14"/>
  <c r="F51" i="14"/>
  <c r="D51" i="14"/>
  <c r="H51" i="14"/>
  <c r="I106" i="3" l="1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E21" i="2"/>
  <c r="E19" i="2"/>
  <c r="E17" i="2"/>
  <c r="E15" i="2"/>
  <c r="E13" i="2"/>
  <c r="E11" i="2"/>
  <c r="D107" i="3" l="1"/>
  <c r="H107" i="3"/>
  <c r="C107" i="3"/>
  <c r="G107" i="3"/>
  <c r="E107" i="3"/>
  <c r="I107" i="3"/>
  <c r="F107" i="3"/>
  <c r="E20" i="2"/>
  <c r="E16" i="2"/>
  <c r="E14" i="2"/>
  <c r="E18" i="2"/>
  <c r="E22" i="2"/>
  <c r="E12" i="2"/>
  <c r="E23" i="2"/>
  <c r="K19" i="1" l="1"/>
  <c r="I19" i="1"/>
  <c r="A4" i="18"/>
  <c r="A4" i="16"/>
  <c r="A3" i="15"/>
  <c r="A4" i="13"/>
  <c r="A3" i="13"/>
  <c r="A4" i="11"/>
  <c r="A4" i="10"/>
  <c r="A3" i="4"/>
  <c r="A7" i="3"/>
  <c r="A6" i="3"/>
  <c r="A5" i="3"/>
  <c r="A4" i="3"/>
  <c r="A4" i="2"/>
  <c r="A11" i="1"/>
  <c r="A10" i="1"/>
  <c r="A9" i="1"/>
  <c r="A8" i="1"/>
  <c r="A7" i="1"/>
  <c r="A6" i="1"/>
  <c r="A5" i="1"/>
  <c r="A4" i="1"/>
  <c r="A3" i="1"/>
  <c r="E19" i="1" l="1"/>
  <c r="G19" i="1"/>
  <c r="F19" i="1"/>
  <c r="H19" i="1"/>
  <c r="E25" i="1"/>
  <c r="K18" i="1"/>
  <c r="E18" i="1"/>
  <c r="G18" i="1"/>
  <c r="I21" i="1"/>
  <c r="K29" i="1"/>
  <c r="I25" i="1"/>
  <c r="K25" i="1"/>
  <c r="F28" i="1"/>
  <c r="F20" i="1"/>
  <c r="G28" i="1"/>
  <c r="H28" i="1"/>
  <c r="I32" i="1"/>
  <c r="I28" i="1"/>
  <c r="K32" i="1"/>
  <c r="K20" i="1"/>
  <c r="K21" i="1" l="1"/>
  <c r="I26" i="1"/>
  <c r="K28" i="1"/>
  <c r="G24" i="1"/>
  <c r="H26" i="1"/>
  <c r="F18" i="1"/>
  <c r="E26" i="1"/>
  <c r="H30" i="1"/>
  <c r="G25" i="1"/>
  <c r="K30" i="1"/>
  <c r="G22" i="1"/>
  <c r="F29" i="1"/>
  <c r="K26" i="1"/>
  <c r="I24" i="1"/>
  <c r="G20" i="1"/>
  <c r="K22" i="1"/>
  <c r="F30" i="1"/>
  <c r="I18" i="1"/>
  <c r="G32" i="1"/>
  <c r="I30" i="1"/>
  <c r="G21" i="1"/>
  <c r="G23" i="1"/>
  <c r="K27" i="1"/>
  <c r="E31" i="1"/>
  <c r="H31" i="1"/>
  <c r="K24" i="1"/>
  <c r="F24" i="1"/>
  <c r="E24" i="1"/>
  <c r="H22" i="1"/>
  <c r="F22" i="1"/>
  <c r="H29" i="1"/>
  <c r="H18" i="1"/>
  <c r="F27" i="1"/>
  <c r="E28" i="1"/>
  <c r="E21" i="1"/>
  <c r="K23" i="1"/>
  <c r="F23" i="1"/>
  <c r="H24" i="1"/>
  <c r="I23" i="1"/>
  <c r="H27" i="1"/>
  <c r="G31" i="1"/>
  <c r="E23" i="1"/>
  <c r="I20" i="1"/>
  <c r="H20" i="1"/>
  <c r="E20" i="1"/>
  <c r="G30" i="1"/>
  <c r="E30" i="1"/>
  <c r="H21" i="1"/>
  <c r="F21" i="1"/>
  <c r="F26" i="1"/>
  <c r="F25" i="1"/>
  <c r="I31" i="1"/>
  <c r="I27" i="1"/>
  <c r="E27" i="1"/>
  <c r="K31" i="1"/>
  <c r="H23" i="1"/>
  <c r="G27" i="1"/>
  <c r="F31" i="1"/>
  <c r="H32" i="1"/>
  <c r="F32" i="1"/>
  <c r="E32" i="1"/>
  <c r="I22" i="1"/>
  <c r="E22" i="1"/>
  <c r="I29" i="1"/>
  <c r="G29" i="1"/>
  <c r="E29" i="1"/>
  <c r="G26" i="1"/>
  <c r="H25" i="1"/>
  <c r="H15" i="2" l="1"/>
  <c r="H19" i="2"/>
  <c r="H23" i="2"/>
  <c r="I23" i="2" l="1"/>
  <c r="K23" i="2" s="1"/>
  <c r="I19" i="2"/>
  <c r="K19" i="2" s="1"/>
  <c r="K225" i="1"/>
  <c r="H11" i="2"/>
  <c r="I11" i="2" s="1"/>
  <c r="K11" i="2" s="1"/>
  <c r="J20" i="3"/>
  <c r="L20" i="3" s="1"/>
  <c r="J17" i="3"/>
  <c r="L17" i="3" s="1"/>
  <c r="K81" i="1"/>
  <c r="F81" i="1"/>
  <c r="F201" i="1"/>
  <c r="F153" i="1"/>
  <c r="E25" i="18"/>
  <c r="C201" i="1"/>
  <c r="G33" i="1"/>
  <c r="D25" i="18"/>
  <c r="C25" i="16"/>
  <c r="G25" i="2"/>
  <c r="I105" i="1"/>
  <c r="G201" i="1"/>
  <c r="E105" i="1"/>
  <c r="L191" i="1"/>
  <c r="L198" i="1"/>
  <c r="L194" i="1"/>
  <c r="L142" i="1"/>
  <c r="L141" i="1"/>
  <c r="L140" i="1"/>
  <c r="L149" i="1"/>
  <c r="H17" i="2"/>
  <c r="I17" i="2" s="1"/>
  <c r="K17" i="2" s="1"/>
  <c r="H13" i="2"/>
  <c r="I13" i="2" s="1"/>
  <c r="K13" i="2" s="1"/>
  <c r="H12" i="2"/>
  <c r="I12" i="2" s="1"/>
  <c r="K12" i="2" s="1"/>
  <c r="H153" i="1"/>
  <c r="D153" i="1"/>
  <c r="L214" i="1"/>
  <c r="L213" i="1"/>
  <c r="L212" i="1"/>
  <c r="L221" i="1"/>
  <c r="L169" i="1"/>
  <c r="L176" i="1"/>
  <c r="L172" i="1"/>
  <c r="G24" i="4"/>
  <c r="I28" i="3"/>
  <c r="J23" i="3"/>
  <c r="L23" i="3" s="1"/>
  <c r="J15" i="3"/>
  <c r="L15" i="3" s="1"/>
  <c r="I153" i="1"/>
  <c r="E153" i="1"/>
  <c r="L96" i="1"/>
  <c r="L91" i="1"/>
  <c r="L103" i="1"/>
  <c r="L99" i="1"/>
  <c r="K201" i="1"/>
  <c r="H105" i="1"/>
  <c r="D105" i="1"/>
  <c r="L121" i="1"/>
  <c r="L128" i="1"/>
  <c r="L124" i="1"/>
  <c r="C153" i="1"/>
  <c r="L138" i="1"/>
  <c r="C225" i="1"/>
  <c r="F25" i="18"/>
  <c r="G25" i="18"/>
  <c r="C25" i="18"/>
  <c r="I15" i="2"/>
  <c r="K15" i="2" s="1"/>
  <c r="G153" i="1"/>
  <c r="L192" i="1"/>
  <c r="L187" i="1"/>
  <c r="L199" i="1"/>
  <c r="L195" i="1"/>
  <c r="L143" i="1"/>
  <c r="L150" i="1"/>
  <c r="L146" i="1"/>
  <c r="F24" i="4"/>
  <c r="J25" i="2"/>
  <c r="H22" i="2"/>
  <c r="I22" i="2" s="1"/>
  <c r="K22" i="2" s="1"/>
  <c r="H18" i="2"/>
  <c r="I18" i="2" s="1"/>
  <c r="K18" i="2" s="1"/>
  <c r="H14" i="2"/>
  <c r="I14" i="2" s="1"/>
  <c r="K14" i="2" s="1"/>
  <c r="H21" i="2"/>
  <c r="I21" i="2" s="1"/>
  <c r="K21" i="2" s="1"/>
  <c r="I129" i="1"/>
  <c r="G225" i="1"/>
  <c r="E129" i="1"/>
  <c r="L215" i="1"/>
  <c r="L222" i="1"/>
  <c r="L218" i="1"/>
  <c r="L166" i="1"/>
  <c r="L165" i="1"/>
  <c r="L164" i="1"/>
  <c r="L173" i="1"/>
  <c r="C24" i="4"/>
  <c r="J19" i="3"/>
  <c r="L19" i="3" s="1"/>
  <c r="D28" i="3"/>
  <c r="J22" i="3"/>
  <c r="L22" i="3" s="1"/>
  <c r="J24" i="3"/>
  <c r="L24" i="3" s="1"/>
  <c r="J27" i="3"/>
  <c r="L27" i="3" s="1"/>
  <c r="E28" i="3"/>
  <c r="J16" i="3"/>
  <c r="L16" i="3" s="1"/>
  <c r="K129" i="1"/>
  <c r="H225" i="1"/>
  <c r="F129" i="1"/>
  <c r="D225" i="1"/>
  <c r="L97" i="1"/>
  <c r="L104" i="1"/>
  <c r="L100" i="1"/>
  <c r="K153" i="1"/>
  <c r="L118" i="1"/>
  <c r="L117" i="1"/>
  <c r="L116" i="1"/>
  <c r="L125" i="1"/>
  <c r="P22" i="18"/>
  <c r="N16" i="18"/>
  <c r="Q17" i="18"/>
  <c r="M22" i="18"/>
  <c r="Q18" i="18"/>
  <c r="P15" i="18"/>
  <c r="P24" i="18"/>
  <c r="N18" i="18"/>
  <c r="M24" i="18"/>
  <c r="Q20" i="18"/>
  <c r="P17" i="18"/>
  <c r="M17" i="18"/>
  <c r="M21" i="18"/>
  <c r="Q22" i="18"/>
  <c r="P19" i="18"/>
  <c r="N22" i="18"/>
  <c r="M19" i="18"/>
  <c r="Q15" i="18"/>
  <c r="Q24" i="18"/>
  <c r="P21" i="18"/>
  <c r="N15" i="18"/>
  <c r="N20" i="18"/>
  <c r="N24" i="18"/>
  <c r="P18" i="18"/>
  <c r="P23" i="18"/>
  <c r="N17" i="18"/>
  <c r="M23" i="18"/>
  <c r="Q19" i="18"/>
  <c r="P16" i="18"/>
  <c r="N19" i="18"/>
  <c r="Q21" i="18"/>
  <c r="N21" i="18"/>
  <c r="M18" i="18"/>
  <c r="Q23" i="18"/>
  <c r="P20" i="18"/>
  <c r="N23" i="18"/>
  <c r="M20" i="18"/>
  <c r="Q16" i="18"/>
  <c r="F25" i="2"/>
  <c r="K20" i="3"/>
  <c r="C28" i="3"/>
  <c r="J13" i="3"/>
  <c r="L13" i="3" s="1"/>
  <c r="G21" i="15"/>
  <c r="G14" i="15"/>
  <c r="C129" i="1"/>
  <c r="H129" i="1"/>
  <c r="F225" i="1"/>
  <c r="D129" i="1"/>
  <c r="L193" i="1"/>
  <c r="L200" i="1"/>
  <c r="L196" i="1"/>
  <c r="L144" i="1"/>
  <c r="L139" i="1"/>
  <c r="L151" i="1"/>
  <c r="L147" i="1"/>
  <c r="I81" i="1"/>
  <c r="E81" i="1"/>
  <c r="L216" i="1"/>
  <c r="L211" i="1"/>
  <c r="L223" i="1"/>
  <c r="L219" i="1"/>
  <c r="L167" i="1"/>
  <c r="L174" i="1"/>
  <c r="L170" i="1"/>
  <c r="E25" i="16"/>
  <c r="J25" i="3"/>
  <c r="L25" i="3" s="1"/>
  <c r="H28" i="3"/>
  <c r="L94" i="1"/>
  <c r="L93" i="1"/>
  <c r="L92" i="1"/>
  <c r="L101" i="1"/>
  <c r="D24" i="4"/>
  <c r="I225" i="1"/>
  <c r="G129" i="1"/>
  <c r="E225" i="1"/>
  <c r="L119" i="1"/>
  <c r="L126" i="1"/>
  <c r="L122" i="1"/>
  <c r="C105" i="1"/>
  <c r="C81" i="1"/>
  <c r="E24" i="4"/>
  <c r="H81" i="1"/>
  <c r="D81" i="1"/>
  <c r="L190" i="1"/>
  <c r="L189" i="1"/>
  <c r="L188" i="1"/>
  <c r="L197" i="1"/>
  <c r="L145" i="1"/>
  <c r="L152" i="1"/>
  <c r="L148" i="1"/>
  <c r="D25" i="16"/>
  <c r="H24" i="2"/>
  <c r="I24" i="2" s="1"/>
  <c r="K24" i="2" s="1"/>
  <c r="H20" i="2"/>
  <c r="I20" i="2" s="1"/>
  <c r="K20" i="2" s="1"/>
  <c r="H16" i="2"/>
  <c r="I16" i="2" s="1"/>
  <c r="K16" i="2" s="1"/>
  <c r="K105" i="1"/>
  <c r="H201" i="1"/>
  <c r="F105" i="1"/>
  <c r="D201" i="1"/>
  <c r="L217" i="1"/>
  <c r="L224" i="1"/>
  <c r="L220" i="1"/>
  <c r="L168" i="1"/>
  <c r="L163" i="1"/>
  <c r="L175" i="1"/>
  <c r="L171" i="1"/>
  <c r="J21" i="3"/>
  <c r="L21" i="3" s="1"/>
  <c r="J26" i="3"/>
  <c r="L26" i="3" s="1"/>
  <c r="J18" i="3"/>
  <c r="L18" i="3" s="1"/>
  <c r="G28" i="3"/>
  <c r="F28" i="3"/>
  <c r="J14" i="3"/>
  <c r="I201" i="1"/>
  <c r="G105" i="1"/>
  <c r="E201" i="1"/>
  <c r="L95" i="1"/>
  <c r="L102" i="1"/>
  <c r="L98" i="1"/>
  <c r="F25" i="16"/>
  <c r="D25" i="2"/>
  <c r="G81" i="1"/>
  <c r="L120" i="1"/>
  <c r="L115" i="1"/>
  <c r="L127" i="1"/>
  <c r="L123" i="1"/>
  <c r="K17" i="3" l="1"/>
  <c r="L14" i="3"/>
  <c r="M199" i="1"/>
  <c r="M187" i="1"/>
  <c r="M195" i="1"/>
  <c r="M192" i="1"/>
  <c r="L177" i="1"/>
  <c r="M190" i="1"/>
  <c r="M193" i="1"/>
  <c r="M197" i="1"/>
  <c r="M189" i="1"/>
  <c r="M196" i="1"/>
  <c r="M191" i="1"/>
  <c r="M188" i="1"/>
  <c r="L57" i="1"/>
  <c r="M200" i="1"/>
  <c r="M194" i="1"/>
  <c r="M198" i="1"/>
  <c r="E33" i="1"/>
  <c r="G20" i="15"/>
  <c r="H15" i="15"/>
  <c r="H22" i="15"/>
  <c r="H17" i="15"/>
  <c r="J78" i="3"/>
  <c r="L78" i="3" s="1"/>
  <c r="J75" i="3"/>
  <c r="L75" i="3" s="1"/>
  <c r="J68" i="3"/>
  <c r="L68" i="3" s="1"/>
  <c r="D54" i="11"/>
  <c r="L25" i="13"/>
  <c r="J52" i="3"/>
  <c r="L52" i="3" s="1"/>
  <c r="O110" i="11"/>
  <c r="M117" i="11"/>
  <c r="N119" i="11"/>
  <c r="G19" i="15"/>
  <c r="H20" i="15"/>
  <c r="G17" i="15"/>
  <c r="H18" i="15"/>
  <c r="G12" i="15"/>
  <c r="K27" i="11"/>
  <c r="AT20" i="13"/>
  <c r="J106" i="3"/>
  <c r="L106" i="3" s="1"/>
  <c r="J95" i="3"/>
  <c r="L95" i="3" s="1"/>
  <c r="M119" i="11"/>
  <c r="N110" i="11"/>
  <c r="M122" i="11"/>
  <c r="J53" i="3"/>
  <c r="L53" i="3" s="1"/>
  <c r="K14" i="3"/>
  <c r="L32" i="1"/>
  <c r="K18" i="3"/>
  <c r="L24" i="1"/>
  <c r="J92" i="3"/>
  <c r="K25" i="3"/>
  <c r="J65" i="3"/>
  <c r="L65" i="3" s="1"/>
  <c r="C80" i="3"/>
  <c r="L29" i="1"/>
  <c r="L30" i="1"/>
  <c r="M222" i="1" s="1"/>
  <c r="J28" i="3"/>
  <c r="L28" i="3" s="1"/>
  <c r="K13" i="3"/>
  <c r="K25" i="18"/>
  <c r="K24" i="3"/>
  <c r="L22" i="1"/>
  <c r="L31" i="1"/>
  <c r="AE18" i="13"/>
  <c r="K45" i="42" s="1"/>
  <c r="AE21" i="13"/>
  <c r="K48" i="42" s="1"/>
  <c r="AE12" i="13"/>
  <c r="AE24" i="13"/>
  <c r="K51" i="42" s="1"/>
  <c r="H78" i="14"/>
  <c r="H25" i="14" s="1"/>
  <c r="I87" i="11"/>
  <c r="G87" i="11"/>
  <c r="L20" i="1"/>
  <c r="L26" i="1"/>
  <c r="F33" i="1"/>
  <c r="E78" i="14"/>
  <c r="E25" i="14" s="1"/>
  <c r="J99" i="3"/>
  <c r="L99" i="3" s="1"/>
  <c r="H54" i="11"/>
  <c r="L81" i="1"/>
  <c r="J93" i="3"/>
  <c r="L93" i="3" s="1"/>
  <c r="J97" i="3"/>
  <c r="L97" i="3" s="1"/>
  <c r="I54" i="11"/>
  <c r="H13" i="15"/>
  <c r="J71" i="3"/>
  <c r="L71" i="3" s="1"/>
  <c r="E80" i="3"/>
  <c r="J76" i="3"/>
  <c r="L76" i="3" s="1"/>
  <c r="K54" i="11"/>
  <c r="G54" i="11"/>
  <c r="J54" i="11"/>
  <c r="F54" i="11"/>
  <c r="X25" i="13"/>
  <c r="V25" i="13"/>
  <c r="U25" i="13"/>
  <c r="N27" i="11"/>
  <c r="L129" i="1"/>
  <c r="G15" i="15"/>
  <c r="H16" i="15"/>
  <c r="G22" i="15"/>
  <c r="C23" i="15"/>
  <c r="G13" i="15"/>
  <c r="H14" i="15"/>
  <c r="J72" i="3"/>
  <c r="L72" i="3" s="1"/>
  <c r="F80" i="3"/>
  <c r="J74" i="3"/>
  <c r="L74" i="3" s="1"/>
  <c r="J77" i="3"/>
  <c r="L77" i="3" s="1"/>
  <c r="E54" i="11"/>
  <c r="O25" i="13"/>
  <c r="Q25" i="13"/>
  <c r="H25" i="2"/>
  <c r="G27" i="11"/>
  <c r="M112" i="11"/>
  <c r="N118" i="11"/>
  <c r="N120" i="11"/>
  <c r="O111" i="11"/>
  <c r="O120" i="11"/>
  <c r="O114" i="11"/>
  <c r="M121" i="11"/>
  <c r="M123" i="11"/>
  <c r="N114" i="11"/>
  <c r="N123" i="11"/>
  <c r="M118" i="11"/>
  <c r="E25" i="10"/>
  <c r="H54" i="3"/>
  <c r="J47" i="3"/>
  <c r="L47" i="3" s="1"/>
  <c r="G54" i="3"/>
  <c r="AG16" i="13"/>
  <c r="M43" i="42" s="1"/>
  <c r="AF12" i="13"/>
  <c r="L39" i="42" s="1"/>
  <c r="AF21" i="13"/>
  <c r="L48" i="42" s="1"/>
  <c r="AI22" i="13"/>
  <c r="O49" i="42" s="1"/>
  <c r="AI17" i="13"/>
  <c r="O44" i="42" s="1"/>
  <c r="AH13" i="13"/>
  <c r="AF24" i="13"/>
  <c r="L51" i="42" s="1"/>
  <c r="AG19" i="13"/>
  <c r="M46" i="42" s="1"/>
  <c r="AI11" i="13"/>
  <c r="O38" i="42" s="1"/>
  <c r="AG22" i="13"/>
  <c r="M49" i="42" s="1"/>
  <c r="AF18" i="13"/>
  <c r="L45" i="42" s="1"/>
  <c r="AG13" i="13"/>
  <c r="AF19" i="13"/>
  <c r="L46" i="42" s="1"/>
  <c r="AF15" i="13"/>
  <c r="L42" i="42" s="1"/>
  <c r="P22" i="11"/>
  <c r="P15" i="11"/>
  <c r="P17" i="11"/>
  <c r="J123" i="3"/>
  <c r="L123" i="3" s="1"/>
  <c r="D132" i="3"/>
  <c r="J126" i="3"/>
  <c r="L126" i="3" s="1"/>
  <c r="J128" i="3"/>
  <c r="L128" i="3" s="1"/>
  <c r="J131" i="3"/>
  <c r="L131" i="3" s="1"/>
  <c r="E132" i="3"/>
  <c r="J120" i="3"/>
  <c r="L120" i="3" s="1"/>
  <c r="M54" i="11"/>
  <c r="AT13" i="13"/>
  <c r="AT15" i="13"/>
  <c r="AS25" i="13"/>
  <c r="AT17" i="13"/>
  <c r="AT18" i="13"/>
  <c r="S25" i="13"/>
  <c r="L18" i="1"/>
  <c r="C33" i="1"/>
  <c r="C54" i="11"/>
  <c r="K25" i="13"/>
  <c r="K21" i="3"/>
  <c r="D87" i="11"/>
  <c r="E87" i="11"/>
  <c r="L19" i="1"/>
  <c r="L25" i="18"/>
  <c r="O16" i="18"/>
  <c r="K27" i="3"/>
  <c r="K19" i="3"/>
  <c r="N87" i="11"/>
  <c r="N109" i="11"/>
  <c r="M109" i="11"/>
  <c r="M87" i="11"/>
  <c r="L28" i="1"/>
  <c r="M220" i="1" s="1"/>
  <c r="F25" i="13"/>
  <c r="AH10" i="13"/>
  <c r="AE20" i="13"/>
  <c r="K47" i="42" s="1"/>
  <c r="AE15" i="13"/>
  <c r="K42" i="42" s="1"/>
  <c r="AI10" i="13"/>
  <c r="O37" i="42" s="1"/>
  <c r="G25" i="13"/>
  <c r="AG10" i="13"/>
  <c r="E25" i="13"/>
  <c r="E25" i="2"/>
  <c r="K23" i="3"/>
  <c r="H87" i="11"/>
  <c r="L25" i="1"/>
  <c r="L27" i="1"/>
  <c r="J117" i="3"/>
  <c r="L117" i="3" s="1"/>
  <c r="C132" i="3"/>
  <c r="K33" i="1"/>
  <c r="J96" i="3"/>
  <c r="L96" i="3" s="1"/>
  <c r="J100" i="3"/>
  <c r="L100" i="3" s="1"/>
  <c r="J104" i="3"/>
  <c r="L104" i="3" s="1"/>
  <c r="T25" i="13"/>
  <c r="O27" i="11"/>
  <c r="J66" i="3"/>
  <c r="L66" i="3" s="1"/>
  <c r="H80" i="3"/>
  <c r="J69" i="3"/>
  <c r="L69" i="3" s="1"/>
  <c r="D33" i="1"/>
  <c r="J94" i="3"/>
  <c r="L94" i="3" s="1"/>
  <c r="J105" i="3"/>
  <c r="L105" i="3" s="1"/>
  <c r="J98" i="3"/>
  <c r="L98" i="3" s="1"/>
  <c r="J102" i="3"/>
  <c r="L102" i="3" s="1"/>
  <c r="J101" i="3"/>
  <c r="L101" i="3" s="1"/>
  <c r="L54" i="11"/>
  <c r="W25" i="13"/>
  <c r="M27" i="11"/>
  <c r="I25" i="10"/>
  <c r="H12" i="15"/>
  <c r="G18" i="15"/>
  <c r="H19" i="15"/>
  <c r="H21" i="15"/>
  <c r="J73" i="3"/>
  <c r="L73" i="3" s="1"/>
  <c r="G80" i="3"/>
  <c r="J67" i="3"/>
  <c r="N25" i="13"/>
  <c r="J27" i="11"/>
  <c r="H27" i="11"/>
  <c r="O121" i="11"/>
  <c r="M113" i="11"/>
  <c r="M115" i="11"/>
  <c r="N121" i="11"/>
  <c r="N111" i="11"/>
  <c r="O115" i="11"/>
  <c r="O117" i="11"/>
  <c r="M110" i="11"/>
  <c r="O112" i="11"/>
  <c r="C25" i="10"/>
  <c r="J48" i="3"/>
  <c r="L48" i="3" s="1"/>
  <c r="E54" i="3"/>
  <c r="I54" i="3"/>
  <c r="J49" i="3"/>
  <c r="L49" i="3" s="1"/>
  <c r="AI13" i="13"/>
  <c r="O40" i="42" s="1"/>
  <c r="AG24" i="13"/>
  <c r="M51" i="42" s="1"/>
  <c r="AF20" i="13"/>
  <c r="L47" i="42" s="1"/>
  <c r="AG15" i="13"/>
  <c r="M42" i="42" s="1"/>
  <c r="AG18" i="13"/>
  <c r="M45" i="42" s="1"/>
  <c r="AF14" i="13"/>
  <c r="L41" i="42" s="1"/>
  <c r="AH21" i="13"/>
  <c r="AI16" i="13"/>
  <c r="O43" i="42" s="1"/>
  <c r="AI19" i="13"/>
  <c r="O46" i="42" s="1"/>
  <c r="AH15" i="13"/>
  <c r="AG21" i="13"/>
  <c r="M48" i="42" s="1"/>
  <c r="AF23" i="13"/>
  <c r="L50" i="42" s="1"/>
  <c r="AH22" i="13"/>
  <c r="P18" i="11"/>
  <c r="P23" i="11"/>
  <c r="P16" i="11"/>
  <c r="P21" i="11"/>
  <c r="E27" i="11"/>
  <c r="J124" i="3"/>
  <c r="L124" i="3" s="1"/>
  <c r="J129" i="3"/>
  <c r="L129" i="3" s="1"/>
  <c r="H132" i="3"/>
  <c r="J121" i="3"/>
  <c r="L121" i="3" s="1"/>
  <c r="O54" i="11"/>
  <c r="AT21" i="13"/>
  <c r="AT12" i="13"/>
  <c r="AT23" i="13"/>
  <c r="AT14" i="13"/>
  <c r="AN25" i="13"/>
  <c r="AT16" i="13"/>
  <c r="K26" i="3"/>
  <c r="D23" i="15"/>
  <c r="E23" i="15"/>
  <c r="L23" i="1"/>
  <c r="O17" i="18"/>
  <c r="I25" i="18"/>
  <c r="O20" i="18"/>
  <c r="O18" i="18"/>
  <c r="O15" i="18"/>
  <c r="O19" i="18"/>
  <c r="J25" i="18"/>
  <c r="H33" i="1"/>
  <c r="L21" i="1"/>
  <c r="AE11" i="13"/>
  <c r="AE23" i="13"/>
  <c r="K50" i="42" s="1"/>
  <c r="AE14" i="13"/>
  <c r="K41" i="42" s="1"/>
  <c r="AE17" i="13"/>
  <c r="K44" i="42" s="1"/>
  <c r="L225" i="1"/>
  <c r="G78" i="14"/>
  <c r="G25" i="14" s="1"/>
  <c r="K15" i="3"/>
  <c r="J87" i="11"/>
  <c r="J25" i="10"/>
  <c r="F23" i="15"/>
  <c r="G16" i="15"/>
  <c r="I80" i="3"/>
  <c r="J79" i="3"/>
  <c r="L79" i="3" s="1"/>
  <c r="M25" i="13"/>
  <c r="L27" i="11"/>
  <c r="F27" i="11"/>
  <c r="N116" i="11"/>
  <c r="O122" i="11"/>
  <c r="O116" i="11"/>
  <c r="M116" i="11"/>
  <c r="N122" i="11"/>
  <c r="N112" i="11"/>
  <c r="O118" i="11"/>
  <c r="M114" i="11"/>
  <c r="D54" i="3"/>
  <c r="F54" i="3"/>
  <c r="J50" i="3"/>
  <c r="L50" i="3" s="1"/>
  <c r="AI21" i="13"/>
  <c r="O48" i="42" s="1"/>
  <c r="AH17" i="13"/>
  <c r="AI12" i="13"/>
  <c r="O39" i="42" s="1"/>
  <c r="AG23" i="13"/>
  <c r="M50" i="42" s="1"/>
  <c r="AI15" i="13"/>
  <c r="O42" i="42" s="1"/>
  <c r="AH11" i="13"/>
  <c r="AF22" i="13"/>
  <c r="L49" i="42" s="1"/>
  <c r="AG17" i="13"/>
  <c r="M44" i="42" s="1"/>
  <c r="AG12" i="13"/>
  <c r="AI24" i="13"/>
  <c r="O51" i="42" s="1"/>
  <c r="AH23" i="13"/>
  <c r="AI18" i="13"/>
  <c r="O45" i="42" s="1"/>
  <c r="AH20" i="13"/>
  <c r="AF11" i="13"/>
  <c r="L38" i="42" s="1"/>
  <c r="AH16" i="13"/>
  <c r="P19" i="11"/>
  <c r="P24" i="11"/>
  <c r="P26" i="11"/>
  <c r="P13" i="11"/>
  <c r="P25" i="11"/>
  <c r="L153" i="1"/>
  <c r="J125" i="3"/>
  <c r="L125" i="3" s="1"/>
  <c r="J130" i="3"/>
  <c r="L130" i="3" s="1"/>
  <c r="J122" i="3"/>
  <c r="L122" i="3" s="1"/>
  <c r="G132" i="3"/>
  <c r="F132" i="3"/>
  <c r="J118" i="3"/>
  <c r="L118" i="3" s="1"/>
  <c r="N54" i="11"/>
  <c r="AT22" i="13"/>
  <c r="AT24" i="13"/>
  <c r="AT11" i="13"/>
  <c r="C87" i="11"/>
  <c r="O24" i="18"/>
  <c r="O23" i="18"/>
  <c r="O22" i="18"/>
  <c r="O21" i="18"/>
  <c r="K16" i="3"/>
  <c r="K22" i="3"/>
  <c r="O109" i="11"/>
  <c r="O87" i="11"/>
  <c r="C54" i="3"/>
  <c r="AE19" i="13"/>
  <c r="K46" i="42" s="1"/>
  <c r="C25" i="13"/>
  <c r="AE10" i="13"/>
  <c r="AE13" i="13"/>
  <c r="AE22" i="13"/>
  <c r="K49" i="42" s="1"/>
  <c r="D25" i="13"/>
  <c r="AF10" i="13"/>
  <c r="L37" i="42" s="1"/>
  <c r="AE16" i="13"/>
  <c r="K43" i="42" s="1"/>
  <c r="P12" i="11"/>
  <c r="C27" i="11"/>
  <c r="K87" i="11"/>
  <c r="L87" i="11"/>
  <c r="F87" i="11"/>
  <c r="AT10" i="13"/>
  <c r="AM25" i="13"/>
  <c r="C78" i="14"/>
  <c r="C25" i="14" s="1"/>
  <c r="D78" i="14"/>
  <c r="D25" i="14" s="1"/>
  <c r="L201" i="1"/>
  <c r="J103" i="3"/>
  <c r="L103" i="3" s="1"/>
  <c r="L105" i="1"/>
  <c r="D80" i="3"/>
  <c r="J70" i="3"/>
  <c r="L70" i="3" s="1"/>
  <c r="I27" i="11"/>
  <c r="M111" i="11"/>
  <c r="N117" i="11"/>
  <c r="O123" i="11"/>
  <c r="O113" i="11"/>
  <c r="M120" i="11"/>
  <c r="N115" i="11"/>
  <c r="N113" i="11"/>
  <c r="O119" i="11"/>
  <c r="J46" i="3"/>
  <c r="L46" i="3" s="1"/>
  <c r="J51" i="3"/>
  <c r="L51" i="3" s="1"/>
  <c r="AI20" i="13"/>
  <c r="O47" i="42" s="1"/>
  <c r="AI23" i="13"/>
  <c r="O50" i="42" s="1"/>
  <c r="AH19" i="13"/>
  <c r="AI14" i="13"/>
  <c r="O41" i="42" s="1"/>
  <c r="AH18" i="13"/>
  <c r="AG20" i="13"/>
  <c r="M47" i="42" s="1"/>
  <c r="AF16" i="13"/>
  <c r="L43" i="42" s="1"/>
  <c r="AG11" i="13"/>
  <c r="AG14" i="13"/>
  <c r="M41" i="42" s="1"/>
  <c r="AF13" i="13"/>
  <c r="L40" i="42" s="1"/>
  <c r="AH12" i="13"/>
  <c r="AH14" i="13"/>
  <c r="AH24" i="13"/>
  <c r="AF17" i="13"/>
  <c r="L44" i="42" s="1"/>
  <c r="P20" i="11"/>
  <c r="D27" i="11"/>
  <c r="P14" i="11"/>
  <c r="I33" i="1"/>
  <c r="I132" i="3"/>
  <c r="J127" i="3"/>
  <c r="L127" i="3" s="1"/>
  <c r="J119" i="3"/>
  <c r="L119" i="3" s="1"/>
  <c r="AP25" i="13"/>
  <c r="AQ25" i="13"/>
  <c r="AT19" i="13"/>
  <c r="AO25" i="13"/>
  <c r="M38" i="42" l="1"/>
  <c r="K38" i="42"/>
  <c r="K40" i="42"/>
  <c r="M39" i="42"/>
  <c r="M37" i="42"/>
  <c r="K39" i="42"/>
  <c r="K37" i="42"/>
  <c r="M40" i="42"/>
  <c r="M210" i="1"/>
  <c r="M22" i="15"/>
  <c r="N51" i="42"/>
  <c r="R51" i="42" s="1"/>
  <c r="M16" i="15"/>
  <c r="N45" i="42"/>
  <c r="R45" i="42" s="1"/>
  <c r="M13" i="15"/>
  <c r="N42" i="42"/>
  <c r="R42" i="42" s="1"/>
  <c r="N39" i="42"/>
  <c r="L52" i="42"/>
  <c r="M12" i="15"/>
  <c r="N41" i="42"/>
  <c r="R41" i="42" s="1"/>
  <c r="M14" i="15"/>
  <c r="N43" i="42"/>
  <c r="R43" i="42" s="1"/>
  <c r="M21" i="15"/>
  <c r="N50" i="42"/>
  <c r="R50" i="42" s="1"/>
  <c r="M20" i="15"/>
  <c r="N49" i="42"/>
  <c r="R49" i="42" s="1"/>
  <c r="N37" i="42"/>
  <c r="M17" i="15"/>
  <c r="N46" i="42"/>
  <c r="R46" i="42" s="1"/>
  <c r="N38" i="42"/>
  <c r="M15" i="15"/>
  <c r="N44" i="42"/>
  <c r="R44" i="42" s="1"/>
  <c r="O52" i="42"/>
  <c r="M18" i="15"/>
  <c r="N47" i="42"/>
  <c r="R47" i="42" s="1"/>
  <c r="M19" i="15"/>
  <c r="N48" i="42"/>
  <c r="R48" i="42" s="1"/>
  <c r="N40" i="42"/>
  <c r="K52" i="3"/>
  <c r="L92" i="3"/>
  <c r="J107" i="3"/>
  <c r="O25" i="18"/>
  <c r="N25" i="18"/>
  <c r="P25" i="18"/>
  <c r="Q25" i="18"/>
  <c r="K95" i="3"/>
  <c r="K68" i="3"/>
  <c r="K53" i="3"/>
  <c r="K75" i="3"/>
  <c r="K106" i="3"/>
  <c r="K78" i="3"/>
  <c r="M201" i="1"/>
  <c r="K67" i="3"/>
  <c r="L67" i="3"/>
  <c r="M213" i="1"/>
  <c r="M224" i="1"/>
  <c r="M221" i="1"/>
  <c r="M211" i="1"/>
  <c r="M216" i="1"/>
  <c r="M219" i="1"/>
  <c r="M223" i="1"/>
  <c r="M215" i="1"/>
  <c r="M212" i="1"/>
  <c r="M218" i="1"/>
  <c r="M214" i="1"/>
  <c r="M217" i="1"/>
  <c r="H23" i="15"/>
  <c r="P87" i="11"/>
  <c r="K46" i="3"/>
  <c r="K119" i="3"/>
  <c r="K51" i="3"/>
  <c r="K103" i="3"/>
  <c r="AL16" i="13"/>
  <c r="AU16" i="13" s="1"/>
  <c r="I14" i="15"/>
  <c r="C124" i="11"/>
  <c r="P109" i="11"/>
  <c r="K14" i="15"/>
  <c r="K79" i="3"/>
  <c r="L25" i="10"/>
  <c r="K25" i="10"/>
  <c r="K121" i="3"/>
  <c r="K20" i="15"/>
  <c r="J19" i="15"/>
  <c r="N19" i="15"/>
  <c r="N16" i="15"/>
  <c r="J16" i="15"/>
  <c r="K49" i="3"/>
  <c r="K101" i="3"/>
  <c r="K98" i="3"/>
  <c r="K66" i="3"/>
  <c r="K100" i="3"/>
  <c r="L33" i="1"/>
  <c r="K120" i="3"/>
  <c r="K126" i="3"/>
  <c r="K97" i="3"/>
  <c r="K99" i="3"/>
  <c r="AL18" i="13"/>
  <c r="AU18" i="13" s="1"/>
  <c r="I16" i="15"/>
  <c r="G23" i="15"/>
  <c r="E124" i="11"/>
  <c r="P54" i="11"/>
  <c r="Z25" i="13"/>
  <c r="I124" i="11"/>
  <c r="P121" i="11"/>
  <c r="K12" i="15"/>
  <c r="N12" i="15"/>
  <c r="J12" i="15"/>
  <c r="K16" i="15"/>
  <c r="I20" i="15"/>
  <c r="AL22" i="13"/>
  <c r="AU22" i="13" s="1"/>
  <c r="AL10" i="13"/>
  <c r="AU10" i="13" s="1"/>
  <c r="AE25" i="13"/>
  <c r="J54" i="3"/>
  <c r="L54" i="3" s="1"/>
  <c r="K125" i="3"/>
  <c r="K18" i="15"/>
  <c r="J15" i="15"/>
  <c r="N15" i="15"/>
  <c r="J21" i="15"/>
  <c r="N21" i="15"/>
  <c r="AL14" i="13"/>
  <c r="AU14" i="13" s="1"/>
  <c r="I12" i="15"/>
  <c r="AL11" i="13"/>
  <c r="AU11" i="13" s="1"/>
  <c r="K124" i="3"/>
  <c r="J22" i="15"/>
  <c r="N22" i="15"/>
  <c r="K48" i="3"/>
  <c r="K104" i="3"/>
  <c r="K128" i="3"/>
  <c r="J20" i="15"/>
  <c r="N20" i="15"/>
  <c r="K74" i="3"/>
  <c r="K76" i="3"/>
  <c r="I22" i="15"/>
  <c r="AL24" i="13"/>
  <c r="AU24" i="13" s="1"/>
  <c r="K65" i="3"/>
  <c r="J80" i="3"/>
  <c r="L80" i="3" s="1"/>
  <c r="F124" i="11"/>
  <c r="K124" i="11"/>
  <c r="P111" i="11"/>
  <c r="J124" i="11"/>
  <c r="H124" i="11"/>
  <c r="AI25" i="13"/>
  <c r="P115" i="11"/>
  <c r="P122" i="11"/>
  <c r="P110" i="11"/>
  <c r="P123" i="11"/>
  <c r="K22" i="15"/>
  <c r="N18" i="15"/>
  <c r="J18" i="15"/>
  <c r="K70" i="3"/>
  <c r="F78" i="14"/>
  <c r="F25" i="14" s="1"/>
  <c r="AL13" i="13"/>
  <c r="AU13" i="13" s="1"/>
  <c r="AL19" i="13"/>
  <c r="AU19" i="13" s="1"/>
  <c r="I17" i="15"/>
  <c r="K118" i="3"/>
  <c r="K130" i="3"/>
  <c r="K21" i="15"/>
  <c r="K50" i="3"/>
  <c r="I15" i="15"/>
  <c r="AL17" i="13"/>
  <c r="AU17" i="13" s="1"/>
  <c r="AL23" i="13"/>
  <c r="AU23" i="13" s="1"/>
  <c r="I21" i="15"/>
  <c r="K129" i="3"/>
  <c r="K73" i="3"/>
  <c r="K94" i="3"/>
  <c r="K69" i="3"/>
  <c r="AL15" i="13"/>
  <c r="AU15" i="13" s="1"/>
  <c r="I13" i="15"/>
  <c r="AH25" i="13"/>
  <c r="K131" i="3"/>
  <c r="K123" i="3"/>
  <c r="J14" i="15"/>
  <c r="N14" i="15"/>
  <c r="K77" i="3"/>
  <c r="AL21" i="13"/>
  <c r="AU21" i="13" s="1"/>
  <c r="I19" i="15"/>
  <c r="K28" i="3"/>
  <c r="K92" i="3"/>
  <c r="AT25" i="13"/>
  <c r="L124" i="11"/>
  <c r="P27" i="11"/>
  <c r="P114" i="11"/>
  <c r="P116" i="11"/>
  <c r="N124" i="11"/>
  <c r="R25" i="13"/>
  <c r="F25" i="10"/>
  <c r="G124" i="11"/>
  <c r="P112" i="11"/>
  <c r="P120" i="11"/>
  <c r="K127" i="3"/>
  <c r="K17" i="15"/>
  <c r="K122" i="3"/>
  <c r="K15" i="15"/>
  <c r="K13" i="15"/>
  <c r="K19" i="15"/>
  <c r="J13" i="15"/>
  <c r="N13" i="15"/>
  <c r="K102" i="3"/>
  <c r="K105" i="3"/>
  <c r="K96" i="3"/>
  <c r="K117" i="3"/>
  <c r="J132" i="3"/>
  <c r="L132" i="3" s="1"/>
  <c r="K25" i="2"/>
  <c r="I25" i="2"/>
  <c r="AG25" i="13"/>
  <c r="AK25" i="13"/>
  <c r="L23" i="15" s="1"/>
  <c r="I18" i="15"/>
  <c r="AL20" i="13"/>
  <c r="AU20" i="13" s="1"/>
  <c r="N17" i="15"/>
  <c r="J17" i="15"/>
  <c r="K47" i="3"/>
  <c r="K72" i="3"/>
  <c r="K71" i="3"/>
  <c r="K93" i="3"/>
  <c r="AL12" i="13"/>
  <c r="AU12" i="13" s="1"/>
  <c r="AF25" i="13"/>
  <c r="J25" i="13"/>
  <c r="O124" i="11"/>
  <c r="M124" i="11"/>
  <c r="D124" i="11"/>
  <c r="P113" i="11"/>
  <c r="P118" i="11"/>
  <c r="P117" i="11"/>
  <c r="P119" i="11"/>
  <c r="R39" i="42" l="1"/>
  <c r="K52" i="42"/>
  <c r="M52" i="42"/>
  <c r="R40" i="42"/>
  <c r="R37" i="42"/>
  <c r="R38" i="42"/>
  <c r="M23" i="15"/>
  <c r="N52" i="42"/>
  <c r="K107" i="3"/>
  <c r="L107" i="3"/>
  <c r="I23" i="15"/>
  <c r="J23" i="15"/>
  <c r="N23" i="15"/>
  <c r="K23" i="15"/>
  <c r="M225" i="1"/>
  <c r="K54" i="3"/>
  <c r="AL25" i="13"/>
  <c r="AU25" i="13" s="1"/>
  <c r="K132" i="3"/>
  <c r="K80" i="3"/>
  <c r="P124" i="11"/>
  <c r="R52" i="42" l="1"/>
</calcChain>
</file>

<file path=xl/comments1.xml><?xml version="1.0" encoding="utf-8"?>
<comments xmlns="http://schemas.openxmlformats.org/spreadsheetml/2006/main">
  <authors>
    <author>Svein Opøien</author>
    <author>byr35966</author>
  </authors>
  <commentList>
    <comment ref="A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2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6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9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14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3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62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86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10" authorId="1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byr35966</author>
  </authors>
  <commentList>
    <comment ref="M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sveinopo</author>
    <author>Svein Opøien</author>
  </authors>
  <commentList>
    <comment ref="A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Sumtabell</t>
        </r>
      </text>
    </comment>
    <comment ref="G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4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4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4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4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4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7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7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7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7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7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7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9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9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9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9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9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9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9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1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1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4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4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4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4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4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4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6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6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9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9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9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9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9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9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1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42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42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4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4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4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4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2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6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6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6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2.xml><?xml version="1.0" encoding="utf-8"?>
<comments xmlns="http://schemas.openxmlformats.org/spreadsheetml/2006/main">
  <authors>
    <author>Svein Opøien</author>
  </authors>
  <commentList>
    <comment ref="J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3.xml><?xml version="1.0" encoding="utf-8"?>
<comments xmlns="http://schemas.openxmlformats.org/spreadsheetml/2006/main">
  <authors>
    <author>sveinopo</author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4.xml><?xml version="1.0" encoding="utf-8"?>
<comments xmlns="http://schemas.openxmlformats.org/spreadsheetml/2006/main">
  <authors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5.xml><?xml version="1.0" encoding="utf-8"?>
<comments xmlns="http://schemas.openxmlformats.org/spreadsheetml/2006/main">
  <authors>
    <author>Svein Opøien</author>
    <author>sveinopo</author>
    <author>jarlbrat</author>
  </authors>
  <commentList>
    <comment ref="G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baserer seg på befolkn oversiktsarket som er fjernet</t>
        </r>
      </text>
    </comment>
    <comment ref="R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formel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Svein Opøien</author>
    <author>sveinopo</author>
    <author>byr35966</author>
  </authors>
  <commentList>
    <comment ref="J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3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3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3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65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65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6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89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92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92" authorId="2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2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117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7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1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G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5.xml><?xml version="1.0" encoding="utf-8"?>
<comments xmlns="http://schemas.openxmlformats.org/spreadsheetml/2006/main">
  <authors>
    <author>byr35966</author>
  </authors>
  <commentList>
    <comment ref="P1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9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9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sveinopo</author>
  </authors>
  <commentList>
    <comment ref="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7.xml><?xml version="1.0" encoding="utf-8"?>
<comments xmlns="http://schemas.openxmlformats.org/spreadsheetml/2006/main">
  <authors>
    <author>sveinopo</author>
  </authors>
  <commentList>
    <comment ref="J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Z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E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K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L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T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8.xml><?xml version="1.0" encoding="utf-8"?>
<comments xmlns="http://schemas.openxmlformats.org/spreadsheetml/2006/main">
  <authors>
    <author>sveinopo</author>
  </authors>
  <commentList>
    <comment ref="J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Z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3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R3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9.xml><?xml version="1.0" encoding="utf-8"?>
<comments xmlns="http://schemas.openxmlformats.org/spreadsheetml/2006/main">
  <authors>
    <author>sveinopo</author>
  </authors>
  <commentList>
    <comment ref="G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<sst xmlns="http://schemas.openxmlformats.org/spreadsheetml/2006/main" count="2754" uniqueCount="548">
  <si>
    <t>Dette arket inneholder:</t>
  </si>
  <si>
    <t>Sum kvinner og menn</t>
  </si>
  <si>
    <t>Bydel</t>
  </si>
  <si>
    <t>Navn</t>
  </si>
  <si>
    <t>0-17 år</t>
  </si>
  <si>
    <t>18-49 år</t>
  </si>
  <si>
    <t>50-66 år</t>
  </si>
  <si>
    <t>67-74 år</t>
  </si>
  <si>
    <t>75-79 år</t>
  </si>
  <si>
    <t>80-84 år</t>
  </si>
  <si>
    <t>85-89 år</t>
  </si>
  <si>
    <t>SUM</t>
  </si>
  <si>
    <t>67-79 år</t>
  </si>
  <si>
    <t>Sum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</si>
  <si>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</si>
  <si>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</si>
  <si>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</si>
  <si>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</si>
  <si>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</si>
  <si>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</si>
  <si>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</si>
  <si>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</si>
  <si>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</si>
  <si>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</si>
  <si>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</si>
  <si>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</si>
  <si>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</si>
  <si>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</si>
  <si>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</si>
  <si>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menn</t>
  </si>
  <si>
    <t>Sum kvinner</t>
  </si>
  <si>
    <t>Av sum kvinner og menn i institusjon - herav i sykehjem</t>
  </si>
  <si>
    <t>Av sum kvinner og menn i institusjon - herav i aldershjem</t>
  </si>
  <si>
    <t>Av sum kvinner og menn i institusjon - herav i boform m/heldøgns pleie og omsorg</t>
  </si>
  <si>
    <t>Av sum kvinner og menn i institusjon - herav med vedtak om korttidsopphold</t>
  </si>
  <si>
    <t>Av sum kvinner og menn i institusjon - herav i skjermet plass for demente</t>
  </si>
  <si>
    <t>Andel beboere i skjermede plasser av sum beboere i inst.</t>
  </si>
  <si>
    <t>Tilleggstabell</t>
  </si>
  <si>
    <t>Dette arket inneholder</t>
  </si>
  <si>
    <t>Utenbys sykehjemsplasser</t>
  </si>
  <si>
    <t>Beboere i utenbys sykehjem-fast plass-regi av SYE</t>
  </si>
  <si>
    <t>Beboere i utenbys sykehjem-fast plass-regi av bydelen</t>
  </si>
  <si>
    <t>Sum utenbys plasser-fast plass</t>
  </si>
  <si>
    <t>Beboere i utenbys sykehjem-korttidsplass-regi av SYE</t>
  </si>
  <si>
    <t>Beboere i utenbys sykehjem-korttidsplass-regi av bydelen</t>
  </si>
  <si>
    <t>Sum  korttids-plasser utenbys</t>
  </si>
  <si>
    <t>Sum beboere i utenbys sykehjem</t>
  </si>
  <si>
    <t>Sum beboere utenbys</t>
  </si>
  <si>
    <t>SUM-Tabell</t>
  </si>
  <si>
    <t>Antall som venter - tidsintervall    1)</t>
  </si>
  <si>
    <t>under 1 mnd.</t>
  </si>
  <si>
    <t>1 - 2 mnd.</t>
  </si>
  <si>
    <t>2 - 3 mnd.</t>
  </si>
  <si>
    <t>3 - 4 mnd.</t>
  </si>
  <si>
    <t>4 - 6 mnd.</t>
  </si>
  <si>
    <t>6-12 mnd.</t>
  </si>
  <si>
    <t>over 12 mnd.</t>
  </si>
  <si>
    <t>Sum personer på venteliste</t>
  </si>
  <si>
    <t>Gj.snittlig ventetid (dager)   1)</t>
  </si>
  <si>
    <t>Antall på venteliste pr. 1000 innb. &gt; 80 år   2)</t>
  </si>
  <si>
    <t>1) Ved beregningen er det benyttet middelverdien i de respektive tidsintervaller  (eks.: 2-3 mnd = 75 dager)</t>
  </si>
  <si>
    <t>2)  Korrigert for sykehjemsbeboere i andre bydeler</t>
  </si>
  <si>
    <t>Antall som venter - tidsintervall     2)</t>
  </si>
  <si>
    <t>1) Korttidsplass er i tråd med KOSTRA-definisjon definert å være innefor en oppholdstid på inntil 3 mnd.</t>
  </si>
  <si>
    <t>2) Ved beregningen er det benyttet middelverdien i de respektive tidsintervaller  (eks.: 2-3 mnd = 75 dager)</t>
  </si>
  <si>
    <t>Saksbehandlingstid - antall dager</t>
  </si>
  <si>
    <t>For søknad om institusjons-plass</t>
  </si>
  <si>
    <t>herav for søknad om sykehjems-plass</t>
  </si>
  <si>
    <t>herav for søknad om korttids-opphold</t>
  </si>
  <si>
    <t>herav for søknad om aldershjem-plass</t>
  </si>
  <si>
    <t>herav for søknad om plass i andre boformer med heldøgns pleie og omsorg</t>
  </si>
  <si>
    <t>*) Aritmetisk middelverdi</t>
  </si>
  <si>
    <t>Langtidsopphold</t>
  </si>
  <si>
    <t>SUM 2010</t>
  </si>
  <si>
    <t>Nr.</t>
  </si>
  <si>
    <t>korttidsopphold</t>
  </si>
  <si>
    <t>Gjennomsnittlig antall liggedøgn per opphold (korttid) 2)</t>
  </si>
  <si>
    <t>Ny tabell 2010</t>
  </si>
  <si>
    <t>Tidsbegrenset opphold i sykehjem</t>
  </si>
  <si>
    <t>Opphold i sykehjem</t>
  </si>
  <si>
    <t>Opphold i aldershjem og andre boformer med heldøgns pleie</t>
  </si>
  <si>
    <t>Opphold i MRSA avdeling</t>
  </si>
  <si>
    <t>Opphold i andre boformer med heldøgns omsorg (og evt. pleie)</t>
  </si>
  <si>
    <t>Koblet til 3-5-A</t>
  </si>
  <si>
    <t>Brukere av BARE hjemmesykepleie</t>
  </si>
  <si>
    <t>Brukere av BARE praktisk bistand</t>
  </si>
  <si>
    <t>Brukere av BEGGE tjenester</t>
  </si>
  <si>
    <t>Sum antall brukere</t>
  </si>
  <si>
    <t>Herav antall brukere med private tjensteytere</t>
  </si>
  <si>
    <t>0-49 år</t>
  </si>
  <si>
    <t>85-89år</t>
  </si>
  <si>
    <t>Tabell 3 - 5 - B - A1 - Andel utførte timer av vedtatte timer i hjemmetjenesten</t>
  </si>
  <si>
    <t>Herav psykisk helsarbeid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</si>
  <si>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</si>
  <si>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</si>
  <si>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</si>
  <si>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</si>
  <si>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</si>
  <si>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</si>
  <si>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</si>
  <si>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>Iverksettingstid - antall dager</t>
  </si>
  <si>
    <t>For søknad om praktisk bistand</t>
  </si>
  <si>
    <t>For søknad om hjemme-sykepleie</t>
  </si>
  <si>
    <t>Antall personer:</t>
  </si>
  <si>
    <t>Antall vedtakstimer:</t>
  </si>
  <si>
    <t>Antall vedtakstimer pr pers.</t>
  </si>
  <si>
    <t>Antall beboere - menn</t>
  </si>
  <si>
    <t>Antall beboere - kvinner</t>
  </si>
  <si>
    <t>Antall beboere - Sum menn og kvinner</t>
  </si>
  <si>
    <t>Eldre</t>
  </si>
  <si>
    <t>Personer med psykiske lidelser</t>
  </si>
  <si>
    <t xml:space="preserve">Sum </t>
  </si>
  <si>
    <t>-herav beboere med Omsorg+ bolig</t>
  </si>
  <si>
    <t>*) Kommunalt eide eller disponerte boenheter, hvor beboer betaler husleie og strøm selv.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</si>
  <si>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</si>
  <si>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</si>
  <si>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</si>
  <si>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</si>
  <si>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</si>
  <si>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</si>
  <si>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</si>
  <si>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</si>
  <si>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</si>
  <si>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</si>
  <si>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</si>
  <si>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</si>
  <si>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</si>
  <si>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</si>
  <si>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</si>
  <si>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</si>
  <si>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</si>
  <si>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</si>
  <si>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</si>
  <si>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</si>
  <si>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</si>
  <si>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</si>
  <si>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</si>
  <si>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</si>
  <si>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</si>
  <si>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</si>
  <si>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</si>
  <si>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</si>
  <si>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</si>
  <si>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SUM 2. tertial 2011</t>
  </si>
  <si>
    <t>xxxxxx</t>
  </si>
  <si>
    <t>1) Gjelder kun for korttidsopphold</t>
  </si>
  <si>
    <t>eller hvis brukeren har flyttet mellom ulike institusjoner (har flere tjester knyttet til samme sak), og tjenestene er sammenhengende,</t>
  </si>
  <si>
    <t>regnes det som et  opphold.</t>
  </si>
  <si>
    <t>Ny tabell fra 31.12.2007.</t>
  </si>
  <si>
    <t>Av sum kvinner og menn i institusjon - herav i barneboliger og avlastningsboliger</t>
  </si>
  <si>
    <t>SUM 2011</t>
  </si>
  <si>
    <t>SUM 2012</t>
  </si>
  <si>
    <t xml:space="preserve"> </t>
  </si>
  <si>
    <t>Langtidsopphold i sykehjem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</si>
  <si>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</si>
  <si>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</si>
  <si>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</si>
  <si>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Dag-senter/-dag-tilbud 2)</t>
  </si>
  <si>
    <t>Korttids-opphold for re-habilitering</t>
  </si>
  <si>
    <t>Korttids-opphold (eksklusive korttids-opphold for re-habilitering)</t>
  </si>
  <si>
    <t>Langtids-opphold - ordinært</t>
  </si>
  <si>
    <t>Langtids-opphold -  skjermet enhet for demens</t>
  </si>
  <si>
    <t>Langtids-opphold rus</t>
  </si>
  <si>
    <t>Herav praktisk bistand daglige gjøremål, egenomsorg og personlig stell</t>
  </si>
  <si>
    <t>Herav praktisk bistand til opplæring i daglige gjøremål</t>
  </si>
  <si>
    <t>Herav brukerstyrt personlig assistanse (BPA)</t>
  </si>
  <si>
    <t xml:space="preserve"> Totalt antall utførte  timer praktisk bistand</t>
  </si>
  <si>
    <t>Antall utførte timer hjemmesykepleie</t>
  </si>
  <si>
    <t xml:space="preserve"> Totalt antall vedtatte  timer praktisk bistand</t>
  </si>
  <si>
    <t xml:space="preserve"> Totalt antall utførte  timer praktisk bistand utført av private leverandører</t>
  </si>
  <si>
    <t>Totalt antall utførte timer hjemme-sykepleie utført av private leverandører</t>
  </si>
  <si>
    <t>Antall vedtatte timer hjemme-sykepleie</t>
  </si>
  <si>
    <t>Andel utførte timer praktisk bistand</t>
  </si>
  <si>
    <t>Andel utførte timer hjemme-sykepleie</t>
  </si>
  <si>
    <t>Tabell 3 -7 - A1 -  Saksbehandlingstider i pleie- og omsorgssektoren - hjemmetjenester hittil i år</t>
  </si>
  <si>
    <t>xxx</t>
  </si>
  <si>
    <t>Sum beboere i øvrige plasser utenbys/andre bydeler   1)</t>
  </si>
  <si>
    <t>1) Dette er definert som plasser som ikke har sykehjemsstandard.</t>
  </si>
  <si>
    <t xml:space="preserve">Antall på venteliste pr. 1000 innb. &gt; 80 år  </t>
  </si>
  <si>
    <t>Antall som venter - tidsintervall    1), 2)</t>
  </si>
  <si>
    <t>2) Antall personer som bor i sykehjem, men som i hht fritt sykehjemsvalg venter på plass i et annet bestemt sykehjem</t>
  </si>
  <si>
    <t>* Inkluderer brukere som bor i boliger til pleie- og omsorgsformål</t>
  </si>
  <si>
    <t>Herav gerica-tjeneste Dagsenter for fysisk funksjons-hemmede</t>
  </si>
  <si>
    <t>Herav gerica-tjeneste dag-senter</t>
  </si>
  <si>
    <t>Herav gerica-tjeneste Dagtilbud for psykisk utviklings-hemmende</t>
  </si>
  <si>
    <t>Tabell 3-3 - B - Gjennomsnittlig antall liggedøgn i sykehjem for beboere som har avsluttet sitt opphold hittil i år.</t>
  </si>
  <si>
    <t>gjennomsnittlig lengde for sykehjemsopphold som er avsluttet i hittil i rapporteringsåret.</t>
  </si>
  <si>
    <t xml:space="preserve">Merk: Det er bare opphold som er avsluttet i inneværende år som kommer med i rapporten . Hvis sak/tjeneste revurderes, </t>
  </si>
  <si>
    <t>2) Rapporten teller bakover til førstegangsinnleggelsesdatoen på opphold som er påbegynt også tidligere år.  Dvs at rapporten viser</t>
  </si>
  <si>
    <t>Antall avsluttede opphold (korttids) hittil i år 1)</t>
  </si>
  <si>
    <t>Tabell 3-3 - C - 1- Antall  liggedøgn totalt i syke- og aldershjem fordelt på type opphold (Kostrafunksjon 253 - institusjonstjenester) - Kjøp fra SYE - hittil i år</t>
  </si>
  <si>
    <t>Tabell 3-3 - C - 2- Antall  liggedøgn totalt i syke- og aldershjem fordelt på type opphold (Kostrafunksjon 253 - institusjonstjenester) - Kjøp fra andre innenbys/utenbys - hittil i år</t>
  </si>
  <si>
    <t>Tabell 3-3 - C - 3- Antall  liggedøgn totalt i syke- og aldershjem fordelt på type opphold (Kostrafunksjon 253 - institusjonstjenester) - Drevet av bydelene selv - hittil i år</t>
  </si>
  <si>
    <t>Tabell 3-3 - C - 4- Antall  liggedøgn totalt i syke- og aldershjem fordelt på type opphold (Kostrafunksjon 253 - institusjonstjenester) - SUM - hittil i år</t>
  </si>
  <si>
    <t>Tabell 3 - 5 - B - A4- Antall utførte timer i hjemmtjenesten - herav utført av private leverandører - hittil i år</t>
  </si>
  <si>
    <t>Tabell 3 - 5 - B - A3 - Antall utførte timer i hjemmtjenesten - hittil i år</t>
  </si>
  <si>
    <t>Tabell 3-8-A - Antall personer som har hatt dagsenter/dagsopphold/dagtilbud og totalt antall vedtakstimer, fordelt på type tjeneste - hittil i år</t>
  </si>
  <si>
    <t>Sum dag-senter/-dag-tilbud 2)</t>
  </si>
  <si>
    <t>Herav gerica-tjeneste Dag-senter</t>
  </si>
  <si>
    <t>Sumtabell</t>
  </si>
  <si>
    <t>SUM 3. tertial 2013</t>
  </si>
  <si>
    <t>SUM pr. 3. tertial 2013</t>
  </si>
  <si>
    <t>Tabellen beregnes ved prosentformler</t>
  </si>
  <si>
    <t>Andel beboere i korttids-opphold av sum beboere i sykehjem</t>
  </si>
  <si>
    <t>Kun årsstatistikk</t>
  </si>
  <si>
    <t>Antall liggedøgn etter meldt utskrivningsklare totalt</t>
  </si>
  <si>
    <t>Antall meldt utskrivningsklare i år</t>
  </si>
  <si>
    <t>Betalt til sykehus  (1 000 kroner)</t>
  </si>
  <si>
    <t>I somatiske sykehus-avd.</t>
  </si>
  <si>
    <t>I psykiatriske sykehus-avd.</t>
  </si>
  <si>
    <t>Sum pr. 31.12/.2007 / hele 2007</t>
  </si>
  <si>
    <t>Sum pr. 31.12/.2007 / hele 2006</t>
  </si>
  <si>
    <t xml:space="preserve"> -</t>
  </si>
  <si>
    <t>Sum hele 2012</t>
  </si>
  <si>
    <t>Sum hele 2013</t>
  </si>
  <si>
    <t xml:space="preserve">Tabell 3 -2 - C -  Utskrivningsklare pasienter i somatiske og psykiatriske sykehusavdelinger </t>
  </si>
  <si>
    <t>Tidsbegrenset opphold</t>
  </si>
  <si>
    <t>Antall søknader om sykehjemsplass, overf. fra forrige år</t>
  </si>
  <si>
    <t>Antall søknader om sykehjemsplass i år</t>
  </si>
  <si>
    <t>Antall innvilgede søknader om sykehjemsplass</t>
  </si>
  <si>
    <t>Antall saker som er trukket</t>
  </si>
  <si>
    <t>Antall avslåtte søknader om sykehjemsplass</t>
  </si>
  <si>
    <t>Antall saker fortsatt under behandling, overf. neste år</t>
  </si>
  <si>
    <t>Prosent innvilgede søknader</t>
  </si>
  <si>
    <t>SUM 2013</t>
  </si>
  <si>
    <t>Tabell 3 -2 - E - Klager etter avslag på sykehjemsplass i år</t>
  </si>
  <si>
    <t>Antall klager etter avslag på sykehjemsplass</t>
  </si>
  <si>
    <t xml:space="preserve"> Antall vedtak omgjort av bydelen som følge av klage</t>
  </si>
  <si>
    <t>Sum antall vedtak omgjort som følge av klage</t>
  </si>
  <si>
    <t>Antall klager etter avslag på sykehjems-plass</t>
  </si>
  <si>
    <t>3-2-F Alternativt tilbud til personer som har fått avslag på søknad om langtidsopphold i sykehjem</t>
  </si>
  <si>
    <t>Herav antall som har fått andre tilbud (spesifiser under)</t>
  </si>
  <si>
    <t>Sum antall personer som har fått alternativt tilbud</t>
  </si>
  <si>
    <t>Herav antall som har fått vedtak om kun praktisk bistand</t>
  </si>
  <si>
    <t>1) Noen personer har fått flere enn et alternativt tilbud. Disse blir regnet med flere ganger.</t>
  </si>
  <si>
    <t>Saksbehandlingstid fra mottatt klage til nytt vedtak er fattet i bydelen</t>
  </si>
  <si>
    <t>Gjennomsnitt for bydeler som har registrert saksbehandlingstid</t>
  </si>
  <si>
    <t xml:space="preserve">Gjennomsnitt 2013 </t>
  </si>
  <si>
    <t>Antall beboere som har avsluttet opphold (korttids) i sykehjem hittil i år</t>
  </si>
  <si>
    <t>Antall beboere som har avsluttet opphold (langtids) i sykehjem hittil i år</t>
  </si>
  <si>
    <t>Antall liggedøgn totalt for alle beboere som har avsluttet sitt langtids-opphold hittil i år 2)</t>
  </si>
  <si>
    <t>Antall liggedøgn totalt for alle beboere som har avsluttet sitt korttids-opphold hittil i år 2)</t>
  </si>
  <si>
    <t>Gjennomsnittlig antall liggedøgn per beboer (langtid) 2)</t>
  </si>
  <si>
    <t>Gjennomsnittlig antall liggedøgn per beboer (korttid) 2)</t>
  </si>
  <si>
    <t>SUM totalt</t>
  </si>
  <si>
    <t>Tabell 3-4 - A - Egenbetaling for heldøgnsplasser i eldreomsorgsinstitusjoner som bydelen disponerer</t>
  </si>
  <si>
    <t>Tabell 3-4 - B1 - HMS i pleie- og omsorgssektoren - internkontroll i helse- og sosialtjenesten</t>
  </si>
  <si>
    <t>I hele 1000 kroner</t>
  </si>
  <si>
    <t>I hele kroner</t>
  </si>
  <si>
    <t>Internkontroll i 2006</t>
  </si>
  <si>
    <t>Internkontroll i 2007</t>
  </si>
  <si>
    <t>Internkontroll i 2008</t>
  </si>
  <si>
    <t>Internkontroll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</si>
  <si>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</si>
  <si>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</si>
  <si>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</si>
  <si>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</si>
  <si>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</si>
  <si>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</si>
  <si>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</si>
  <si>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Har bydelen etablert et skriftlig system for intern-kontroll i sosial- og helsetjenesten?</t>
  </si>
  <si>
    <t>Når ble dette systemet sist revidert?</t>
  </si>
  <si>
    <t>Ja</t>
  </si>
  <si>
    <t>06</t>
  </si>
  <si>
    <t>nov 07</t>
  </si>
  <si>
    <t>ja</t>
  </si>
  <si>
    <t>12/2006</t>
  </si>
  <si>
    <t>10/2007</t>
  </si>
  <si>
    <t>09/06</t>
  </si>
  <si>
    <t>JA</t>
  </si>
  <si>
    <t>04/03</t>
  </si>
  <si>
    <t>11/06</t>
  </si>
  <si>
    <t>08/07</t>
  </si>
  <si>
    <t>Delvis</t>
  </si>
  <si>
    <t>0</t>
  </si>
  <si>
    <t>?</t>
  </si>
  <si>
    <t>05/2005</t>
  </si>
  <si>
    <t>12/07</t>
  </si>
  <si>
    <t>07/07</t>
  </si>
  <si>
    <t>06/05</t>
  </si>
  <si>
    <t>8/2006</t>
  </si>
  <si>
    <t>02/07</t>
  </si>
  <si>
    <t>05/06</t>
  </si>
  <si>
    <t>05/07</t>
  </si>
  <si>
    <t>06/06</t>
  </si>
  <si>
    <t>01/2007</t>
  </si>
  <si>
    <t>Nei</t>
  </si>
  <si>
    <t xml:space="preserve">SUM </t>
  </si>
  <si>
    <t xml:space="preserve"> - </t>
  </si>
  <si>
    <t>Tabell 3-7 -  Brukerundersøkelse og kvalitetsmåling i hjemmetjenesten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</si>
  <si>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</si>
  <si>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</si>
  <si>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</si>
  <si>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</si>
  <si>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</si>
  <si>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>Sum pr 31.12.13</t>
  </si>
  <si>
    <t>Antall søknader om bolig omsorg +, overf. fra forrige år</t>
  </si>
  <si>
    <t>Antall søknader om bolig omsrog+ i år</t>
  </si>
  <si>
    <t>Antall innvilgede søknader om bolig omsorg+</t>
  </si>
  <si>
    <t>Antall avslåtte søknader om bolg omsorg+</t>
  </si>
  <si>
    <t>Antall klager etter avslag på bolig i Omsorg+ i år som fortsatt er under behandling i bydelen</t>
  </si>
  <si>
    <t>Antall klager etter avslag på bolig i Omsorg+ i år som fortsatt er under behandling hos Oslo klagenemd</t>
  </si>
  <si>
    <t>Antall totalt</t>
  </si>
  <si>
    <t>Herav antall med vedtak</t>
  </si>
  <si>
    <t>0-15 år</t>
  </si>
  <si>
    <t>16-49 år</t>
  </si>
  <si>
    <t>50 år og over</t>
  </si>
  <si>
    <t>Tabell 3 -11 - A -  Boforhold for utviklingshemmede pr. 31.12.</t>
  </si>
  <si>
    <t>Antall personer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</si>
  <si>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</si>
  <si>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</si>
  <si>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</si>
  <si>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</si>
  <si>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</si>
  <si>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</si>
  <si>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</si>
  <si>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</si>
  <si>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</si>
  <si>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</si>
  <si>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</si>
  <si>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</si>
  <si>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</si>
  <si>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</si>
  <si>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</si>
  <si>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Tabell 3 -14 - A1 -  Eldresentre - personell og årsverk pr. 31.12.</t>
  </si>
  <si>
    <t>Tabell 3 -14 - A2 -  Eldresentre - brukere pr. 31.12.</t>
  </si>
  <si>
    <t>Antall årsverk</t>
  </si>
  <si>
    <t>Brukere</t>
  </si>
  <si>
    <t>Brukere pr. senter</t>
  </si>
  <si>
    <t>Inngått driftsavtale</t>
  </si>
  <si>
    <t>Fast ansatte</t>
  </si>
  <si>
    <t>Frivillige</t>
  </si>
  <si>
    <t>Sum årsverk</t>
  </si>
  <si>
    <t>Antall hjemler</t>
  </si>
  <si>
    <t>Gjennom-snittlig antall brukere pr. årsverk - fast ansatte</t>
  </si>
  <si>
    <t>Gjennomsnittlig antall brukere pr. årsverk- faste og frivillige</t>
  </si>
  <si>
    <t>Antall registrerte brukere totalt</t>
  </si>
  <si>
    <t>Brukerandel   1)</t>
  </si>
  <si>
    <t>Avvik fra bygjennom-snittet</t>
  </si>
  <si>
    <t>Senter 1</t>
  </si>
  <si>
    <t>Senter 2</t>
  </si>
  <si>
    <t>Senter 3</t>
  </si>
  <si>
    <t>Senter 4</t>
  </si>
  <si>
    <t>Senter 5</t>
  </si>
  <si>
    <t>Senter 6</t>
  </si>
  <si>
    <t>Sum 2013</t>
  </si>
  <si>
    <t>3-14-C ORGANISERING AV SENIORVEILEDERTJENESTE I BYDELEN</t>
  </si>
  <si>
    <t>Er ikke etablert</t>
  </si>
  <si>
    <t>Er tilknyttet eldre-senteret</t>
  </si>
  <si>
    <t>Er tilknyttet hjemmetjenesten</t>
  </si>
  <si>
    <t>Tabell 3-2-E-1 Saksbehandlingstid - klager etter avslag på søknad om sykehjemsplass i år</t>
  </si>
  <si>
    <t>Saksbehandlingstid fra mottatt klage til saken er avgjort hos Fylkesmannen</t>
  </si>
  <si>
    <t>Tabell 3 -2 - B -  Saksbehandlingstider i pleie- og omsorgssektoren - institusjonstjenesten - hittil i år</t>
  </si>
  <si>
    <t>Gjennomsnitt  pr. 3. tertial 2013</t>
  </si>
  <si>
    <t>Tabell 3 - 5 - B - A2 - Antall vedtakstimer i hjemmtjenesten - hittil i år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</si>
  <si>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</si>
  <si>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</si>
  <si>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</si>
  <si>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</si>
  <si>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</si>
  <si>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Antall klager som er anket videre til Fylkes-mannen</t>
  </si>
  <si>
    <t>Antall vedtak omgjort av Fylkes-mannen som følge av klage</t>
  </si>
  <si>
    <t>Antall klager etter avslag på sykehjems-plass i år som fortsatt er under behandling i bydelen</t>
  </si>
  <si>
    <t>Antall klager etter avslag på sykehjems-plass i år som fortsatt er under behandling hos Fylkes-mannen</t>
  </si>
  <si>
    <t>Antall personer som har fått endelig avslag på søknad om langtids-opphold i sykehjem</t>
  </si>
  <si>
    <t xml:space="preserve">Herav antall som har fått vedtak om kun hjemme-sykepleie </t>
  </si>
  <si>
    <t>Herav antall som har fått vedtak om både praktisk bistand og hjemme-sykepleie</t>
  </si>
  <si>
    <t>Opphold i plass for for lindrende behand-ling</t>
  </si>
  <si>
    <t>Langtids-opphold -  for-sterket  (psykiatri, rus)</t>
  </si>
  <si>
    <t>Langtids-opphold for-sterket - annet</t>
  </si>
  <si>
    <t>Langtids-opphold -  spesial (særskilt inngåtte kontrakter om enkelt-kjøp)</t>
  </si>
  <si>
    <t>Langtids-opphold i alders-hjem</t>
  </si>
  <si>
    <t>Opphold i barne og av-lastnings-bolig</t>
  </si>
  <si>
    <t>Dag-opphold  - gerica-tjenesten dag-re-habilitering 1)</t>
  </si>
  <si>
    <t>Herav gerica-tjeneste Dag-senter for fysisk funksjons-hemmede</t>
  </si>
  <si>
    <t>Dag-opphold  - gerica-tjenesten dag-rehabili-tering 1)</t>
  </si>
  <si>
    <t>Antall søknader om sykehjems-plass, overf. fra forrige år</t>
  </si>
  <si>
    <t>Antall søknader om sykehjems-plass i år</t>
  </si>
  <si>
    <t>Antall innvilgede søknader om sykehjems-plass</t>
  </si>
  <si>
    <t>Antall avslåtte søknader om sykehjems-plass</t>
  </si>
  <si>
    <t xml:space="preserve">Herav antall som har fått vedtak om plass i dagopphold i institusjon (vedtak hjemlet i Lov om helse-tjenesten i kommunene) </t>
  </si>
  <si>
    <t>Herav antall som har fått vedak om tids-begrenset opphold i syke-hjem</t>
  </si>
  <si>
    <t>Herav antall som har fått vedtak om plass i dagsenter (ikke lov-hjemlet vedtak)</t>
  </si>
  <si>
    <t>Sum antall personer som har fått alter-nativt tilbud 1)</t>
  </si>
  <si>
    <t>Funk-sjons-hem-mede</t>
  </si>
  <si>
    <t>Ut-viklings-hem-mede</t>
  </si>
  <si>
    <t>xxxxx</t>
  </si>
  <si>
    <t>SUM 3. tertial 2014</t>
  </si>
  <si>
    <t>Andel brukere som har valgt privat leverandør</t>
  </si>
  <si>
    <t>Gjennomsnitt  pr. 3. tertial 2014</t>
  </si>
  <si>
    <t>SUM 2014</t>
  </si>
  <si>
    <t>Sum hele 2014</t>
  </si>
  <si>
    <t>Ant. saker som ikke er beh. av andre årsaker (dødfall mm)</t>
  </si>
  <si>
    <t>Antall søknader, overf. fra forrige år</t>
  </si>
  <si>
    <t>Antall søknader i år</t>
  </si>
  <si>
    <t>Antall innvilgede søknader *)</t>
  </si>
  <si>
    <t>Antall avslåtte søknader om plass etter sambogarantien</t>
  </si>
  <si>
    <t>Tabell 3-2-D-1  - Søknader og avslag om plass etter sambogarantien</t>
  </si>
  <si>
    <t>Antall klager etter avslag på sykehjemsplass i år som er trukket eller avsluttet fordi de ikke lenger er aktuelle</t>
  </si>
  <si>
    <t xml:space="preserve">Gjennomsnitt 2014 </t>
  </si>
  <si>
    <t>SUM pr. 3. tertial 2014</t>
  </si>
  <si>
    <t>09/14</t>
  </si>
  <si>
    <t xml:space="preserve">Brukerundersøkelse i hjemmesykepleien </t>
  </si>
  <si>
    <t xml:space="preserve">Brukerundersøkelse i praktisk bistand </t>
  </si>
  <si>
    <t>Sum pr 31.12.14</t>
  </si>
  <si>
    <t>xxxx</t>
  </si>
  <si>
    <t>Antall saker som av andre årsaker ikke er beh. (dødsfall mm)</t>
  </si>
  <si>
    <t xml:space="preserve">  </t>
  </si>
  <si>
    <t>Sum 2014</t>
  </si>
  <si>
    <t xml:space="preserve">Tabell 3 -9 -B - Søknader og avslag på søknad om bolig i Omsorg+ </t>
  </si>
  <si>
    <t>Antall klager etter avslag på Omsorg+ i år som er trukket eller avsluttet fordi de ikke lenger er aktuelle</t>
  </si>
  <si>
    <t xml:space="preserve">Tabell 3-9-C Klager etter avslag på søknad om Omsorg+ </t>
  </si>
  <si>
    <t>Sum pr 31.12.2014</t>
  </si>
  <si>
    <t>Bydel Søndre Nordstrand 1)</t>
  </si>
  <si>
    <t>1) Seniorveileder er tilknyttet rehabiliteringstjenesten</t>
  </si>
  <si>
    <t xml:space="preserve">Årsverk </t>
  </si>
  <si>
    <t>Inngåtte driftsavtaler -  Nei - betyr ofte kommunal tjeneste der det ikke inngås driftsavtaler.</t>
  </si>
  <si>
    <t xml:space="preserve">90 - 94 år </t>
  </si>
  <si>
    <t>95 + år</t>
  </si>
  <si>
    <t>90-94 år</t>
  </si>
  <si>
    <t>95 år +</t>
  </si>
  <si>
    <t>SUM 2. tertial 2015</t>
  </si>
  <si>
    <t>SUM pr. 2. tertial 2015</t>
  </si>
  <si>
    <t xml:space="preserve"> ≥ 95 år</t>
  </si>
  <si>
    <t>Mottagere av begge tjenester</t>
  </si>
  <si>
    <t>Herav mottagere som også mottar praktisk bistand og/eller hjemmesykepleie</t>
  </si>
  <si>
    <t>Totalt antall mottagere av hjemmetjenester inkl. avlastning utenfor institusjon og omsorgslønn</t>
  </si>
  <si>
    <t>Summeringstabell</t>
  </si>
  <si>
    <t>Tabell 3 - 5 - C - A2 - Antall mottagere av hverdagsrehabilitering 1), antall vedtakstimer og antall utførte timer - hittil i år</t>
  </si>
  <si>
    <t>Antall vedtakstimer</t>
  </si>
  <si>
    <t>Antall utførte timer</t>
  </si>
  <si>
    <t>Andel utførte av vedtatte timer</t>
  </si>
  <si>
    <t>Gj.snittlig antall utførte vedtakstimer pr mottager</t>
  </si>
  <si>
    <t>1) Bistand til opplæring av funksjons- og mestringsevne i dagliglivets gjøremål i brukers hjem eller nærmiljø</t>
  </si>
  <si>
    <t>Antall mottagere av hverdags-rehabilitering</t>
  </si>
  <si>
    <t>* Ny tabell 2. tertial 2015</t>
  </si>
  <si>
    <t>SUM 3. tertial 2015</t>
  </si>
  <si>
    <t>SUM 2015</t>
  </si>
  <si>
    <t>05/15</t>
  </si>
  <si>
    <t>Gjennomsnitt  pr. 3. tertial 2015</t>
  </si>
  <si>
    <t>Sum hele 2015</t>
  </si>
  <si>
    <t xml:space="preserve">Gjennomsnitt 2015 </t>
  </si>
  <si>
    <t>SUM pr. 3. tertial 2015</t>
  </si>
  <si>
    <t>SUM pr 3. tertial 2015</t>
  </si>
  <si>
    <t>SUM pr 2. tertial 2015</t>
  </si>
  <si>
    <t>Sum 2015</t>
  </si>
  <si>
    <t>Sum pr 31.12.2015</t>
  </si>
  <si>
    <t>Er tilknyttet søknads-kontor eller annet</t>
  </si>
  <si>
    <t>Bydel Frogner 3)</t>
  </si>
  <si>
    <t>Bydel Vestre Aker 3)</t>
  </si>
  <si>
    <t>3) Bydelene Frogner og Vestre Aker fører ikke timevedtak for tjenesten dagrehabilitering</t>
  </si>
  <si>
    <t>Justert befolkning i aldersgruppene 67 år over</t>
  </si>
  <si>
    <t>Netto justering - institusjon m/ utenbys og Omsorg +</t>
  </si>
  <si>
    <t>Utenbys beboere 67+ år med adresse "uoppgitt Oslo"</t>
  </si>
  <si>
    <t>Sum antall innbyggere 3)</t>
  </si>
  <si>
    <t xml:space="preserve"> - andel av innb.  &lt; 67 år  2)</t>
  </si>
  <si>
    <t xml:space="preserve"> - andel av innb.       67 - 79 år  2)</t>
  </si>
  <si>
    <t xml:space="preserve"> - andel av innb.       80 - 89 år  2)</t>
  </si>
  <si>
    <t xml:space="preserve"> - andel av innb.   ≥ 90 år    2)</t>
  </si>
  <si>
    <t xml:space="preserve"> - andel av innb.   ≥ 80 år    2)</t>
  </si>
  <si>
    <t xml:space="preserve"> - andel av innb.    ≥ 67 år    2)</t>
  </si>
  <si>
    <t xml:space="preserve">2)  Andel brukere hhv. &lt; 67 år, 67 - 79 år, 80 -89 år, og ≥ 90 år, i forhold til antall innbyggere i samme aldresgrupper  </t>
  </si>
  <si>
    <t>Sum pr 31.12.15</t>
  </si>
  <si>
    <t>Tabell 3 -10 - A - Personer med utviklingshemming registrert i bydelen (som bydelen har øk. Ansv. for) pr. 31.12</t>
  </si>
  <si>
    <t>SUM 2. tertial 2016</t>
  </si>
  <si>
    <t>SUM pr. 2. tertial 2016</t>
  </si>
  <si>
    <t xml:space="preserve">Bydel Frogner </t>
  </si>
  <si>
    <t xml:space="preserve">Bydel Ullern </t>
  </si>
  <si>
    <t xml:space="preserve">Bydel Bjerke </t>
  </si>
  <si>
    <t xml:space="preserve">Bydel Grorud </t>
  </si>
  <si>
    <t>Tabell 3-6 - A -  Andel brukere av hjemmetjenester pr. 31.08. av antall innbyggere i samme aldersgruppe.   1)</t>
  </si>
  <si>
    <t>Personer med individuell alarm til innendørs bruk (trygghetspakke 1)</t>
  </si>
  <si>
    <t>Personer med individuell bærbar alarm til inne- og utebruk  (trygghetspakke 2)</t>
  </si>
  <si>
    <t>Antall innstallerte e-låser</t>
  </si>
  <si>
    <t>Antall tildelte helsesjekkere for kronisk syke hjemmeboende</t>
  </si>
  <si>
    <t>Antall tildelte medisin-dispensere</t>
  </si>
  <si>
    <t>Personer med trygghetsalarm med lokaliserings-teknologi (trygghetspakke 3)</t>
  </si>
  <si>
    <t>Tabell 3-2-D  - Søknader og avslag på sykehjemsplass</t>
  </si>
  <si>
    <t>Gjennomsnitt 2014</t>
  </si>
  <si>
    <t>Gjennomsnitt 2015</t>
  </si>
  <si>
    <t>Rapporteres 3. tertial 2016</t>
  </si>
  <si>
    <t>Ikke publisert i trykt utgave 2013, 2014 og 2015. Registrering av brukere praktiseres ulikt ved sentrene, og tallene er derfor ikke pålitelige.</t>
  </si>
  <si>
    <t xml:space="preserve">     </t>
  </si>
  <si>
    <t>*----------/71¨'¨'tyui</t>
  </si>
  <si>
    <t xml:space="preserve">             </t>
  </si>
  <si>
    <t xml:space="preserve">    </t>
  </si>
  <si>
    <t>Tabell 3 - 5 - A -3  Totalt antall personer som mottar hjemmetjenester inkl. avlastning utenfor institusjon og omsorgslønn pr 31.08.   *)</t>
  </si>
  <si>
    <t xml:space="preserve">   </t>
  </si>
  <si>
    <t>SUM 3. tertial 2016</t>
  </si>
  <si>
    <t>SUM 2016</t>
  </si>
  <si>
    <t>Tabell 3 -1 - B - A1 - Beboere i institusjon som bydelen betaler for - pr. 31.12.  - Aldersfordeling - sum kvinner og menn</t>
  </si>
  <si>
    <t xml:space="preserve">Gjennomsnitt 2016 </t>
  </si>
  <si>
    <t>By-del</t>
  </si>
  <si>
    <t>Antall registrerte brukere 1)</t>
  </si>
  <si>
    <t>1) Ulik registreringspraksis i bydelene innebærer at tallet for antall registerte brukere ikke kan benyttes til sammenligning mellom bydeler. I noe grad benyttes eldresentrene også på tvers av bydelsgrenser.</t>
  </si>
  <si>
    <t>Tabell 3 -1 - B - A4 - Aldersfordeling for beboere i sykehjem pr. 31.12 - Sum kvinner og menn</t>
  </si>
  <si>
    <t xml:space="preserve">Tabell 3 -1 - B - A3 - Beboere i institusjon som bydelen betaler for - pr. 31.12.  - Aldersfordeling - sum kvinner </t>
  </si>
  <si>
    <t>Tabell 3 -1 - B - A2 - Beboere i institusjon som bydelen betaler for - pr. 31.12.  - Aldersfordeling - sum menn</t>
  </si>
  <si>
    <t>Tabell 3 -1 - B - A5 - Aldersfordeling for beboere i aldershjem pr. 31.12.  - Sum kvinner og menn</t>
  </si>
  <si>
    <t>Tabell 3 -1 - B - A6 - Aldersfordeling for beboere i boform m/heldøgns pleie og omsorg pr. 31.12.  - Sum kvinner og menn</t>
  </si>
  <si>
    <t>Tabell 3 -1 - B - A7 - Aldersfordeling for beboere i barneboliger og avlastningsboliger pr. 31.12.  - Sum kvinner og menn</t>
  </si>
  <si>
    <t>Tabell 3 -1 - B - A8 - Aldersfordeling for beboere med vedtak om korttidsopphold pr. 31.12.  - Sum kvinner og menn</t>
  </si>
  <si>
    <t>Tabell 3 -1 - B - A9 - Aldersfordeling for beboere i skjermet plass for demente pr. 31.12.  - Sum kvinner og menn</t>
  </si>
  <si>
    <t>Tabell 3 - 1 - D1 og D2 - Beboere i utenbys sykehjem og øvrige institusjonsplasser pr. 31.12.</t>
  </si>
  <si>
    <t>Tabell 3 - 2  - A4 -  Tid på venteliste for sykehjemsplass pr. 31.12. - venter i eget hjem</t>
  </si>
  <si>
    <t>Tabell 3 - 2  - A4 -  Tid på venteliste for sykehjemsplass pr. 31.12. - venter i andre institusjoner</t>
  </si>
  <si>
    <t>Tabell 3 - 2  - A5 -  Tid på venteliste for sykehjemsplass pr. 31.12. - venter i korttidsplass i sykehjem   1)</t>
  </si>
  <si>
    <t>Tabell 3 - 2  - A6 -  Tid på venteliste for sykehjemsplass pr. 31.12. - sum alle kategorier</t>
  </si>
  <si>
    <t>Tabell 3 - 2  - A7 -  Tid på venteliste for plass ved et bestemt sykehjem ("Fritt sykehjemsvalg") pr. 31.12.</t>
  </si>
  <si>
    <t>minus</t>
  </si>
  <si>
    <t>Gjennomsnitt  pr. 3. tertial 2016</t>
  </si>
  <si>
    <t>Sum hele 2016</t>
  </si>
  <si>
    <t>SUM pr. 3. tertial 2016</t>
  </si>
  <si>
    <t>02/16</t>
  </si>
  <si>
    <t>12/16</t>
  </si>
  <si>
    <t>06/16</t>
  </si>
  <si>
    <t>03/16</t>
  </si>
  <si>
    <t>00/00</t>
  </si>
  <si>
    <t>11/16</t>
  </si>
  <si>
    <t>05/16</t>
  </si>
  <si>
    <t>Tabell 3 - 5 - B -  Sum brukere av hjemmetjenester pr. 31.12. - antall med private tjenesteyter   *)</t>
  </si>
  <si>
    <t>Tabell 3 - 5 - A -  Brukere av hjemmetjenester pr. 31.12.   *)</t>
  </si>
  <si>
    <t>Mottagere av kun avlastning utenfor institusjon</t>
  </si>
  <si>
    <t>Mottagere av kun omsorgslønn</t>
  </si>
  <si>
    <t>SUM pr 3. tertial 2016</t>
  </si>
  <si>
    <t>Tabell 3 - 5 - A -2  Antall personer som mottar tjenestene avlastning utenfor institusjon og omsorgslønn pr 31.12.   *)</t>
  </si>
  <si>
    <t>Kriteriebefolkningen i bydelene etter alder per 1.1.2017*</t>
  </si>
  <si>
    <t>* Etter korreksjon for befolkning 67 år og over i institusjon og Omsorg+. Det er 86 utenbys beboere som bydelene er betalingsansvarlig for.</t>
  </si>
  <si>
    <t>Blant utenbys beboere på institusjon er det 27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</si>
  <si>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 xml:space="preserve">3) Kriteriebefolkning pr 01.01.2017 justert for sykehjemsbeboere og Omsorg+ beboere i andre bydeler. Personer uten registrert adresse er ikke inkludert. </t>
  </si>
  <si>
    <t>1)  Inkluderer brukere som også har vedtak om bolig til pleie- og omsorgsformål</t>
  </si>
  <si>
    <t>Gjennomsnitt 2016</t>
  </si>
  <si>
    <t>Sum pr 31.12.16</t>
  </si>
  <si>
    <t>3-8-B Trygghetsalarmer og velferdsteknologi pr. 31.12.</t>
  </si>
  <si>
    <t>Tabell 3 -9 - A3 -  Beboere med vedtak om bolig til pleie og omsorgsformål - antall 18 - 49 år - pr. 31.12.  *)</t>
  </si>
  <si>
    <t>Tabell 3 -9 - A2 -  Beboere med vedtak om bolig til pleie og omsorgsformål - antall 0 - 17 år - pr. 31.12.  *)</t>
  </si>
  <si>
    <t>Tabell 3 -9 - A1 -  Beboere med vedtak om bolig til pleie og omsorgsformål - sum alle aldersgrupper - pr. 31.12.  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</si>
  <si>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</si>
  <si>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</si>
  <si>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</si>
  <si>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</si>
  <si>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SUM . tertial 2016</t>
  </si>
  <si>
    <t>Tabell 3 -9 - A8 -  Beboere med vedtak om bolig til pleie og omsorgsformål - antall 85 - 89 år - pr. 31.12.  *)</t>
  </si>
  <si>
    <t>Tabell 3 -9 - A9 -  Beboere med vedtak om bolig til pleie og omsorgsformål - antall 90 - 94 år - pr. 31.12.  *)</t>
  </si>
  <si>
    <t>Tabell 3 -9 - A10 -  Beboere med vedtak om bolig til pleie og omsorgsformål - antall ≥ 95 år - pr. 31.12.  *)</t>
  </si>
  <si>
    <t>Tabell 3 -9 - A11 -  Beboere med vedtak om bolig til pleie og omsorgsformål - sum antall  ≥ 90 år - pr. 31.12.  *)</t>
  </si>
  <si>
    <t>Kun summeringstabell publiseres</t>
  </si>
  <si>
    <t>Sum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</si>
</sst>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.0&quot; &quot;%"/>
    <numFmt numFmtId="165" formatCode="0&quot; &quot;%"/>
    <numFmt numFmtId="166" formatCode="0.0"/>
    <numFmt numFmtId="167" formatCode="&quot; &quot;#,##0&quot; &quot;;&quot; (&quot;#,##0&quot;)&quot;;&quot; -&quot;00&quot; &quot;;&quot; &quot;@&quot; &quot;"/>
    <numFmt numFmtId="168" formatCode="&quot; &quot;#,##0.00&quot; &quot;;&quot; (&quot;#,##0.00&quot;)&quot;;&quot; -&quot;00&quot; &quot;;&quot; &quot;@&quot; &quot;"/>
    <numFmt numFmtId="169" formatCode="#,##0.0"/>
    <numFmt numFmtId="170" formatCode="0%"/>
    <numFmt numFmtId="171" formatCode="_(* #,##0.00_);_(* \(#,##0.00\);_(* &quot;-&quot;??_);_(@_)"/>
    <numFmt numFmtId="172" formatCode="#,##0;&quot;-&quot;#,##0"/>
  </numFmts>
  <fonts count="4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8"/>
      <color rgb="FFFF000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Times New Roman"/>
      <family val="1"/>
    </font>
    <font>
      <sz val="8"/>
      <color rgb="FF000000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2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439">
    <xf numFmtId="0" fontId="0" fillId="0" borderId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2" borderId="0" applyNumberFormat="0" applyFont="0" applyBorder="0" applyAlignment="0" applyProtection="0"/>
    <xf numFmtId="0" fontId="8" fillId="0" borderId="0" applyNumberFormat="0" applyFont="0" applyBorder="0" applyProtection="0"/>
    <xf numFmtId="165" fontId="8" fillId="0" borderId="0" applyFont="0" applyFill="0" applyBorder="0" applyAlignment="0" applyProtection="0"/>
    <xf numFmtId="0" fontId="9" fillId="0" borderId="0" applyNumberFormat="0" applyBorder="0" applyProtection="0"/>
    <xf numFmtId="0" fontId="20" fillId="0" borderId="0"/>
    <xf numFmtId="168" fontId="8" fillId="0" borderId="0" applyFont="0" applyFill="0" applyBorder="0" applyAlignment="0" applyProtection="0"/>
    <xf numFmtId="0" fontId="7" fillId="0" borderId="0"/>
    <xf numFmtId="0" fontId="24" fillId="0" borderId="0"/>
    <xf numFmtId="9" fontId="24" fillId="0" borderId="0" applyFont="0" applyFill="0" applyBorder="0" applyAlignment="0" applyProtection="0"/>
    <xf numFmtId="0" fontId="19" fillId="0" borderId="0"/>
    <xf numFmtId="171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0" fillId="0" borderId="0"/>
    <xf numFmtId="170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4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8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8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4" fillId="0" borderId="0"/>
    <xf numFmtId="9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9" fillId="0" borderId="0" applyNumberFormat="0" applyBorder="0" applyProtection="0"/>
    <xf numFmtId="172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0" fontId="20" fillId="0" borderId="0" applyFont="0" applyFill="0" applyBorder="0" applyAlignment="0" applyProtection="0"/>
  </cellStyleXfs>
  <cellXfs count="1576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wrapText="1"/>
    </xf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164" fontId="10" fillId="0" borderId="0" xfId="2" applyNumberFormat="1" applyFont="1"/>
    <xf numFmtId="3" fontId="10" fillId="0" borderId="0" xfId="0" applyNumberFormat="1" applyFont="1"/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wrapText="1"/>
    </xf>
    <xf numFmtId="3" fontId="10" fillId="0" borderId="17" xfId="0" applyNumberFormat="1" applyFont="1" applyBorder="1"/>
    <xf numFmtId="3" fontId="10" fillId="0" borderId="19" xfId="0" applyNumberFormat="1" applyFont="1" applyBorder="1"/>
    <xf numFmtId="3" fontId="10" fillId="0" borderId="20" xfId="0" applyNumberFormat="1" applyFont="1" applyBorder="1"/>
    <xf numFmtId="0" fontId="10" fillId="0" borderId="21" xfId="2" applyNumberFormat="1" applyFont="1" applyBorder="1"/>
    <xf numFmtId="0" fontId="10" fillId="0" borderId="13" xfId="0" applyFont="1" applyFill="1" applyBorder="1" applyAlignment="1">
      <alignment horizontal="center"/>
    </xf>
    <xf numFmtId="0" fontId="10" fillId="0" borderId="22" xfId="0" applyFont="1" applyFill="1" applyBorder="1" applyAlignment="1">
      <alignment wrapText="1"/>
    </xf>
    <xf numFmtId="0" fontId="10" fillId="0" borderId="23" xfId="0" applyFont="1" applyFill="1" applyBorder="1" applyAlignment="1">
      <alignment horizontal="center"/>
    </xf>
    <xf numFmtId="0" fontId="10" fillId="0" borderId="24" xfId="0" applyFont="1" applyFill="1" applyBorder="1" applyAlignment="1">
      <alignment wrapText="1"/>
    </xf>
    <xf numFmtId="3" fontId="10" fillId="0" borderId="25" xfId="0" applyNumberFormat="1" applyFont="1" applyBorder="1"/>
    <xf numFmtId="0" fontId="10" fillId="0" borderId="27" xfId="2" applyNumberFormat="1" applyFont="1" applyBorder="1"/>
    <xf numFmtId="0" fontId="14" fillId="0" borderId="0" xfId="0" applyFont="1"/>
    <xf numFmtId="0" fontId="10" fillId="0" borderId="0" xfId="0" applyFont="1" applyFill="1" applyAlignment="1">
      <alignment horizontal="left" vertical="center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167" fontId="10" fillId="0" borderId="29" xfId="1" applyNumberFormat="1" applyFont="1" applyBorder="1"/>
    <xf numFmtId="3" fontId="10" fillId="0" borderId="0" xfId="0" applyNumberFormat="1" applyFont="1" applyFill="1"/>
    <xf numFmtId="167" fontId="10" fillId="0" borderId="19" xfId="1" applyNumberFormat="1" applyFont="1" applyBorder="1"/>
    <xf numFmtId="0" fontId="14" fillId="0" borderId="0" xfId="0" applyFont="1" applyFill="1"/>
    <xf numFmtId="0" fontId="14" fillId="0" borderId="0" xfId="0" applyFont="1" applyAlignment="1">
      <alignment horizontal="center"/>
    </xf>
    <xf numFmtId="167" fontId="10" fillId="0" borderId="25" xfId="1" applyNumberFormat="1" applyFont="1" applyBorder="1"/>
    <xf numFmtId="0" fontId="14" fillId="0" borderId="43" xfId="0" applyFont="1" applyBorder="1" applyAlignment="1">
      <alignment horizontal="center" wrapText="1"/>
    </xf>
    <xf numFmtId="0" fontId="10" fillId="4" borderId="0" xfId="0" applyFont="1" applyFill="1" applyAlignment="1"/>
    <xf numFmtId="0" fontId="10" fillId="4" borderId="0" xfId="0" applyFont="1" applyFill="1"/>
    <xf numFmtId="0" fontId="15" fillId="0" borderId="0" xfId="0" applyFont="1" applyAlignment="1">
      <alignment horizontal="left"/>
    </xf>
    <xf numFmtId="0" fontId="15" fillId="0" borderId="0" xfId="0" applyFont="1"/>
    <xf numFmtId="0" fontId="10" fillId="5" borderId="0" xfId="0" applyFont="1" applyFill="1" applyAlignment="1">
      <alignment horizontal="left"/>
    </xf>
    <xf numFmtId="0" fontId="10" fillId="5" borderId="0" xfId="0" applyFont="1" applyFill="1"/>
    <xf numFmtId="0" fontId="16" fillId="5" borderId="0" xfId="0" applyFont="1" applyFill="1"/>
    <xf numFmtId="0" fontId="10" fillId="0" borderId="0" xfId="0" applyFont="1" applyFill="1" applyAlignment="1">
      <alignment horizontal="left"/>
    </xf>
    <xf numFmtId="3" fontId="10" fillId="0" borderId="19" xfId="0" applyNumberFormat="1" applyFont="1" applyFill="1" applyBorder="1"/>
    <xf numFmtId="3" fontId="14" fillId="0" borderId="0" xfId="0" applyNumberFormat="1" applyFont="1"/>
    <xf numFmtId="0" fontId="10" fillId="0" borderId="3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2" xfId="0" applyFont="1" applyBorder="1"/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54" xfId="0" applyFont="1" applyBorder="1" applyAlignment="1">
      <alignment horizontal="center" wrapText="1"/>
    </xf>
    <xf numFmtId="0" fontId="10" fillId="0" borderId="0" xfId="0" applyFont="1" applyFill="1" applyAlignment="1"/>
    <xf numFmtId="0" fontId="14" fillId="0" borderId="55" xfId="0" applyFont="1" applyBorder="1" applyAlignment="1">
      <alignment horizontal="center" wrapText="1"/>
    </xf>
    <xf numFmtId="167" fontId="10" fillId="0" borderId="11" xfId="1" applyNumberFormat="1" applyFont="1" applyBorder="1"/>
    <xf numFmtId="167" fontId="10" fillId="0" borderId="17" xfId="1" applyNumberFormat="1" applyFont="1" applyBorder="1"/>
    <xf numFmtId="167" fontId="10" fillId="0" borderId="23" xfId="1" applyNumberFormat="1" applyFont="1" applyBorder="1"/>
    <xf numFmtId="167" fontId="10" fillId="0" borderId="0" xfId="1" applyNumberFormat="1" applyFont="1"/>
    <xf numFmtId="0" fontId="14" fillId="0" borderId="57" xfId="0" applyFont="1" applyBorder="1" applyAlignment="1">
      <alignment horizontal="center" wrapText="1"/>
    </xf>
    <xf numFmtId="0" fontId="10" fillId="0" borderId="15" xfId="0" applyFont="1" applyFill="1" applyBorder="1" applyAlignment="1">
      <alignment wrapText="1"/>
    </xf>
    <xf numFmtId="3" fontId="14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3" fontId="10" fillId="0" borderId="64" xfId="0" applyNumberFormat="1" applyFont="1" applyBorder="1"/>
    <xf numFmtId="0" fontId="22" fillId="0" borderId="0" xfId="0" applyFont="1"/>
    <xf numFmtId="0" fontId="22" fillId="5" borderId="0" xfId="0" applyFont="1" applyFill="1"/>
    <xf numFmtId="0" fontId="22" fillId="0" borderId="0" xfId="0" applyFont="1" applyAlignment="1">
      <alignment horizontal="left" vertical="center"/>
    </xf>
    <xf numFmtId="165" fontId="10" fillId="0" borderId="65" xfId="2" applyFont="1" applyBorder="1"/>
    <xf numFmtId="0" fontId="14" fillId="0" borderId="73" xfId="0" applyFont="1" applyBorder="1" applyAlignment="1">
      <alignment horizontal="center"/>
    </xf>
    <xf numFmtId="0" fontId="14" fillId="0" borderId="93" xfId="0" applyFont="1" applyFill="1" applyBorder="1" applyAlignment="1">
      <alignment wrapText="1"/>
    </xf>
    <xf numFmtId="0" fontId="14" fillId="0" borderId="95" xfId="0" applyFont="1" applyBorder="1" applyAlignment="1">
      <alignment horizontal="center"/>
    </xf>
    <xf numFmtId="0" fontId="14" fillId="0" borderId="97" xfId="0" applyFont="1" applyBorder="1" applyAlignment="1">
      <alignment horizontal="center"/>
    </xf>
    <xf numFmtId="0" fontId="10" fillId="0" borderId="98" xfId="0" applyFont="1" applyBorder="1"/>
    <xf numFmtId="0" fontId="14" fillId="0" borderId="106" xfId="0" applyFont="1" applyBorder="1" applyAlignment="1">
      <alignment horizontal="center" wrapText="1"/>
    </xf>
    <xf numFmtId="0" fontId="14" fillId="0" borderId="107" xfId="0" applyFont="1" applyBorder="1" applyAlignment="1">
      <alignment horizontal="center" wrapText="1"/>
    </xf>
    <xf numFmtId="0" fontId="14" fillId="0" borderId="107" xfId="0" applyFont="1" applyBorder="1" applyAlignment="1"/>
    <xf numFmtId="0" fontId="14" fillId="0" borderId="109" xfId="0" applyFont="1" applyBorder="1" applyAlignment="1"/>
    <xf numFmtId="0" fontId="14" fillId="0" borderId="110" xfId="0" applyFont="1" applyBorder="1" applyAlignment="1">
      <alignment horizontal="center" wrapText="1"/>
    </xf>
    <xf numFmtId="0" fontId="14" fillId="0" borderId="111" xfId="0" applyFont="1" applyBorder="1" applyAlignment="1">
      <alignment horizontal="center" wrapText="1"/>
    </xf>
    <xf numFmtId="0" fontId="10" fillId="0" borderId="112" xfId="0" applyFont="1" applyFill="1" applyBorder="1" applyAlignment="1">
      <alignment horizontal="center"/>
    </xf>
    <xf numFmtId="0" fontId="10" fillId="0" borderId="76" xfId="0" applyFont="1" applyFill="1" applyBorder="1" applyAlignment="1">
      <alignment horizontal="center"/>
    </xf>
    <xf numFmtId="0" fontId="10" fillId="0" borderId="95" xfId="0" applyFont="1" applyFill="1" applyBorder="1" applyAlignment="1">
      <alignment horizontal="center"/>
    </xf>
    <xf numFmtId="0" fontId="10" fillId="0" borderId="78" xfId="0" applyFont="1" applyFill="1" applyBorder="1" applyAlignment="1">
      <alignment horizontal="center"/>
    </xf>
    <xf numFmtId="0" fontId="10" fillId="0" borderId="82" xfId="0" applyFont="1" applyFill="1" applyBorder="1" applyAlignment="1">
      <alignment wrapText="1"/>
    </xf>
    <xf numFmtId="0" fontId="10" fillId="0" borderId="97" xfId="0" applyFont="1" applyBorder="1" applyAlignment="1">
      <alignment horizontal="center"/>
    </xf>
    <xf numFmtId="0" fontId="14" fillId="0" borderId="125" xfId="0" applyFont="1" applyBorder="1" applyAlignment="1">
      <alignment horizontal="center" wrapText="1"/>
    </xf>
    <xf numFmtId="0" fontId="14" fillId="0" borderId="126" xfId="0" applyFont="1" applyBorder="1" applyAlignment="1">
      <alignment horizontal="center" wrapText="1"/>
    </xf>
    <xf numFmtId="0" fontId="10" fillId="0" borderId="121" xfId="0" applyFont="1" applyFill="1" applyBorder="1" applyAlignment="1">
      <alignment horizontal="center"/>
    </xf>
    <xf numFmtId="167" fontId="10" fillId="0" borderId="60" xfId="1" applyNumberFormat="1" applyFont="1" applyBorder="1"/>
    <xf numFmtId="167" fontId="10" fillId="0" borderId="65" xfId="1" applyNumberFormat="1" applyFont="1" applyBorder="1"/>
    <xf numFmtId="167" fontId="10" fillId="0" borderId="67" xfId="1" applyNumberFormat="1" applyFont="1" applyBorder="1"/>
    <xf numFmtId="167" fontId="10" fillId="0" borderId="68" xfId="1" applyNumberFormat="1" applyFont="1" applyBorder="1"/>
    <xf numFmtId="0" fontId="10" fillId="0" borderId="0" xfId="0" applyFont="1" applyBorder="1"/>
    <xf numFmtId="0" fontId="14" fillId="0" borderId="130" xfId="0" applyFont="1" applyBorder="1" applyAlignment="1">
      <alignment horizontal="center" wrapText="1"/>
    </xf>
    <xf numFmtId="0" fontId="14" fillId="0" borderId="132" xfId="0" applyFont="1" applyBorder="1" applyAlignment="1">
      <alignment horizontal="center" wrapText="1"/>
    </xf>
    <xf numFmtId="0" fontId="14" fillId="0" borderId="133" xfId="0" applyFont="1" applyBorder="1" applyAlignment="1">
      <alignment horizontal="center" wrapText="1"/>
    </xf>
    <xf numFmtId="0" fontId="25" fillId="0" borderId="0" xfId="0" applyFont="1"/>
    <xf numFmtId="0" fontId="14" fillId="0" borderId="0" xfId="0" applyFont="1" applyAlignment="1">
      <alignment horizontal="center" wrapText="1"/>
    </xf>
    <xf numFmtId="0" fontId="10" fillId="0" borderId="16" xfId="2" applyNumberFormat="1" applyFont="1" applyBorder="1"/>
    <xf numFmtId="0" fontId="14" fillId="0" borderId="97" xfId="0" applyFont="1" applyBorder="1" applyAlignment="1">
      <alignment horizontal="center" wrapText="1"/>
    </xf>
    <xf numFmtId="0" fontId="14" fillId="0" borderId="103" xfId="0" applyFont="1" applyBorder="1" applyAlignment="1">
      <alignment horizontal="center" wrapText="1"/>
    </xf>
    <xf numFmtId="0" fontId="0" fillId="0" borderId="0" xfId="0" applyFont="1"/>
    <xf numFmtId="0" fontId="14" fillId="0" borderId="127" xfId="0" applyFont="1" applyBorder="1" applyAlignment="1">
      <alignment horizontal="center" wrapText="1"/>
    </xf>
    <xf numFmtId="0" fontId="11" fillId="0" borderId="0" xfId="0" applyFont="1" applyFill="1" applyBorder="1" applyAlignment="1">
      <alignment vertical="center"/>
    </xf>
    <xf numFmtId="0" fontId="14" fillId="0" borderId="140" xfId="0" applyFont="1" applyBorder="1" applyAlignment="1">
      <alignment horizontal="center" wrapText="1"/>
    </xf>
    <xf numFmtId="167" fontId="14" fillId="0" borderId="141" xfId="1" applyNumberFormat="1" applyFont="1" applyBorder="1" applyAlignment="1">
      <alignment horizontal="center" wrapText="1"/>
    </xf>
    <xf numFmtId="167" fontId="14" fillId="0" borderId="139" xfId="1" applyNumberFormat="1" applyFont="1" applyBorder="1" applyAlignment="1">
      <alignment horizontal="center" wrapText="1"/>
    </xf>
    <xf numFmtId="167" fontId="14" fillId="0" borderId="142" xfId="1" applyNumberFormat="1" applyFont="1" applyBorder="1" applyAlignment="1">
      <alignment horizontal="center" wrapText="1"/>
    </xf>
    <xf numFmtId="167" fontId="14" fillId="0" borderId="143" xfId="1" applyNumberFormat="1" applyFont="1" applyBorder="1" applyAlignment="1">
      <alignment horizontal="center" wrapText="1"/>
    </xf>
    <xf numFmtId="167" fontId="14" fillId="0" borderId="144" xfId="1" applyNumberFormat="1" applyFont="1" applyBorder="1" applyAlignment="1">
      <alignment horizontal="center" wrapText="1"/>
    </xf>
    <xf numFmtId="0" fontId="10" fillId="0" borderId="103" xfId="0" applyFont="1" applyFill="1" applyBorder="1" applyAlignment="1">
      <alignment wrapText="1"/>
    </xf>
    <xf numFmtId="3" fontId="10" fillId="0" borderId="99" xfId="0" applyNumberFormat="1" applyFont="1" applyBorder="1"/>
    <xf numFmtId="3" fontId="10" fillId="0" borderId="100" xfId="0" applyNumberFormat="1" applyFont="1" applyBorder="1"/>
    <xf numFmtId="0" fontId="10" fillId="0" borderId="100" xfId="0" applyFont="1" applyBorder="1"/>
    <xf numFmtId="0" fontId="10" fillId="0" borderId="99" xfId="0" applyFont="1" applyBorder="1"/>
    <xf numFmtId="0" fontId="10" fillId="0" borderId="104" xfId="0" applyFont="1" applyBorder="1"/>
    <xf numFmtId="0" fontId="14" fillId="0" borderId="106" xfId="0" applyFont="1" applyBorder="1" applyAlignment="1">
      <alignment horizontal="left" vertical="center"/>
    </xf>
    <xf numFmtId="0" fontId="26" fillId="0" borderId="0" xfId="0" applyFont="1" applyBorder="1"/>
    <xf numFmtId="0" fontId="10" fillId="0" borderId="95" xfId="0" applyFont="1" applyBorder="1" applyAlignment="1">
      <alignment horizontal="center"/>
    </xf>
    <xf numFmtId="0" fontId="10" fillId="0" borderId="98" xfId="0" applyFont="1" applyFill="1" applyBorder="1" applyAlignment="1">
      <alignment wrapText="1"/>
    </xf>
    <xf numFmtId="3" fontId="10" fillId="0" borderId="98" xfId="0" applyNumberFormat="1" applyFont="1" applyBorder="1"/>
    <xf numFmtId="167" fontId="14" fillId="0" borderId="62" xfId="1" applyNumberFormat="1" applyFont="1" applyBorder="1"/>
    <xf numFmtId="167" fontId="14" fillId="0" borderId="63" xfId="1" applyNumberFormat="1" applyFont="1" applyBorder="1"/>
    <xf numFmtId="0" fontId="14" fillId="0" borderId="62" xfId="0" applyFont="1" applyBorder="1"/>
    <xf numFmtId="0" fontId="10" fillId="0" borderId="60" xfId="0" applyFont="1" applyBorder="1"/>
    <xf numFmtId="0" fontId="10" fillId="0" borderId="13" xfId="0" applyFont="1" applyBorder="1"/>
    <xf numFmtId="0" fontId="10" fillId="0" borderId="15" xfId="0" applyFont="1" applyBorder="1"/>
    <xf numFmtId="0" fontId="10" fillId="0" borderId="101" xfId="0" applyFont="1" applyBorder="1"/>
    <xf numFmtId="0" fontId="10" fillId="0" borderId="32" xfId="0" applyFont="1" applyBorder="1"/>
    <xf numFmtId="3" fontId="10" fillId="0" borderId="68" xfId="0" applyNumberFormat="1" applyFont="1" applyBorder="1" applyAlignment="1">
      <alignment horizontal="right"/>
    </xf>
    <xf numFmtId="0" fontId="10" fillId="0" borderId="86" xfId="0" applyFont="1" applyBorder="1" applyAlignment="1">
      <alignment horizontal="right"/>
    </xf>
    <xf numFmtId="0" fontId="10" fillId="0" borderId="87" xfId="0" applyFont="1" applyBorder="1" applyAlignment="1">
      <alignment horizontal="right"/>
    </xf>
    <xf numFmtId="0" fontId="10" fillId="0" borderId="88" xfId="0" applyFont="1" applyBorder="1" applyAlignment="1">
      <alignment horizontal="right"/>
    </xf>
    <xf numFmtId="3" fontId="10" fillId="0" borderId="164" xfId="0" applyNumberFormat="1" applyFont="1" applyBorder="1" applyAlignment="1">
      <alignment horizontal="right"/>
    </xf>
    <xf numFmtId="3" fontId="10" fillId="0" borderId="165" xfId="0" applyNumberFormat="1" applyFont="1" applyBorder="1" applyAlignment="1">
      <alignment horizontal="right"/>
    </xf>
    <xf numFmtId="3" fontId="10" fillId="0" borderId="166" xfId="0" applyNumberFormat="1" applyFont="1" applyBorder="1" applyAlignment="1">
      <alignment horizontal="right"/>
    </xf>
    <xf numFmtId="0" fontId="10" fillId="0" borderId="67" xfId="0" applyFont="1" applyBorder="1"/>
    <xf numFmtId="0" fontId="10" fillId="0" borderId="66" xfId="0" applyFont="1" applyBorder="1"/>
    <xf numFmtId="0" fontId="10" fillId="2" borderId="0" xfId="0" applyFont="1" applyFill="1" applyAlignment="1"/>
    <xf numFmtId="0" fontId="10" fillId="2" borderId="0" xfId="0" applyFont="1" applyFill="1"/>
    <xf numFmtId="0" fontId="14" fillId="0" borderId="160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right"/>
    </xf>
    <xf numFmtId="3" fontId="10" fillId="0" borderId="52" xfId="0" applyNumberFormat="1" applyFont="1" applyBorder="1" applyAlignment="1">
      <alignment horizontal="right"/>
    </xf>
    <xf numFmtId="0" fontId="10" fillId="0" borderId="35" xfId="0" applyFont="1" applyBorder="1"/>
    <xf numFmtId="3" fontId="10" fillId="0" borderId="34" xfId="0" applyNumberFormat="1" applyFont="1" applyBorder="1" applyAlignment="1">
      <alignment horizontal="right"/>
    </xf>
    <xf numFmtId="3" fontId="10" fillId="0" borderId="35" xfId="0" applyNumberFormat="1" applyFont="1" applyBorder="1" applyAlignment="1">
      <alignment horizontal="right"/>
    </xf>
    <xf numFmtId="3" fontId="10" fillId="0" borderId="34" xfId="0" applyNumberFormat="1" applyFont="1" applyBorder="1" applyAlignment="1">
      <alignment horizontal="center"/>
    </xf>
    <xf numFmtId="3" fontId="10" fillId="0" borderId="35" xfId="0" applyNumberFormat="1" applyFont="1" applyBorder="1" applyAlignment="1">
      <alignment horizontal="center"/>
    </xf>
    <xf numFmtId="3" fontId="14" fillId="0" borderId="62" xfId="0" applyNumberFormat="1" applyFont="1" applyBorder="1" applyAlignment="1">
      <alignment horizontal="right"/>
    </xf>
    <xf numFmtId="3" fontId="14" fillId="0" borderId="63" xfId="0" applyNumberFormat="1" applyFont="1" applyBorder="1" applyAlignment="1">
      <alignment horizontal="right"/>
    </xf>
    <xf numFmtId="3" fontId="10" fillId="0" borderId="67" xfId="0" applyNumberFormat="1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28" fillId="0" borderId="0" xfId="0" applyFont="1"/>
    <xf numFmtId="0" fontId="14" fillId="0" borderId="145" xfId="0" applyFont="1" applyBorder="1" applyAlignment="1">
      <alignment horizontal="center"/>
    </xf>
    <xf numFmtId="0" fontId="19" fillId="0" borderId="61" xfId="0" applyFont="1" applyBorder="1" applyAlignment="1" applyProtection="1">
      <alignment horizontal="right"/>
    </xf>
    <xf numFmtId="0" fontId="19" fillId="0" borderId="64" xfId="0" applyFont="1" applyBorder="1" applyAlignment="1" applyProtection="1">
      <alignment horizontal="right"/>
    </xf>
    <xf numFmtId="0" fontId="19" fillId="0" borderId="66" xfId="0" applyFont="1" applyBorder="1" applyAlignment="1" applyProtection="1">
      <alignment horizontal="right"/>
    </xf>
    <xf numFmtId="0" fontId="29" fillId="0" borderId="0" xfId="0" applyFont="1"/>
    <xf numFmtId="0" fontId="10" fillId="0" borderId="176" xfId="0" applyFont="1" applyBorder="1" applyAlignment="1">
      <alignment horizontal="center"/>
    </xf>
    <xf numFmtId="0" fontId="10" fillId="0" borderId="177" xfId="0" applyFont="1" applyBorder="1" applyAlignment="1">
      <alignment horizontal="center"/>
    </xf>
    <xf numFmtId="0" fontId="0" fillId="0" borderId="144" xfId="0" applyBorder="1"/>
    <xf numFmtId="0" fontId="10" fillId="0" borderId="179" xfId="0" applyFont="1" applyFill="1" applyBorder="1" applyAlignment="1">
      <alignment wrapText="1"/>
    </xf>
    <xf numFmtId="3" fontId="10" fillId="0" borderId="58" xfId="0" applyNumberFormat="1" applyFont="1" applyFill="1" applyBorder="1"/>
    <xf numFmtId="3" fontId="10" fillId="0" borderId="29" xfId="0" applyNumberFormat="1" applyFont="1" applyFill="1" applyBorder="1"/>
    <xf numFmtId="3" fontId="10" fillId="0" borderId="1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48" xfId="0" applyNumberFormat="1" applyFont="1" applyFill="1" applyBorder="1"/>
    <xf numFmtId="3" fontId="10" fillId="0" borderId="17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50" xfId="0" applyNumberFormat="1" applyFont="1" applyFill="1" applyBorder="1"/>
    <xf numFmtId="3" fontId="10" fillId="0" borderId="23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3" fontId="10" fillId="0" borderId="26" xfId="0" applyNumberFormat="1" applyFont="1" applyBorder="1" applyAlignment="1">
      <alignment horizontal="center"/>
    </xf>
    <xf numFmtId="3" fontId="10" fillId="0" borderId="24" xfId="0" applyNumberFormat="1" applyFont="1" applyBorder="1" applyAlignment="1">
      <alignment horizontal="center"/>
    </xf>
    <xf numFmtId="0" fontId="14" fillId="0" borderId="7" xfId="0" applyFont="1" applyFill="1" applyBorder="1" applyAlignment="1">
      <alignment wrapText="1"/>
    </xf>
    <xf numFmtId="3" fontId="14" fillId="0" borderId="8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0" fillId="0" borderId="13" xfId="0" applyNumberFormat="1" applyFont="1" applyFill="1" applyBorder="1"/>
    <xf numFmtId="165" fontId="14" fillId="0" borderId="62" xfId="2" applyFont="1" applyBorder="1"/>
    <xf numFmtId="165" fontId="14" fillId="0" borderId="63" xfId="2" applyFont="1" applyBorder="1"/>
    <xf numFmtId="165" fontId="10" fillId="0" borderId="68" xfId="2" applyFont="1" applyBorder="1"/>
    <xf numFmtId="0" fontId="10" fillId="0" borderId="65" xfId="0" applyFont="1" applyBorder="1"/>
    <xf numFmtId="0" fontId="19" fillId="0" borderId="60" xfId="0" applyFont="1" applyBorder="1" applyAlignment="1" applyProtection="1">
      <alignment horizontal="right"/>
    </xf>
    <xf numFmtId="0" fontId="27" fillId="0" borderId="0" xfId="0" applyFont="1" applyFill="1" applyBorder="1" applyAlignment="1"/>
    <xf numFmtId="0" fontId="14" fillId="0" borderId="185" xfId="0" applyFont="1" applyBorder="1" applyAlignment="1">
      <alignment horizontal="center" wrapText="1"/>
    </xf>
    <xf numFmtId="0" fontId="14" fillId="0" borderId="57" xfId="0" applyFont="1" applyBorder="1" applyAlignment="1">
      <alignment horizontal="center"/>
    </xf>
    <xf numFmtId="0" fontId="19" fillId="0" borderId="62" xfId="0" applyFont="1" applyBorder="1" applyAlignment="1" applyProtection="1">
      <alignment horizontal="right"/>
    </xf>
    <xf numFmtId="1" fontId="10" fillId="0" borderId="63" xfId="0" applyNumberFormat="1" applyFont="1" applyBorder="1"/>
    <xf numFmtId="1" fontId="10" fillId="0" borderId="65" xfId="0" applyNumberFormat="1" applyFont="1" applyBorder="1"/>
    <xf numFmtId="0" fontId="14" fillId="0" borderId="56" xfId="0" applyFont="1" applyBorder="1" applyAlignment="1">
      <alignment horizontal="center" wrapText="1"/>
    </xf>
    <xf numFmtId="0" fontId="14" fillId="0" borderId="153" xfId="0" applyFont="1" applyBorder="1" applyAlignment="1">
      <alignment horizontal="center" wrapText="1"/>
    </xf>
    <xf numFmtId="0" fontId="28" fillId="0" borderId="0" xfId="0" applyFont="1" applyAlignment="1">
      <alignment horizontal="left"/>
    </xf>
    <xf numFmtId="1" fontId="10" fillId="0" borderId="61" xfId="0" applyNumberFormat="1" applyFont="1" applyBorder="1"/>
    <xf numFmtId="1" fontId="10" fillId="0" borderId="62" xfId="0" applyNumberFormat="1" applyFont="1" applyBorder="1"/>
    <xf numFmtId="1" fontId="10" fillId="0" borderId="51" xfId="0" applyNumberFormat="1" applyFont="1" applyBorder="1"/>
    <xf numFmtId="1" fontId="10" fillId="0" borderId="64" xfId="0" applyNumberFormat="1" applyFont="1" applyBorder="1"/>
    <xf numFmtId="1" fontId="10" fillId="0" borderId="60" xfId="0" applyNumberFormat="1" applyFont="1" applyBorder="1"/>
    <xf numFmtId="1" fontId="10" fillId="0" borderId="21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52" xfId="0" applyFont="1" applyBorder="1" applyAlignment="1">
      <alignment horizontal="center" wrapText="1"/>
    </xf>
    <xf numFmtId="164" fontId="10" fillId="0" borderId="171" xfId="2" applyNumberFormat="1" applyFont="1" applyBorder="1"/>
    <xf numFmtId="1" fontId="10" fillId="0" borderId="27" xfId="0" applyNumberFormat="1" applyFont="1" applyBorder="1"/>
    <xf numFmtId="164" fontId="10" fillId="0" borderId="187" xfId="2" applyNumberFormat="1" applyFont="1" applyBorder="1"/>
    <xf numFmtId="164" fontId="14" fillId="0" borderId="3" xfId="2" applyNumberFormat="1" applyFont="1" applyFill="1" applyBorder="1"/>
    <xf numFmtId="164" fontId="10" fillId="0" borderId="3" xfId="2" applyNumberFormat="1" applyFont="1" applyBorder="1"/>
    <xf numFmtId="0" fontId="10" fillId="8" borderId="0" xfId="0" applyFont="1" applyFill="1"/>
    <xf numFmtId="0" fontId="10" fillId="0" borderId="61" xfId="0" applyFont="1" applyBorder="1"/>
    <xf numFmtId="0" fontId="10" fillId="0" borderId="62" xfId="0" applyFont="1" applyBorder="1"/>
    <xf numFmtId="0" fontId="10" fillId="0" borderId="63" xfId="0" applyFont="1" applyBorder="1"/>
    <xf numFmtId="0" fontId="10" fillId="0" borderId="64" xfId="0" applyFont="1" applyBorder="1"/>
    <xf numFmtId="0" fontId="10" fillId="0" borderId="83" xfId="0" applyFont="1" applyBorder="1"/>
    <xf numFmtId="0" fontId="10" fillId="0" borderId="84" xfId="0" applyFont="1" applyBorder="1"/>
    <xf numFmtId="0" fontId="10" fillId="0" borderId="85" xfId="0" applyFont="1" applyBorder="1"/>
    <xf numFmtId="0" fontId="14" fillId="0" borderId="138" xfId="0" applyFont="1" applyBorder="1" applyAlignment="1">
      <alignment horizontal="center" wrapText="1"/>
    </xf>
    <xf numFmtId="0" fontId="14" fillId="0" borderId="188" xfId="0" applyFont="1" applyBorder="1" applyAlignment="1">
      <alignment horizontal="center" wrapText="1"/>
    </xf>
    <xf numFmtId="0" fontId="14" fillId="0" borderId="143" xfId="0" applyFont="1" applyBorder="1" applyAlignment="1">
      <alignment horizontal="center" wrapText="1"/>
    </xf>
    <xf numFmtId="0" fontId="14" fillId="0" borderId="189" xfId="0" applyFont="1" applyBorder="1" applyAlignment="1">
      <alignment horizontal="center" wrapText="1"/>
    </xf>
    <xf numFmtId="0" fontId="10" fillId="0" borderId="86" xfId="0" applyFont="1" applyBorder="1"/>
    <xf numFmtId="0" fontId="10" fillId="0" borderId="87" xfId="0" applyFont="1" applyBorder="1"/>
    <xf numFmtId="0" fontId="10" fillId="0" borderId="8" xfId="0" applyFont="1" applyBorder="1" applyAlignment="1">
      <alignment horizontal="center"/>
    </xf>
    <xf numFmtId="1" fontId="10" fillId="0" borderId="3" xfId="0" applyNumberFormat="1" applyFont="1" applyBorder="1"/>
    <xf numFmtId="3" fontId="14" fillId="0" borderId="10" xfId="0" applyNumberFormat="1" applyFont="1" applyBorder="1"/>
    <xf numFmtId="0" fontId="28" fillId="0" borderId="0" xfId="0" applyFont="1" applyAlignment="1">
      <alignment horizontal="left" vertical="center"/>
    </xf>
    <xf numFmtId="0" fontId="10" fillId="0" borderId="64" xfId="0" applyFont="1" applyFill="1" applyBorder="1" applyAlignment="1">
      <alignment horizontal="center"/>
    </xf>
    <xf numFmtId="4" fontId="19" fillId="0" borderId="65" xfId="0" applyNumberFormat="1" applyFont="1" applyBorder="1" applyAlignment="1" applyProtection="1">
      <alignment horizontal="right"/>
    </xf>
    <xf numFmtId="0" fontId="10" fillId="0" borderId="66" xfId="0" applyFont="1" applyFill="1" applyBorder="1" applyAlignment="1">
      <alignment horizontal="center"/>
    </xf>
    <xf numFmtId="0" fontId="19" fillId="0" borderId="67" xfId="0" applyFont="1" applyBorder="1" applyAlignment="1" applyProtection="1">
      <alignment horizontal="right"/>
    </xf>
    <xf numFmtId="4" fontId="19" fillId="0" borderId="68" xfId="0" applyNumberFormat="1" applyFont="1" applyBorder="1" applyAlignment="1" applyProtection="1">
      <alignment horizontal="right"/>
    </xf>
    <xf numFmtId="0" fontId="14" fillId="0" borderId="190" xfId="0" applyFont="1" applyBorder="1" applyAlignment="1">
      <alignment horizontal="center" wrapText="1"/>
    </xf>
    <xf numFmtId="0" fontId="10" fillId="0" borderId="61" xfId="0" applyFont="1" applyFill="1" applyBorder="1" applyAlignment="1">
      <alignment horizontal="center"/>
    </xf>
    <xf numFmtId="4" fontId="19" fillId="0" borderId="63" xfId="0" applyNumberFormat="1" applyFont="1" applyBorder="1" applyAlignment="1" applyProtection="1">
      <alignment horizontal="right"/>
    </xf>
    <xf numFmtId="0" fontId="10" fillId="0" borderId="83" xfId="0" applyFont="1" applyFill="1" applyBorder="1" applyAlignment="1">
      <alignment wrapText="1"/>
    </xf>
    <xf numFmtId="0" fontId="10" fillId="0" borderId="84" xfId="0" applyFont="1" applyFill="1" applyBorder="1" applyAlignment="1">
      <alignment wrapText="1"/>
    </xf>
    <xf numFmtId="0" fontId="10" fillId="0" borderId="85" xfId="0" applyFont="1" applyFill="1" applyBorder="1" applyAlignment="1">
      <alignment wrapText="1"/>
    </xf>
    <xf numFmtId="0" fontId="11" fillId="0" borderId="191" xfId="0" applyFont="1" applyBorder="1"/>
    <xf numFmtId="0" fontId="14" fillId="0" borderId="192" xfId="0" applyFont="1" applyFill="1" applyBorder="1" applyAlignment="1">
      <alignment wrapText="1"/>
    </xf>
    <xf numFmtId="0" fontId="11" fillId="0" borderId="192" xfId="0" applyFont="1" applyBorder="1"/>
    <xf numFmtId="0" fontId="11" fillId="0" borderId="184" xfId="0" applyFont="1" applyBorder="1"/>
    <xf numFmtId="0" fontId="10" fillId="0" borderId="73" xfId="0" applyFont="1" applyFill="1" applyBorder="1" applyAlignment="1">
      <alignment horizontal="center"/>
    </xf>
    <xf numFmtId="0" fontId="10" fillId="0" borderId="81" xfId="0" applyFont="1" applyFill="1" applyBorder="1" applyAlignment="1">
      <alignment wrapText="1"/>
    </xf>
    <xf numFmtId="0" fontId="14" fillId="0" borderId="168" xfId="0" applyFont="1" applyBorder="1" applyAlignment="1">
      <alignment horizontal="center"/>
    </xf>
    <xf numFmtId="3" fontId="14" fillId="0" borderId="196" xfId="0" applyNumberFormat="1" applyFont="1" applyBorder="1"/>
    <xf numFmtId="3" fontId="14" fillId="0" borderId="194" xfId="0" applyNumberFormat="1" applyFont="1" applyBorder="1"/>
    <xf numFmtId="3" fontId="14" fillId="0" borderId="195" xfId="0" applyNumberFormat="1" applyFont="1" applyFill="1" applyBorder="1"/>
    <xf numFmtId="3" fontId="14" fillId="0" borderId="197" xfId="0" applyNumberFormat="1" applyFont="1" applyBorder="1"/>
    <xf numFmtId="0" fontId="9" fillId="0" borderId="0" xfId="6"/>
    <xf numFmtId="3" fontId="10" fillId="0" borderId="104" xfId="0" applyNumberFormat="1" applyFont="1" applyBorder="1"/>
    <xf numFmtId="3" fontId="10" fillId="0" borderId="101" xfId="0" applyNumberFormat="1" applyFont="1" applyBorder="1"/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11" fillId="0" borderId="106" xfId="0" applyFont="1" applyBorder="1" applyAlignment="1">
      <alignment horizontal="center" wrapText="1"/>
    </xf>
    <xf numFmtId="0" fontId="11" fillId="0" borderId="107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110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30" xfId="0" applyFont="1" applyBorder="1" applyAlignment="1">
      <alignment horizontal="center" wrapText="1"/>
    </xf>
    <xf numFmtId="0" fontId="11" fillId="0" borderId="131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136" xfId="0" applyFont="1" applyBorder="1" applyAlignment="1">
      <alignment horizontal="center" wrapText="1"/>
    </xf>
    <xf numFmtId="0" fontId="0" fillId="0" borderId="112" xfId="0" applyFont="1" applyFill="1" applyBorder="1" applyAlignment="1">
      <alignment horizontal="center"/>
    </xf>
    <xf numFmtId="0" fontId="0" fillId="0" borderId="12" xfId="0" applyFont="1" applyFill="1" applyBorder="1" applyAlignment="1">
      <alignment wrapText="1"/>
    </xf>
    <xf numFmtId="0" fontId="0" fillId="0" borderId="76" xfId="0" applyFont="1" applyFill="1" applyBorder="1" applyAlignment="1">
      <alignment horizontal="center"/>
    </xf>
    <xf numFmtId="0" fontId="0" fillId="0" borderId="18" xfId="0" applyFont="1" applyFill="1" applyBorder="1" applyAlignment="1">
      <alignment wrapText="1"/>
    </xf>
    <xf numFmtId="166" fontId="0" fillId="0" borderId="65" xfId="0" applyNumberFormat="1" applyFont="1" applyBorder="1" applyAlignment="1">
      <alignment horizontal="center"/>
    </xf>
    <xf numFmtId="0" fontId="0" fillId="0" borderId="95" xfId="0" applyFont="1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121" xfId="0" applyFont="1" applyFill="1" applyBorder="1" applyAlignment="1">
      <alignment horizontal="center"/>
    </xf>
    <xf numFmtId="0" fontId="0" fillId="0" borderId="24" xfId="0" applyFont="1" applyFill="1" applyBorder="1" applyAlignment="1">
      <alignment wrapText="1"/>
    </xf>
    <xf numFmtId="0" fontId="0" fillId="0" borderId="61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66" xfId="0" applyFont="1" applyBorder="1" applyAlignment="1">
      <alignment horizontal="center"/>
    </xf>
    <xf numFmtId="166" fontId="0" fillId="0" borderId="68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30" fillId="0" borderId="106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1" fillId="0" borderId="112" xfId="0" applyFont="1" applyFill="1" applyBorder="1" applyAlignment="1">
      <alignment horizontal="center"/>
    </xf>
    <xf numFmtId="0" fontId="31" fillId="0" borderId="12" xfId="0" applyFont="1" applyFill="1" applyBorder="1" applyAlignment="1">
      <alignment wrapText="1"/>
    </xf>
    <xf numFmtId="0" fontId="31" fillId="0" borderId="76" xfId="0" applyFont="1" applyFill="1" applyBorder="1" applyAlignment="1">
      <alignment horizontal="center"/>
    </xf>
    <xf numFmtId="0" fontId="31" fillId="0" borderId="18" xfId="0" applyFont="1" applyFill="1" applyBorder="1" applyAlignment="1">
      <alignment wrapText="1"/>
    </xf>
    <xf numFmtId="0" fontId="31" fillId="0" borderId="95" xfId="0" applyFont="1" applyFill="1" applyBorder="1" applyAlignment="1">
      <alignment horizontal="center"/>
    </xf>
    <xf numFmtId="0" fontId="31" fillId="0" borderId="22" xfId="0" applyFont="1" applyFill="1" applyBorder="1" applyAlignment="1">
      <alignment wrapText="1"/>
    </xf>
    <xf numFmtId="0" fontId="31" fillId="0" borderId="24" xfId="0" applyFont="1" applyFill="1" applyBorder="1" applyAlignment="1">
      <alignment wrapText="1"/>
    </xf>
    <xf numFmtId="0" fontId="31" fillId="0" borderId="64" xfId="0" applyFont="1" applyBorder="1" applyAlignment="1">
      <alignment horizontal="center"/>
    </xf>
    <xf numFmtId="0" fontId="31" fillId="0" borderId="60" xfId="0" applyFont="1" applyBorder="1"/>
    <xf numFmtId="0" fontId="31" fillId="0" borderId="66" xfId="0" applyFont="1" applyBorder="1" applyAlignment="1">
      <alignment horizontal="center"/>
    </xf>
    <xf numFmtId="0" fontId="31" fillId="0" borderId="67" xfId="0" applyFont="1" applyBorder="1"/>
    <xf numFmtId="0" fontId="31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17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31" fillId="2" borderId="0" xfId="0" applyFont="1" applyFill="1" applyAlignment="1"/>
    <xf numFmtId="0" fontId="31" fillId="2" borderId="0" xfId="0" applyFont="1" applyFill="1"/>
    <xf numFmtId="0" fontId="30" fillId="0" borderId="1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0" fontId="30" fillId="0" borderId="170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45" xfId="0" applyFont="1" applyBorder="1" applyAlignment="1">
      <alignment horizontal="center" wrapText="1"/>
    </xf>
    <xf numFmtId="0" fontId="31" fillId="0" borderId="11" xfId="0" applyFont="1" applyFill="1" applyBorder="1" applyAlignment="1">
      <alignment horizontal="center"/>
    </xf>
    <xf numFmtId="3" fontId="31" fillId="0" borderId="11" xfId="1" applyNumberFormat="1" applyFont="1" applyBorder="1" applyAlignment="1">
      <alignment horizontal="center"/>
    </xf>
    <xf numFmtId="3" fontId="31" fillId="0" borderId="29" xfId="1" applyNumberFormat="1" applyFont="1" applyBorder="1" applyAlignment="1">
      <alignment horizontal="center"/>
    </xf>
    <xf numFmtId="165" fontId="31" fillId="0" borderId="51" xfId="2" applyFont="1" applyBorder="1" applyAlignment="1">
      <alignment horizontal="center"/>
    </xf>
    <xf numFmtId="0" fontId="31" fillId="0" borderId="17" xfId="0" applyFont="1" applyFill="1" applyBorder="1" applyAlignment="1">
      <alignment horizontal="center"/>
    </xf>
    <xf numFmtId="3" fontId="31" fillId="0" borderId="17" xfId="1" applyNumberFormat="1" applyFont="1" applyBorder="1" applyAlignment="1">
      <alignment horizontal="center"/>
    </xf>
    <xf numFmtId="3" fontId="31" fillId="0" borderId="19" xfId="1" applyNumberFormat="1" applyFont="1" applyBorder="1" applyAlignment="1">
      <alignment horizontal="center"/>
    </xf>
    <xf numFmtId="165" fontId="31" fillId="0" borderId="21" xfId="2" applyFont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0" fontId="31" fillId="0" borderId="23" xfId="0" applyFont="1" applyFill="1" applyBorder="1" applyAlignment="1">
      <alignment horizontal="center"/>
    </xf>
    <xf numFmtId="3" fontId="31" fillId="0" borderId="23" xfId="1" applyNumberFormat="1" applyFont="1" applyBorder="1" applyAlignment="1">
      <alignment horizontal="center"/>
    </xf>
    <xf numFmtId="3" fontId="31" fillId="0" borderId="25" xfId="1" applyNumberFormat="1" applyFont="1" applyBorder="1" applyAlignment="1">
      <alignment horizontal="center"/>
    </xf>
    <xf numFmtId="165" fontId="31" fillId="0" borderId="27" xfId="2" applyFont="1" applyBorder="1" applyAlignment="1">
      <alignment horizontal="center"/>
    </xf>
    <xf numFmtId="0" fontId="30" fillId="0" borderId="61" xfId="0" applyFont="1" applyBorder="1" applyAlignment="1">
      <alignment horizontal="center"/>
    </xf>
    <xf numFmtId="0" fontId="30" fillId="0" borderId="62" xfId="0" applyFont="1" applyBorder="1" applyAlignment="1">
      <alignment wrapText="1"/>
    </xf>
    <xf numFmtId="167" fontId="30" fillId="0" borderId="62" xfId="1" applyNumberFormat="1" applyFont="1" applyBorder="1" applyAlignment="1">
      <alignment horizontal="center"/>
    </xf>
    <xf numFmtId="165" fontId="30" fillId="0" borderId="62" xfId="2" applyFont="1" applyBorder="1" applyAlignment="1">
      <alignment horizontal="center"/>
    </xf>
    <xf numFmtId="165" fontId="30" fillId="0" borderId="63" xfId="2" applyFont="1" applyBorder="1" applyAlignment="1">
      <alignment horizontal="center"/>
    </xf>
    <xf numFmtId="0" fontId="30" fillId="0" borderId="0" xfId="0" applyFont="1"/>
    <xf numFmtId="0" fontId="31" fillId="0" borderId="60" xfId="0" applyFont="1" applyBorder="1" applyAlignment="1">
      <alignment wrapText="1"/>
    </xf>
    <xf numFmtId="167" fontId="31" fillId="0" borderId="60" xfId="1" applyNumberFormat="1" applyFont="1" applyBorder="1" applyAlignment="1">
      <alignment horizontal="center"/>
    </xf>
    <xf numFmtId="165" fontId="31" fillId="0" borderId="60" xfId="2" applyFont="1" applyBorder="1" applyAlignment="1">
      <alignment horizontal="center"/>
    </xf>
    <xf numFmtId="165" fontId="31" fillId="0" borderId="65" xfId="2" applyFont="1" applyBorder="1" applyAlignment="1">
      <alignment horizontal="center"/>
    </xf>
    <xf numFmtId="0" fontId="31" fillId="0" borderId="67" xfId="0" applyFont="1" applyBorder="1" applyAlignment="1">
      <alignment wrapText="1"/>
    </xf>
    <xf numFmtId="167" fontId="31" fillId="0" borderId="67" xfId="1" applyNumberFormat="1" applyFont="1" applyBorder="1" applyAlignment="1">
      <alignment horizontal="center"/>
    </xf>
    <xf numFmtId="165" fontId="31" fillId="0" borderId="67" xfId="2" applyFont="1" applyBorder="1" applyAlignment="1">
      <alignment horizontal="center"/>
    </xf>
    <xf numFmtId="165" fontId="31" fillId="0" borderId="68" xfId="2" applyFont="1" applyBorder="1" applyAlignment="1">
      <alignment horizontal="center"/>
    </xf>
    <xf numFmtId="0" fontId="31" fillId="0" borderId="161" xfId="0" applyFont="1" applyBorder="1" applyAlignment="1">
      <alignment wrapText="1"/>
    </xf>
    <xf numFmtId="167" fontId="31" fillId="0" borderId="161" xfId="1" applyNumberFormat="1" applyFont="1" applyBorder="1" applyAlignment="1">
      <alignment horizontal="center"/>
    </xf>
    <xf numFmtId="165" fontId="31" fillId="0" borderId="161" xfId="2" applyFont="1" applyBorder="1" applyAlignment="1">
      <alignment horizontal="center"/>
    </xf>
    <xf numFmtId="165" fontId="31" fillId="0" borderId="169" xfId="2" applyFont="1" applyBorder="1" applyAlignment="1">
      <alignment horizontal="center"/>
    </xf>
    <xf numFmtId="0" fontId="30" fillId="2" borderId="0" xfId="0" applyFont="1" applyFill="1" applyAlignment="1"/>
    <xf numFmtId="0" fontId="30" fillId="2" borderId="0" xfId="0" applyFont="1" applyFill="1"/>
    <xf numFmtId="0" fontId="30" fillId="0" borderId="0" xfId="0" applyFont="1" applyAlignment="1">
      <alignment horizontal="left"/>
    </xf>
    <xf numFmtId="0" fontId="30" fillId="0" borderId="40" xfId="0" applyFont="1" applyBorder="1" applyAlignment="1">
      <alignment horizontal="center" wrapText="1"/>
    </xf>
    <xf numFmtId="0" fontId="30" fillId="0" borderId="172" xfId="0" applyFont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30" fillId="0" borderId="39" xfId="0" applyFont="1" applyBorder="1" applyAlignment="1">
      <alignment horizontal="center" wrapText="1"/>
    </xf>
    <xf numFmtId="0" fontId="30" fillId="0" borderId="11" xfId="0" applyFont="1" applyFill="1" applyBorder="1" applyAlignment="1">
      <alignment horizontal="center"/>
    </xf>
    <xf numFmtId="0" fontId="30" fillId="0" borderId="12" xfId="0" applyFont="1" applyFill="1" applyBorder="1" applyAlignment="1">
      <alignment wrapText="1"/>
    </xf>
    <xf numFmtId="0" fontId="31" fillId="0" borderId="61" xfId="0" applyFont="1" applyBorder="1" applyAlignment="1"/>
    <xf numFmtId="0" fontId="31" fillId="0" borderId="62" xfId="0" applyFont="1" applyBorder="1" applyAlignment="1"/>
    <xf numFmtId="0" fontId="31" fillId="0" borderId="63" xfId="0" applyFont="1" applyBorder="1" applyAlignment="1"/>
    <xf numFmtId="0" fontId="30" fillId="0" borderId="17" xfId="0" applyFont="1" applyFill="1" applyBorder="1" applyAlignment="1">
      <alignment horizontal="center"/>
    </xf>
    <xf numFmtId="0" fontId="30" fillId="0" borderId="18" xfId="0" applyFont="1" applyFill="1" applyBorder="1" applyAlignment="1">
      <alignment wrapText="1"/>
    </xf>
    <xf numFmtId="0" fontId="31" fillId="0" borderId="64" xfId="0" applyFont="1" applyBorder="1" applyAlignment="1"/>
    <xf numFmtId="0" fontId="31" fillId="0" borderId="60" xfId="0" applyFont="1" applyBorder="1" applyAlignment="1"/>
    <xf numFmtId="0" fontId="31" fillId="0" borderId="65" xfId="0" applyFont="1" applyBorder="1" applyAlignment="1"/>
    <xf numFmtId="0" fontId="30" fillId="0" borderId="13" xfId="0" applyFont="1" applyFill="1" applyBorder="1" applyAlignment="1">
      <alignment horizontal="center"/>
    </xf>
    <xf numFmtId="0" fontId="30" fillId="0" borderId="22" xfId="0" applyFont="1" applyFill="1" applyBorder="1" applyAlignment="1">
      <alignment wrapText="1"/>
    </xf>
    <xf numFmtId="0" fontId="30" fillId="0" borderId="23" xfId="0" applyFont="1" applyFill="1" applyBorder="1" applyAlignment="1">
      <alignment horizontal="center"/>
    </xf>
    <xf numFmtId="0" fontId="30" fillId="0" borderId="24" xfId="0" applyFont="1" applyFill="1" applyBorder="1" applyAlignment="1">
      <alignment wrapText="1"/>
    </xf>
    <xf numFmtId="0" fontId="31" fillId="0" borderId="66" xfId="0" applyFont="1" applyBorder="1" applyAlignment="1"/>
    <xf numFmtId="0" fontId="31" fillId="0" borderId="67" xfId="0" applyFont="1" applyBorder="1" applyAlignment="1"/>
    <xf numFmtId="0" fontId="31" fillId="0" borderId="68" xfId="0" applyFont="1" applyBorder="1" applyAlignment="1"/>
    <xf numFmtId="0" fontId="30" fillId="0" borderId="62" xfId="0" applyFont="1" applyBorder="1" applyAlignment="1"/>
    <xf numFmtId="0" fontId="30" fillId="0" borderId="63" xfId="0" applyFont="1" applyBorder="1" applyAlignment="1"/>
    <xf numFmtId="0" fontId="30" fillId="0" borderId="66" xfId="0" applyFont="1" applyBorder="1" applyAlignment="1">
      <alignment horizontal="center"/>
    </xf>
    <xf numFmtId="0" fontId="31" fillId="0" borderId="161" xfId="0" applyFont="1" applyBorder="1" applyAlignment="1"/>
    <xf numFmtId="0" fontId="31" fillId="0" borderId="169" xfId="0" applyFont="1" applyBorder="1" applyAlignment="1"/>
    <xf numFmtId="0" fontId="30" fillId="0" borderId="0" xfId="0" applyFont="1" applyAlignment="1">
      <alignment horizontal="center"/>
    </xf>
    <xf numFmtId="0" fontId="11" fillId="0" borderId="40" xfId="0" applyFont="1" applyBorder="1" applyAlignment="1">
      <alignment horizontal="center" wrapText="1"/>
    </xf>
    <xf numFmtId="0" fontId="30" fillId="0" borderId="57" xfId="0" applyFont="1" applyBorder="1" applyAlignment="1">
      <alignment horizontal="center" wrapText="1"/>
    </xf>
    <xf numFmtId="0" fontId="30" fillId="0" borderId="37" xfId="0" applyFont="1" applyBorder="1" applyAlignment="1">
      <alignment horizontal="center" wrapText="1"/>
    </xf>
    <xf numFmtId="0" fontId="33" fillId="0" borderId="0" xfId="0" applyFont="1"/>
    <xf numFmtId="3" fontId="31" fillId="0" borderId="0" xfId="0" applyNumberFormat="1" applyFont="1"/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wrapText="1"/>
    </xf>
    <xf numFmtId="0" fontId="11" fillId="0" borderId="54" xfId="0" applyFont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11" fillId="0" borderId="52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0" fillId="0" borderId="52" xfId="0" applyFont="1" applyFill="1" applyBorder="1" applyAlignment="1">
      <alignment wrapText="1"/>
    </xf>
    <xf numFmtId="0" fontId="30" fillId="0" borderId="38" xfId="0" applyFont="1" applyBorder="1" applyAlignment="1">
      <alignment horizontal="center" wrapText="1"/>
    </xf>
    <xf numFmtId="3" fontId="30" fillId="0" borderId="4" xfId="0" applyNumberFormat="1" applyFont="1" applyBorder="1"/>
    <xf numFmtId="3" fontId="30" fillId="0" borderId="56" xfId="0" applyNumberFormat="1" applyFont="1" applyBorder="1"/>
    <xf numFmtId="3" fontId="30" fillId="0" borderId="34" xfId="0" applyNumberFormat="1" applyFont="1" applyBorder="1"/>
    <xf numFmtId="3" fontId="30" fillId="0" borderId="36" xfId="0" applyNumberFormat="1" applyFont="1" applyBorder="1"/>
    <xf numFmtId="3" fontId="31" fillId="0" borderId="4" xfId="0" applyNumberFormat="1" applyFont="1" applyBorder="1"/>
    <xf numFmtId="3" fontId="31" fillId="0" borderId="56" xfId="0" applyNumberFormat="1" applyFont="1" applyBorder="1"/>
    <xf numFmtId="0" fontId="10" fillId="0" borderId="199" xfId="0" applyFont="1" applyFill="1" applyBorder="1" applyAlignment="1">
      <alignment horizontal="center"/>
    </xf>
    <xf numFmtId="0" fontId="10" fillId="0" borderId="199" xfId="0" applyFont="1" applyFill="1" applyBorder="1" applyAlignment="1">
      <alignment wrapText="1"/>
    </xf>
    <xf numFmtId="0" fontId="10" fillId="0" borderId="179" xfId="0" applyFont="1" applyFill="1" applyBorder="1" applyAlignment="1">
      <alignment horizontal="center"/>
    </xf>
    <xf numFmtId="0" fontId="10" fillId="0" borderId="200" xfId="0" applyFont="1" applyFill="1" applyBorder="1" applyAlignment="1">
      <alignment wrapText="1"/>
    </xf>
    <xf numFmtId="3" fontId="34" fillId="0" borderId="112" xfId="0" applyNumberFormat="1" applyFont="1" applyBorder="1"/>
    <xf numFmtId="3" fontId="34" fillId="0" borderId="11" xfId="0" applyNumberFormat="1" applyFont="1" applyBorder="1"/>
    <xf numFmtId="3" fontId="34" fillId="0" borderId="113" xfId="0" applyNumberFormat="1" applyFont="1" applyBorder="1"/>
    <xf numFmtId="3" fontId="34" fillId="0" borderId="76" xfId="0" applyNumberFormat="1" applyFont="1" applyBorder="1"/>
    <xf numFmtId="3" fontId="34" fillId="0" borderId="19" xfId="0" applyNumberFormat="1" applyFont="1" applyBorder="1"/>
    <xf numFmtId="3" fontId="34" fillId="0" borderId="77" xfId="0" applyNumberFormat="1" applyFont="1" applyBorder="1"/>
    <xf numFmtId="3" fontId="34" fillId="0" borderId="121" xfId="0" applyNumberFormat="1" applyFont="1" applyBorder="1"/>
    <xf numFmtId="3" fontId="34" fillId="0" borderId="25" xfId="0" applyNumberFormat="1" applyFont="1" applyBorder="1"/>
    <xf numFmtId="3" fontId="34" fillId="0" borderId="122" xfId="0" applyNumberFormat="1" applyFont="1" applyBorder="1"/>
    <xf numFmtId="3" fontId="25" fillId="0" borderId="60" xfId="0" applyNumberFormat="1" applyFont="1" applyBorder="1"/>
    <xf numFmtId="3" fontId="25" fillId="0" borderId="65" xfId="0" applyNumberFormat="1" applyFont="1" applyBorder="1"/>
    <xf numFmtId="3" fontId="25" fillId="0" borderId="67" xfId="0" applyNumberFormat="1" applyFont="1" applyBorder="1"/>
    <xf numFmtId="3" fontId="25" fillId="0" borderId="68" xfId="0" applyNumberFormat="1" applyFont="1" applyBorder="1"/>
    <xf numFmtId="0" fontId="30" fillId="0" borderId="73" xfId="0" applyFont="1" applyBorder="1" applyAlignment="1">
      <alignment horizontal="center"/>
    </xf>
    <xf numFmtId="0" fontId="30" fillId="0" borderId="93" xfId="0" applyFont="1" applyFill="1" applyBorder="1" applyAlignment="1">
      <alignment wrapText="1"/>
    </xf>
    <xf numFmtId="0" fontId="30" fillId="0" borderId="94" xfId="0" applyFont="1" applyBorder="1"/>
    <xf numFmtId="0" fontId="30" fillId="0" borderId="74" xfId="0" applyFont="1" applyBorder="1"/>
    <xf numFmtId="0" fontId="30" fillId="0" borderId="93" xfId="0" applyFont="1" applyBorder="1"/>
    <xf numFmtId="0" fontId="30" fillId="0" borderId="75" xfId="0" applyFont="1" applyBorder="1"/>
    <xf numFmtId="3" fontId="30" fillId="0" borderId="0" xfId="0" applyNumberFormat="1" applyFont="1"/>
    <xf numFmtId="0" fontId="31" fillId="0" borderId="97" xfId="0" applyFont="1" applyBorder="1" applyAlignment="1">
      <alignment horizontal="center"/>
    </xf>
    <xf numFmtId="0" fontId="31" fillId="0" borderId="98" xfId="0" applyFont="1" applyFill="1" applyBorder="1" applyAlignment="1">
      <alignment wrapText="1"/>
    </xf>
    <xf numFmtId="0" fontId="31" fillId="0" borderId="99" xfId="0" applyFont="1" applyBorder="1"/>
    <xf numFmtId="0" fontId="31" fillId="0" borderId="100" xfId="0" applyFont="1" applyBorder="1"/>
    <xf numFmtId="0" fontId="31" fillId="0" borderId="98" xfId="0" applyFont="1" applyBorder="1"/>
    <xf numFmtId="0" fontId="31" fillId="0" borderId="120" xfId="0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3" fontId="30" fillId="0" borderId="0" xfId="0" applyNumberFormat="1" applyFont="1" applyBorder="1"/>
    <xf numFmtId="0" fontId="30" fillId="0" borderId="107" xfId="0" applyFont="1" applyBorder="1" applyAlignment="1">
      <alignment horizontal="center" wrapText="1"/>
    </xf>
    <xf numFmtId="0" fontId="31" fillId="0" borderId="78" xfId="0" applyFont="1" applyFill="1" applyBorder="1" applyAlignment="1">
      <alignment horizontal="center"/>
    </xf>
    <xf numFmtId="0" fontId="31" fillId="0" borderId="82" xfId="0" applyFont="1" applyFill="1" applyBorder="1" applyAlignment="1">
      <alignment wrapText="1"/>
    </xf>
    <xf numFmtId="1" fontId="31" fillId="0" borderId="123" xfId="0" applyNumberFormat="1" applyFont="1" applyBorder="1"/>
    <xf numFmtId="0" fontId="31" fillId="0" borderId="20" xfId="0" applyFont="1" applyFill="1" applyBorder="1" applyAlignment="1">
      <alignment wrapText="1"/>
    </xf>
    <xf numFmtId="0" fontId="31" fillId="0" borderId="15" xfId="0" applyFont="1" applyFill="1" applyBorder="1" applyAlignment="1">
      <alignment wrapText="1"/>
    </xf>
    <xf numFmtId="0" fontId="10" fillId="0" borderId="166" xfId="0" applyFont="1" applyBorder="1" applyAlignment="1">
      <alignment horizontal="right"/>
    </xf>
    <xf numFmtId="0" fontId="10" fillId="0" borderId="164" xfId="0" applyFont="1" applyBorder="1" applyAlignment="1">
      <alignment horizontal="right"/>
    </xf>
    <xf numFmtId="0" fontId="10" fillId="0" borderId="165" xfId="0" applyFont="1" applyBorder="1" applyAlignment="1">
      <alignment horizontal="right"/>
    </xf>
    <xf numFmtId="166" fontId="10" fillId="0" borderId="169" xfId="0" applyNumberFormat="1" applyFont="1" applyBorder="1" applyAlignment="1">
      <alignment horizontal="center"/>
    </xf>
    <xf numFmtId="166" fontId="10" fillId="0" borderId="161" xfId="0" applyNumberFormat="1" applyFont="1" applyBorder="1" applyAlignment="1">
      <alignment horizontal="center"/>
    </xf>
    <xf numFmtId="0" fontId="10" fillId="0" borderId="0" xfId="0" applyFont="1"/>
    <xf numFmtId="0" fontId="14" fillId="0" borderId="0" xfId="0" applyFont="1"/>
    <xf numFmtId="167" fontId="10" fillId="0" borderId="0" xfId="1" applyNumberFormat="1" applyFont="1"/>
    <xf numFmtId="167" fontId="10" fillId="0" borderId="62" xfId="1" applyNumberFormat="1" applyFont="1" applyBorder="1"/>
    <xf numFmtId="167" fontId="10" fillId="0" borderId="63" xfId="1" applyNumberFormat="1" applyFont="1" applyBorder="1"/>
    <xf numFmtId="0" fontId="0" fillId="0" borderId="0" xfId="0" applyFont="1"/>
    <xf numFmtId="0" fontId="10" fillId="0" borderId="161" xfId="0" applyFont="1" applyBorder="1"/>
    <xf numFmtId="3" fontId="31" fillId="0" borderId="60" xfId="0" applyNumberFormat="1" applyFont="1" applyBorder="1"/>
    <xf numFmtId="3" fontId="31" fillId="0" borderId="65" xfId="0" applyNumberFormat="1" applyFont="1" applyBorder="1"/>
    <xf numFmtId="3" fontId="31" fillId="0" borderId="67" xfId="0" applyNumberFormat="1" applyFont="1" applyBorder="1"/>
    <xf numFmtId="3" fontId="31" fillId="0" borderId="68" xfId="0" applyNumberFormat="1" applyFont="1" applyBorder="1"/>
    <xf numFmtId="3" fontId="31" fillId="0" borderId="61" xfId="0" applyNumberFormat="1" applyFont="1" applyBorder="1"/>
    <xf numFmtId="3" fontId="31" fillId="0" borderId="64" xfId="0" applyNumberFormat="1" applyFont="1" applyBorder="1"/>
    <xf numFmtId="0" fontId="10" fillId="0" borderId="201" xfId="0" applyFont="1" applyBorder="1" applyAlignment="1">
      <alignment horizontal="center"/>
    </xf>
    <xf numFmtId="3" fontId="31" fillId="0" borderId="169" xfId="0" applyNumberFormat="1" applyFont="1" applyBorder="1"/>
    <xf numFmtId="3" fontId="31" fillId="0" borderId="161" xfId="0" applyNumberFormat="1" applyFont="1" applyBorder="1"/>
    <xf numFmtId="165" fontId="10" fillId="0" borderId="161" xfId="2" applyFont="1" applyBorder="1"/>
    <xf numFmtId="165" fontId="10" fillId="0" borderId="169" xfId="2" applyFont="1" applyBorder="1"/>
    <xf numFmtId="0" fontId="10" fillId="0" borderId="0" xfId="0" applyFont="1"/>
    <xf numFmtId="3" fontId="10" fillId="0" borderId="0" xfId="0" applyNumberFormat="1" applyFont="1"/>
    <xf numFmtId="3" fontId="10" fillId="0" borderId="60" xfId="0" applyNumberFormat="1" applyFont="1" applyBorder="1"/>
    <xf numFmtId="3" fontId="10" fillId="0" borderId="67" xfId="0" applyNumberFormat="1" applyFont="1" applyBorder="1"/>
    <xf numFmtId="0" fontId="0" fillId="0" borderId="0" xfId="0" applyFont="1"/>
    <xf numFmtId="0" fontId="10" fillId="0" borderId="60" xfId="0" applyFont="1" applyFill="1" applyBorder="1" applyAlignment="1">
      <alignment wrapText="1"/>
    </xf>
    <xf numFmtId="0" fontId="10" fillId="0" borderId="64" xfId="0" applyFont="1" applyBorder="1" applyAlignment="1">
      <alignment horizontal="center"/>
    </xf>
    <xf numFmtId="0" fontId="31" fillId="0" borderId="0" xfId="0" applyFont="1"/>
    <xf numFmtId="0" fontId="31" fillId="0" borderId="52" xfId="0" applyFont="1" applyBorder="1"/>
    <xf numFmtId="0" fontId="31" fillId="0" borderId="161" xfId="0" applyFont="1" applyBorder="1"/>
    <xf numFmtId="3" fontId="31" fillId="0" borderId="0" xfId="0" applyNumberFormat="1" applyFont="1"/>
    <xf numFmtId="0" fontId="31" fillId="0" borderId="52" xfId="0" applyFont="1" applyFill="1" applyBorder="1" applyAlignment="1">
      <alignment wrapText="1"/>
    </xf>
    <xf numFmtId="1" fontId="31" fillId="0" borderId="11" xfId="0" applyNumberFormat="1" applyFont="1" applyBorder="1"/>
    <xf numFmtId="1" fontId="31" fillId="0" borderId="29" xfId="0" applyNumberFormat="1" applyFont="1" applyBorder="1"/>
    <xf numFmtId="1" fontId="31" fillId="0" borderId="28" xfId="5" applyNumberFormat="1" applyFont="1" applyBorder="1"/>
    <xf numFmtId="1" fontId="31" fillId="0" borderId="12" xfId="5" applyNumberFormat="1" applyFont="1" applyBorder="1"/>
    <xf numFmtId="1" fontId="31" fillId="0" borderId="17" xfId="0" applyNumberFormat="1" applyFont="1" applyBorder="1"/>
    <xf numFmtId="1" fontId="31" fillId="0" borderId="19" xfId="0" applyNumberFormat="1" applyFont="1" applyBorder="1"/>
    <xf numFmtId="1" fontId="31" fillId="0" borderId="20" xfId="5" applyNumberFormat="1" applyFont="1" applyBorder="1"/>
    <xf numFmtId="1" fontId="31" fillId="0" borderId="18" xfId="5" applyNumberFormat="1" applyFont="1" applyBorder="1"/>
    <xf numFmtId="1" fontId="31" fillId="0" borderId="23" xfId="0" applyNumberFormat="1" applyFont="1" applyBorder="1"/>
    <xf numFmtId="1" fontId="31" fillId="0" borderId="25" xfId="0" applyNumberFormat="1" applyFont="1" applyBorder="1"/>
    <xf numFmtId="1" fontId="31" fillId="0" borderId="26" xfId="5" applyNumberFormat="1" applyFont="1" applyBorder="1"/>
    <xf numFmtId="1" fontId="31" fillId="0" borderId="24" xfId="5" applyNumberFormat="1" applyFont="1" applyBorder="1"/>
    <xf numFmtId="0" fontId="31" fillId="0" borderId="110" xfId="0" applyFont="1" applyBorder="1" applyAlignment="1">
      <alignment horizontal="center"/>
    </xf>
    <xf numFmtId="0" fontId="31" fillId="0" borderId="4" xfId="0" applyFont="1" applyBorder="1"/>
    <xf numFmtId="0" fontId="31" fillId="0" borderId="56" xfId="0" applyFont="1" applyBorder="1"/>
    <xf numFmtId="0" fontId="31" fillId="0" borderId="136" xfId="0" applyFont="1" applyBorder="1"/>
    <xf numFmtId="1" fontId="31" fillId="0" borderId="76" xfId="0" applyNumberFormat="1" applyFont="1" applyBorder="1"/>
    <xf numFmtId="1" fontId="31" fillId="0" borderId="92" xfId="5" applyNumberFormat="1" applyFont="1" applyBorder="1" applyAlignment="1">
      <alignment horizontal="right"/>
    </xf>
    <xf numFmtId="1" fontId="31" fillId="0" borderId="59" xfId="5" applyNumberFormat="1" applyFont="1" applyBorder="1" applyAlignment="1">
      <alignment horizontal="right"/>
    </xf>
    <xf numFmtId="1" fontId="31" fillId="0" borderId="78" xfId="0" applyNumberFormat="1" applyFont="1" applyBorder="1"/>
    <xf numFmtId="1" fontId="31" fillId="0" borderId="79" xfId="0" applyNumberFormat="1" applyFont="1" applyBorder="1"/>
    <xf numFmtId="1" fontId="31" fillId="0" borderId="82" xfId="5" applyNumberFormat="1" applyFont="1" applyBorder="1"/>
    <xf numFmtId="1" fontId="31" fillId="0" borderId="135" xfId="5" applyNumberFormat="1" applyFont="1" applyBorder="1" applyAlignment="1">
      <alignment horizontal="right"/>
    </xf>
    <xf numFmtId="1" fontId="31" fillId="0" borderId="68" xfId="0" applyNumberFormat="1" applyFont="1" applyBorder="1"/>
    <xf numFmtId="1" fontId="31" fillId="0" borderId="63" xfId="0" applyNumberFormat="1" applyFont="1" applyBorder="1"/>
    <xf numFmtId="0" fontId="30" fillId="0" borderId="138" xfId="0" applyFont="1" applyBorder="1" applyAlignment="1">
      <alignment horizontal="center" wrapText="1"/>
    </xf>
    <xf numFmtId="0" fontId="30" fillId="0" borderId="202" xfId="0" applyFont="1" applyBorder="1" applyAlignment="1">
      <alignment horizontal="center" wrapText="1"/>
    </xf>
    <xf numFmtId="0" fontId="30" fillId="0" borderId="55" xfId="0" applyFont="1" applyBorder="1" applyAlignment="1">
      <alignment horizontal="center" wrapText="1"/>
    </xf>
    <xf numFmtId="0" fontId="30" fillId="0" borderId="188" xfId="0" applyFont="1" applyBorder="1" applyAlignment="1">
      <alignment horizontal="center" wrapText="1"/>
    </xf>
    <xf numFmtId="0" fontId="30" fillId="0" borderId="43" xfId="0" applyFont="1" applyBorder="1" applyAlignment="1">
      <alignment horizontal="center" wrapText="1"/>
    </xf>
    <xf numFmtId="0" fontId="19" fillId="0" borderId="0" xfId="1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265" applyFont="1" applyBorder="1" applyAlignment="1">
      <alignment wrapText="1"/>
    </xf>
    <xf numFmtId="0" fontId="27" fillId="0" borderId="0" xfId="265" applyFont="1" applyBorder="1" applyAlignment="1">
      <alignment wrapText="1"/>
    </xf>
    <xf numFmtId="0" fontId="19" fillId="0" borderId="0" xfId="139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167" fontId="10" fillId="0" borderId="29" xfId="1" applyNumberFormat="1" applyFont="1" applyBorder="1"/>
    <xf numFmtId="167" fontId="10" fillId="0" borderId="19" xfId="1" applyNumberFormat="1" applyFont="1" applyBorder="1"/>
    <xf numFmtId="167" fontId="10" fillId="0" borderId="25" xfId="1" applyNumberFormat="1" applyFont="1" applyBorder="1"/>
    <xf numFmtId="167" fontId="14" fillId="0" borderId="28" xfId="1" applyNumberFormat="1" applyFont="1" applyBorder="1"/>
    <xf numFmtId="167" fontId="14" fillId="0" borderId="20" xfId="1" applyNumberFormat="1" applyFont="1" applyBorder="1"/>
    <xf numFmtId="167" fontId="14" fillId="0" borderId="26" xfId="1" applyNumberFormat="1" applyFont="1" applyBorder="1"/>
    <xf numFmtId="0" fontId="10" fillId="0" borderId="66" xfId="0" applyFont="1" applyBorder="1" applyAlignment="1">
      <alignment horizontal="center"/>
    </xf>
    <xf numFmtId="0" fontId="14" fillId="0" borderId="62" xfId="0" applyFont="1" applyFill="1" applyBorder="1" applyAlignment="1">
      <alignment wrapText="1"/>
    </xf>
    <xf numFmtId="0" fontId="10" fillId="0" borderId="67" xfId="0" applyFont="1" applyFill="1" applyBorder="1" applyAlignment="1">
      <alignment wrapText="1"/>
    </xf>
    <xf numFmtId="0" fontId="14" fillId="0" borderId="61" xfId="0" applyFont="1" applyBorder="1" applyAlignment="1">
      <alignment horizontal="center"/>
    </xf>
    <xf numFmtId="0" fontId="10" fillId="0" borderId="161" xfId="0" applyFont="1" applyFill="1" applyBorder="1" applyAlignment="1">
      <alignment wrapText="1"/>
    </xf>
    <xf numFmtId="3" fontId="31" fillId="0" borderId="62" xfId="0" applyNumberFormat="1" applyFont="1" applyBorder="1"/>
    <xf numFmtId="3" fontId="31" fillId="0" borderId="63" xfId="0" applyNumberFormat="1" applyFont="1" applyBorder="1"/>
    <xf numFmtId="167" fontId="10" fillId="0" borderId="169" xfId="1" applyNumberFormat="1" applyFont="1" applyBorder="1"/>
    <xf numFmtId="167" fontId="10" fillId="0" borderId="161" xfId="1" applyNumberFormat="1" applyFont="1" applyBorder="1"/>
    <xf numFmtId="0" fontId="19" fillId="0" borderId="0" xfId="13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0" fillId="0" borderId="0" xfId="0"/>
    <xf numFmtId="0" fontId="19" fillId="0" borderId="0" xfId="139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0" fillId="0" borderId="0" xfId="0" applyFont="1"/>
    <xf numFmtId="0" fontId="10" fillId="0" borderId="61" xfId="0" applyFont="1" applyBorder="1" applyAlignment="1">
      <alignment horizontal="center"/>
    </xf>
    <xf numFmtId="0" fontId="0" fillId="0" borderId="0" xfId="0" applyFont="1"/>
    <xf numFmtId="0" fontId="10" fillId="0" borderId="168" xfId="0" applyFont="1" applyBorder="1" applyAlignment="1">
      <alignment horizontal="center"/>
    </xf>
    <xf numFmtId="0" fontId="0" fillId="0" borderId="0" xfId="0" applyFont="1" applyFill="1"/>
    <xf numFmtId="0" fontId="30" fillId="0" borderId="0" xfId="0" applyFont="1"/>
    <xf numFmtId="0" fontId="31" fillId="0" borderId="168" xfId="0" applyFont="1" applyBorder="1" applyAlignment="1">
      <alignment horizontal="center"/>
    </xf>
    <xf numFmtId="166" fontId="0" fillId="0" borderId="61" xfId="0" applyNumberFormat="1" applyFont="1" applyBorder="1" applyAlignment="1">
      <alignment horizontal="center"/>
    </xf>
    <xf numFmtId="166" fontId="0" fillId="0" borderId="168" xfId="0" applyNumberFormat="1" applyFont="1" applyBorder="1" applyAlignment="1">
      <alignment horizontal="center"/>
    </xf>
    <xf numFmtId="0" fontId="19" fillId="0" borderId="0" xfId="139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39" applyNumberFormat="1" applyFont="1" applyBorder="1" applyAlignment="1" applyProtection="1">
      <alignment horizontal="right"/>
    </xf>
    <xf numFmtId="0" fontId="19" fillId="0" borderId="0" xfId="44" applyNumberFormat="1" applyFont="1" applyBorder="1" applyAlignment="1" applyProtection="1">
      <alignment horizontal="right"/>
    </xf>
    <xf numFmtId="0" fontId="19" fillId="0" borderId="0" xfId="139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3" fontId="10" fillId="0" borderId="23" xfId="0" applyNumberFormat="1" applyFont="1" applyBorder="1"/>
    <xf numFmtId="3" fontId="10" fillId="0" borderId="26" xfId="0" applyNumberFormat="1" applyFont="1" applyBorder="1"/>
    <xf numFmtId="0" fontId="0" fillId="0" borderId="73" xfId="0" applyFont="1" applyBorder="1" applyAlignment="1">
      <alignment horizontal="center"/>
    </xf>
    <xf numFmtId="0" fontId="11" fillId="0" borderId="93" xfId="0" applyFont="1" applyFill="1" applyBorder="1" applyAlignment="1">
      <alignment wrapText="1"/>
    </xf>
    <xf numFmtId="3" fontId="30" fillId="0" borderId="94" xfId="0" applyNumberFormat="1" applyFont="1" applyBorder="1"/>
    <xf numFmtId="3" fontId="30" fillId="0" borderId="74" xfId="0" applyNumberFormat="1" applyFont="1" applyBorder="1"/>
    <xf numFmtId="0" fontId="0" fillId="0" borderId="110" xfId="0" applyFont="1" applyBorder="1" applyAlignment="1">
      <alignment horizontal="center"/>
    </xf>
    <xf numFmtId="3" fontId="30" fillId="0" borderId="204" xfId="0" applyNumberFormat="1" applyFont="1" applyBorder="1"/>
    <xf numFmtId="0" fontId="0" fillId="0" borderId="205" xfId="0" applyFont="1" applyBorder="1" applyAlignment="1">
      <alignment horizontal="center"/>
    </xf>
    <xf numFmtId="3" fontId="30" fillId="0" borderId="206" xfId="0" applyNumberFormat="1" applyFont="1" applyBorder="1"/>
    <xf numFmtId="0" fontId="0" fillId="0" borderId="97" xfId="0" applyFont="1" applyBorder="1" applyAlignment="1">
      <alignment horizontal="center"/>
    </xf>
    <xf numFmtId="0" fontId="0" fillId="0" borderId="98" xfId="0" applyFont="1" applyFill="1" applyBorder="1" applyAlignment="1">
      <alignment wrapText="1"/>
    </xf>
    <xf numFmtId="3" fontId="31" fillId="0" borderId="99" xfId="0" applyNumberFormat="1" applyFont="1" applyBorder="1"/>
    <xf numFmtId="3" fontId="31" fillId="0" borderId="100" xfId="0" applyNumberFormat="1" applyFont="1" applyBorder="1"/>
    <xf numFmtId="3" fontId="31" fillId="0" borderId="105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3" fontId="31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3" fontId="28" fillId="0" borderId="0" xfId="0" applyNumberFormat="1" applyFont="1"/>
    <xf numFmtId="0" fontId="10" fillId="0" borderId="207" xfId="0" applyFont="1" applyBorder="1" applyAlignment="1">
      <alignment horizontal="center"/>
    </xf>
    <xf numFmtId="165" fontId="27" fillId="0" borderId="86" xfId="2" applyFont="1" applyBorder="1" applyAlignment="1" applyProtection="1">
      <alignment horizontal="right"/>
    </xf>
    <xf numFmtId="165" fontId="27" fillId="0" borderId="87" xfId="2" applyFont="1" applyBorder="1" applyAlignment="1" applyProtection="1">
      <alignment horizontal="right"/>
    </xf>
    <xf numFmtId="165" fontId="27" fillId="0" borderId="88" xfId="2" applyFont="1" applyBorder="1" applyAlignment="1" applyProtection="1">
      <alignment horizontal="right"/>
    </xf>
    <xf numFmtId="0" fontId="14" fillId="0" borderId="183" xfId="0" applyFont="1" applyFill="1" applyBorder="1" applyAlignment="1">
      <alignment wrapText="1"/>
    </xf>
    <xf numFmtId="167" fontId="14" fillId="0" borderId="183" xfId="1" applyNumberFormat="1" applyFont="1" applyBorder="1"/>
    <xf numFmtId="167" fontId="14" fillId="0" borderId="146" xfId="1" applyNumberFormat="1" applyFont="1" applyBorder="1"/>
    <xf numFmtId="165" fontId="27" fillId="0" borderId="160" xfId="2" applyFont="1" applyBorder="1" applyAlignment="1" applyProtection="1">
      <alignment horizontal="right"/>
    </xf>
    <xf numFmtId="166" fontId="10" fillId="0" borderId="62" xfId="0" applyNumberFormat="1" applyFont="1" applyBorder="1" applyAlignment="1">
      <alignment horizontal="center"/>
    </xf>
    <xf numFmtId="166" fontId="10" fillId="0" borderId="63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2" fillId="0" borderId="11" xfId="0" applyFont="1" applyFill="1" applyBorder="1" applyAlignment="1">
      <alignment horizontal="center"/>
    </xf>
    <xf numFmtId="0" fontId="22" fillId="0" borderId="12" xfId="0" applyFont="1" applyFill="1" applyBorder="1" applyAlignment="1">
      <alignment wrapText="1"/>
    </xf>
    <xf numFmtId="0" fontId="22" fillId="0" borderId="16" xfId="2" applyNumberFormat="1" applyFont="1" applyBorder="1"/>
    <xf numFmtId="0" fontId="22" fillId="0" borderId="17" xfId="0" applyFont="1" applyFill="1" applyBorder="1" applyAlignment="1">
      <alignment horizontal="center"/>
    </xf>
    <xf numFmtId="0" fontId="22" fillId="0" borderId="18" xfId="0" applyFont="1" applyFill="1" applyBorder="1" applyAlignment="1">
      <alignment wrapText="1"/>
    </xf>
    <xf numFmtId="0" fontId="22" fillId="0" borderId="21" xfId="2" applyNumberFormat="1" applyFont="1" applyBorder="1"/>
    <xf numFmtId="0" fontId="22" fillId="0" borderId="13" xfId="0" applyFont="1" applyFill="1" applyBorder="1" applyAlignment="1">
      <alignment horizontal="center"/>
    </xf>
    <xf numFmtId="0" fontId="22" fillId="0" borderId="22" xfId="0" applyFont="1" applyFill="1" applyBorder="1" applyAlignment="1">
      <alignment wrapText="1"/>
    </xf>
    <xf numFmtId="0" fontId="22" fillId="0" borderId="23" xfId="0" applyFont="1" applyFill="1" applyBorder="1" applyAlignment="1">
      <alignment horizontal="center"/>
    </xf>
    <xf numFmtId="0" fontId="22" fillId="0" borderId="24" xfId="0" applyFont="1" applyFill="1" applyBorder="1" applyAlignment="1">
      <alignment wrapText="1"/>
    </xf>
    <xf numFmtId="0" fontId="22" fillId="0" borderId="27" xfId="2" applyNumberFormat="1" applyFont="1" applyBorder="1"/>
    <xf numFmtId="0" fontId="21" fillId="0" borderId="0" xfId="0" applyFont="1" applyAlignment="1">
      <alignment horizontal="left" vertical="center"/>
    </xf>
    <xf numFmtId="0" fontId="22" fillId="0" borderId="49" xfId="2" applyNumberFormat="1" applyFont="1" applyBorder="1"/>
    <xf numFmtId="0" fontId="22" fillId="0" borderId="31" xfId="2" applyNumberFormat="1" applyFont="1" applyBorder="1"/>
    <xf numFmtId="0" fontId="22" fillId="0" borderId="53" xfId="2" applyNumberFormat="1" applyFont="1" applyBorder="1"/>
    <xf numFmtId="0" fontId="22" fillId="0" borderId="0" xfId="0" applyFont="1" applyAlignment="1">
      <alignment horizontal="center"/>
    </xf>
    <xf numFmtId="0" fontId="22" fillId="0" borderId="119" xfId="2" applyNumberFormat="1" applyFont="1" applyBorder="1"/>
    <xf numFmtId="164" fontId="22" fillId="0" borderId="51" xfId="2" applyNumberFormat="1" applyFont="1" applyBorder="1"/>
    <xf numFmtId="0" fontId="22" fillId="0" borderId="128" xfId="2" applyNumberFormat="1" applyFont="1" applyBorder="1"/>
    <xf numFmtId="164" fontId="22" fillId="0" borderId="21" xfId="2" applyNumberFormat="1" applyFont="1" applyBorder="1"/>
    <xf numFmtId="164" fontId="22" fillId="0" borderId="27" xfId="2" applyNumberFormat="1" applyFont="1" applyBorder="1"/>
    <xf numFmtId="0" fontId="28" fillId="0" borderId="0" xfId="0" applyFont="1" applyAlignment="1">
      <alignment horizontal="center"/>
    </xf>
    <xf numFmtId="3" fontId="15" fillId="0" borderId="0" xfId="0" applyNumberFormat="1" applyFont="1"/>
    <xf numFmtId="0" fontId="23" fillId="0" borderId="106" xfId="0" applyFont="1" applyBorder="1" applyAlignment="1">
      <alignment horizontal="center" wrapText="1"/>
    </xf>
    <xf numFmtId="0" fontId="23" fillId="0" borderId="107" xfId="0" applyFont="1" applyBorder="1" applyAlignment="1">
      <alignment horizontal="center" wrapText="1"/>
    </xf>
    <xf numFmtId="0" fontId="24" fillId="0" borderId="89" xfId="0" applyFont="1" applyFill="1" applyBorder="1" applyAlignment="1"/>
    <xf numFmtId="0" fontId="24" fillId="0" borderId="91" xfId="0" applyFont="1" applyFill="1" applyBorder="1" applyAlignment="1"/>
    <xf numFmtId="0" fontId="24" fillId="0" borderId="109" xfId="0" applyFont="1" applyFill="1" applyBorder="1" applyAlignment="1"/>
    <xf numFmtId="0" fontId="23" fillId="0" borderId="110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15" xfId="0" applyFont="1" applyBorder="1" applyAlignment="1">
      <alignment horizontal="center" wrapText="1"/>
    </xf>
    <xf numFmtId="0" fontId="23" fillId="0" borderId="155" xfId="0" applyFont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3" fontId="22" fillId="0" borderId="51" xfId="0" applyNumberFormat="1" applyFont="1" applyBorder="1" applyAlignment="1"/>
    <xf numFmtId="3" fontId="22" fillId="0" borderId="154" xfId="0" applyNumberFormat="1" applyFont="1" applyBorder="1" applyAlignment="1"/>
    <xf numFmtId="164" fontId="22" fillId="0" borderId="86" xfId="2" applyNumberFormat="1" applyFont="1" applyBorder="1" applyAlignment="1"/>
    <xf numFmtId="0" fontId="22" fillId="0" borderId="76" xfId="0" applyFont="1" applyFill="1" applyBorder="1" applyAlignment="1">
      <alignment horizontal="center"/>
    </xf>
    <xf numFmtId="3" fontId="22" fillId="0" borderId="21" xfId="0" applyNumberFormat="1" applyFont="1" applyBorder="1" applyAlignment="1"/>
    <xf numFmtId="3" fontId="22" fillId="0" borderId="44" xfId="0" applyNumberFormat="1" applyFont="1" applyBorder="1" applyAlignment="1"/>
    <xf numFmtId="164" fontId="22" fillId="0" borderId="87" xfId="2" applyNumberFormat="1" applyFont="1" applyBorder="1" applyAlignment="1"/>
    <xf numFmtId="0" fontId="22" fillId="0" borderId="95" xfId="0" applyFont="1" applyFill="1" applyBorder="1" applyAlignment="1">
      <alignment horizontal="center"/>
    </xf>
    <xf numFmtId="0" fontId="22" fillId="0" borderId="78" xfId="0" applyFont="1" applyFill="1" applyBorder="1" applyAlignment="1">
      <alignment horizontal="center"/>
    </xf>
    <xf numFmtId="0" fontId="22" fillId="0" borderId="82" xfId="0" applyFont="1" applyFill="1" applyBorder="1" applyAlignment="1">
      <alignment wrapText="1"/>
    </xf>
    <xf numFmtId="3" fontId="22" fillId="0" borderId="137" xfId="0" applyNumberFormat="1" applyFont="1" applyBorder="1" applyAlignment="1"/>
    <xf numFmtId="3" fontId="22" fillId="0" borderId="134" xfId="0" applyNumberFormat="1" applyFont="1" applyBorder="1" applyAlignment="1"/>
    <xf numFmtId="164" fontId="22" fillId="0" borderId="88" xfId="2" applyNumberFormat="1" applyFont="1" applyBorder="1" applyAlignment="1"/>
    <xf numFmtId="0" fontId="22" fillId="0" borderId="64" xfId="0" applyFont="1" applyBorder="1" applyAlignment="1">
      <alignment horizontal="center"/>
    </xf>
    <xf numFmtId="3" fontId="22" fillId="0" borderId="60" xfId="0" applyNumberFormat="1" applyFont="1" applyBorder="1"/>
    <xf numFmtId="0" fontId="22" fillId="0" borderId="0" xfId="0" applyFont="1" applyAlignment="1">
      <alignment horizontal="left"/>
    </xf>
    <xf numFmtId="0" fontId="23" fillId="0" borderId="148" xfId="0" applyFont="1" applyBorder="1" applyAlignment="1">
      <alignment horizontal="center" wrapText="1"/>
    </xf>
    <xf numFmtId="3" fontId="22" fillId="0" borderId="51" xfId="0" applyNumberFormat="1" applyFont="1" applyBorder="1"/>
    <xf numFmtId="3" fontId="22" fillId="0" borderId="30" xfId="0" applyNumberFormat="1" applyFont="1" applyBorder="1"/>
    <xf numFmtId="3" fontId="22" fillId="0" borderId="21" xfId="0" applyNumberFormat="1" applyFont="1" applyBorder="1"/>
    <xf numFmtId="3" fontId="22" fillId="0" borderId="33" xfId="0" applyNumberFormat="1" applyFont="1" applyBorder="1"/>
    <xf numFmtId="0" fontId="22" fillId="0" borderId="121" xfId="0" applyFont="1" applyFill="1" applyBorder="1" applyAlignment="1">
      <alignment horizontal="center"/>
    </xf>
    <xf numFmtId="3" fontId="22" fillId="0" borderId="27" xfId="0" applyNumberFormat="1" applyFont="1" applyBorder="1"/>
    <xf numFmtId="3" fontId="22" fillId="0" borderId="42" xfId="0" applyNumberFormat="1" applyFont="1" applyBorder="1"/>
    <xf numFmtId="164" fontId="22" fillId="0" borderId="167" xfId="2" applyNumberFormat="1" applyFont="1" applyBorder="1" applyAlignment="1"/>
    <xf numFmtId="0" fontId="23" fillId="0" borderId="61" xfId="0" applyFont="1" applyBorder="1" applyAlignment="1">
      <alignment horizontal="center"/>
    </xf>
    <xf numFmtId="3" fontId="23" fillId="0" borderId="62" xfId="0" applyNumberFormat="1" applyFont="1" applyBorder="1"/>
    <xf numFmtId="0" fontId="22" fillId="0" borderId="66" xfId="0" applyFont="1" applyBorder="1" applyAlignment="1">
      <alignment horizontal="center"/>
    </xf>
    <xf numFmtId="3" fontId="22" fillId="0" borderId="67" xfId="0" applyNumberFormat="1" applyFont="1" applyBorder="1"/>
    <xf numFmtId="3" fontId="22" fillId="0" borderId="33" xfId="0" applyNumberFormat="1" applyFont="1" applyFill="1" applyBorder="1"/>
    <xf numFmtId="0" fontId="23" fillId="7" borderId="0" xfId="0" applyFont="1" applyFill="1" applyAlignment="1">
      <alignment horizontal="left"/>
    </xf>
    <xf numFmtId="0" fontId="23" fillId="7" borderId="0" xfId="0" applyFont="1" applyFill="1"/>
    <xf numFmtId="0" fontId="21" fillId="0" borderId="149" xfId="0" applyFont="1" applyBorder="1" applyAlignment="1">
      <alignment horizontal="left" vertical="center"/>
    </xf>
    <xf numFmtId="0" fontId="22" fillId="0" borderId="150" xfId="0" applyFont="1" applyBorder="1"/>
    <xf numFmtId="0" fontId="22" fillId="0" borderId="144" xfId="0" applyFont="1" applyBorder="1"/>
    <xf numFmtId="0" fontId="23" fillId="0" borderId="151" xfId="0" applyFont="1" applyBorder="1" applyAlignment="1">
      <alignment horizontal="center" wrapText="1"/>
    </xf>
    <xf numFmtId="0" fontId="24" fillId="0" borderId="147" xfId="0" applyFont="1" applyFill="1" applyBorder="1" applyAlignment="1"/>
    <xf numFmtId="3" fontId="22" fillId="0" borderId="61" xfId="0" applyNumberFormat="1" applyFont="1" applyBorder="1"/>
    <xf numFmtId="3" fontId="22" fillId="0" borderId="62" xfId="0" applyNumberFormat="1" applyFont="1" applyBorder="1"/>
    <xf numFmtId="3" fontId="22" fillId="0" borderId="63" xfId="0" applyNumberFormat="1" applyFont="1" applyBorder="1"/>
    <xf numFmtId="3" fontId="22" fillId="0" borderId="64" xfId="0" applyNumberFormat="1" applyFont="1" applyBorder="1"/>
    <xf numFmtId="3" fontId="22" fillId="0" borderId="65" xfId="0" applyNumberFormat="1" applyFont="1" applyBorder="1"/>
    <xf numFmtId="3" fontId="22" fillId="0" borderId="116" xfId="0" applyNumberFormat="1" applyFont="1" applyBorder="1"/>
    <xf numFmtId="3" fontId="22" fillId="0" borderId="117" xfId="0" applyNumberFormat="1" applyFont="1" applyBorder="1"/>
    <xf numFmtId="3" fontId="22" fillId="0" borderId="118" xfId="0" applyNumberFormat="1" applyFont="1" applyBorder="1"/>
    <xf numFmtId="0" fontId="26" fillId="0" borderId="51" xfId="0" applyFont="1" applyFill="1" applyBorder="1"/>
    <xf numFmtId="3" fontId="22" fillId="0" borderId="47" xfId="0" applyNumberFormat="1" applyFont="1" applyBorder="1"/>
    <xf numFmtId="0" fontId="26" fillId="0" borderId="21" xfId="0" applyFont="1" applyFill="1" applyBorder="1"/>
    <xf numFmtId="3" fontId="22" fillId="0" borderId="31" xfId="0" applyNumberFormat="1" applyFont="1" applyBorder="1"/>
    <xf numFmtId="0" fontId="26" fillId="0" borderId="27" xfId="0" applyFont="1" applyFill="1" applyBorder="1"/>
    <xf numFmtId="3" fontId="22" fillId="0" borderId="53" xfId="0" applyNumberFormat="1" applyFont="1" applyBorder="1"/>
    <xf numFmtId="3" fontId="10" fillId="0" borderId="161" xfId="0" applyNumberFormat="1" applyFont="1" applyBorder="1" applyAlignment="1">
      <alignment horizontal="right"/>
    </xf>
    <xf numFmtId="3" fontId="10" fillId="0" borderId="169" xfId="0" applyNumberFormat="1" applyFont="1" applyBorder="1" applyAlignment="1">
      <alignment horizontal="right"/>
    </xf>
    <xf numFmtId="0" fontId="30" fillId="0" borderId="211" xfId="0" applyFont="1" applyBorder="1" applyAlignment="1">
      <alignment horizontal="center" wrapText="1"/>
    </xf>
    <xf numFmtId="0" fontId="30" fillId="0" borderId="139" xfId="0" applyFont="1" applyBorder="1" applyAlignment="1">
      <alignment horizontal="center" wrapText="1"/>
    </xf>
    <xf numFmtId="0" fontId="30" fillId="0" borderId="189" xfId="0" applyFont="1" applyBorder="1" applyAlignment="1">
      <alignment horizontal="center" wrapText="1"/>
    </xf>
    <xf numFmtId="0" fontId="31" fillId="0" borderId="121" xfId="0" applyFont="1" applyFill="1" applyBorder="1" applyAlignment="1">
      <alignment horizontal="center"/>
    </xf>
    <xf numFmtId="0" fontId="30" fillId="0" borderId="83" xfId="0" applyFont="1" applyBorder="1" applyAlignment="1"/>
    <xf numFmtId="0" fontId="31" fillId="0" borderId="84" xfId="0" applyFont="1" applyBorder="1" applyAlignment="1"/>
    <xf numFmtId="0" fontId="31" fillId="0" borderId="85" xfId="0" applyFont="1" applyBorder="1" applyAlignment="1"/>
    <xf numFmtId="0" fontId="31" fillId="0" borderId="212" xfId="0" applyFont="1" applyBorder="1" applyAlignment="1"/>
    <xf numFmtId="0" fontId="30" fillId="0" borderId="83" xfId="0" applyFont="1" applyBorder="1" applyAlignment="1">
      <alignment wrapText="1"/>
    </xf>
    <xf numFmtId="0" fontId="31" fillId="0" borderId="212" xfId="0" applyFont="1" applyBorder="1" applyAlignment="1">
      <alignment wrapText="1"/>
    </xf>
    <xf numFmtId="0" fontId="31" fillId="0" borderId="84" xfId="0" applyFont="1" applyBorder="1" applyAlignment="1">
      <alignment wrapText="1"/>
    </xf>
    <xf numFmtId="0" fontId="31" fillId="0" borderId="85" xfId="0" applyFont="1" applyBorder="1" applyAlignment="1">
      <alignment wrapText="1"/>
    </xf>
    <xf numFmtId="0" fontId="30" fillId="0" borderId="156" xfId="0" applyFont="1" applyBorder="1" applyAlignment="1"/>
    <xf numFmtId="0" fontId="31" fillId="0" borderId="213" xfId="0" applyFont="1" applyBorder="1" applyAlignment="1"/>
    <xf numFmtId="0" fontId="31" fillId="0" borderId="157" xfId="0" applyFont="1" applyBorder="1" applyAlignment="1"/>
    <xf numFmtId="0" fontId="31" fillId="0" borderId="158" xfId="0" applyFont="1" applyBorder="1" applyAlignment="1"/>
    <xf numFmtId="0" fontId="30" fillId="0" borderId="61" xfId="0" applyFont="1" applyBorder="1" applyAlignment="1"/>
    <xf numFmtId="0" fontId="31" fillId="0" borderId="168" xfId="0" applyFont="1" applyBorder="1" applyAlignment="1"/>
    <xf numFmtId="0" fontId="30" fillId="0" borderId="162" xfId="0" applyFont="1" applyBorder="1" applyAlignment="1"/>
    <xf numFmtId="0" fontId="31" fillId="0" borderId="72" xfId="0" applyFont="1" applyBorder="1" applyAlignment="1"/>
    <xf numFmtId="0" fontId="30" fillId="0" borderId="86" xfId="0" applyFont="1" applyBorder="1" applyAlignment="1"/>
    <xf numFmtId="0" fontId="31" fillId="0" borderId="214" xfId="0" applyFont="1" applyBorder="1" applyAlignment="1"/>
    <xf numFmtId="0" fontId="31" fillId="0" borderId="87" xfId="0" applyFont="1" applyBorder="1" applyAlignment="1"/>
    <xf numFmtId="0" fontId="31" fillId="0" borderId="88" xfId="0" applyFont="1" applyBorder="1" applyAlignment="1"/>
    <xf numFmtId="0" fontId="31" fillId="0" borderId="86" xfId="0" applyFont="1" applyBorder="1" applyAlignment="1"/>
    <xf numFmtId="0" fontId="31" fillId="0" borderId="175" xfId="0" applyFont="1" applyBorder="1" applyAlignment="1"/>
    <xf numFmtId="0" fontId="31" fillId="0" borderId="192" xfId="0" applyFont="1" applyBorder="1" applyAlignment="1"/>
    <xf numFmtId="0" fontId="31" fillId="0" borderId="184" xfId="0" applyFont="1" applyBorder="1" applyAlignment="1"/>
    <xf numFmtId="3" fontId="30" fillId="0" borderId="74" xfId="0" applyNumberFormat="1" applyFont="1" applyBorder="1" applyAlignment="1">
      <alignment horizontal="center"/>
    </xf>
    <xf numFmtId="3" fontId="30" fillId="0" borderId="56" xfId="0" applyNumberFormat="1" applyFont="1" applyBorder="1" applyAlignment="1">
      <alignment horizontal="center"/>
    </xf>
    <xf numFmtId="3" fontId="30" fillId="0" borderId="36" xfId="0" applyNumberFormat="1" applyFont="1" applyBorder="1" applyAlignment="1">
      <alignment horizontal="center"/>
    </xf>
    <xf numFmtId="3" fontId="31" fillId="0" borderId="100" xfId="0" applyNumberFormat="1" applyFont="1" applyBorder="1" applyAlignment="1">
      <alignment horizontal="center"/>
    </xf>
    <xf numFmtId="3" fontId="30" fillId="0" borderId="93" xfId="0" applyNumberFormat="1" applyFont="1" applyBorder="1" applyAlignment="1">
      <alignment horizontal="center"/>
    </xf>
    <xf numFmtId="3" fontId="30" fillId="0" borderId="52" xfId="0" applyNumberFormat="1" applyFont="1" applyBorder="1" applyAlignment="1">
      <alignment horizontal="center"/>
    </xf>
    <xf numFmtId="3" fontId="30" fillId="0" borderId="35" xfId="0" applyNumberFormat="1" applyFont="1" applyBorder="1" applyAlignment="1">
      <alignment horizontal="center"/>
    </xf>
    <xf numFmtId="3" fontId="31" fillId="0" borderId="98" xfId="0" applyNumberFormat="1" applyFont="1" applyBorder="1" applyAlignment="1">
      <alignment horizontal="center"/>
    </xf>
    <xf numFmtId="3" fontId="31" fillId="0" borderId="66" xfId="0" applyNumberFormat="1" applyFont="1" applyBorder="1"/>
    <xf numFmtId="167" fontId="10" fillId="0" borderId="61" xfId="1" applyNumberFormat="1" applyFont="1" applyBorder="1"/>
    <xf numFmtId="1" fontId="31" fillId="0" borderId="92" xfId="0" applyNumberFormat="1" applyFont="1" applyBorder="1"/>
    <xf numFmtId="1" fontId="31" fillId="0" borderId="59" xfId="0" applyNumberFormat="1" applyFont="1" applyBorder="1"/>
    <xf numFmtId="1" fontId="31" fillId="0" borderId="135" xfId="0" applyNumberFormat="1" applyFont="1" applyBorder="1"/>
    <xf numFmtId="0" fontId="30" fillId="0" borderId="159" xfId="0" applyFont="1" applyBorder="1" applyAlignment="1">
      <alignment horizontal="center" wrapText="1"/>
    </xf>
    <xf numFmtId="170" fontId="19" fillId="0" borderId="86" xfId="17" applyFont="1" applyBorder="1" applyAlignment="1" applyProtection="1">
      <alignment horizontal="right"/>
    </xf>
    <xf numFmtId="170" fontId="19" fillId="0" borderId="87" xfId="17" applyFont="1" applyBorder="1" applyAlignment="1" applyProtection="1">
      <alignment horizontal="right"/>
    </xf>
    <xf numFmtId="0" fontId="14" fillId="0" borderId="180" xfId="0" applyFont="1" applyFill="1" applyBorder="1" applyAlignment="1">
      <alignment wrapText="1"/>
    </xf>
    <xf numFmtId="0" fontId="10" fillId="0" borderId="75" xfId="0" applyFont="1" applyFill="1" applyBorder="1" applyAlignment="1">
      <alignment wrapText="1"/>
    </xf>
    <xf numFmtId="0" fontId="10" fillId="0" borderId="77" xfId="0" applyFont="1" applyFill="1" applyBorder="1" applyAlignment="1">
      <alignment wrapText="1"/>
    </xf>
    <xf numFmtId="0" fontId="10" fillId="0" borderId="102" xfId="0" applyFont="1" applyFill="1" applyBorder="1" applyAlignment="1">
      <alignment wrapText="1"/>
    </xf>
    <xf numFmtId="0" fontId="10" fillId="0" borderId="80" xfId="0" applyFont="1" applyFill="1" applyBorder="1" applyAlignment="1">
      <alignment wrapText="1"/>
    </xf>
    <xf numFmtId="0" fontId="10" fillId="0" borderId="191" xfId="0" applyFont="1" applyBorder="1"/>
    <xf numFmtId="0" fontId="10" fillId="0" borderId="0" xfId="0" applyFont="1" applyAlignment="1">
      <alignment horizontal="center" wrapText="1"/>
    </xf>
    <xf numFmtId="1" fontId="10" fillId="0" borderId="66" xfId="0" applyNumberFormat="1" applyFont="1" applyBorder="1"/>
    <xf numFmtId="1" fontId="10" fillId="0" borderId="67" xfId="0" applyNumberFormat="1" applyFont="1" applyBorder="1"/>
    <xf numFmtId="1" fontId="10" fillId="0" borderId="68" xfId="0" applyNumberFormat="1" applyFont="1" applyBorder="1"/>
    <xf numFmtId="1" fontId="14" fillId="0" borderId="62" xfId="0" applyNumberFormat="1" applyFont="1" applyBorder="1"/>
    <xf numFmtId="1" fontId="14" fillId="0" borderId="63" xfId="0" applyNumberFormat="1" applyFont="1" applyFill="1" applyBorder="1"/>
    <xf numFmtId="1" fontId="10" fillId="0" borderId="68" xfId="0" applyNumberFormat="1" applyFont="1" applyFill="1" applyBorder="1"/>
    <xf numFmtId="0" fontId="10" fillId="0" borderId="116" xfId="0" applyFont="1" applyBorder="1" applyAlignment="1">
      <alignment horizontal="center"/>
    </xf>
    <xf numFmtId="0" fontId="10" fillId="0" borderId="7" xfId="0" applyFont="1" applyFill="1" applyBorder="1" applyAlignment="1">
      <alignment wrapText="1"/>
    </xf>
    <xf numFmtId="3" fontId="10" fillId="0" borderId="3" xfId="0" applyNumberFormat="1" applyFont="1" applyBorder="1"/>
    <xf numFmtId="164" fontId="10" fillId="0" borderId="3" xfId="2" applyNumberFormat="1" applyFont="1" applyFill="1" applyBorder="1"/>
    <xf numFmtId="3" fontId="10" fillId="0" borderId="186" xfId="0" applyNumberFormat="1" applyFont="1" applyBorder="1"/>
    <xf numFmtId="3" fontId="10" fillId="0" borderId="10" xfId="0" applyNumberFormat="1" applyFont="1" applyBorder="1"/>
    <xf numFmtId="166" fontId="10" fillId="0" borderId="75" xfId="0" applyNumberFormat="1" applyFont="1" applyBorder="1"/>
    <xf numFmtId="166" fontId="10" fillId="0" borderId="77" xfId="0" applyNumberFormat="1" applyFont="1" applyBorder="1"/>
    <xf numFmtId="166" fontId="10" fillId="0" borderId="92" xfId="0" applyNumberFormat="1" applyFont="1" applyBorder="1"/>
    <xf numFmtId="166" fontId="10" fillId="0" borderId="59" xfId="0" applyNumberFormat="1" applyFont="1" applyBorder="1"/>
    <xf numFmtId="0" fontId="14" fillId="0" borderId="217" xfId="0" applyFont="1" applyBorder="1" applyAlignment="1">
      <alignment horizontal="center" wrapText="1"/>
    </xf>
    <xf numFmtId="3" fontId="10" fillId="0" borderId="66" xfId="0" applyNumberFormat="1" applyFont="1" applyBorder="1"/>
    <xf numFmtId="0" fontId="21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39" xfId="0" applyFont="1" applyFill="1" applyBorder="1" applyAlignment="1">
      <alignment horizontal="center" wrapText="1"/>
    </xf>
    <xf numFmtId="0" fontId="14" fillId="0" borderId="38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/>
    </xf>
    <xf numFmtId="0" fontId="10" fillId="0" borderId="182" xfId="0" applyFont="1" applyFill="1" applyBorder="1" applyAlignment="1">
      <alignment wrapText="1"/>
    </xf>
    <xf numFmtId="3" fontId="14" fillId="0" borderId="0" xfId="0" applyNumberFormat="1" applyFont="1" applyFill="1"/>
    <xf numFmtId="0" fontId="10" fillId="0" borderId="0" xfId="0" applyFont="1" applyFill="1" applyAlignment="1">
      <alignment horizontal="center"/>
    </xf>
    <xf numFmtId="0" fontId="40" fillId="0" borderId="0" xfId="0" applyFont="1" applyBorder="1" applyAlignment="1"/>
    <xf numFmtId="0" fontId="31" fillId="0" borderId="89" xfId="0" applyFont="1" applyBorder="1" applyAlignment="1">
      <alignment horizontal="center"/>
    </xf>
    <xf numFmtId="0" fontId="31" fillId="0" borderId="91" xfId="0" applyFont="1" applyBorder="1"/>
    <xf numFmtId="0" fontId="30" fillId="0" borderId="110" xfId="0" applyFont="1" applyBorder="1" applyAlignment="1">
      <alignment horizontal="center" wrapText="1"/>
    </xf>
    <xf numFmtId="0" fontId="32" fillId="0" borderId="145" xfId="0" applyFont="1" applyBorder="1" applyAlignment="1">
      <alignment wrapText="1"/>
    </xf>
    <xf numFmtId="0" fontId="32" fillId="0" borderId="146" xfId="0" applyFont="1" applyBorder="1" applyAlignment="1">
      <alignment wrapText="1"/>
    </xf>
    <xf numFmtId="0" fontId="42" fillId="0" borderId="61" xfId="0" applyFont="1" applyBorder="1" applyAlignment="1" applyProtection="1">
      <alignment horizontal="right"/>
    </xf>
    <xf numFmtId="0" fontId="42" fillId="0" borderId="63" xfId="0" applyFont="1" applyBorder="1" applyAlignment="1" applyProtection="1">
      <alignment horizontal="right"/>
    </xf>
    <xf numFmtId="0" fontId="42" fillId="0" borderId="64" xfId="0" applyFont="1" applyBorder="1" applyAlignment="1" applyProtection="1">
      <alignment horizontal="right"/>
    </xf>
    <xf numFmtId="0" fontId="42" fillId="0" borderId="65" xfId="0" applyFont="1" applyBorder="1" applyAlignment="1" applyProtection="1">
      <alignment horizontal="right"/>
    </xf>
    <xf numFmtId="1" fontId="42" fillId="0" borderId="64" xfId="0" applyNumberFormat="1" applyFont="1" applyBorder="1" applyAlignment="1" applyProtection="1">
      <alignment horizontal="right"/>
    </xf>
    <xf numFmtId="0" fontId="43" fillId="0" borderId="0" xfId="0" applyFont="1"/>
    <xf numFmtId="3" fontId="10" fillId="0" borderId="96" xfId="0" applyNumberFormat="1" applyFont="1" applyBorder="1"/>
    <xf numFmtId="0" fontId="10" fillId="0" borderId="218" xfId="0" applyFont="1" applyFill="1" applyBorder="1" applyAlignment="1">
      <alignment wrapText="1"/>
    </xf>
    <xf numFmtId="0" fontId="32" fillId="0" borderId="0" xfId="0" applyFont="1" applyFill="1" applyBorder="1" applyAlignment="1"/>
    <xf numFmtId="0" fontId="30" fillId="0" borderId="145" xfId="0" applyFont="1" applyBorder="1" applyAlignment="1">
      <alignment horizontal="center" wrapText="1"/>
    </xf>
    <xf numFmtId="0" fontId="21" fillId="0" borderId="0" xfId="7" applyFont="1" applyAlignment="1"/>
    <xf numFmtId="0" fontId="22" fillId="0" borderId="0" xfId="60" applyNumberFormat="1" applyFont="1" applyBorder="1"/>
    <xf numFmtId="3" fontId="22" fillId="0" borderId="0" xfId="60" applyNumberFormat="1" applyFont="1" applyBorder="1"/>
    <xf numFmtId="1" fontId="23" fillId="0" borderId="70" xfId="60" applyNumberFormat="1" applyFont="1" applyBorder="1" applyAlignment="1">
      <alignment vertical="center"/>
    </xf>
    <xf numFmtId="1" fontId="23" fillId="6" borderId="71" xfId="7" applyNumberFormat="1" applyFont="1" applyFill="1" applyBorder="1" applyAlignment="1">
      <alignment horizontal="right" vertical="center"/>
    </xf>
    <xf numFmtId="1" fontId="23" fillId="0" borderId="71" xfId="7" applyNumberFormat="1" applyFont="1" applyBorder="1" applyAlignment="1">
      <alignment horizontal="right" vertical="center"/>
    </xf>
    <xf numFmtId="0" fontId="23" fillId="0" borderId="72" xfId="60" applyNumberFormat="1" applyFont="1" applyBorder="1" applyAlignment="1">
      <alignment vertical="center"/>
    </xf>
    <xf numFmtId="3" fontId="23" fillId="6" borderId="71" xfId="13" applyNumberFormat="1" applyFont="1" applyFill="1" applyBorder="1" applyAlignment="1">
      <alignment horizontal="right" vertical="center"/>
    </xf>
    <xf numFmtId="3" fontId="23" fillId="0" borderId="71" xfId="13" applyNumberFormat="1" applyFont="1" applyBorder="1" applyAlignment="1">
      <alignment horizontal="right" vertical="center"/>
    </xf>
    <xf numFmtId="0" fontId="23" fillId="0" borderId="0" xfId="59" applyNumberFormat="1" applyFont="1" applyBorder="1"/>
    <xf numFmtId="3" fontId="23" fillId="6" borderId="0" xfId="13" applyNumberFormat="1" applyFont="1" applyFill="1" applyBorder="1" applyAlignment="1"/>
    <xf numFmtId="3" fontId="22" fillId="0" borderId="0" xfId="13" applyNumberFormat="1" applyFont="1" applyBorder="1" applyAlignment="1">
      <alignment horizontal="right"/>
    </xf>
    <xf numFmtId="0" fontId="23" fillId="0" borderId="72" xfId="59" applyNumberFormat="1" applyFont="1" applyBorder="1"/>
    <xf numFmtId="3" fontId="23" fillId="6" borderId="72" xfId="13" applyNumberFormat="1" applyFont="1" applyFill="1" applyBorder="1" applyAlignment="1"/>
    <xf numFmtId="3" fontId="22" fillId="0" borderId="72" xfId="13" applyNumberFormat="1" applyFont="1" applyBorder="1" applyAlignment="1">
      <alignment horizontal="right"/>
    </xf>
    <xf numFmtId="0" fontId="44" fillId="0" borderId="0" xfId="0" applyFont="1" applyBorder="1"/>
    <xf numFmtId="3" fontId="24" fillId="0" borderId="0" xfId="0" applyNumberFormat="1" applyFont="1" applyFill="1"/>
    <xf numFmtId="3" fontId="24" fillId="0" borderId="0" xfId="0" applyNumberFormat="1" applyFont="1"/>
    <xf numFmtId="1" fontId="24" fillId="0" borderId="0" xfId="0" applyNumberFormat="1" applyFont="1"/>
    <xf numFmtId="164" fontId="22" fillId="0" borderId="46" xfId="2" applyNumberFormat="1" applyFont="1" applyFill="1" applyBorder="1"/>
    <xf numFmtId="164" fontId="22" fillId="0" borderId="29" xfId="2" applyNumberFormat="1" applyFont="1" applyFill="1" applyBorder="1"/>
    <xf numFmtId="164" fontId="22" fillId="0" borderId="28" xfId="2" applyNumberFormat="1" applyFont="1" applyFill="1" applyBorder="1"/>
    <xf numFmtId="164" fontId="22" fillId="0" borderId="48" xfId="2" applyNumberFormat="1" applyFont="1" applyFill="1" applyBorder="1"/>
    <xf numFmtId="164" fontId="22" fillId="0" borderId="19" xfId="2" applyNumberFormat="1" applyFont="1" applyFill="1" applyBorder="1"/>
    <xf numFmtId="164" fontId="22" fillId="0" borderId="20" xfId="2" applyNumberFormat="1" applyFont="1" applyFill="1" applyBorder="1"/>
    <xf numFmtId="164" fontId="22" fillId="0" borderId="50" xfId="2" applyNumberFormat="1" applyFont="1" applyFill="1" applyBorder="1"/>
    <xf numFmtId="164" fontId="22" fillId="0" borderId="25" xfId="2" applyNumberFormat="1" applyFont="1" applyFill="1" applyBorder="1"/>
    <xf numFmtId="164" fontId="22" fillId="0" borderId="26" xfId="2" applyNumberFormat="1" applyFont="1" applyFill="1" applyBorder="1"/>
    <xf numFmtId="0" fontId="23" fillId="0" borderId="0" xfId="0" applyFont="1"/>
    <xf numFmtId="164" fontId="22" fillId="0" borderId="60" xfId="2" applyNumberFormat="1" applyFont="1" applyBorder="1"/>
    <xf numFmtId="164" fontId="22" fillId="0" borderId="60" xfId="2" applyNumberFormat="1" applyFont="1" applyFill="1" applyBorder="1"/>
    <xf numFmtId="164" fontId="22" fillId="0" borderId="65" xfId="2" applyNumberFormat="1" applyFont="1" applyFill="1" applyBorder="1"/>
    <xf numFmtId="164" fontId="22" fillId="0" borderId="67" xfId="2" applyNumberFormat="1" applyFont="1" applyBorder="1"/>
    <xf numFmtId="164" fontId="22" fillId="0" borderId="67" xfId="2" applyNumberFormat="1" applyFont="1" applyFill="1" applyBorder="1"/>
    <xf numFmtId="164" fontId="22" fillId="0" borderId="68" xfId="2" applyNumberFormat="1" applyFont="1" applyFill="1" applyBorder="1"/>
    <xf numFmtId="0" fontId="23" fillId="0" borderId="0" xfId="0" applyFont="1" applyFill="1" applyBorder="1" applyAlignment="1">
      <alignment wrapText="1"/>
    </xf>
    <xf numFmtId="3" fontId="23" fillId="0" borderId="0" xfId="0" applyNumberFormat="1" applyFont="1" applyBorder="1"/>
    <xf numFmtId="164" fontId="23" fillId="0" borderId="0" xfId="2" applyNumberFormat="1" applyFont="1" applyBorder="1"/>
    <xf numFmtId="164" fontId="23" fillId="0" borderId="0" xfId="2" applyNumberFormat="1" applyFont="1" applyFill="1" applyBorder="1"/>
    <xf numFmtId="0" fontId="22" fillId="0" borderId="0" xfId="0" applyFont="1" applyBorder="1"/>
    <xf numFmtId="0" fontId="23" fillId="0" borderId="0" xfId="0" applyFont="1" applyBorder="1"/>
    <xf numFmtId="164" fontId="23" fillId="0" borderId="62" xfId="2" applyNumberFormat="1" applyFont="1" applyBorder="1"/>
    <xf numFmtId="164" fontId="23" fillId="0" borderId="62" xfId="2" applyNumberFormat="1" applyFont="1" applyFill="1" applyBorder="1"/>
    <xf numFmtId="164" fontId="23" fillId="0" borderId="63" xfId="2" applyNumberFormat="1" applyFont="1" applyFill="1" applyBorder="1"/>
    <xf numFmtId="0" fontId="22" fillId="0" borderId="0" xfId="0" applyFont="1" applyBorder="1" applyAlignment="1">
      <alignment horizontal="left"/>
    </xf>
    <xf numFmtId="0" fontId="22" fillId="0" borderId="0" xfId="0" applyFont="1" applyFill="1" applyBorder="1" applyAlignment="1">
      <alignment wrapText="1"/>
    </xf>
    <xf numFmtId="3" fontId="22" fillId="0" borderId="0" xfId="0" applyNumberFormat="1" applyFont="1" applyBorder="1"/>
    <xf numFmtId="164" fontId="22" fillId="0" borderId="0" xfId="2" applyNumberFormat="1" applyFont="1" applyBorder="1"/>
    <xf numFmtId="164" fontId="22" fillId="0" borderId="0" xfId="2" applyNumberFormat="1" applyFont="1" applyFill="1" applyBorder="1"/>
    <xf numFmtId="0" fontId="42" fillId="0" borderId="116" xfId="0" applyFont="1" applyBorder="1" applyAlignment="1" applyProtection="1">
      <alignment horizontal="right"/>
    </xf>
    <xf numFmtId="0" fontId="42" fillId="0" borderId="118" xfId="0" applyFont="1" applyBorder="1" applyAlignment="1" applyProtection="1">
      <alignment horizontal="right"/>
    </xf>
    <xf numFmtId="0" fontId="10" fillId="0" borderId="165" xfId="0" applyFont="1" applyBorder="1"/>
    <xf numFmtId="0" fontId="23" fillId="0" borderId="145" xfId="0" applyFont="1" applyBorder="1" applyAlignment="1">
      <alignment horizontal="center" wrapText="1"/>
    </xf>
    <xf numFmtId="0" fontId="23" fillId="0" borderId="183" xfId="0" applyFont="1" applyBorder="1" applyAlignment="1">
      <alignment horizontal="center" wrapText="1"/>
    </xf>
    <xf numFmtId="0" fontId="23" fillId="0" borderId="146" xfId="0" applyFont="1" applyBorder="1" applyAlignment="1">
      <alignment horizontal="center" wrapText="1"/>
    </xf>
    <xf numFmtId="0" fontId="23" fillId="0" borderId="91" xfId="0" applyFont="1" applyBorder="1" applyAlignment="1">
      <alignment horizontal="center" wrapText="1"/>
    </xf>
    <xf numFmtId="0" fontId="10" fillId="0" borderId="6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22" fillId="0" borderId="220" xfId="2" applyNumberFormat="1" applyFont="1" applyBorder="1"/>
    <xf numFmtId="3" fontId="22" fillId="0" borderId="161" xfId="0" applyNumberFormat="1" applyFont="1" applyBorder="1"/>
    <xf numFmtId="0" fontId="22" fillId="0" borderId="212" xfId="0" applyFont="1" applyFill="1" applyBorder="1" applyAlignment="1">
      <alignment wrapText="1"/>
    </xf>
    <xf numFmtId="0" fontId="22" fillId="0" borderId="84" xfId="0" applyFont="1" applyFill="1" applyBorder="1" applyAlignment="1">
      <alignment wrapText="1"/>
    </xf>
    <xf numFmtId="0" fontId="22" fillId="0" borderId="168" xfId="0" applyFont="1" applyBorder="1" applyAlignment="1">
      <alignment horizontal="center"/>
    </xf>
    <xf numFmtId="0" fontId="22" fillId="0" borderId="85" xfId="0" applyFont="1" applyFill="1" applyBorder="1" applyAlignment="1">
      <alignment wrapText="1"/>
    </xf>
    <xf numFmtId="0" fontId="23" fillId="0" borderId="45" xfId="0" applyFont="1" applyBorder="1" applyAlignment="1">
      <alignment horizontal="center" wrapText="1"/>
    </xf>
    <xf numFmtId="0" fontId="23" fillId="0" borderId="138" xfId="0" applyFont="1" applyBorder="1" applyAlignment="1">
      <alignment horizontal="center" wrapText="1"/>
    </xf>
    <xf numFmtId="0" fontId="23" fillId="0" borderId="188" xfId="0" applyFont="1" applyBorder="1" applyAlignment="1">
      <alignment horizontal="center" wrapText="1"/>
    </xf>
    <xf numFmtId="0" fontId="23" fillId="0" borderId="189" xfId="0" applyFont="1" applyBorder="1" applyAlignment="1">
      <alignment horizontal="center" wrapText="1"/>
    </xf>
    <xf numFmtId="3" fontId="22" fillId="0" borderId="66" xfId="0" applyNumberFormat="1" applyFont="1" applyBorder="1"/>
    <xf numFmtId="3" fontId="22" fillId="0" borderId="68" xfId="0" applyNumberFormat="1" applyFont="1" applyBorder="1"/>
    <xf numFmtId="0" fontId="10" fillId="0" borderId="145" xfId="0" applyFont="1" applyBorder="1" applyAlignment="1">
      <alignment horizontal="center"/>
    </xf>
    <xf numFmtId="3" fontId="31" fillId="0" borderId="56" xfId="0" applyNumberFormat="1" applyFont="1" applyBorder="1" applyAlignment="1">
      <alignment horizontal="center"/>
    </xf>
    <xf numFmtId="3" fontId="31" fillId="0" borderId="52" xfId="0" applyNumberFormat="1" applyFont="1" applyBorder="1" applyAlignment="1">
      <alignment horizontal="center"/>
    </xf>
    <xf numFmtId="3" fontId="31" fillId="0" borderId="204" xfId="0" applyNumberFormat="1" applyFont="1" applyBorder="1"/>
    <xf numFmtId="3" fontId="31" fillId="0" borderId="213" xfId="0" applyNumberFormat="1" applyFont="1" applyBorder="1"/>
    <xf numFmtId="3" fontId="31" fillId="0" borderId="157" xfId="0" applyNumberFormat="1" applyFont="1" applyBorder="1"/>
    <xf numFmtId="3" fontId="31" fillId="0" borderId="158" xfId="0" applyNumberFormat="1" applyFont="1" applyBorder="1"/>
    <xf numFmtId="3" fontId="31" fillId="0" borderId="214" xfId="0" applyNumberFormat="1" applyFont="1" applyBorder="1"/>
    <xf numFmtId="0" fontId="31" fillId="0" borderId="214" xfId="0" applyFont="1" applyFill="1" applyBorder="1" applyAlignment="1">
      <alignment wrapText="1"/>
    </xf>
    <xf numFmtId="0" fontId="31" fillId="0" borderId="87" xfId="0" applyFont="1" applyFill="1" applyBorder="1" applyAlignment="1">
      <alignment wrapText="1"/>
    </xf>
    <xf numFmtId="0" fontId="31" fillId="0" borderId="88" xfId="0" applyFont="1" applyFill="1" applyBorder="1" applyAlignment="1">
      <alignment wrapText="1"/>
    </xf>
    <xf numFmtId="0" fontId="14" fillId="0" borderId="193" xfId="0" applyFont="1" applyBorder="1" applyAlignment="1">
      <alignment horizontal="center" wrapText="1"/>
    </xf>
    <xf numFmtId="0" fontId="14" fillId="0" borderId="223" xfId="0" applyFont="1" applyBorder="1" applyAlignment="1">
      <alignment horizontal="center" wrapText="1"/>
    </xf>
    <xf numFmtId="0" fontId="14" fillId="0" borderId="196" xfId="0" applyFont="1" applyBorder="1" applyAlignment="1">
      <alignment horizontal="center" wrapText="1"/>
    </xf>
    <xf numFmtId="0" fontId="14" fillId="0" borderId="224" xfId="0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221" xfId="0" applyFont="1" applyBorder="1" applyAlignment="1">
      <alignment horizontal="center" wrapText="1"/>
    </xf>
    <xf numFmtId="167" fontId="14" fillId="0" borderId="0" xfId="1" applyNumberFormat="1" applyFont="1" applyBorder="1"/>
    <xf numFmtId="3" fontId="10" fillId="0" borderId="11" xfId="1" applyNumberFormat="1" applyFont="1" applyBorder="1"/>
    <xf numFmtId="3" fontId="10" fillId="0" borderId="29" xfId="1" applyNumberFormat="1" applyFont="1" applyBorder="1"/>
    <xf numFmtId="3" fontId="10" fillId="0" borderId="17" xfId="1" applyNumberFormat="1" applyFont="1" applyBorder="1"/>
    <xf numFmtId="3" fontId="10" fillId="0" borderId="19" xfId="1" applyNumberFormat="1" applyFont="1" applyBorder="1"/>
    <xf numFmtId="3" fontId="10" fillId="0" borderId="23" xfId="1" applyNumberFormat="1" applyFont="1" applyBorder="1"/>
    <xf numFmtId="3" fontId="10" fillId="0" borderId="25" xfId="1" applyNumberFormat="1" applyFont="1" applyBorder="1"/>
    <xf numFmtId="3" fontId="14" fillId="0" borderId="183" xfId="1" applyNumberFormat="1" applyFont="1" applyBorder="1"/>
    <xf numFmtId="3" fontId="14" fillId="0" borderId="173" xfId="1" applyNumberFormat="1" applyFont="1" applyBorder="1"/>
    <xf numFmtId="167" fontId="14" fillId="0" borderId="219" xfId="1" applyNumberFormat="1" applyFont="1" applyBorder="1"/>
    <xf numFmtId="167" fontId="14" fillId="0" borderId="92" xfId="1" applyNumberFormat="1" applyFont="1" applyBorder="1"/>
    <xf numFmtId="167" fontId="14" fillId="0" borderId="59" xfId="1" applyNumberFormat="1" applyFont="1" applyBorder="1"/>
    <xf numFmtId="167" fontId="14" fillId="0" borderId="228" xfId="1" applyNumberFormat="1" applyFont="1" applyBorder="1"/>
    <xf numFmtId="167" fontId="14" fillId="0" borderId="160" xfId="1" applyNumberFormat="1" applyFont="1" applyBorder="1"/>
    <xf numFmtId="0" fontId="10" fillId="7" borderId="0" xfId="0" applyFont="1" applyFill="1"/>
    <xf numFmtId="167" fontId="10" fillId="0" borderId="168" xfId="1" applyNumberFormat="1" applyFont="1" applyBorder="1"/>
    <xf numFmtId="167" fontId="10" fillId="0" borderId="191" xfId="1" applyNumberFormat="1" applyFont="1" applyBorder="1"/>
    <xf numFmtId="167" fontId="10" fillId="0" borderId="192" xfId="1" applyNumberFormat="1" applyFont="1" applyBorder="1"/>
    <xf numFmtId="167" fontId="10" fillId="0" borderId="184" xfId="1" applyNumberFormat="1" applyFont="1" applyBorder="1"/>
    <xf numFmtId="167" fontId="10" fillId="0" borderId="231" xfId="1" applyNumberFormat="1" applyFont="1" applyBorder="1"/>
    <xf numFmtId="167" fontId="10" fillId="0" borderId="201" xfId="1" applyNumberFormat="1" applyFont="1" applyBorder="1"/>
    <xf numFmtId="167" fontId="10" fillId="0" borderId="174" xfId="1" applyNumberFormat="1" applyFont="1" applyBorder="1"/>
    <xf numFmtId="167" fontId="10" fillId="0" borderId="156" xfId="1" applyNumberFormat="1" applyFont="1" applyBorder="1"/>
    <xf numFmtId="167" fontId="10" fillId="0" borderId="213" xfId="1" applyNumberFormat="1" applyFont="1" applyBorder="1"/>
    <xf numFmtId="167" fontId="10" fillId="0" borderId="232" xfId="1" applyNumberFormat="1" applyFont="1" applyBorder="1"/>
    <xf numFmtId="3" fontId="10" fillId="0" borderId="169" xfId="1" applyNumberFormat="1" applyFont="1" applyBorder="1"/>
    <xf numFmtId="3" fontId="10" fillId="0" borderId="184" xfId="1" applyNumberFormat="1" applyFont="1" applyBorder="1"/>
    <xf numFmtId="3" fontId="14" fillId="0" borderId="63" xfId="1" applyNumberFormat="1" applyFont="1" applyBorder="1"/>
    <xf numFmtId="167" fontId="14" fillId="0" borderId="159" xfId="1" applyNumberFormat="1" applyFont="1" applyBorder="1" applyAlignment="1">
      <alignment horizontal="center" wrapText="1"/>
    </xf>
    <xf numFmtId="1" fontId="10" fillId="0" borderId="61" xfId="1" applyNumberFormat="1" applyFont="1" applyBorder="1"/>
    <xf numFmtId="1" fontId="10" fillId="0" borderId="62" xfId="1" applyNumberFormat="1" applyFont="1" applyBorder="1"/>
    <xf numFmtId="1" fontId="10" fillId="0" borderId="64" xfId="1" applyNumberFormat="1" applyFont="1" applyBorder="1"/>
    <xf numFmtId="1" fontId="10" fillId="0" borderId="60" xfId="1" applyNumberFormat="1" applyFont="1" applyBorder="1"/>
    <xf numFmtId="1" fontId="10" fillId="0" borderId="66" xfId="1" applyNumberFormat="1" applyFont="1" applyBorder="1"/>
    <xf numFmtId="1" fontId="10" fillId="0" borderId="67" xfId="1" applyNumberFormat="1" applyFont="1" applyBorder="1"/>
    <xf numFmtId="1" fontId="10" fillId="0" borderId="86" xfId="1" applyNumberFormat="1" applyFont="1" applyBorder="1"/>
    <xf numFmtId="1" fontId="10" fillId="0" borderId="87" xfId="1" applyNumberFormat="1" applyFont="1" applyBorder="1"/>
    <xf numFmtId="3" fontId="22" fillId="0" borderId="156" xfId="0" applyNumberFormat="1" applyFont="1" applyBorder="1"/>
    <xf numFmtId="3" fontId="22" fillId="0" borderId="157" xfId="0" applyNumberFormat="1" applyFont="1" applyBorder="1"/>
    <xf numFmtId="3" fontId="22" fillId="0" borderId="215" xfId="0" applyNumberFormat="1" applyFont="1" applyBorder="1"/>
    <xf numFmtId="0" fontId="22" fillId="0" borderId="0" xfId="0" applyFont="1" applyFill="1" applyBorder="1"/>
    <xf numFmtId="165" fontId="31" fillId="0" borderId="0" xfId="2" applyFont="1"/>
    <xf numFmtId="167" fontId="10" fillId="0" borderId="164" xfId="1" applyNumberFormat="1" applyFont="1" applyBorder="1"/>
    <xf numFmtId="0" fontId="0" fillId="0" borderId="84" xfId="0" applyFont="1" applyBorder="1"/>
    <xf numFmtId="0" fontId="0" fillId="0" borderId="85" xfId="0" applyFont="1" applyBorder="1"/>
    <xf numFmtId="166" fontId="0" fillId="0" borderId="64" xfId="0" applyNumberFormat="1" applyFont="1" applyBorder="1" applyAlignment="1">
      <alignment horizontal="center"/>
    </xf>
    <xf numFmtId="166" fontId="0" fillId="0" borderId="66" xfId="0" applyNumberFormat="1" applyFont="1" applyBorder="1" applyAlignment="1">
      <alignment horizontal="center"/>
    </xf>
    <xf numFmtId="0" fontId="10" fillId="0" borderId="191" xfId="0" applyFont="1" applyBorder="1" applyAlignment="1">
      <alignment horizontal="center"/>
    </xf>
    <xf numFmtId="1" fontId="31" fillId="0" borderId="92" xfId="5" applyNumberFormat="1" applyFont="1" applyBorder="1"/>
    <xf numFmtId="1" fontId="31" fillId="0" borderId="59" xfId="5" applyNumberFormat="1" applyFont="1" applyBorder="1"/>
    <xf numFmtId="1" fontId="31" fillId="0" borderId="135" xfId="5" applyNumberFormat="1" applyFont="1" applyBorder="1"/>
    <xf numFmtId="0" fontId="30" fillId="0" borderId="193" xfId="0" applyFont="1" applyBorder="1" applyAlignment="1">
      <alignment horizontal="center"/>
    </xf>
    <xf numFmtId="0" fontId="30" fillId="0" borderId="194" xfId="0" applyFont="1" applyFill="1" applyBorder="1" applyAlignment="1">
      <alignment wrapText="1"/>
    </xf>
    <xf numFmtId="0" fontId="30" fillId="0" borderId="195" xfId="0" applyFont="1" applyBorder="1"/>
    <xf numFmtId="0" fontId="30" fillId="0" borderId="196" xfId="0" applyFont="1" applyBorder="1"/>
    <xf numFmtId="0" fontId="30" fillId="0" borderId="194" xfId="0" applyFont="1" applyBorder="1"/>
    <xf numFmtId="0" fontId="30" fillId="0" borderId="224" xfId="0" applyFont="1" applyBorder="1"/>
    <xf numFmtId="0" fontId="30" fillId="0" borderId="221" xfId="0" applyFont="1" applyFill="1" applyBorder="1" applyAlignment="1">
      <alignment wrapText="1"/>
    </xf>
    <xf numFmtId="0" fontId="30" fillId="0" borderId="223" xfId="0" applyFont="1" applyBorder="1"/>
    <xf numFmtId="0" fontId="30" fillId="0" borderId="193" xfId="0" applyFont="1" applyBorder="1"/>
    <xf numFmtId="0" fontId="31" fillId="0" borderId="0" xfId="0" applyFont="1" applyAlignment="1">
      <alignment horizontal="left" vertical="top"/>
    </xf>
    <xf numFmtId="167" fontId="23" fillId="0" borderId="59" xfId="1" applyNumberFormat="1" applyFont="1" applyBorder="1"/>
    <xf numFmtId="0" fontId="23" fillId="0" borderId="191" xfId="0" applyFont="1" applyBorder="1" applyAlignment="1">
      <alignment horizontal="center" wrapText="1"/>
    </xf>
    <xf numFmtId="0" fontId="23" fillId="0" borderId="192" xfId="0" applyFont="1" applyBorder="1" applyAlignment="1">
      <alignment horizontal="center" wrapText="1"/>
    </xf>
    <xf numFmtId="0" fontId="23" fillId="0" borderId="184" xfId="0" applyFont="1" applyBorder="1" applyAlignment="1">
      <alignment horizontal="center" wrapText="1"/>
    </xf>
    <xf numFmtId="0" fontId="23" fillId="0" borderId="120" xfId="0" applyFont="1" applyBorder="1" applyAlignment="1">
      <alignment horizontal="center" wrapText="1"/>
    </xf>
    <xf numFmtId="0" fontId="14" fillId="0" borderId="216" xfId="0" applyFont="1" applyBorder="1" applyAlignment="1">
      <alignment horizontal="center" wrapText="1"/>
    </xf>
    <xf numFmtId="164" fontId="10" fillId="0" borderId="87" xfId="2" applyNumberFormat="1" applyFont="1" applyBorder="1"/>
    <xf numFmtId="164" fontId="10" fillId="0" borderId="88" xfId="2" applyNumberFormat="1" applyFont="1" applyBorder="1"/>
    <xf numFmtId="164" fontId="22" fillId="0" borderId="87" xfId="2" applyNumberFormat="1" applyFont="1" applyBorder="1"/>
    <xf numFmtId="164" fontId="22" fillId="0" borderId="88" xfId="2" applyNumberFormat="1" applyFont="1" applyBorder="1"/>
    <xf numFmtId="0" fontId="10" fillId="0" borderId="212" xfId="0" applyFont="1" applyFill="1" applyBorder="1" applyAlignment="1">
      <alignment wrapText="1"/>
    </xf>
    <xf numFmtId="0" fontId="14" fillId="0" borderId="63" xfId="0" applyFont="1" applyBorder="1"/>
    <xf numFmtId="0" fontId="10" fillId="0" borderId="68" xfId="0" applyFont="1" applyBorder="1"/>
    <xf numFmtId="0" fontId="14" fillId="0" borderId="83" xfId="0" applyFont="1" applyFill="1" applyBorder="1" applyAlignment="1">
      <alignment wrapText="1"/>
    </xf>
    <xf numFmtId="0" fontId="14" fillId="0" borderId="164" xfId="0" applyFont="1" applyBorder="1"/>
    <xf numFmtId="0" fontId="14" fillId="0" borderId="61" xfId="0" applyFont="1" applyBorder="1"/>
    <xf numFmtId="0" fontId="14" fillId="0" borderId="162" xfId="0" applyFont="1" applyBorder="1"/>
    <xf numFmtId="164" fontId="23" fillId="0" borderId="86" xfId="2" applyNumberFormat="1" applyFont="1" applyBorder="1"/>
    <xf numFmtId="0" fontId="14" fillId="0" borderId="89" xfId="0" applyFont="1" applyBorder="1" applyAlignment="1">
      <alignment horizontal="center"/>
    </xf>
    <xf numFmtId="3" fontId="14" fillId="0" borderId="223" xfId="0" applyNumberFormat="1" applyFont="1" applyBorder="1"/>
    <xf numFmtId="0" fontId="14" fillId="0" borderId="160" xfId="0" applyFont="1" applyFill="1" applyBorder="1" applyAlignment="1">
      <alignment wrapText="1"/>
    </xf>
    <xf numFmtId="3" fontId="19" fillId="0" borderId="63" xfId="0" applyNumberFormat="1" applyFont="1" applyBorder="1" applyAlignment="1" applyProtection="1">
      <alignment horizontal="right"/>
    </xf>
    <xf numFmtId="3" fontId="19" fillId="0" borderId="65" xfId="0" applyNumberFormat="1" applyFont="1" applyBorder="1" applyAlignment="1" applyProtection="1">
      <alignment horizontal="right"/>
    </xf>
    <xf numFmtId="3" fontId="19" fillId="0" borderId="68" xfId="0" applyNumberFormat="1" applyFont="1" applyBorder="1" applyAlignment="1" applyProtection="1">
      <alignment horizontal="right"/>
    </xf>
    <xf numFmtId="1" fontId="14" fillId="0" borderId="63" xfId="0" applyNumberFormat="1" applyFont="1" applyBorder="1"/>
    <xf numFmtId="3" fontId="14" fillId="0" borderId="183" xfId="0" applyNumberFormat="1" applyFont="1" applyBorder="1"/>
    <xf numFmtId="0" fontId="14" fillId="0" borderId="173" xfId="0" applyFont="1" applyFill="1" applyBorder="1" applyAlignment="1">
      <alignment wrapText="1"/>
    </xf>
    <xf numFmtId="3" fontId="14" fillId="0" borderId="145" xfId="0" applyNumberFormat="1" applyFont="1" applyBorder="1"/>
    <xf numFmtId="0" fontId="14" fillId="0" borderId="81" xfId="0" applyFont="1" applyFill="1" applyBorder="1" applyAlignment="1">
      <alignment wrapText="1"/>
    </xf>
    <xf numFmtId="0" fontId="14" fillId="0" borderId="94" xfId="0" applyFont="1" applyBorder="1"/>
    <xf numFmtId="0" fontId="14" fillId="0" borderId="93" xfId="0" applyFont="1" applyBorder="1"/>
    <xf numFmtId="0" fontId="14" fillId="0" borderId="198" xfId="0" applyFont="1" applyBorder="1"/>
    <xf numFmtId="3" fontId="22" fillId="0" borderId="168" xfId="0" applyNumberFormat="1" applyFont="1" applyBorder="1"/>
    <xf numFmtId="3" fontId="22" fillId="0" borderId="169" xfId="0" applyNumberFormat="1" applyFont="1" applyBorder="1"/>
    <xf numFmtId="0" fontId="23" fillId="0" borderId="83" xfId="0" applyFont="1" applyFill="1" applyBorder="1" applyAlignment="1">
      <alignment wrapText="1"/>
    </xf>
    <xf numFmtId="3" fontId="23" fillId="0" borderId="61" xfId="0" applyNumberFormat="1" applyFont="1" applyBorder="1"/>
    <xf numFmtId="3" fontId="23" fillId="0" borderId="63" xfId="0" applyNumberFormat="1" applyFont="1" applyBorder="1"/>
    <xf numFmtId="164" fontId="23" fillId="0" borderId="164" xfId="2" applyNumberFormat="1" applyFont="1" applyBorder="1" applyAlignment="1"/>
    <xf numFmtId="164" fontId="22" fillId="0" borderId="166" xfId="2" applyNumberFormat="1" applyFont="1" applyBorder="1" applyAlignment="1"/>
    <xf numFmtId="0" fontId="23" fillId="0" borderId="231" xfId="0" applyFont="1" applyBorder="1" applyAlignment="1"/>
    <xf numFmtId="0" fontId="22" fillId="0" borderId="72" xfId="0" applyFont="1" applyBorder="1" applyAlignment="1"/>
    <xf numFmtId="0" fontId="22" fillId="0" borderId="71" xfId="0" applyFont="1" applyBorder="1" applyAlignment="1"/>
    <xf numFmtId="164" fontId="22" fillId="0" borderId="165" xfId="2" applyNumberFormat="1" applyFont="1" applyBorder="1" applyAlignment="1"/>
    <xf numFmtId="3" fontId="23" fillId="0" borderId="86" xfId="0" applyNumberFormat="1" applyFont="1" applyBorder="1" applyAlignment="1"/>
    <xf numFmtId="3" fontId="22" fillId="0" borderId="88" xfId="0" applyNumberFormat="1" applyFont="1" applyBorder="1" applyAlignment="1"/>
    <xf numFmtId="3" fontId="22" fillId="0" borderId="214" xfId="0" applyNumberFormat="1" applyFont="1" applyBorder="1" applyAlignment="1"/>
    <xf numFmtId="3" fontId="22" fillId="0" borderId="87" xfId="0" applyNumberFormat="1" applyFont="1" applyBorder="1" applyAlignment="1"/>
    <xf numFmtId="166" fontId="14" fillId="0" borderId="62" xfId="0" applyNumberFormat="1" applyFont="1" applyBorder="1" applyAlignment="1">
      <alignment horizontal="center"/>
    </xf>
    <xf numFmtId="166" fontId="14" fillId="0" borderId="63" xfId="0" applyNumberFormat="1" applyFont="1" applyBorder="1" applyAlignment="1">
      <alignment horizontal="center"/>
    </xf>
    <xf numFmtId="0" fontId="14" fillId="0" borderId="83" xfId="0" applyFont="1" applyBorder="1"/>
    <xf numFmtId="166" fontId="14" fillId="0" borderId="61" xfId="0" applyNumberFormat="1" applyFont="1" applyBorder="1" applyAlignment="1">
      <alignment horizontal="center"/>
    </xf>
    <xf numFmtId="3" fontId="14" fillId="0" borderId="161" xfId="0" applyNumberFormat="1" applyFont="1" applyBorder="1" applyAlignment="1">
      <alignment horizontal="right"/>
    </xf>
    <xf numFmtId="0" fontId="31" fillId="0" borderId="232" xfId="0" applyFont="1" applyBorder="1" applyAlignment="1"/>
    <xf numFmtId="3" fontId="30" fillId="0" borderId="86" xfId="0" applyNumberFormat="1" applyFont="1" applyBorder="1" applyAlignment="1"/>
    <xf numFmtId="3" fontId="31" fillId="0" borderId="214" xfId="0" applyNumberFormat="1" applyFont="1" applyBorder="1" applyAlignment="1"/>
    <xf numFmtId="3" fontId="31" fillId="0" borderId="84" xfId="0" applyNumberFormat="1" applyFont="1" applyBorder="1"/>
    <xf numFmtId="167" fontId="10" fillId="0" borderId="0" xfId="1" applyNumberFormat="1" applyFont="1" applyBorder="1"/>
    <xf numFmtId="0" fontId="10" fillId="0" borderId="183" xfId="0" applyFont="1" applyFill="1" applyBorder="1" applyAlignment="1">
      <alignment wrapText="1"/>
    </xf>
    <xf numFmtId="167" fontId="10" fillId="0" borderId="183" xfId="1" applyNumberFormat="1" applyFont="1" applyBorder="1"/>
    <xf numFmtId="167" fontId="10" fillId="0" borderId="146" xfId="1" applyNumberFormat="1" applyFont="1" applyBorder="1"/>
    <xf numFmtId="165" fontId="19" fillId="0" borderId="160" xfId="2" applyFont="1" applyBorder="1" applyAlignment="1" applyProtection="1">
      <alignment horizontal="right"/>
    </xf>
    <xf numFmtId="167" fontId="14" fillId="0" borderId="16" xfId="1" applyNumberFormat="1" applyFont="1" applyBorder="1"/>
    <xf numFmtId="167" fontId="14" fillId="0" borderId="21" xfId="1" applyNumberFormat="1" applyFont="1" applyBorder="1"/>
    <xf numFmtId="167" fontId="14" fillId="0" borderId="27" xfId="1" applyNumberFormat="1" applyFont="1" applyBorder="1"/>
    <xf numFmtId="0" fontId="14" fillId="0" borderId="142" xfId="0" applyFont="1" applyBorder="1" applyAlignment="1">
      <alignment horizontal="center" wrapText="1"/>
    </xf>
    <xf numFmtId="167" fontId="14" fillId="0" borderId="192" xfId="1" applyNumberFormat="1" applyFont="1" applyBorder="1"/>
    <xf numFmtId="167" fontId="10" fillId="0" borderId="64" xfId="1" applyNumberFormat="1" applyFont="1" applyBorder="1"/>
    <xf numFmtId="167" fontId="10" fillId="0" borderId="66" xfId="1" applyNumberFormat="1" applyFont="1" applyBorder="1"/>
    <xf numFmtId="167" fontId="14" fillId="0" borderId="12" xfId="1" applyNumberFormat="1" applyFont="1" applyBorder="1"/>
    <xf numFmtId="167" fontId="14" fillId="0" borderId="18" xfId="1" applyNumberFormat="1" applyFont="1" applyBorder="1"/>
    <xf numFmtId="167" fontId="14" fillId="0" borderId="24" xfId="1" applyNumberFormat="1" applyFont="1" applyBorder="1"/>
    <xf numFmtId="167" fontId="14" fillId="0" borderId="51" xfId="1" applyNumberFormat="1" applyFont="1" applyBorder="1"/>
    <xf numFmtId="3" fontId="10" fillId="0" borderId="183" xfId="1" applyNumberFormat="1" applyFont="1" applyBorder="1"/>
    <xf numFmtId="167" fontId="10" fillId="0" borderId="160" xfId="1" applyNumberFormat="1" applyFont="1" applyBorder="1"/>
    <xf numFmtId="3" fontId="10" fillId="0" borderId="173" xfId="1" applyNumberFormat="1" applyFont="1" applyBorder="1"/>
    <xf numFmtId="167" fontId="10" fillId="0" borderId="219" xfId="1" applyNumberFormat="1" applyFont="1" applyBorder="1"/>
    <xf numFmtId="3" fontId="10" fillId="0" borderId="73" xfId="1" applyNumberFormat="1" applyFont="1" applyBorder="1"/>
    <xf numFmtId="3" fontId="10" fillId="0" borderId="74" xfId="1" applyNumberFormat="1" applyFont="1" applyBorder="1"/>
    <xf numFmtId="3" fontId="10" fillId="0" borderId="75" xfId="1" applyNumberFormat="1" applyFont="1" applyBorder="1"/>
    <xf numFmtId="3" fontId="10" fillId="0" borderId="76" xfId="1" applyNumberFormat="1" applyFont="1" applyBorder="1"/>
    <xf numFmtId="3" fontId="10" fillId="0" borderId="77" xfId="1" applyNumberFormat="1" applyFont="1" applyBorder="1"/>
    <xf numFmtId="3" fontId="10" fillId="0" borderId="78" xfId="1" applyNumberFormat="1" applyFont="1" applyBorder="1"/>
    <xf numFmtId="3" fontId="10" fillId="0" borderId="79" xfId="1" applyNumberFormat="1" applyFont="1" applyBorder="1"/>
    <xf numFmtId="3" fontId="10" fillId="0" borderId="80" xfId="1" applyNumberFormat="1" applyFont="1" applyBorder="1"/>
    <xf numFmtId="165" fontId="10" fillId="0" borderId="162" xfId="2" applyFont="1" applyBorder="1"/>
    <xf numFmtId="165" fontId="10" fillId="0" borderId="71" xfId="2" applyFont="1" applyBorder="1"/>
    <xf numFmtId="1" fontId="10" fillId="0" borderId="63" xfId="1" applyNumberFormat="1" applyFont="1" applyBorder="1"/>
    <xf numFmtId="1" fontId="10" fillId="0" borderId="65" xfId="1" applyNumberFormat="1" applyFont="1" applyBorder="1"/>
    <xf numFmtId="1" fontId="10" fillId="0" borderId="68" xfId="1" applyNumberFormat="1" applyFont="1" applyBorder="1"/>
    <xf numFmtId="170" fontId="45" fillId="0" borderId="61" xfId="17" applyFont="1" applyFill="1" applyBorder="1" applyAlignment="1" applyProtection="1">
      <alignment horizontal="center"/>
    </xf>
    <xf numFmtId="170" fontId="45" fillId="0" borderId="64" xfId="17" applyFont="1" applyFill="1" applyBorder="1" applyAlignment="1" applyProtection="1">
      <alignment horizontal="center"/>
      <protection locked="0"/>
    </xf>
    <xf numFmtId="170" fontId="45" fillId="0" borderId="64" xfId="438" applyFont="1" applyFill="1" applyBorder="1" applyAlignment="1" applyProtection="1">
      <alignment horizontal="center"/>
      <protection locked="0"/>
    </xf>
    <xf numFmtId="170" fontId="45" fillId="0" borderId="66" xfId="438" applyFont="1" applyFill="1" applyBorder="1" applyAlignment="1" applyProtection="1">
      <alignment horizontal="center"/>
      <protection locked="0"/>
    </xf>
    <xf numFmtId="0" fontId="45" fillId="0" borderId="83" xfId="0" applyFont="1" applyFill="1" applyBorder="1" applyAlignment="1" applyProtection="1">
      <alignment horizontal="center"/>
    </xf>
    <xf numFmtId="49" fontId="45" fillId="0" borderId="84" xfId="0" applyNumberFormat="1" applyFont="1" applyFill="1" applyBorder="1" applyAlignment="1" applyProtection="1">
      <alignment horizontal="center"/>
      <protection locked="0"/>
    </xf>
    <xf numFmtId="49" fontId="45" fillId="0" borderId="85" xfId="0" applyNumberFormat="1" applyFont="1" applyFill="1" applyBorder="1" applyAlignment="1" applyProtection="1">
      <alignment horizontal="center"/>
      <protection locked="0"/>
    </xf>
    <xf numFmtId="3" fontId="16" fillId="0" borderId="62" xfId="0" applyNumberFormat="1" applyFont="1" applyBorder="1"/>
    <xf numFmtId="3" fontId="16" fillId="0" borderId="63" xfId="0" applyNumberFormat="1" applyFont="1" applyBorder="1"/>
    <xf numFmtId="0" fontId="14" fillId="0" borderId="83" xfId="0" applyFont="1" applyFill="1" applyBorder="1" applyAlignment="1">
      <alignment vertical="top" wrapText="1"/>
    </xf>
    <xf numFmtId="3" fontId="16" fillId="0" borderId="61" xfId="0" applyNumberFormat="1" applyFont="1" applyBorder="1"/>
    <xf numFmtId="3" fontId="25" fillId="0" borderId="66" xfId="0" applyNumberFormat="1" applyFont="1" applyBorder="1"/>
    <xf numFmtId="3" fontId="16" fillId="0" borderId="83" xfId="0" applyNumberFormat="1" applyFont="1" applyBorder="1"/>
    <xf numFmtId="3" fontId="25" fillId="0" borderId="85" xfId="0" applyNumberFormat="1" applyFont="1" applyBorder="1"/>
    <xf numFmtId="0" fontId="10" fillId="0" borderId="192" xfId="0" applyFont="1" applyBorder="1"/>
    <xf numFmtId="1" fontId="10" fillId="0" borderId="161" xfId="0" applyNumberFormat="1" applyFont="1" applyBorder="1"/>
    <xf numFmtId="1" fontId="10" fillId="0" borderId="169" xfId="0" applyNumberFormat="1" applyFont="1" applyFill="1" applyBorder="1"/>
    <xf numFmtId="0" fontId="10" fillId="0" borderId="67" xfId="0" applyFont="1" applyBorder="1" applyAlignment="1">
      <alignment horizontal="center"/>
    </xf>
    <xf numFmtId="164" fontId="22" fillId="0" borderId="49" xfId="2" applyNumberFormat="1" applyFont="1" applyFill="1" applyBorder="1"/>
    <xf numFmtId="167" fontId="10" fillId="0" borderId="86" xfId="1" applyNumberFormat="1" applyFont="1" applyBorder="1"/>
    <xf numFmtId="167" fontId="10" fillId="0" borderId="87" xfId="1" applyNumberFormat="1" applyFont="1" applyBorder="1"/>
    <xf numFmtId="167" fontId="10" fillId="0" borderId="88" xfId="1" applyNumberFormat="1" applyFont="1" applyBorder="1"/>
    <xf numFmtId="1" fontId="14" fillId="0" borderId="10" xfId="0" applyNumberFormat="1" applyFont="1" applyBorder="1"/>
    <xf numFmtId="0" fontId="19" fillId="0" borderId="60" xfId="0" applyFont="1" applyBorder="1" applyProtection="1"/>
    <xf numFmtId="0" fontId="19" fillId="0" borderId="61" xfId="0" applyFont="1" applyBorder="1" applyProtection="1"/>
    <xf numFmtId="0" fontId="19" fillId="0" borderId="62" xfId="0" applyFont="1" applyBorder="1" applyProtection="1"/>
    <xf numFmtId="0" fontId="19" fillId="0" borderId="63" xfId="0" applyFont="1" applyBorder="1" applyProtection="1"/>
    <xf numFmtId="0" fontId="19" fillId="0" borderId="64" xfId="0" applyFont="1" applyBorder="1" applyProtection="1"/>
    <xf numFmtId="0" fontId="19" fillId="0" borderId="65" xfId="0" applyFont="1" applyBorder="1" applyProtection="1"/>
    <xf numFmtId="0" fontId="19" fillId="0" borderId="66" xfId="0" applyFont="1" applyBorder="1" applyProtection="1"/>
    <xf numFmtId="0" fontId="19" fillId="0" borderId="67" xfId="0" applyFont="1" applyBorder="1" applyProtection="1"/>
    <xf numFmtId="0" fontId="19" fillId="0" borderId="68" xfId="0" applyFont="1" applyBorder="1" applyProtection="1"/>
    <xf numFmtId="0" fontId="0" fillId="0" borderId="191" xfId="0" applyFont="1" applyBorder="1"/>
    <xf numFmtId="0" fontId="10" fillId="0" borderId="192" xfId="0" applyFont="1" applyFill="1" applyBorder="1" applyAlignment="1">
      <alignment wrapText="1"/>
    </xf>
    <xf numFmtId="0" fontId="0" fillId="0" borderId="192" xfId="0" applyFont="1" applyBorder="1"/>
    <xf numFmtId="0" fontId="0" fillId="0" borderId="184" xfId="0" applyFont="1" applyBorder="1"/>
    <xf numFmtId="0" fontId="0" fillId="0" borderId="192" xfId="0" applyFont="1" applyBorder="1" applyAlignment="1">
      <alignment horizontal="center"/>
    </xf>
    <xf numFmtId="1" fontId="31" fillId="0" borderId="60" xfId="0" applyNumberFormat="1" applyFont="1" applyBorder="1" applyAlignment="1">
      <alignment horizontal="center"/>
    </xf>
    <xf numFmtId="1" fontId="31" fillId="0" borderId="65" xfId="0" applyNumberFormat="1" applyFont="1" applyBorder="1" applyAlignment="1">
      <alignment horizontal="center"/>
    </xf>
    <xf numFmtId="1" fontId="31" fillId="0" borderId="67" xfId="0" applyNumberFormat="1" applyFont="1" applyBorder="1" applyAlignment="1">
      <alignment horizontal="center"/>
    </xf>
    <xf numFmtId="1" fontId="31" fillId="0" borderId="68" xfId="0" applyNumberFormat="1" applyFont="1" applyBorder="1" applyAlignment="1">
      <alignment horizontal="center"/>
    </xf>
    <xf numFmtId="1" fontId="31" fillId="0" borderId="63" xfId="0" applyNumberFormat="1" applyFont="1" applyBorder="1" applyAlignment="1">
      <alignment horizontal="center"/>
    </xf>
    <xf numFmtId="0" fontId="21" fillId="9" borderId="0" xfId="7" applyFont="1" applyFill="1" applyAlignment="1"/>
    <xf numFmtId="0" fontId="24" fillId="9" borderId="0" xfId="7" applyFont="1" applyFill="1" applyAlignment="1">
      <alignment horizontal="center"/>
    </xf>
    <xf numFmtId="0" fontId="24" fillId="0" borderId="0" xfId="0" applyFont="1"/>
    <xf numFmtId="0" fontId="21" fillId="0" borderId="0" xfId="0" applyFont="1"/>
    <xf numFmtId="3" fontId="22" fillId="9" borderId="0" xfId="13" applyNumberFormat="1" applyFont="1" applyFill="1" applyBorder="1" applyAlignment="1">
      <alignment horizontal="right"/>
    </xf>
    <xf numFmtId="0" fontId="23" fillId="0" borderId="72" xfId="0" applyFont="1" applyBorder="1"/>
    <xf numFmtId="1" fontId="23" fillId="0" borderId="0" xfId="7" applyNumberFormat="1" applyFont="1" applyBorder="1" applyAlignment="1">
      <alignment horizontal="right" vertical="center"/>
    </xf>
    <xf numFmtId="3" fontId="28" fillId="0" borderId="72" xfId="13" applyNumberFormat="1" applyFont="1" applyBorder="1" applyAlignment="1">
      <alignment horizontal="right"/>
    </xf>
    <xf numFmtId="0" fontId="41" fillId="0" borderId="0" xfId="0" applyFont="1" applyBorder="1"/>
    <xf numFmtId="3" fontId="22" fillId="0" borderId="0" xfId="13" applyNumberFormat="1" applyFont="1" applyFill="1" applyBorder="1" applyAlignment="1">
      <alignment horizontal="right"/>
    </xf>
    <xf numFmtId="3" fontId="24" fillId="0" borderId="71" xfId="0" applyNumberFormat="1" applyFont="1" applyFill="1" applyBorder="1"/>
    <xf numFmtId="3" fontId="24" fillId="0" borderId="71" xfId="0" applyNumberFormat="1" applyFont="1" applyBorder="1"/>
    <xf numFmtId="3" fontId="22" fillId="0" borderId="71" xfId="13" applyNumberFormat="1" applyFont="1" applyFill="1" applyBorder="1" applyAlignment="1">
      <alignment horizontal="right"/>
    </xf>
    <xf numFmtId="165" fontId="10" fillId="0" borderId="70" xfId="2" applyFont="1" applyBorder="1"/>
    <xf numFmtId="0" fontId="14" fillId="0" borderId="63" xfId="0" applyFont="1" applyFill="1" applyBorder="1" applyAlignment="1">
      <alignment wrapText="1"/>
    </xf>
    <xf numFmtId="1" fontId="14" fillId="0" borderId="63" xfId="1" applyNumberFormat="1" applyFont="1" applyBorder="1"/>
    <xf numFmtId="165" fontId="14" fillId="0" borderId="61" xfId="2" applyFont="1" applyBorder="1"/>
    <xf numFmtId="166" fontId="11" fillId="0" borderId="63" xfId="0" applyNumberFormat="1" applyFont="1" applyBorder="1" applyAlignment="1">
      <alignment horizontal="center"/>
    </xf>
    <xf numFmtId="0" fontId="11" fillId="0" borderId="83" xfId="0" applyFont="1" applyBorder="1"/>
    <xf numFmtId="166" fontId="11" fillId="0" borderId="61" xfId="0" applyNumberFormat="1" applyFont="1" applyBorder="1" applyAlignment="1">
      <alignment horizontal="center"/>
    </xf>
    <xf numFmtId="0" fontId="19" fillId="0" borderId="63" xfId="0" applyNumberFormat="1" applyFont="1" applyBorder="1" applyAlignment="1" applyProtection="1">
      <alignment horizontal="right"/>
    </xf>
    <xf numFmtId="0" fontId="19" fillId="0" borderId="65" xfId="0" applyNumberFormat="1" applyFont="1" applyBorder="1" applyAlignment="1" applyProtection="1">
      <alignment horizontal="right"/>
    </xf>
    <xf numFmtId="0" fontId="19" fillId="0" borderId="68" xfId="0" applyNumberFormat="1" applyFont="1" applyBorder="1" applyAlignment="1" applyProtection="1">
      <alignment horizontal="right"/>
    </xf>
    <xf numFmtId="0" fontId="10" fillId="0" borderId="222" xfId="0" applyFont="1" applyFill="1" applyBorder="1" applyAlignment="1">
      <alignment wrapText="1"/>
    </xf>
    <xf numFmtId="165" fontId="10" fillId="0" borderId="192" xfId="2" applyFont="1" applyBorder="1"/>
    <xf numFmtId="165" fontId="10" fillId="0" borderId="184" xfId="2" applyFont="1" applyBorder="1"/>
    <xf numFmtId="3" fontId="10" fillId="7" borderId="13" xfId="0" applyNumberFormat="1" applyFont="1" applyFill="1" applyBorder="1"/>
    <xf numFmtId="3" fontId="10" fillId="7" borderId="14" xfId="0" applyNumberFormat="1" applyFont="1" applyFill="1" applyBorder="1"/>
    <xf numFmtId="3" fontId="10" fillId="7" borderId="15" xfId="0" applyNumberFormat="1" applyFont="1" applyFill="1" applyBorder="1"/>
    <xf numFmtId="0" fontId="10" fillId="7" borderId="152" xfId="1" applyNumberFormat="1" applyFont="1" applyFill="1" applyBorder="1"/>
    <xf numFmtId="3" fontId="10" fillId="7" borderId="17" xfId="0" applyNumberFormat="1" applyFont="1" applyFill="1" applyBorder="1"/>
    <xf numFmtId="3" fontId="10" fillId="7" borderId="19" xfId="0" applyNumberFormat="1" applyFont="1" applyFill="1" applyBorder="1"/>
    <xf numFmtId="3" fontId="10" fillId="7" borderId="20" xfId="0" applyNumberFormat="1" applyFont="1" applyFill="1" applyBorder="1"/>
    <xf numFmtId="0" fontId="10" fillId="7" borderId="128" xfId="2" applyNumberFormat="1" applyFont="1" applyFill="1" applyBorder="1"/>
    <xf numFmtId="3" fontId="10" fillId="7" borderId="23" xfId="0" applyNumberFormat="1" applyFont="1" applyFill="1" applyBorder="1"/>
    <xf numFmtId="3" fontId="10" fillId="7" borderId="25" xfId="0" applyNumberFormat="1" applyFont="1" applyFill="1" applyBorder="1"/>
    <xf numFmtId="3" fontId="10" fillId="7" borderId="26" xfId="0" applyNumberFormat="1" applyFont="1" applyFill="1" applyBorder="1"/>
    <xf numFmtId="0" fontId="10" fillId="7" borderId="129" xfId="2" applyNumberFormat="1" applyFont="1" applyFill="1" applyBorder="1"/>
    <xf numFmtId="0" fontId="10" fillId="0" borderId="207" xfId="0" applyFont="1" applyBorder="1"/>
    <xf numFmtId="0" fontId="10" fillId="0" borderId="208" xfId="0" applyFont="1" applyBorder="1"/>
    <xf numFmtId="0" fontId="10" fillId="0" borderId="209" xfId="0" applyFont="1" applyBorder="1"/>
    <xf numFmtId="0" fontId="10" fillId="0" borderId="136" xfId="0" applyFont="1" applyBorder="1"/>
    <xf numFmtId="3" fontId="10" fillId="0" borderId="79" xfId="0" applyNumberFormat="1" applyFont="1" applyBorder="1"/>
    <xf numFmtId="3" fontId="10" fillId="0" borderId="80" xfId="0" applyNumberFormat="1" applyFont="1" applyBorder="1"/>
    <xf numFmtId="166" fontId="10" fillId="0" borderId="192" xfId="0" applyNumberFormat="1" applyFont="1" applyBorder="1" applyAlignment="1">
      <alignment horizontal="center"/>
    </xf>
    <xf numFmtId="166" fontId="10" fillId="0" borderId="184" xfId="0" applyNumberFormat="1" applyFont="1" applyBorder="1" applyAlignment="1">
      <alignment horizontal="center"/>
    </xf>
    <xf numFmtId="3" fontId="30" fillId="0" borderId="190" xfId="0" applyNumberFormat="1" applyFont="1" applyBorder="1"/>
    <xf numFmtId="3" fontId="30" fillId="0" borderId="131" xfId="0" applyNumberFormat="1" applyFont="1" applyBorder="1"/>
    <xf numFmtId="0" fontId="10" fillId="0" borderId="149" xfId="0" applyFont="1" applyBorder="1" applyAlignment="1">
      <alignment horizontal="center"/>
    </xf>
    <xf numFmtId="3" fontId="30" fillId="0" borderId="210" xfId="0" applyNumberFormat="1" applyFont="1" applyBorder="1"/>
    <xf numFmtId="3" fontId="30" fillId="0" borderId="236" xfId="0" applyNumberFormat="1" applyFont="1" applyBorder="1"/>
    <xf numFmtId="1" fontId="10" fillId="0" borderId="88" xfId="1" applyNumberFormat="1" applyFont="1" applyBorder="1"/>
    <xf numFmtId="166" fontId="0" fillId="0" borderId="164" xfId="0" applyNumberFormat="1" applyFont="1" applyBorder="1" applyAlignment="1">
      <alignment horizontal="center"/>
    </xf>
    <xf numFmtId="166" fontId="0" fillId="0" borderId="203" xfId="0" applyNumberFormat="1" applyFont="1" applyBorder="1" applyAlignment="1">
      <alignment horizontal="center"/>
    </xf>
    <xf numFmtId="0" fontId="31" fillId="0" borderId="193" xfId="0" applyFont="1" applyBorder="1" applyAlignment="1">
      <alignment horizontal="center"/>
    </xf>
    <xf numFmtId="0" fontId="31" fillId="0" borderId="221" xfId="0" applyFont="1" applyFill="1" applyBorder="1" applyAlignment="1">
      <alignment wrapText="1"/>
    </xf>
    <xf numFmtId="0" fontId="31" fillId="0" borderId="193" xfId="0" applyFont="1" applyBorder="1"/>
    <xf numFmtId="0" fontId="31" fillId="0" borderId="196" xfId="0" applyFont="1" applyBorder="1"/>
    <xf numFmtId="0" fontId="31" fillId="0" borderId="224" xfId="0" applyFont="1" applyBorder="1"/>
    <xf numFmtId="0" fontId="31" fillId="0" borderId="223" xfId="0" applyFont="1" applyBorder="1"/>
    <xf numFmtId="0" fontId="31" fillId="0" borderId="194" xfId="0" applyFont="1" applyBorder="1"/>
    <xf numFmtId="0" fontId="31" fillId="0" borderId="195" xfId="0" applyFont="1" applyBorder="1"/>
    <xf numFmtId="0" fontId="31" fillId="0" borderId="194" xfId="0" applyFont="1" applyFill="1" applyBorder="1" applyAlignment="1">
      <alignment wrapText="1"/>
    </xf>
    <xf numFmtId="1" fontId="31" fillId="0" borderId="169" xfId="0" applyNumberFormat="1" applyFont="1" applyBorder="1" applyAlignment="1">
      <alignment horizontal="center"/>
    </xf>
    <xf numFmtId="0" fontId="30" fillId="0" borderId="173" xfId="0" applyFont="1" applyBorder="1" applyAlignment="1">
      <alignment horizontal="center" wrapText="1"/>
    </xf>
    <xf numFmtId="0" fontId="32" fillId="0" borderId="183" xfId="0" applyFont="1" applyBorder="1" applyAlignment="1">
      <alignment wrapText="1"/>
    </xf>
    <xf numFmtId="1" fontId="31" fillId="0" borderId="161" xfId="0" applyNumberFormat="1" applyFont="1" applyBorder="1" applyAlignment="1">
      <alignment horizontal="center"/>
    </xf>
    <xf numFmtId="0" fontId="31" fillId="0" borderId="145" xfId="0" applyFont="1" applyBorder="1" applyAlignment="1">
      <alignment horizontal="center"/>
    </xf>
    <xf numFmtId="0" fontId="30" fillId="0" borderId="183" xfId="0" applyFont="1" applyBorder="1"/>
    <xf numFmtId="1" fontId="30" fillId="0" borderId="183" xfId="0" applyNumberFormat="1" applyFont="1" applyBorder="1" applyAlignment="1">
      <alignment horizontal="center"/>
    </xf>
    <xf numFmtId="1" fontId="30" fillId="0" borderId="146" xfId="0" applyNumberFormat="1" applyFont="1" applyBorder="1" applyAlignment="1">
      <alignment horizontal="center"/>
    </xf>
    <xf numFmtId="0" fontId="19" fillId="0" borderId="0" xfId="0" applyNumberFormat="1" applyFont="1" applyBorder="1" applyAlignment="1" applyProtection="1">
      <alignment horizontal="right"/>
    </xf>
    <xf numFmtId="0" fontId="10" fillId="0" borderId="235" xfId="0" applyFont="1" applyFill="1" applyBorder="1" applyAlignment="1">
      <alignment wrapText="1"/>
    </xf>
    <xf numFmtId="0" fontId="10" fillId="0" borderId="116" xfId="0" applyFont="1" applyBorder="1"/>
    <xf numFmtId="0" fontId="10" fillId="0" borderId="117" xfId="0" applyFont="1" applyBorder="1"/>
    <xf numFmtId="0" fontId="10" fillId="0" borderId="118" xfId="0" applyFont="1" applyBorder="1"/>
    <xf numFmtId="0" fontId="10" fillId="0" borderId="237" xfId="0" applyFont="1" applyBorder="1"/>
    <xf numFmtId="0" fontId="23" fillId="0" borderId="89" xfId="0" applyFont="1" applyFill="1" applyBorder="1" applyAlignment="1"/>
    <xf numFmtId="0" fontId="23" fillId="0" borderId="90" xfId="0" applyFont="1" applyFill="1" applyBorder="1" applyAlignment="1"/>
    <xf numFmtId="0" fontId="23" fillId="0" borderId="91" xfId="0" applyFont="1" applyFill="1" applyBorder="1" applyAlignment="1"/>
    <xf numFmtId="164" fontId="10" fillId="0" borderId="86" xfId="2" applyNumberFormat="1" applyFont="1" applyBorder="1"/>
    <xf numFmtId="0" fontId="10" fillId="0" borderId="70" xfId="0" applyFont="1" applyBorder="1"/>
    <xf numFmtId="0" fontId="10" fillId="0" borderId="71" xfId="0" applyFont="1" applyBorder="1"/>
    <xf numFmtId="0" fontId="10" fillId="0" borderId="171" xfId="0" applyFont="1" applyBorder="1"/>
    <xf numFmtId="0" fontId="10" fillId="0" borderId="238" xfId="0" applyFont="1" applyBorder="1"/>
    <xf numFmtId="0" fontId="14" fillId="0" borderId="239" xfId="0" applyFont="1" applyBorder="1"/>
    <xf numFmtId="0" fontId="14" fillId="0" borderId="119" xfId="0" applyFont="1" applyBorder="1"/>
    <xf numFmtId="0" fontId="10" fillId="0" borderId="152" xfId="0" applyFont="1" applyBorder="1"/>
    <xf numFmtId="0" fontId="10" fillId="0" borderId="120" xfId="0" applyFont="1" applyBorder="1"/>
    <xf numFmtId="0" fontId="14" fillId="0" borderId="92" xfId="0" applyFont="1" applyBorder="1"/>
    <xf numFmtId="0" fontId="10" fillId="0" borderId="240" xfId="0" applyFont="1" applyBorder="1"/>
    <xf numFmtId="0" fontId="10" fillId="0" borderId="175" xfId="0" applyFont="1" applyBorder="1"/>
    <xf numFmtId="164" fontId="22" fillId="0" borderId="203" xfId="2" applyNumberFormat="1" applyFont="1" applyBorder="1" applyAlignment="1"/>
    <xf numFmtId="0" fontId="22" fillId="0" borderId="163" xfId="0" applyFont="1" applyBorder="1" applyAlignment="1"/>
    <xf numFmtId="167" fontId="31" fillId="0" borderId="192" xfId="1" applyNumberFormat="1" applyFont="1" applyBorder="1" applyAlignment="1">
      <alignment horizontal="center"/>
    </xf>
    <xf numFmtId="0" fontId="31" fillId="0" borderId="191" xfId="0" applyFont="1" applyBorder="1" applyAlignment="1">
      <alignment horizontal="center"/>
    </xf>
    <xf numFmtId="0" fontId="31" fillId="0" borderId="233" xfId="0" applyFont="1" applyBorder="1" applyAlignment="1">
      <alignment wrapText="1"/>
    </xf>
    <xf numFmtId="0" fontId="31" fillId="0" borderId="191" xfId="0" applyFont="1" applyBorder="1" applyAlignment="1"/>
    <xf numFmtId="0" fontId="31" fillId="0" borderId="234" xfId="0" applyFont="1" applyBorder="1" applyAlignment="1"/>
    <xf numFmtId="0" fontId="31" fillId="0" borderId="192" xfId="0" applyFont="1" applyBorder="1" applyAlignment="1">
      <alignment horizontal="center"/>
    </xf>
    <xf numFmtId="0" fontId="31" fillId="0" borderId="233" xfId="0" applyFont="1" applyBorder="1" applyAlignment="1"/>
    <xf numFmtId="0" fontId="31" fillId="0" borderId="233" xfId="0" applyFont="1" applyBorder="1" applyAlignment="1">
      <alignment horizontal="center"/>
    </xf>
    <xf numFmtId="0" fontId="14" fillId="0" borderId="241" xfId="0" applyFont="1" applyBorder="1" applyAlignment="1">
      <alignment horizontal="center" wrapText="1"/>
    </xf>
    <xf numFmtId="0" fontId="10" fillId="0" borderId="242" xfId="0" applyFont="1" applyFill="1" applyBorder="1" applyAlignment="1">
      <alignment horizontal="center"/>
    </xf>
    <xf numFmtId="0" fontId="14" fillId="0" borderId="243" xfId="0" applyFont="1" applyBorder="1" applyAlignment="1">
      <alignment horizontal="center" wrapText="1"/>
    </xf>
    <xf numFmtId="3" fontId="31" fillId="0" borderId="128" xfId="0" applyNumberFormat="1" applyFont="1" applyBorder="1"/>
    <xf numFmtId="3" fontId="31" fillId="0" borderId="85" xfId="0" applyNumberFormat="1" applyFont="1" applyBorder="1"/>
    <xf numFmtId="3" fontId="31" fillId="0" borderId="220" xfId="0" applyNumberFormat="1" applyFont="1" applyBorder="1"/>
    <xf numFmtId="3" fontId="30" fillId="0" borderId="244" xfId="0" applyNumberFormat="1" applyFont="1" applyBorder="1"/>
    <xf numFmtId="3" fontId="31" fillId="0" borderId="212" xfId="0" applyNumberFormat="1" applyFont="1" applyBorder="1"/>
    <xf numFmtId="3" fontId="30" fillId="0" borderId="130" xfId="0" applyNumberFormat="1" applyFont="1" applyBorder="1"/>
    <xf numFmtId="3" fontId="31" fillId="0" borderId="168" xfId="0" applyNumberFormat="1" applyFont="1" applyBorder="1"/>
    <xf numFmtId="3" fontId="30" fillId="0" borderId="144" xfId="0" applyNumberFormat="1" applyFont="1" applyBorder="1"/>
    <xf numFmtId="3" fontId="31" fillId="0" borderId="165" xfId="0" applyNumberFormat="1" applyFont="1" applyBorder="1"/>
    <xf numFmtId="3" fontId="31" fillId="0" borderId="203" xfId="0" applyNumberFormat="1" applyFont="1" applyBorder="1"/>
    <xf numFmtId="3" fontId="31" fillId="0" borderId="166" xfId="0" applyNumberFormat="1" applyFont="1" applyBorder="1"/>
    <xf numFmtId="3" fontId="31" fillId="0" borderId="119" xfId="0" applyNumberFormat="1" applyFont="1" applyBorder="1"/>
    <xf numFmtId="0" fontId="14" fillId="0" borderId="245" xfId="0" applyFont="1" applyBorder="1" applyAlignment="1">
      <alignment horizontal="center" wrapText="1"/>
    </xf>
    <xf numFmtId="0" fontId="14" fillId="0" borderId="246" xfId="0" applyFont="1" applyBorder="1" applyAlignment="1">
      <alignment horizontal="center" wrapText="1"/>
    </xf>
    <xf numFmtId="0" fontId="14" fillId="0" borderId="247" xfId="0" applyFont="1" applyBorder="1" applyAlignment="1">
      <alignment horizontal="center" wrapText="1"/>
    </xf>
    <xf numFmtId="0" fontId="14" fillId="0" borderId="248" xfId="0" applyFont="1" applyBorder="1" applyAlignment="1">
      <alignment horizontal="center" wrapText="1"/>
    </xf>
    <xf numFmtId="0" fontId="14" fillId="0" borderId="249" xfId="0" applyFont="1" applyBorder="1" applyAlignment="1">
      <alignment horizontal="center" wrapText="1"/>
    </xf>
    <xf numFmtId="0" fontId="14" fillId="0" borderId="250" xfId="0" applyFont="1" applyBorder="1" applyAlignment="1">
      <alignment horizontal="center" wrapText="1"/>
    </xf>
    <xf numFmtId="0" fontId="14" fillId="0" borderId="226" xfId="0" applyFont="1" applyBorder="1" applyAlignment="1">
      <alignment horizontal="center" wrapText="1"/>
    </xf>
    <xf numFmtId="0" fontId="14" fillId="0" borderId="251" xfId="0" applyFont="1" applyBorder="1" applyAlignment="1">
      <alignment horizontal="center" wrapText="1"/>
    </xf>
    <xf numFmtId="3" fontId="31" fillId="0" borderId="87" xfId="0" applyNumberFormat="1" applyFont="1" applyBorder="1"/>
    <xf numFmtId="168" fontId="10" fillId="0" borderId="0" xfId="1" applyFont="1"/>
    <xf numFmtId="0" fontId="10" fillId="0" borderId="174" xfId="0" applyFont="1" applyBorder="1" applyAlignment="1">
      <alignment horizontal="center"/>
    </xf>
    <xf numFmtId="3" fontId="10" fillId="0" borderId="195" xfId="0" applyNumberFormat="1" applyFont="1" applyBorder="1"/>
    <xf numFmtId="3" fontId="10" fillId="0" borderId="196" xfId="0" applyNumberFormat="1" applyFont="1" applyBorder="1"/>
    <xf numFmtId="3" fontId="10" fillId="0" borderId="194" xfId="0" applyNumberFormat="1" applyFont="1" applyBorder="1"/>
    <xf numFmtId="3" fontId="10" fillId="0" borderId="195" xfId="0" applyNumberFormat="1" applyFont="1" applyFill="1" applyBorder="1"/>
    <xf numFmtId="3" fontId="10" fillId="0" borderId="197" xfId="0" applyNumberFormat="1" applyFont="1" applyBorder="1"/>
    <xf numFmtId="0" fontId="22" fillId="0" borderId="64" xfId="0" applyFont="1" applyFill="1" applyBorder="1" applyAlignment="1">
      <alignment horizontal="center"/>
    </xf>
    <xf numFmtId="3" fontId="22" fillId="0" borderId="60" xfId="0" applyNumberFormat="1" applyFont="1" applyFill="1" applyBorder="1"/>
    <xf numFmtId="3" fontId="22" fillId="0" borderId="64" xfId="0" applyNumberFormat="1" applyFont="1" applyFill="1" applyBorder="1"/>
    <xf numFmtId="3" fontId="23" fillId="0" borderId="83" xfId="0" applyNumberFormat="1" applyFont="1" applyBorder="1"/>
    <xf numFmtId="3" fontId="22" fillId="0" borderId="84" xfId="0" applyNumberFormat="1" applyFont="1" applyBorder="1"/>
    <xf numFmtId="3" fontId="22" fillId="0" borderId="84" xfId="0" applyNumberFormat="1" applyFont="1" applyFill="1" applyBorder="1"/>
    <xf numFmtId="3" fontId="22" fillId="0" borderId="85" xfId="0" applyNumberFormat="1" applyFont="1" applyBorder="1"/>
    <xf numFmtId="164" fontId="23" fillId="0" borderId="61" xfId="2" applyNumberFormat="1" applyFont="1" applyBorder="1"/>
    <xf numFmtId="164" fontId="22" fillId="0" borderId="64" xfId="2" applyNumberFormat="1" applyFont="1" applyBorder="1"/>
    <xf numFmtId="164" fontId="22" fillId="0" borderId="64" xfId="2" applyNumberFormat="1" applyFont="1" applyFill="1" applyBorder="1"/>
    <xf numFmtId="164" fontId="22" fillId="0" borderId="66" xfId="2" applyNumberFormat="1" applyFont="1" applyBorder="1"/>
    <xf numFmtId="166" fontId="11" fillId="0" borderId="83" xfId="0" applyNumberFormat="1" applyFont="1" applyBorder="1" applyAlignment="1">
      <alignment horizontal="center"/>
    </xf>
    <xf numFmtId="166" fontId="0" fillId="0" borderId="84" xfId="0" applyNumberFormat="1" applyFont="1" applyBorder="1" applyAlignment="1">
      <alignment horizontal="center"/>
    </xf>
    <xf numFmtId="166" fontId="0" fillId="0" borderId="85" xfId="0" applyNumberFormat="1" applyFont="1" applyBorder="1" applyAlignment="1">
      <alignment horizontal="center"/>
    </xf>
    <xf numFmtId="0" fontId="10" fillId="0" borderId="84" xfId="0" applyFont="1" applyFill="1" applyBorder="1" applyAlignment="1">
      <alignment vertical="top" wrapText="1"/>
    </xf>
    <xf numFmtId="0" fontId="0" fillId="0" borderId="84" xfId="0" applyFont="1" applyFill="1" applyBorder="1" applyAlignment="1">
      <alignment vertical="top" wrapText="1"/>
    </xf>
    <xf numFmtId="0" fontId="0" fillId="0" borderId="85" xfId="0" applyFont="1" applyFill="1" applyBorder="1" applyAlignment="1">
      <alignment vertical="top" wrapText="1"/>
    </xf>
    <xf numFmtId="3" fontId="25" fillId="0" borderId="64" xfId="0" applyNumberFormat="1" applyFont="1" applyBorder="1"/>
    <xf numFmtId="3" fontId="25" fillId="0" borderId="84" xfId="0" applyNumberFormat="1" applyFont="1" applyBorder="1"/>
    <xf numFmtId="0" fontId="46" fillId="0" borderId="0" xfId="0" applyFont="1" applyAlignment="1">
      <alignment horizontal="left"/>
    </xf>
    <xf numFmtId="0" fontId="10" fillId="0" borderId="252" xfId="0" applyFont="1" applyFill="1" applyBorder="1" applyAlignment="1">
      <alignment wrapText="1"/>
    </xf>
    <xf numFmtId="166" fontId="10" fillId="0" borderId="228" xfId="0" applyNumberFormat="1" applyFont="1" applyBorder="1"/>
    <xf numFmtId="166" fontId="10" fillId="0" borderId="60" xfId="0" applyNumberFormat="1" applyFont="1" applyBorder="1"/>
    <xf numFmtId="169" fontId="10" fillId="0" borderId="60" xfId="0" applyNumberFormat="1" applyFont="1" applyBorder="1"/>
    <xf numFmtId="3" fontId="14" fillId="0" borderId="62" xfId="0" applyNumberFormat="1" applyFont="1" applyBorder="1"/>
    <xf numFmtId="166" fontId="14" fillId="0" borderId="62" xfId="0" applyNumberFormat="1" applyFont="1" applyBorder="1"/>
    <xf numFmtId="169" fontId="14" fillId="0" borderId="62" xfId="0" applyNumberFormat="1" applyFont="1" applyBorder="1"/>
    <xf numFmtId="166" fontId="10" fillId="0" borderId="67" xfId="0" applyNumberFormat="1" applyFont="1" applyBorder="1"/>
    <xf numFmtId="169" fontId="10" fillId="0" borderId="67" xfId="0" applyNumberFormat="1" applyFont="1" applyBorder="1"/>
    <xf numFmtId="3" fontId="10" fillId="0" borderId="233" xfId="0" applyNumberFormat="1" applyFont="1" applyBorder="1" applyAlignment="1">
      <alignment horizontal="center" vertical="center"/>
    </xf>
    <xf numFmtId="3" fontId="10" fillId="0" borderId="184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Border="1" applyAlignment="1">
      <alignment horizontal="center" vertical="center"/>
    </xf>
    <xf numFmtId="0" fontId="30" fillId="0" borderId="148" xfId="0" applyFont="1" applyBorder="1" applyAlignment="1">
      <alignment horizontal="center" wrapText="1"/>
    </xf>
    <xf numFmtId="0" fontId="31" fillId="0" borderId="97" xfId="0" applyFont="1" applyFill="1" applyBorder="1" applyAlignment="1">
      <alignment horizontal="center"/>
    </xf>
    <xf numFmtId="0" fontId="31" fillId="0" borderId="103" xfId="0" applyFont="1" applyFill="1" applyBorder="1" applyAlignment="1">
      <alignment wrapText="1"/>
    </xf>
    <xf numFmtId="1" fontId="31" fillId="0" borderId="252" xfId="5" applyNumberFormat="1" applyFont="1" applyBorder="1"/>
    <xf numFmtId="0" fontId="30" fillId="0" borderId="153" xfId="0" applyFont="1" applyBorder="1" applyAlignment="1">
      <alignment horizontal="center" wrapText="1"/>
    </xf>
    <xf numFmtId="0" fontId="31" fillId="0" borderId="73" xfId="0" applyFont="1" applyFill="1" applyBorder="1" applyAlignment="1">
      <alignment horizontal="center"/>
    </xf>
    <xf numFmtId="0" fontId="31" fillId="0" borderId="81" xfId="0" applyFont="1" applyFill="1" applyBorder="1" applyAlignment="1">
      <alignment wrapText="1"/>
    </xf>
    <xf numFmtId="1" fontId="31" fillId="0" borderId="73" xfId="0" applyNumberFormat="1" applyFont="1" applyBorder="1"/>
    <xf numFmtId="1" fontId="31" fillId="0" borderId="74" xfId="0" applyNumberFormat="1" applyFont="1" applyBorder="1"/>
    <xf numFmtId="1" fontId="31" fillId="0" borderId="81" xfId="5" applyNumberFormat="1" applyFont="1" applyBorder="1"/>
    <xf numFmtId="0" fontId="31" fillId="0" borderId="252" xfId="0" applyFont="1" applyFill="1" applyBorder="1" applyAlignment="1">
      <alignment wrapText="1"/>
    </xf>
    <xf numFmtId="0" fontId="14" fillId="0" borderId="64" xfId="0" applyFont="1" applyBorder="1" applyAlignment="1">
      <alignment horizontal="center"/>
    </xf>
    <xf numFmtId="3" fontId="10" fillId="0" borderId="65" xfId="0" applyNumberFormat="1" applyFont="1" applyBorder="1"/>
    <xf numFmtId="0" fontId="14" fillId="0" borderId="66" xfId="0" applyFont="1" applyBorder="1" applyAlignment="1">
      <alignment horizontal="center"/>
    </xf>
    <xf numFmtId="3" fontId="10" fillId="0" borderId="68" xfId="0" applyNumberFormat="1" applyFont="1" applyBorder="1"/>
    <xf numFmtId="3" fontId="10" fillId="0" borderId="168" xfId="0" applyNumberFormat="1" applyFont="1" applyBorder="1"/>
    <xf numFmtId="3" fontId="10" fillId="0" borderId="161" xfId="0" applyNumberFormat="1" applyFont="1" applyBorder="1"/>
    <xf numFmtId="3" fontId="10" fillId="0" borderId="169" xfId="0" applyNumberFormat="1" applyFont="1" applyBorder="1"/>
    <xf numFmtId="3" fontId="14" fillId="0" borderId="169" xfId="0" applyNumberFormat="1" applyFont="1" applyBorder="1"/>
    <xf numFmtId="3" fontId="14" fillId="0" borderId="146" xfId="0" applyNumberFormat="1" applyFont="1" applyBorder="1"/>
    <xf numFmtId="0" fontId="11" fillId="0" borderId="149" xfId="0" applyFont="1" applyBorder="1" applyAlignment="1">
      <alignment horizontal="left" vertical="center"/>
    </xf>
    <xf numFmtId="0" fontId="10" fillId="0" borderId="150" xfId="0" applyFont="1" applyBorder="1" applyAlignment="1">
      <alignment horizontal="left" vertical="center"/>
    </xf>
    <xf numFmtId="0" fontId="10" fillId="0" borderId="144" xfId="0" applyFont="1" applyBorder="1" applyAlignment="1">
      <alignment horizontal="left" vertical="center"/>
    </xf>
    <xf numFmtId="0" fontId="14" fillId="0" borderId="151" xfId="0" applyFont="1" applyBorder="1" applyAlignment="1">
      <alignment horizontal="center" wrapText="1"/>
    </xf>
    <xf numFmtId="1" fontId="31" fillId="0" borderId="65" xfId="0" applyNumberFormat="1" applyFont="1" applyBorder="1"/>
    <xf numFmtId="1" fontId="31" fillId="0" borderId="156" xfId="0" applyNumberFormat="1" applyFont="1" applyBorder="1"/>
    <xf numFmtId="1" fontId="31" fillId="0" borderId="157" xfId="0" applyNumberFormat="1" applyFont="1" applyBorder="1"/>
    <xf numFmtId="1" fontId="31" fillId="0" borderId="158" xfId="0" applyNumberFormat="1" applyFont="1" applyBorder="1"/>
    <xf numFmtId="1" fontId="31" fillId="0" borderId="61" xfId="0" applyNumberFormat="1" applyFont="1" applyBorder="1"/>
    <xf numFmtId="1" fontId="31" fillId="0" borderId="64" xfId="0" applyNumberFormat="1" applyFont="1" applyBorder="1"/>
    <xf numFmtId="1" fontId="31" fillId="0" borderId="66" xfId="0" applyNumberFormat="1" applyFont="1" applyBorder="1"/>
    <xf numFmtId="3" fontId="31" fillId="0" borderId="116" xfId="0" applyNumberFormat="1" applyFont="1" applyBorder="1"/>
    <xf numFmtId="3" fontId="31" fillId="0" borderId="117" xfId="0" applyNumberFormat="1" applyFont="1" applyBorder="1"/>
    <xf numFmtId="3" fontId="31" fillId="0" borderId="118" xfId="0" applyNumberFormat="1" applyFont="1" applyBorder="1"/>
    <xf numFmtId="3" fontId="30" fillId="0" borderId="62" xfId="0" applyNumberFormat="1" applyFont="1" applyBorder="1"/>
    <xf numFmtId="3" fontId="30" fillId="0" borderId="63" xfId="0" applyNumberFormat="1" applyFont="1" applyBorder="1"/>
    <xf numFmtId="3" fontId="30" fillId="0" borderId="61" xfId="0" applyNumberFormat="1" applyFont="1" applyBorder="1"/>
    <xf numFmtId="166" fontId="10" fillId="0" borderId="161" xfId="0" applyNumberFormat="1" applyFont="1" applyBorder="1"/>
    <xf numFmtId="169" fontId="10" fillId="0" borderId="161" xfId="0" applyNumberFormat="1" applyFont="1" applyBorder="1"/>
    <xf numFmtId="1" fontId="10" fillId="0" borderId="169" xfId="0" applyNumberFormat="1" applyFont="1" applyBorder="1"/>
    <xf numFmtId="1" fontId="10" fillId="0" borderId="10" xfId="0" applyNumberFormat="1" applyFont="1" applyBorder="1"/>
    <xf numFmtId="166" fontId="10" fillId="0" borderId="73" xfId="0" applyNumberFormat="1" applyFont="1" applyBorder="1"/>
    <xf numFmtId="166" fontId="10" fillId="0" borderId="76" xfId="0" applyNumberFormat="1" applyFont="1" applyBorder="1"/>
    <xf numFmtId="0" fontId="19" fillId="0" borderId="125" xfId="0" applyFont="1" applyBorder="1" applyAlignment="1" applyProtection="1">
      <alignment horizontal="right"/>
    </xf>
    <xf numFmtId="0" fontId="19" fillId="0" borderId="136" xfId="0" applyFont="1" applyBorder="1" applyAlignment="1" applyProtection="1">
      <alignment horizontal="right"/>
    </xf>
    <xf numFmtId="166" fontId="10" fillId="0" borderId="78" xfId="0" applyNumberFormat="1" applyFont="1" applyBorder="1"/>
    <xf numFmtId="166" fontId="10" fillId="0" borderId="80" xfId="0" applyNumberFormat="1" applyFont="1" applyBorder="1"/>
    <xf numFmtId="0" fontId="19" fillId="0" borderId="86" xfId="0" applyFont="1" applyBorder="1" applyAlignment="1" applyProtection="1">
      <alignment horizontal="right"/>
    </xf>
    <xf numFmtId="0" fontId="19" fillId="0" borderId="87" xfId="0" applyFont="1" applyBorder="1" applyAlignment="1" applyProtection="1">
      <alignment horizontal="right"/>
    </xf>
    <xf numFmtId="0" fontId="19" fillId="0" borderId="88" xfId="0" applyFont="1" applyBorder="1" applyAlignment="1" applyProtection="1">
      <alignment horizontal="right"/>
    </xf>
    <xf numFmtId="3" fontId="10" fillId="0" borderId="61" xfId="1" applyNumberFormat="1" applyFont="1" applyBorder="1"/>
    <xf numFmtId="3" fontId="10" fillId="0" borderId="62" xfId="1" applyNumberFormat="1" applyFont="1" applyBorder="1"/>
    <xf numFmtId="3" fontId="10" fillId="0" borderId="64" xfId="1" applyNumberFormat="1" applyFont="1" applyBorder="1"/>
    <xf numFmtId="3" fontId="10" fillId="0" borderId="60" xfId="1" applyNumberFormat="1" applyFont="1" applyBorder="1"/>
    <xf numFmtId="3" fontId="10" fillId="0" borderId="66" xfId="1" applyNumberFormat="1" applyFont="1" applyBorder="1"/>
    <xf numFmtId="3" fontId="10" fillId="0" borderId="67" xfId="1" applyNumberFormat="1" applyFont="1" applyBorder="1"/>
    <xf numFmtId="3" fontId="10" fillId="0" borderId="83" xfId="1" applyNumberFormat="1" applyFont="1" applyBorder="1"/>
    <xf numFmtId="3" fontId="10" fillId="0" borderId="84" xfId="1" applyNumberFormat="1" applyFont="1" applyBorder="1"/>
    <xf numFmtId="3" fontId="10" fillId="0" borderId="85" xfId="1" applyNumberFormat="1" applyFont="1" applyBorder="1"/>
    <xf numFmtId="167" fontId="10" fillId="10" borderId="87" xfId="1" applyNumberFormat="1" applyFont="1" applyFill="1" applyBorder="1"/>
    <xf numFmtId="164" fontId="22" fillId="10" borderId="49" xfId="2" applyNumberFormat="1" applyFont="1" applyFill="1" applyBorder="1"/>
    <xf numFmtId="164" fontId="10" fillId="10" borderId="171" xfId="2" applyNumberFormat="1" applyFont="1" applyFill="1" applyBorder="1"/>
    <xf numFmtId="164" fontId="10" fillId="0" borderId="171" xfId="2" applyNumberFormat="1" applyFont="1" applyFill="1" applyBorder="1"/>
    <xf numFmtId="1" fontId="31" fillId="0" borderId="0" xfId="0" applyNumberFormat="1" applyFont="1"/>
    <xf numFmtId="3" fontId="14" fillId="0" borderId="13" xfId="0" applyNumberFormat="1" applyFont="1" applyBorder="1"/>
    <xf numFmtId="3" fontId="14" fillId="0" borderId="14" xfId="0" applyNumberFormat="1" applyFont="1" applyBorder="1"/>
    <xf numFmtId="3" fontId="14" fillId="0" borderId="15" xfId="0" applyNumberFormat="1" applyFont="1" applyBorder="1"/>
    <xf numFmtId="166" fontId="10" fillId="0" borderId="61" xfId="0" applyNumberFormat="1" applyFont="1" applyBorder="1" applyAlignment="1">
      <alignment horizontal="center"/>
    </xf>
    <xf numFmtId="166" fontId="10" fillId="0" borderId="168" xfId="0" applyNumberFormat="1" applyFont="1" applyBorder="1" applyAlignment="1">
      <alignment horizontal="center"/>
    </xf>
    <xf numFmtId="166" fontId="10" fillId="0" borderId="191" xfId="0" applyNumberFormat="1" applyFont="1" applyBorder="1" applyAlignment="1">
      <alignment horizontal="center"/>
    </xf>
    <xf numFmtId="0" fontId="14" fillId="0" borderId="161" xfId="0" applyFont="1" applyBorder="1"/>
    <xf numFmtId="3" fontId="43" fillId="0" borderId="73" xfId="0" applyNumberFormat="1" applyFont="1" applyBorder="1"/>
    <xf numFmtId="3" fontId="43" fillId="0" borderId="74" xfId="0" applyNumberFormat="1" applyFont="1" applyBorder="1"/>
    <xf numFmtId="3" fontId="43" fillId="0" borderId="75" xfId="0" applyNumberFormat="1" applyFont="1" applyBorder="1"/>
    <xf numFmtId="3" fontId="43" fillId="0" borderId="76" xfId="0" applyNumberFormat="1" applyFont="1" applyBorder="1"/>
    <xf numFmtId="3" fontId="43" fillId="0" borderId="19" xfId="0" applyNumberFormat="1" applyFont="1" applyBorder="1"/>
    <xf numFmtId="3" fontId="43" fillId="0" borderId="77" xfId="0" applyNumberFormat="1" applyFont="1" applyBorder="1"/>
    <xf numFmtId="3" fontId="43" fillId="0" borderId="78" xfId="0" applyNumberFormat="1" applyFont="1" applyBorder="1"/>
    <xf numFmtId="3" fontId="43" fillId="0" borderId="79" xfId="0" applyNumberFormat="1" applyFont="1" applyBorder="1"/>
    <xf numFmtId="3" fontId="43" fillId="0" borderId="80" xfId="0" applyNumberFormat="1" applyFont="1" applyBorder="1"/>
    <xf numFmtId="3" fontId="31" fillId="7" borderId="61" xfId="0" applyNumberFormat="1" applyFont="1" applyFill="1" applyBorder="1"/>
    <xf numFmtId="3" fontId="31" fillId="7" borderId="62" xfId="0" applyNumberFormat="1" applyFont="1" applyFill="1" applyBorder="1"/>
    <xf numFmtId="3" fontId="31" fillId="7" borderId="83" xfId="0" applyNumberFormat="1" applyFont="1" applyFill="1" applyBorder="1"/>
    <xf numFmtId="3" fontId="31" fillId="7" borderId="63" xfId="0" applyNumberFormat="1" applyFont="1" applyFill="1" applyBorder="1"/>
    <xf numFmtId="3" fontId="31" fillId="7" borderId="156" xfId="0" applyNumberFormat="1" applyFont="1" applyFill="1" applyBorder="1"/>
    <xf numFmtId="3" fontId="31" fillId="7" borderId="119" xfId="0" applyNumberFormat="1" applyFont="1" applyFill="1" applyBorder="1"/>
    <xf numFmtId="3" fontId="31" fillId="7" borderId="64" xfId="0" applyNumberFormat="1" applyFont="1" applyFill="1" applyBorder="1"/>
    <xf numFmtId="3" fontId="31" fillId="7" borderId="60" xfId="0" applyNumberFormat="1" applyFont="1" applyFill="1" applyBorder="1"/>
    <xf numFmtId="3" fontId="31" fillId="7" borderId="84" xfId="0" applyNumberFormat="1" applyFont="1" applyFill="1" applyBorder="1"/>
    <xf numFmtId="3" fontId="31" fillId="7" borderId="65" xfId="0" applyNumberFormat="1" applyFont="1" applyFill="1" applyBorder="1"/>
    <xf numFmtId="3" fontId="31" fillId="7" borderId="157" xfId="0" applyNumberFormat="1" applyFont="1" applyFill="1" applyBorder="1"/>
    <xf numFmtId="3" fontId="31" fillId="7" borderId="128" xfId="0" applyNumberFormat="1" applyFont="1" applyFill="1" applyBorder="1"/>
    <xf numFmtId="3" fontId="31" fillId="7" borderId="66" xfId="0" applyNumberFormat="1" applyFont="1" applyFill="1" applyBorder="1"/>
    <xf numFmtId="3" fontId="31" fillId="7" borderId="67" xfId="0" applyNumberFormat="1" applyFont="1" applyFill="1" applyBorder="1"/>
    <xf numFmtId="3" fontId="31" fillId="7" borderId="85" xfId="0" applyNumberFormat="1" applyFont="1" applyFill="1" applyBorder="1"/>
    <xf numFmtId="3" fontId="31" fillId="7" borderId="68" xfId="0" applyNumberFormat="1" applyFont="1" applyFill="1" applyBorder="1"/>
    <xf numFmtId="3" fontId="31" fillId="7" borderId="158" xfId="0" applyNumberFormat="1" applyFont="1" applyFill="1" applyBorder="1"/>
    <xf numFmtId="3" fontId="31" fillId="7" borderId="220" xfId="0" applyNumberFormat="1" applyFont="1" applyFill="1" applyBorder="1"/>
    <xf numFmtId="0" fontId="10" fillId="0" borderId="89" xfId="0" applyFont="1" applyBorder="1" applyAlignment="1">
      <alignment horizontal="center"/>
    </xf>
    <xf numFmtId="0" fontId="10" fillId="0" borderId="160" xfId="0" applyFont="1" applyFill="1" applyBorder="1" applyAlignment="1">
      <alignment wrapText="1"/>
    </xf>
    <xf numFmtId="3" fontId="10" fillId="0" borderId="223" xfId="0" applyNumberFormat="1" applyFont="1" applyBorder="1"/>
    <xf numFmtId="3" fontId="10" fillId="0" borderId="73" xfId="0" applyNumberFormat="1" applyFont="1" applyFill="1" applyBorder="1"/>
    <xf numFmtId="3" fontId="10" fillId="0" borderId="74" xfId="0" applyNumberFormat="1" applyFont="1" applyFill="1" applyBorder="1"/>
    <xf numFmtId="3" fontId="10" fillId="0" borderId="75" xfId="0" applyNumberFormat="1" applyFont="1" applyFill="1" applyBorder="1"/>
    <xf numFmtId="3" fontId="10" fillId="0" borderId="76" xfId="0" applyNumberFormat="1" applyFont="1" applyFill="1" applyBorder="1"/>
    <xf numFmtId="3" fontId="10" fillId="0" borderId="77" xfId="0" applyNumberFormat="1" applyFont="1" applyFill="1" applyBorder="1"/>
    <xf numFmtId="3" fontId="10" fillId="0" borderId="78" xfId="0" applyNumberFormat="1" applyFont="1" applyFill="1" applyBorder="1"/>
    <xf numFmtId="3" fontId="10" fillId="0" borderId="12" xfId="0" applyNumberFormat="1" applyFont="1" applyFill="1" applyBorder="1"/>
    <xf numFmtId="3" fontId="10" fillId="0" borderId="18" xfId="0" applyNumberFormat="1" applyFont="1" applyFill="1" applyBorder="1"/>
    <xf numFmtId="3" fontId="10" fillId="0" borderId="24" xfId="0" applyNumberFormat="1" applyFont="1" applyBorder="1"/>
    <xf numFmtId="169" fontId="10" fillId="0" borderId="92" xfId="0" applyNumberFormat="1" applyFont="1" applyBorder="1"/>
    <xf numFmtId="169" fontId="10" fillId="0" borderId="59" xfId="0" applyNumberFormat="1" applyFont="1" applyFill="1" applyBorder="1"/>
    <xf numFmtId="169" fontId="10" fillId="0" borderId="135" xfId="0" applyNumberFormat="1" applyFont="1" applyBorder="1"/>
    <xf numFmtId="3" fontId="43" fillId="0" borderId="81" xfId="0" applyNumberFormat="1" applyFont="1" applyBorder="1"/>
    <xf numFmtId="3" fontId="43" fillId="0" borderId="18" xfId="0" applyNumberFormat="1" applyFont="1" applyBorder="1"/>
    <xf numFmtId="3" fontId="43" fillId="0" borderId="82" xfId="0" applyNumberFormat="1" applyFont="1" applyBorder="1"/>
    <xf numFmtId="3" fontId="30" fillId="0" borderId="14" xfId="0" applyNumberFormat="1" applyFont="1" applyBorder="1"/>
    <xf numFmtId="3" fontId="30" fillId="0" borderId="102" xfId="0" applyNumberFormat="1" applyFont="1" applyBorder="1"/>
    <xf numFmtId="3" fontId="43" fillId="0" borderId="61" xfId="0" applyNumberFormat="1" applyFont="1" applyBorder="1"/>
    <xf numFmtId="3" fontId="43" fillId="0" borderId="63" xfId="0" applyNumberFormat="1" applyFont="1" applyBorder="1"/>
    <xf numFmtId="3" fontId="43" fillId="0" borderId="64" xfId="0" applyNumberFormat="1" applyFont="1" applyBorder="1"/>
    <xf numFmtId="3" fontId="43" fillId="0" borderId="65" xfId="0" applyNumberFormat="1" applyFont="1" applyBorder="1"/>
    <xf numFmtId="3" fontId="43" fillId="0" borderId="66" xfId="0" applyNumberFormat="1" applyFont="1" applyBorder="1"/>
    <xf numFmtId="3" fontId="43" fillId="0" borderId="68" xfId="0" applyNumberFormat="1" applyFont="1" applyBorder="1"/>
    <xf numFmtId="165" fontId="10" fillId="7" borderId="61" xfId="2" applyFont="1" applyFill="1" applyBorder="1"/>
    <xf numFmtId="165" fontId="10" fillId="7" borderId="62" xfId="2" applyFont="1" applyFill="1" applyBorder="1"/>
    <xf numFmtId="165" fontId="22" fillId="7" borderId="62" xfId="2" applyFont="1" applyFill="1" applyBorder="1"/>
    <xf numFmtId="165" fontId="10" fillId="7" borderId="63" xfId="2" applyFont="1" applyFill="1" applyBorder="1"/>
    <xf numFmtId="165" fontId="10" fillId="7" borderId="64" xfId="2" applyFont="1" applyFill="1" applyBorder="1"/>
    <xf numFmtId="165" fontId="10" fillId="7" borderId="60" xfId="2" applyFont="1" applyFill="1" applyBorder="1"/>
    <xf numFmtId="165" fontId="10" fillId="7" borderId="65" xfId="2" applyFont="1" applyFill="1" applyBorder="1"/>
    <xf numFmtId="165" fontId="10" fillId="7" borderId="116" xfId="2" applyFont="1" applyFill="1" applyBorder="1"/>
    <xf numFmtId="165" fontId="10" fillId="7" borderId="117" xfId="2" applyFont="1" applyFill="1" applyBorder="1"/>
    <xf numFmtId="165" fontId="10" fillId="7" borderId="118" xfId="2" applyFont="1" applyFill="1" applyBorder="1"/>
    <xf numFmtId="0" fontId="24" fillId="0" borderId="72" xfId="0" applyFont="1" applyBorder="1"/>
    <xf numFmtId="0" fontId="22" fillId="0" borderId="71" xfId="0" applyFont="1" applyBorder="1" applyAlignment="1">
      <alignment wrapText="1"/>
    </xf>
    <xf numFmtId="3" fontId="23" fillId="0" borderId="168" xfId="0" applyNumberFormat="1" applyFont="1" applyBorder="1"/>
    <xf numFmtId="3" fontId="23" fillId="0" borderId="161" xfId="0" applyNumberFormat="1" applyFont="1" applyBorder="1"/>
    <xf numFmtId="3" fontId="23" fillId="0" borderId="212" xfId="0" applyNumberFormat="1" applyFont="1" applyBorder="1"/>
    <xf numFmtId="3" fontId="24" fillId="0" borderId="60" xfId="0" applyNumberFormat="1" applyFont="1" applyBorder="1"/>
    <xf numFmtId="3" fontId="24" fillId="0" borderId="61" xfId="0" applyNumberFormat="1" applyFont="1" applyBorder="1"/>
    <xf numFmtId="3" fontId="24" fillId="0" borderId="62" xfId="0" applyNumberFormat="1" applyFont="1" applyBorder="1"/>
    <xf numFmtId="3" fontId="24" fillId="0" borderId="63" xfId="0" applyNumberFormat="1" applyFont="1" applyBorder="1"/>
    <xf numFmtId="3" fontId="24" fillId="0" borderId="64" xfId="0" applyNumberFormat="1" applyFont="1" applyBorder="1"/>
    <xf numFmtId="3" fontId="24" fillId="0" borderId="65" xfId="0" applyNumberFormat="1" applyFont="1" applyBorder="1"/>
    <xf numFmtId="3" fontId="24" fillId="0" borderId="66" xfId="0" applyNumberFormat="1" applyFont="1" applyBorder="1"/>
    <xf numFmtId="3" fontId="24" fillId="0" borderId="67" xfId="0" applyNumberFormat="1" applyFont="1" applyBorder="1"/>
    <xf numFmtId="3" fontId="24" fillId="0" borderId="68" xfId="0" applyNumberFormat="1" applyFont="1" applyBorder="1"/>
    <xf numFmtId="166" fontId="0" fillId="0" borderId="191" xfId="0" applyNumberFormat="1" applyFont="1" applyBorder="1" applyAlignment="1">
      <alignment horizontal="center"/>
    </xf>
    <xf numFmtId="166" fontId="0" fillId="0" borderId="120" xfId="0" applyNumberFormat="1" applyFont="1" applyBorder="1" applyAlignment="1">
      <alignment horizontal="center"/>
    </xf>
    <xf numFmtId="167" fontId="10" fillId="0" borderId="63" xfId="1" applyNumberFormat="1" applyFont="1" applyFill="1" applyBorder="1"/>
    <xf numFmtId="0" fontId="14" fillId="0" borderId="55" xfId="0" applyFont="1" applyFill="1" applyBorder="1" applyAlignment="1">
      <alignment horizontal="center" wrapText="1"/>
    </xf>
    <xf numFmtId="0" fontId="14" fillId="0" borderId="37" xfId="0" applyFont="1" applyFill="1" applyBorder="1" applyAlignment="1">
      <alignment horizontal="center" wrapText="1"/>
    </xf>
    <xf numFmtId="0" fontId="19" fillId="0" borderId="156" xfId="0" applyNumberFormat="1" applyFont="1" applyBorder="1" applyAlignment="1" applyProtection="1">
      <alignment horizontal="right"/>
    </xf>
    <xf numFmtId="0" fontId="19" fillId="0" borderId="157" xfId="0" applyNumberFormat="1" applyFont="1" applyBorder="1" applyAlignment="1" applyProtection="1">
      <alignment horizontal="right"/>
    </xf>
    <xf numFmtId="0" fontId="19" fillId="0" borderId="158" xfId="0" applyNumberFormat="1" applyFont="1" applyBorder="1" applyAlignment="1" applyProtection="1">
      <alignment horizontal="right"/>
    </xf>
    <xf numFmtId="0" fontId="14" fillId="0" borderId="243" xfId="0" applyFont="1" applyFill="1" applyBorder="1" applyAlignment="1">
      <alignment horizontal="center" wrapText="1"/>
    </xf>
    <xf numFmtId="0" fontId="14" fillId="0" borderId="155" xfId="0" applyFont="1" applyFill="1" applyBorder="1" applyAlignment="1">
      <alignment horizontal="center" wrapText="1"/>
    </xf>
    <xf numFmtId="0" fontId="45" fillId="0" borderId="63" xfId="0" applyFont="1" applyFill="1" applyBorder="1" applyAlignment="1" applyProtection="1">
      <alignment horizontal="center"/>
    </xf>
    <xf numFmtId="49" fontId="45" fillId="0" borderId="65" xfId="0" applyNumberFormat="1" applyFont="1" applyFill="1" applyBorder="1" applyAlignment="1" applyProtection="1">
      <alignment horizontal="center"/>
      <protection locked="0"/>
    </xf>
    <xf numFmtId="49" fontId="45" fillId="0" borderId="68" xfId="0" applyNumberFormat="1" applyFont="1" applyFill="1" applyBorder="1" applyAlignment="1" applyProtection="1">
      <alignment horizontal="center"/>
      <protection locked="0"/>
    </xf>
    <xf numFmtId="1" fontId="14" fillId="0" borderId="61" xfId="1" applyNumberFormat="1" applyFont="1" applyBorder="1"/>
    <xf numFmtId="1" fontId="14" fillId="0" borderId="62" xfId="1" applyNumberFormat="1" applyFont="1" applyBorder="1"/>
    <xf numFmtId="0" fontId="10" fillId="0" borderId="184" xfId="0" applyFont="1" applyFill="1" applyBorder="1" applyAlignment="1">
      <alignment wrapText="1"/>
    </xf>
    <xf numFmtId="1" fontId="10" fillId="0" borderId="191" xfId="1" applyNumberFormat="1" applyFont="1" applyBorder="1"/>
    <xf numFmtId="1" fontId="10" fillId="0" borderId="192" xfId="1" applyNumberFormat="1" applyFont="1" applyBorder="1"/>
    <xf numFmtId="1" fontId="10" fillId="0" borderId="184" xfId="1" applyNumberFormat="1" applyFont="1" applyBorder="1"/>
    <xf numFmtId="165" fontId="10" fillId="0" borderId="191" xfId="2" applyFont="1" applyBorder="1"/>
    <xf numFmtId="1" fontId="31" fillId="0" borderId="61" xfId="0" applyNumberFormat="1" applyFont="1" applyBorder="1" applyAlignment="1">
      <alignment horizontal="center"/>
    </xf>
    <xf numFmtId="1" fontId="31" fillId="0" borderId="62" xfId="0" applyNumberFormat="1" applyFont="1" applyBorder="1" applyAlignment="1">
      <alignment horizontal="center"/>
    </xf>
    <xf numFmtId="1" fontId="31" fillId="0" borderId="64" xfId="0" applyNumberFormat="1" applyFont="1" applyBorder="1" applyAlignment="1">
      <alignment horizontal="center"/>
    </xf>
    <xf numFmtId="1" fontId="31" fillId="0" borderId="66" xfId="0" applyNumberFormat="1" applyFont="1" applyBorder="1" applyAlignment="1">
      <alignment horizontal="center"/>
    </xf>
    <xf numFmtId="1" fontId="31" fillId="7" borderId="11" xfId="0" applyNumberFormat="1" applyFont="1" applyFill="1" applyBorder="1"/>
    <xf numFmtId="1" fontId="31" fillId="7" borderId="29" xfId="0" applyNumberFormat="1" applyFont="1" applyFill="1" applyBorder="1"/>
    <xf numFmtId="1" fontId="31" fillId="7" borderId="28" xfId="5" applyNumberFormat="1" applyFont="1" applyFill="1" applyBorder="1"/>
    <xf numFmtId="1" fontId="31" fillId="7" borderId="12" xfId="5" applyNumberFormat="1" applyFont="1" applyFill="1" applyBorder="1"/>
    <xf numFmtId="1" fontId="31" fillId="7" borderId="92" xfId="5" applyNumberFormat="1" applyFont="1" applyFill="1" applyBorder="1"/>
    <xf numFmtId="1" fontId="31" fillId="7" borderId="17" xfId="0" applyNumberFormat="1" applyFont="1" applyFill="1" applyBorder="1"/>
    <xf numFmtId="1" fontId="31" fillId="7" borderId="19" xfId="0" applyNumberFormat="1" applyFont="1" applyFill="1" applyBorder="1"/>
    <xf numFmtId="1" fontId="31" fillId="7" borderId="20" xfId="5" applyNumberFormat="1" applyFont="1" applyFill="1" applyBorder="1"/>
    <xf numFmtId="1" fontId="31" fillId="7" borderId="18" xfId="5" applyNumberFormat="1" applyFont="1" applyFill="1" applyBorder="1"/>
    <xf numFmtId="1" fontId="31" fillId="7" borderId="59" xfId="5" applyNumberFormat="1" applyFont="1" applyFill="1" applyBorder="1"/>
    <xf numFmtId="1" fontId="31" fillId="7" borderId="23" xfId="0" applyNumberFormat="1" applyFont="1" applyFill="1" applyBorder="1"/>
    <xf numFmtId="1" fontId="31" fillId="7" borderId="25" xfId="0" applyNumberFormat="1" applyFont="1" applyFill="1" applyBorder="1"/>
    <xf numFmtId="1" fontId="31" fillId="7" borderId="26" xfId="5" applyNumberFormat="1" applyFont="1" applyFill="1" applyBorder="1"/>
    <xf numFmtId="1" fontId="31" fillId="7" borderId="24" xfId="5" applyNumberFormat="1" applyFont="1" applyFill="1" applyBorder="1"/>
    <xf numFmtId="1" fontId="31" fillId="7" borderId="135" xfId="5" applyNumberFormat="1" applyFont="1" applyFill="1" applyBorder="1"/>
    <xf numFmtId="0" fontId="47" fillId="0" borderId="0" xfId="0" applyFont="1"/>
    <xf numFmtId="1" fontId="14" fillId="0" borderId="161" xfId="0" applyNumberFormat="1" applyFont="1" applyBorder="1"/>
    <xf numFmtId="0" fontId="10" fillId="0" borderId="168" xfId="0" applyFont="1" applyBorder="1"/>
    <xf numFmtId="0" fontId="10" fillId="0" borderId="169" xfId="0" applyFont="1" applyBorder="1"/>
    <xf numFmtId="0" fontId="10" fillId="0" borderId="184" xfId="0" applyFont="1" applyBorder="1"/>
    <xf numFmtId="165" fontId="14" fillId="0" borderId="169" xfId="2" applyFont="1" applyBorder="1"/>
    <xf numFmtId="170" fontId="19" fillId="0" borderId="88" xfId="17" applyFont="1" applyBorder="1" applyAlignment="1" applyProtection="1">
      <alignment horizontal="right"/>
    </xf>
    <xf numFmtId="0" fontId="14" fillId="0" borderId="4" xfId="0" applyFont="1" applyBorder="1" applyAlignment="1">
      <alignment horizontal="center"/>
    </xf>
    <xf numFmtId="0" fontId="14" fillId="0" borderId="52" xfId="0" applyFont="1" applyFill="1" applyBorder="1" applyAlignment="1">
      <alignment wrapText="1"/>
    </xf>
    <xf numFmtId="1" fontId="14" fillId="0" borderId="4" xfId="0" applyNumberFormat="1" applyFont="1" applyBorder="1"/>
    <xf numFmtId="0" fontId="14" fillId="0" borderId="56" xfId="0" applyFont="1" applyBorder="1"/>
    <xf numFmtId="0" fontId="14" fillId="0" borderId="153" xfId="0" applyFont="1" applyBorder="1"/>
    <xf numFmtId="0" fontId="10" fillId="0" borderId="167" xfId="0" applyFont="1" applyBorder="1"/>
    <xf numFmtId="0" fontId="14" fillId="0" borderId="160" xfId="0" applyFont="1" applyBorder="1"/>
    <xf numFmtId="0" fontId="10" fillId="0" borderId="201" xfId="0" applyFont="1" applyBorder="1"/>
    <xf numFmtId="0" fontId="10" fillId="0" borderId="176" xfId="0" applyFont="1" applyBorder="1"/>
    <xf numFmtId="0" fontId="10" fillId="0" borderId="177" xfId="0" applyFont="1" applyBorder="1"/>
    <xf numFmtId="0" fontId="14" fillId="0" borderId="236" xfId="0" applyFont="1" applyBorder="1"/>
    <xf numFmtId="0" fontId="14" fillId="0" borderId="190" xfId="0" applyFont="1" applyBorder="1"/>
    <xf numFmtId="0" fontId="14" fillId="0" borderId="131" xfId="2" applyNumberFormat="1" applyFont="1" applyBorder="1"/>
    <xf numFmtId="0" fontId="10" fillId="0" borderId="63" xfId="2" applyNumberFormat="1" applyFont="1" applyBorder="1"/>
    <xf numFmtId="0" fontId="10" fillId="0" borderId="65" xfId="2" applyNumberFormat="1" applyFont="1" applyBorder="1"/>
    <xf numFmtId="0" fontId="10" fillId="0" borderId="68" xfId="2" applyNumberFormat="1" applyFont="1" applyBorder="1"/>
    <xf numFmtId="0" fontId="19" fillId="0" borderId="63" xfId="0" applyFont="1" applyBorder="1" applyAlignment="1" applyProtection="1">
      <alignment horizontal="right"/>
    </xf>
    <xf numFmtId="0" fontId="19" fillId="0" borderId="65" xfId="0" applyFont="1" applyBorder="1" applyAlignment="1" applyProtection="1">
      <alignment horizontal="right"/>
    </xf>
    <xf numFmtId="0" fontId="19" fillId="0" borderId="65" xfId="0" applyFont="1" applyFill="1" applyBorder="1" applyAlignment="1" applyProtection="1">
      <alignment horizontal="right"/>
    </xf>
    <xf numFmtId="0" fontId="19" fillId="0" borderId="116" xfId="0" applyFont="1" applyBorder="1" applyAlignment="1" applyProtection="1">
      <alignment horizontal="right"/>
    </xf>
    <xf numFmtId="0" fontId="19" fillId="0" borderId="117" xfId="0" applyFont="1" applyBorder="1" applyAlignment="1" applyProtection="1">
      <alignment horizontal="right"/>
    </xf>
    <xf numFmtId="0" fontId="19" fillId="0" borderId="118" xfId="0" applyFont="1" applyBorder="1" applyAlignment="1" applyProtection="1">
      <alignment horizontal="right"/>
    </xf>
    <xf numFmtId="0" fontId="27" fillId="0" borderId="86" xfId="0" applyFont="1" applyBorder="1" applyAlignment="1" applyProtection="1">
      <alignment horizontal="right"/>
    </xf>
    <xf numFmtId="0" fontId="27" fillId="0" borderId="87" xfId="0" applyFont="1" applyBorder="1" applyAlignment="1" applyProtection="1">
      <alignment horizontal="right"/>
    </xf>
    <xf numFmtId="0" fontId="27" fillId="0" borderId="167" xfId="0" applyFont="1" applyBorder="1" applyAlignment="1" applyProtection="1">
      <alignment horizontal="right"/>
    </xf>
    <xf numFmtId="1" fontId="23" fillId="0" borderId="63" xfId="0" applyNumberFormat="1" applyFont="1" applyBorder="1"/>
    <xf numFmtId="1" fontId="23" fillId="0" borderId="65" xfId="0" applyNumberFormat="1" applyFont="1" applyBorder="1"/>
    <xf numFmtId="1" fontId="23" fillId="0" borderId="118" xfId="0" applyNumberFormat="1" applyFont="1" applyBorder="1"/>
    <xf numFmtId="1" fontId="22" fillId="0" borderId="63" xfId="0" applyNumberFormat="1" applyFont="1" applyBorder="1"/>
    <xf numFmtId="1" fontId="22" fillId="0" borderId="65" xfId="0" applyNumberFormat="1" applyFont="1" applyBorder="1"/>
    <xf numFmtId="1" fontId="22" fillId="0" borderId="51" xfId="0" applyNumberFormat="1" applyFont="1" applyBorder="1"/>
    <xf numFmtId="1" fontId="22" fillId="0" borderId="30" xfId="0" applyNumberFormat="1" applyFont="1" applyBorder="1"/>
    <xf numFmtId="1" fontId="22" fillId="0" borderId="21" xfId="0" applyNumberFormat="1" applyFont="1" applyBorder="1"/>
    <xf numFmtId="1" fontId="22" fillId="0" borderId="33" xfId="0" applyNumberFormat="1" applyFont="1" applyBorder="1"/>
    <xf numFmtId="1" fontId="22" fillId="0" borderId="27" xfId="0" applyNumberFormat="1" applyFont="1" applyBorder="1"/>
    <xf numFmtId="1" fontId="22" fillId="0" borderId="42" xfId="0" applyNumberFormat="1" applyFont="1" applyBorder="1"/>
    <xf numFmtId="3" fontId="23" fillId="0" borderId="198" xfId="0" applyNumberFormat="1" applyFont="1" applyBorder="1"/>
    <xf numFmtId="3" fontId="23" fillId="0" borderId="69" xfId="0" applyNumberFormat="1" applyFont="1" applyBorder="1"/>
    <xf numFmtId="3" fontId="22" fillId="0" borderId="32" xfId="0" applyNumberFormat="1" applyFont="1" applyBorder="1"/>
    <xf numFmtId="3" fontId="22" fillId="0" borderId="96" xfId="0" applyNumberFormat="1" applyFont="1" applyBorder="1"/>
    <xf numFmtId="1" fontId="22" fillId="0" borderId="60" xfId="0" applyNumberFormat="1" applyFont="1" applyBorder="1"/>
    <xf numFmtId="1" fontId="22" fillId="0" borderId="61" xfId="0" applyNumberFormat="1" applyFont="1" applyBorder="1"/>
    <xf numFmtId="1" fontId="22" fillId="0" borderId="62" xfId="0" applyNumberFormat="1" applyFont="1" applyBorder="1"/>
    <xf numFmtId="1" fontId="22" fillId="0" borderId="64" xfId="0" applyNumberFormat="1" applyFont="1" applyBorder="1"/>
    <xf numFmtId="1" fontId="22" fillId="0" borderId="66" xfId="0" applyNumberFormat="1" applyFont="1" applyBorder="1"/>
    <xf numFmtId="1" fontId="22" fillId="0" borderId="67" xfId="0" applyNumberFormat="1" applyFont="1" applyBorder="1"/>
    <xf numFmtId="1" fontId="22" fillId="0" borderId="68" xfId="0" applyNumberFormat="1" applyFont="1" applyBorder="1"/>
    <xf numFmtId="0" fontId="10" fillId="0" borderId="62" xfId="0" applyFont="1" applyFill="1" applyBorder="1" applyAlignment="1">
      <alignment wrapText="1"/>
    </xf>
    <xf numFmtId="1" fontId="10" fillId="0" borderId="63" xfId="0" applyNumberFormat="1" applyFont="1" applyFill="1" applyBorder="1"/>
    <xf numFmtId="1" fontId="10" fillId="0" borderId="231" xfId="0" applyNumberFormat="1" applyFont="1" applyBorder="1"/>
    <xf numFmtId="1" fontId="10" fillId="0" borderId="176" xfId="0" applyNumberFormat="1" applyFont="1" applyBorder="1"/>
    <xf numFmtId="1" fontId="10" fillId="0" borderId="177" xfId="0" applyNumberFormat="1" applyFont="1" applyBorder="1"/>
    <xf numFmtId="0" fontId="19" fillId="0" borderId="0" xfId="0" applyFont="1" applyBorder="1" applyAlignment="1" applyProtection="1">
      <alignment horizontal="right"/>
    </xf>
    <xf numFmtId="3" fontId="10" fillId="0" borderId="61" xfId="0" applyNumberFormat="1" applyFont="1" applyBorder="1" applyAlignment="1">
      <alignment horizontal="right"/>
    </xf>
    <xf numFmtId="3" fontId="10" fillId="0" borderId="63" xfId="0" applyNumberFormat="1" applyFont="1" applyBorder="1" applyAlignment="1">
      <alignment horizontal="right"/>
    </xf>
    <xf numFmtId="3" fontId="10" fillId="0" borderId="168" xfId="0" applyNumberFormat="1" applyFont="1" applyBorder="1" applyAlignment="1">
      <alignment horizontal="right"/>
    </xf>
    <xf numFmtId="3" fontId="10" fillId="0" borderId="191" xfId="0" applyNumberFormat="1" applyFont="1" applyBorder="1" applyAlignment="1">
      <alignment horizontal="right"/>
    </xf>
    <xf numFmtId="3" fontId="10" fillId="0" borderId="184" xfId="0" applyNumberFormat="1" applyFont="1" applyBorder="1" applyAlignment="1">
      <alignment horizontal="right"/>
    </xf>
    <xf numFmtId="3" fontId="10" fillId="0" borderId="164" xfId="2" applyNumberFormat="1" applyFont="1" applyBorder="1" applyAlignment="1">
      <alignment horizontal="right"/>
    </xf>
    <xf numFmtId="3" fontId="10" fillId="0" borderId="165" xfId="2" applyNumberFormat="1" applyFont="1" applyBorder="1" applyAlignment="1">
      <alignment horizontal="right"/>
    </xf>
    <xf numFmtId="3" fontId="10" fillId="0" borderId="166" xfId="2" applyNumberFormat="1" applyFont="1" applyBorder="1" applyAlignment="1">
      <alignment horizontal="right"/>
    </xf>
    <xf numFmtId="3" fontId="10" fillId="0" borderId="86" xfId="0" applyNumberFormat="1" applyFont="1" applyBorder="1" applyAlignment="1">
      <alignment horizontal="right"/>
    </xf>
    <xf numFmtId="3" fontId="10" fillId="0" borderId="214" xfId="0" applyNumberFormat="1" applyFont="1" applyBorder="1" applyAlignment="1">
      <alignment horizontal="right"/>
    </xf>
    <xf numFmtId="3" fontId="10" fillId="0" borderId="175" xfId="0" applyNumberFormat="1" applyFont="1" applyBorder="1" applyAlignment="1">
      <alignment horizontal="right"/>
    </xf>
    <xf numFmtId="3" fontId="22" fillId="0" borderId="77" xfId="0" applyNumberFormat="1" applyFont="1" applyFill="1" applyBorder="1"/>
    <xf numFmtId="0" fontId="14" fillId="0" borderId="108" xfId="0" applyFont="1" applyFill="1" applyBorder="1" applyAlignment="1">
      <alignment horizontal="center"/>
    </xf>
    <xf numFmtId="0" fontId="14" fillId="0" borderId="12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23" fillId="0" borderId="241" xfId="0" applyFont="1" applyFill="1" applyBorder="1" applyAlignment="1">
      <alignment horizontal="center"/>
    </xf>
    <xf numFmtId="0" fontId="23" fillId="0" borderId="57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45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43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14" xfId="0" applyFont="1" applyFill="1" applyBorder="1" applyAlignment="1">
      <alignment horizontal="center"/>
    </xf>
    <xf numFmtId="0" fontId="23" fillId="0" borderId="141" xfId="0" applyFont="1" applyFill="1" applyBorder="1" applyAlignment="1">
      <alignment horizontal="center"/>
    </xf>
    <xf numFmtId="0" fontId="14" fillId="0" borderId="89" xfId="0" applyFont="1" applyFill="1" applyBorder="1" applyAlignment="1">
      <alignment horizontal="center"/>
    </xf>
    <xf numFmtId="0" fontId="14" fillId="0" borderId="90" xfId="0" applyFont="1" applyFill="1" applyBorder="1" applyAlignment="1">
      <alignment horizontal="center"/>
    </xf>
    <xf numFmtId="0" fontId="14" fillId="0" borderId="9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45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center"/>
    </xf>
    <xf numFmtId="0" fontId="40" fillId="0" borderId="89" xfId="0" applyFont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0" fontId="40" fillId="0" borderId="91" xfId="0" applyFont="1" applyBorder="1" applyAlignment="1">
      <alignment horizontal="center" vertical="center"/>
    </xf>
    <xf numFmtId="0" fontId="30" fillId="0" borderId="149" xfId="0" applyFont="1" applyBorder="1" applyAlignment="1">
      <alignment horizontal="center"/>
    </xf>
    <xf numFmtId="0" fontId="30" fillId="0" borderId="144" xfId="0" applyFont="1" applyBorder="1" applyAlignment="1">
      <alignment horizontal="center"/>
    </xf>
    <xf numFmtId="0" fontId="30" fillId="0" borderId="89" xfId="0" applyFont="1" applyBorder="1" applyAlignment="1">
      <alignment horizontal="center"/>
    </xf>
    <xf numFmtId="0" fontId="30" fillId="0" borderId="91" xfId="0" applyFont="1" applyBorder="1" applyAlignment="1">
      <alignment horizontal="center"/>
    </xf>
    <xf numFmtId="0" fontId="11" fillId="0" borderId="3" xfId="0" applyFont="1" applyFill="1" applyBorder="1" applyAlignment="1">
      <alignment horizontal="center" wrapText="1"/>
    </xf>
    <xf numFmtId="0" fontId="11" fillId="0" borderId="108" xfId="0" applyFont="1" applyFill="1" applyBorder="1" applyAlignment="1">
      <alignment horizontal="center" wrapText="1"/>
    </xf>
    <xf numFmtId="0" fontId="11" fillId="0" borderId="114" xfId="0" applyFont="1" applyFill="1" applyBorder="1" applyAlignment="1">
      <alignment horizontal="center" wrapText="1"/>
    </xf>
    <xf numFmtId="0" fontId="11" fillId="0" borderId="107" xfId="0" applyFont="1" applyFill="1" applyBorder="1" applyAlignment="1">
      <alignment horizontal="center" wrapText="1"/>
    </xf>
    <xf numFmtId="0" fontId="11" fillId="0" borderId="178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5" xfId="0" applyFont="1" applyFill="1" applyBorder="1" applyAlignment="1">
      <alignment horizontal="center" wrapText="1"/>
    </xf>
    <xf numFmtId="0" fontId="14" fillId="0" borderId="108" xfId="0" applyFont="1" applyFill="1" applyBorder="1" applyAlignment="1">
      <alignment horizontal="center" wrapText="1"/>
    </xf>
    <xf numFmtId="0" fontId="14" fillId="0" borderId="114" xfId="0" applyFont="1" applyFill="1" applyBorder="1" applyAlignment="1">
      <alignment horizontal="center" wrapText="1"/>
    </xf>
    <xf numFmtId="0" fontId="14" fillId="0" borderId="107" xfId="0" applyFont="1" applyFill="1" applyBorder="1" applyAlignment="1">
      <alignment horizontal="center" wrapText="1"/>
    </xf>
    <xf numFmtId="0" fontId="14" fillId="0" borderId="178" xfId="0" applyFont="1" applyFill="1" applyBorder="1" applyAlignment="1">
      <alignment horizontal="center" wrapText="1"/>
    </xf>
    <xf numFmtId="0" fontId="14" fillId="0" borderId="210" xfId="0" applyFont="1" applyBorder="1" applyAlignment="1">
      <alignment horizontal="center" wrapText="1"/>
    </xf>
    <xf numFmtId="0" fontId="14" fillId="0" borderId="175" xfId="0" applyFont="1" applyBorder="1" applyAlignment="1">
      <alignment horizontal="center" wrapText="1"/>
    </xf>
    <xf numFmtId="0" fontId="14" fillId="0" borderId="141" xfId="0" applyFont="1" applyFill="1" applyBorder="1" applyAlignment="1">
      <alignment horizontal="center"/>
    </xf>
    <xf numFmtId="0" fontId="14" fillId="0" borderId="114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229" xfId="0" applyFont="1" applyFill="1" applyBorder="1" applyAlignment="1">
      <alignment horizontal="center" vertical="top" wrapText="1"/>
    </xf>
    <xf numFmtId="0" fontId="14" fillId="0" borderId="90" xfId="0" applyFont="1" applyFill="1" applyBorder="1" applyAlignment="1">
      <alignment horizontal="center" vertical="top" wrapText="1"/>
    </xf>
    <xf numFmtId="0" fontId="14" fillId="0" borderId="230" xfId="0" applyFont="1" applyFill="1" applyBorder="1" applyAlignment="1">
      <alignment horizontal="center" vertical="top" wrapText="1"/>
    </xf>
    <xf numFmtId="0" fontId="14" fillId="0" borderId="225" xfId="0" applyFont="1" applyFill="1" applyBorder="1" applyAlignment="1">
      <alignment horizontal="left" vertical="top" wrapText="1"/>
    </xf>
    <xf numFmtId="0" fontId="14" fillId="0" borderId="226" xfId="0" applyFont="1" applyFill="1" applyBorder="1" applyAlignment="1">
      <alignment horizontal="left" vertical="top" wrapText="1"/>
    </xf>
    <xf numFmtId="0" fontId="14" fillId="0" borderId="22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81" xfId="0" applyFont="1" applyFill="1" applyBorder="1" applyAlignment="1">
      <alignment horizontal="left" wrapText="1"/>
    </xf>
    <xf numFmtId="0" fontId="11" fillId="0" borderId="150" xfId="0" applyFont="1" applyFill="1" applyBorder="1" applyAlignment="1">
      <alignment horizontal="left" wrapText="1"/>
    </xf>
    <xf numFmtId="0" fontId="11" fillId="0" borderId="89" xfId="0" applyFont="1" applyFill="1" applyBorder="1" applyAlignment="1">
      <alignment horizontal="left" wrapText="1"/>
    </xf>
    <xf numFmtId="0" fontId="11" fillId="0" borderId="91" xfId="0" applyFont="1" applyFill="1" applyBorder="1" applyAlignment="1">
      <alignment horizontal="left" wrapText="1"/>
    </xf>
    <xf numFmtId="0" fontId="14" fillId="0" borderId="253" xfId="0" applyFont="1" applyFill="1" applyBorder="1" applyAlignment="1">
      <alignment horizontal="center" wrapText="1"/>
    </xf>
    <xf numFmtId="0" fontId="14" fillId="0" borderId="124" xfId="0" applyFont="1" applyFill="1" applyBorder="1" applyAlignment="1">
      <alignment horizontal="center" wrapText="1"/>
    </xf>
    <xf numFmtId="0" fontId="14" fillId="0" borderId="106" xfId="0" applyFont="1" applyFill="1" applyBorder="1" applyAlignment="1">
      <alignment horizontal="center" wrapText="1"/>
    </xf>
    <xf numFmtId="0" fontId="14" fillId="0" borderId="109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45" xfId="0" applyFont="1" applyFill="1" applyBorder="1" applyAlignment="1">
      <alignment horizontal="center"/>
    </xf>
    <xf numFmtId="0" fontId="30" fillId="0" borderId="114" xfId="0" applyFont="1" applyFill="1" applyBorder="1" applyAlignment="1">
      <alignment horizontal="center"/>
    </xf>
    <xf numFmtId="0" fontId="30" fillId="0" borderId="107" xfId="0" applyFont="1" applyFill="1" applyBorder="1" applyAlignment="1">
      <alignment horizontal="center"/>
    </xf>
    <xf numFmtId="0" fontId="30" fillId="0" borderId="178" xfId="0" applyFont="1" applyFill="1" applyBorder="1" applyAlignment="1">
      <alignment horizontal="center"/>
    </xf>
    <xf numFmtId="0" fontId="30" fillId="0" borderId="229" xfId="0" applyFont="1" applyFill="1" applyBorder="1" applyAlignment="1">
      <alignment horizontal="center"/>
    </xf>
    <xf numFmtId="0" fontId="30" fillId="0" borderId="90" xfId="0" applyFont="1" applyFill="1" applyBorder="1" applyAlignment="1">
      <alignment horizontal="center"/>
    </xf>
    <xf numFmtId="0" fontId="30" fillId="0" borderId="91" xfId="0" applyFont="1" applyFill="1" applyBorder="1" applyAlignment="1">
      <alignment horizontal="center"/>
    </xf>
    <xf numFmtId="0" fontId="30" fillId="0" borderId="109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48" xfId="0" applyFont="1" applyFill="1" applyBorder="1" applyAlignment="1">
      <alignment horizontal="center"/>
    </xf>
    <xf numFmtId="0" fontId="10" fillId="0" borderId="150" xfId="0" applyFont="1" applyBorder="1" applyAlignment="1">
      <alignment horizontal="left" wrapText="1"/>
    </xf>
  </cellXfs>
  <cellStyles count="439">
    <cellStyle name="cf1" xfId="3"/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58"/>
    <cellStyle name="Normal 10 2 2" xfId="139"/>
    <cellStyle name="Normal 10 3" xfId="147"/>
    <cellStyle name="Normal 10 3 2" xfId="180"/>
    <cellStyle name="Normal 10 4" xfId="114"/>
    <cellStyle name="Normal 10 4 2" xfId="209"/>
    <cellStyle name="Normal 10 4 3" xfId="265"/>
    <cellStyle name="Normal 10 4 4" xfId="337"/>
    <cellStyle name="Normal 10 4 5" xfId="410"/>
    <cellStyle name="Normal 11" xfId="9"/>
    <cellStyle name="Normal 11 2" xfId="108"/>
    <cellStyle name="Normal 11 3" xfId="299"/>
    <cellStyle name="Normal 11 4" xfId="376"/>
    <cellStyle name="Normal 12" xfId="61"/>
    <cellStyle name="Normal 12 2" xfId="300"/>
    <cellStyle name="Normal 12 3" xfId="345"/>
    <cellStyle name="Normal 13" xfId="83"/>
    <cellStyle name="Normal 14" xfId="181"/>
    <cellStyle name="Normal 15" xfId="237"/>
    <cellStyle name="Normal 16" xfId="308"/>
    <cellStyle name="Normal 17" xfId="382"/>
    <cellStyle name="Normal 2" xfId="4"/>
    <cellStyle name="Normal 2 2" xfId="38"/>
    <cellStyle name="Normal 2 2 2" xfId="76"/>
    <cellStyle name="Normal 2 2 2 2" xfId="121"/>
    <cellStyle name="Normal 2 2 2 3" xfId="297"/>
    <cellStyle name="Normal 2 2 2 4" xfId="381"/>
    <cellStyle name="Normal 2 2 3" xfId="99"/>
    <cellStyle name="Normal 2 2 4" xfId="196"/>
    <cellStyle name="Normal 2 2 5" xfId="252"/>
    <cellStyle name="Normal 2 2 6" xfId="324"/>
    <cellStyle name="Normal 2 2 7" xfId="397"/>
    <cellStyle name="Normal 2 3" xfId="15"/>
    <cellStyle name="Normal 2 3 2" xfId="120"/>
    <cellStyle name="Normal 2 4" xfId="129"/>
    <cellStyle name="Normal 3" xfId="10"/>
    <cellStyle name="Normal 3 2" xfId="19"/>
    <cellStyle name="Normal 3 2 2" xfId="131"/>
    <cellStyle name="Normal 3 2 3" xfId="110"/>
    <cellStyle name="Normal 3 2 3 2" xfId="206"/>
    <cellStyle name="Normal 3 2 3 3" xfId="262"/>
    <cellStyle name="Normal 3 2 3 4" xfId="334"/>
    <cellStyle name="Normal 3 2 3 5" xfId="407"/>
    <cellStyle name="Normal 3 3" xfId="52"/>
    <cellStyle name="Normal 3 3 2" xfId="118"/>
    <cellStyle name="Normal 3 3 3" xfId="379"/>
    <cellStyle name="Normal 3 4" xfId="128"/>
    <cellStyle name="Normal 3 5" xfId="140"/>
    <cellStyle name="Normal 3 5 2" xfId="178"/>
    <cellStyle name="Normal 3 6" xfId="107"/>
    <cellStyle name="Normal 3 6 2" xfId="204"/>
    <cellStyle name="Normal 3 6 3" xfId="260"/>
    <cellStyle name="Normal 3 6 4" xfId="332"/>
    <cellStyle name="Normal 3 6 5" xfId="405"/>
    <cellStyle name="Normal 4" xfId="20"/>
    <cellStyle name="Normal 4 10" xfId="84"/>
    <cellStyle name="Normal 4 11" xfId="182"/>
    <cellStyle name="Normal 4 12" xfId="238"/>
    <cellStyle name="Normal 4 13" xfId="310"/>
    <cellStyle name="Normal 4 14" xfId="383"/>
    <cellStyle name="Normal 4 2" xfId="22"/>
    <cellStyle name="Normal 4 2 10" xfId="240"/>
    <cellStyle name="Normal 4 2 11" xfId="312"/>
    <cellStyle name="Normal 4 2 12" xfId="385"/>
    <cellStyle name="Normal 4 2 2" xfId="30"/>
    <cellStyle name="Normal 4 2 2 2" xfId="70"/>
    <cellStyle name="Normal 4 2 2 2 2" xfId="166"/>
    <cellStyle name="Normal 4 2 2 2 3" xfId="231"/>
    <cellStyle name="Normal 4 2 2 2 4" xfId="287"/>
    <cellStyle name="Normal 4 2 2 2 5" xfId="364"/>
    <cellStyle name="Normal 4 2 2 2 6" xfId="432"/>
    <cellStyle name="Normal 4 2 2 3" xfId="93"/>
    <cellStyle name="Normal 4 2 2 4" xfId="190"/>
    <cellStyle name="Normal 4 2 2 5" xfId="246"/>
    <cellStyle name="Normal 4 2 2 6" xfId="318"/>
    <cellStyle name="Normal 4 2 2 7" xfId="391"/>
    <cellStyle name="Normal 4 2 3" xfId="34"/>
    <cellStyle name="Normal 4 2 3 2" xfId="74"/>
    <cellStyle name="Normal 4 2 3 2 2" xfId="307"/>
    <cellStyle name="Normal 4 2 3 2 3" xfId="370"/>
    <cellStyle name="Normal 4 2 3 3" xfId="97"/>
    <cellStyle name="Normal 4 2 3 4" xfId="194"/>
    <cellStyle name="Normal 4 2 3 5" xfId="250"/>
    <cellStyle name="Normal 4 2 3 6" xfId="322"/>
    <cellStyle name="Normal 4 2 3 7" xfId="395"/>
    <cellStyle name="Normal 4 2 4" xfId="64"/>
    <cellStyle name="Normal 4 2 4 2" xfId="151"/>
    <cellStyle name="Normal 4 2 4 3" xfId="216"/>
    <cellStyle name="Normal 4 2 4 4" xfId="272"/>
    <cellStyle name="Normal 4 2 4 5" xfId="349"/>
    <cellStyle name="Normal 4 2 4 6" xfId="417"/>
    <cellStyle name="Normal 4 2 5" xfId="162"/>
    <cellStyle name="Normal 4 2 5 2" xfId="227"/>
    <cellStyle name="Normal 4 2 5 3" xfId="283"/>
    <cellStyle name="Normal 4 2 5 4" xfId="360"/>
    <cellStyle name="Normal 4 2 5 5" xfId="428"/>
    <cellStyle name="Normal 4 2 6" xfId="170"/>
    <cellStyle name="Normal 4 2 6 2" xfId="235"/>
    <cellStyle name="Normal 4 2 6 3" xfId="291"/>
    <cellStyle name="Normal 4 2 6 4" xfId="368"/>
    <cellStyle name="Normal 4 2 6 5" xfId="436"/>
    <cellStyle name="Normal 4 2 7" xfId="156"/>
    <cellStyle name="Normal 4 2 7 2" xfId="221"/>
    <cellStyle name="Normal 4 2 7 3" xfId="277"/>
    <cellStyle name="Normal 4 2 7 4" xfId="354"/>
    <cellStyle name="Normal 4 2 7 5" xfId="422"/>
    <cellStyle name="Normal 4 2 8" xfId="86"/>
    <cellStyle name="Normal 4 2 9" xfId="184"/>
    <cellStyle name="Normal 4 2_MAL2T-2014A.XLS" xfId="172"/>
    <cellStyle name="Normal 4 3" xfId="25"/>
    <cellStyle name="Normal 4 3 10" xfId="388"/>
    <cellStyle name="Normal 4 3 2" xfId="47"/>
    <cellStyle name="Normal 4 3 2 2" xfId="79"/>
    <cellStyle name="Normal 4 3 2 2 2" xfId="164"/>
    <cellStyle name="Normal 4 3 2 2 3" xfId="229"/>
    <cellStyle name="Normal 4 3 2 2 4" xfId="285"/>
    <cellStyle name="Normal 4 3 2 2 5" xfId="362"/>
    <cellStyle name="Normal 4 3 2 2 6" xfId="430"/>
    <cellStyle name="Normal 4 3 2 3" xfId="102"/>
    <cellStyle name="Normal 4 3 2 4" xfId="199"/>
    <cellStyle name="Normal 4 3 2 5" xfId="255"/>
    <cellStyle name="Normal 4 3 2 6" xfId="327"/>
    <cellStyle name="Normal 4 3 2 7" xfId="400"/>
    <cellStyle name="Normal 4 3 3" xfId="67"/>
    <cellStyle name="Normal 4 3 3 2" xfId="148"/>
    <cellStyle name="Normal 4 3 3 3" xfId="213"/>
    <cellStyle name="Normal 4 3 3 4" xfId="269"/>
    <cellStyle name="Normal 4 3 3 5" xfId="346"/>
    <cellStyle name="Normal 4 3 3 6" xfId="414"/>
    <cellStyle name="Normal 4 3 4" xfId="153"/>
    <cellStyle name="Normal 4 3 4 2" xfId="218"/>
    <cellStyle name="Normal 4 3 4 3" xfId="274"/>
    <cellStyle name="Normal 4 3 4 4" xfId="351"/>
    <cellStyle name="Normal 4 3 4 5" xfId="419"/>
    <cellStyle name="Normal 4 3 5" xfId="159"/>
    <cellStyle name="Normal 4 3 5 2" xfId="224"/>
    <cellStyle name="Normal 4 3 5 3" xfId="280"/>
    <cellStyle name="Normal 4 3 5 4" xfId="357"/>
    <cellStyle name="Normal 4 3 5 5" xfId="425"/>
    <cellStyle name="Normal 4 3 6" xfId="89"/>
    <cellStyle name="Normal 4 3 7" xfId="187"/>
    <cellStyle name="Normal 4 3 8" xfId="243"/>
    <cellStyle name="Normal 4 3 9" xfId="315"/>
    <cellStyle name="Normal 4 3_MAL2T-2014A.XLS" xfId="173"/>
    <cellStyle name="Normal 4 4" xfId="26"/>
    <cellStyle name="Normal 4 4 2" xfId="49"/>
    <cellStyle name="Normal 4 4 2 2" xfId="81"/>
    <cellStyle name="Normal 4 4 2 2 2" xfId="306"/>
    <cellStyle name="Normal 4 4 2 2 3" xfId="374"/>
    <cellStyle name="Normal 4 4 2 3" xfId="104"/>
    <cellStyle name="Normal 4 4 2 4" xfId="201"/>
    <cellStyle name="Normal 4 4 2 5" xfId="257"/>
    <cellStyle name="Normal 4 4 2 6" xfId="329"/>
    <cellStyle name="Normal 4 4 2 7" xfId="402"/>
    <cellStyle name="Normal 4 4 3" xfId="68"/>
    <cellStyle name="Normal 4 4 3 2" xfId="305"/>
    <cellStyle name="Normal 4 4 3 3" xfId="343"/>
    <cellStyle name="Normal 4 4 4" xfId="90"/>
    <cellStyle name="Normal 4 4 5" xfId="188"/>
    <cellStyle name="Normal 4 4 6" xfId="244"/>
    <cellStyle name="Normal 4 4 7" xfId="316"/>
    <cellStyle name="Normal 4 4 8" xfId="389"/>
    <cellStyle name="Normal 4 5" xfId="32"/>
    <cellStyle name="Normal 4 5 2" xfId="72"/>
    <cellStyle name="Normal 4 5 2 2" xfId="298"/>
    <cellStyle name="Normal 4 5 2 3" xfId="372"/>
    <cellStyle name="Normal 4 5 3" xfId="95"/>
    <cellStyle name="Normal 4 5 4" xfId="192"/>
    <cellStyle name="Normal 4 5 5" xfId="248"/>
    <cellStyle name="Normal 4 5 6" xfId="320"/>
    <cellStyle name="Normal 4 5 7" xfId="393"/>
    <cellStyle name="Normal 4 6" xfId="62"/>
    <cellStyle name="Normal 4 6 2" xfId="149"/>
    <cellStyle name="Normal 4 6 3" xfId="214"/>
    <cellStyle name="Normal 4 6 4" xfId="270"/>
    <cellStyle name="Normal 4 6 5" xfId="347"/>
    <cellStyle name="Normal 4 6 6" xfId="415"/>
    <cellStyle name="Normal 4 7" xfId="160"/>
    <cellStyle name="Normal 4 7 2" xfId="225"/>
    <cellStyle name="Normal 4 7 3" xfId="281"/>
    <cellStyle name="Normal 4 7 4" xfId="358"/>
    <cellStyle name="Normal 4 7 5" xfId="426"/>
    <cellStyle name="Normal 4 8" xfId="168"/>
    <cellStyle name="Normal 4 8 2" xfId="233"/>
    <cellStyle name="Normal 4 8 3" xfId="289"/>
    <cellStyle name="Normal 4 8 4" xfId="366"/>
    <cellStyle name="Normal 4 8 5" xfId="434"/>
    <cellStyle name="Normal 4 9" xfId="154"/>
    <cellStyle name="Normal 4 9 2" xfId="219"/>
    <cellStyle name="Normal 4 9 3" xfId="275"/>
    <cellStyle name="Normal 4 9 4" xfId="352"/>
    <cellStyle name="Normal 4 9 5" xfId="420"/>
    <cellStyle name="Normal 4_MAL1K-2014A.XLS" xfId="39"/>
    <cellStyle name="Normal 5" xfId="16"/>
    <cellStyle name="Normal 5 2" xfId="29"/>
    <cellStyle name="Normal 5 2 2" xfId="53"/>
    <cellStyle name="Normal 5 2 2 2" xfId="134"/>
    <cellStyle name="Normal 5 2 3" xfId="142"/>
    <cellStyle name="Normal 5 2 3 2" xfId="177"/>
    <cellStyle name="Normal 5 2 4" xfId="109"/>
    <cellStyle name="Normal 5 2 4 2" xfId="205"/>
    <cellStyle name="Normal 5 2 4 3" xfId="261"/>
    <cellStyle name="Normal 5 2 4 4" xfId="333"/>
    <cellStyle name="Normal 5 2 4 5" xfId="406"/>
    <cellStyle name="Normal 5 3" xfId="36"/>
    <cellStyle name="Normal 5 4" xfId="45"/>
    <cellStyle name="Normal 5 4 2" xfId="77"/>
    <cellStyle name="Normal 5 4 2 2" xfId="295"/>
    <cellStyle name="Normal 5 4 2 3" xfId="378"/>
    <cellStyle name="Normal 5 4 3" xfId="100"/>
    <cellStyle name="Normal 5 4 4" xfId="197"/>
    <cellStyle name="Normal 5 4 5" xfId="253"/>
    <cellStyle name="Normal 5 4 6" xfId="325"/>
    <cellStyle name="Normal 5 4 7" xfId="398"/>
    <cellStyle name="Normal 5 5" xfId="51"/>
    <cellStyle name="Normal 5 5 2" xfId="130"/>
    <cellStyle name="Normal 5 6" xfId="141"/>
    <cellStyle name="Normal 5 6 2" xfId="175"/>
    <cellStyle name="Normal 6" xfId="40"/>
    <cellStyle name="Normal 6 2" xfId="54"/>
    <cellStyle name="Normal 6 2 2" xfId="113"/>
    <cellStyle name="Normal 6 2 3" xfId="208"/>
    <cellStyle name="Normal 6 2 4" xfId="264"/>
    <cellStyle name="Normal 6 2 5" xfId="336"/>
    <cellStyle name="Normal 6 2 6" xfId="342"/>
    <cellStyle name="Normal 6 2 7" xfId="409"/>
    <cellStyle name="Normal 6 3" xfId="135"/>
    <cellStyle name="Normal 6 4" xfId="143"/>
    <cellStyle name="Normal 6 4 2" xfId="92"/>
    <cellStyle name="Normal 6 5" xfId="106"/>
    <cellStyle name="Normal 6 5 2" xfId="203"/>
    <cellStyle name="Normal 6 5 3" xfId="259"/>
    <cellStyle name="Normal 6 5 4" xfId="331"/>
    <cellStyle name="Normal 6 5 5" xfId="404"/>
    <cellStyle name="Normal 7" xfId="42"/>
    <cellStyle name="Normal 7 2" xfId="56"/>
    <cellStyle name="Normal 7 2 2" xfId="137"/>
    <cellStyle name="Normal 7 3" xfId="145"/>
    <cellStyle name="Normal 7 3 2" xfId="176"/>
    <cellStyle name="Normal 7 4" xfId="111"/>
    <cellStyle name="Normal 7 4 2" xfId="207"/>
    <cellStyle name="Normal 7 4 3" xfId="263"/>
    <cellStyle name="Normal 7 4 4" xfId="335"/>
    <cellStyle name="Normal 7 4 5" xfId="408"/>
    <cellStyle name="Normal 8" xfId="43"/>
    <cellStyle name="Normal 8 2" xfId="57"/>
    <cellStyle name="Normal 8 2 2" xfId="127"/>
    <cellStyle name="Normal 8 2 3" xfId="375"/>
    <cellStyle name="Normal 8 3" xfId="125"/>
    <cellStyle name="Normal 8 4" xfId="138"/>
    <cellStyle name="Normal 8 5" xfId="146"/>
    <cellStyle name="Normal 8 5 2" xfId="174"/>
    <cellStyle name="Normal 8 6" xfId="116"/>
    <cellStyle name="Normal 9" xfId="41"/>
    <cellStyle name="Normal 9 2" xfId="55"/>
    <cellStyle name="Normal 9 2 2" xfId="136"/>
    <cellStyle name="Normal 9 3" xfId="144"/>
    <cellStyle name="Normal 9 3 2" xfId="179"/>
    <cellStyle name="Normal 9 4" xfId="115"/>
    <cellStyle name="Normal 9 4 2" xfId="210"/>
    <cellStyle name="Normal 9 4 3" xfId="266"/>
    <cellStyle name="Normal 9 4 4" xfId="338"/>
    <cellStyle name="Normal 9 4 5" xfId="411"/>
    <cellStyle name="Normal_IN9813 2" xfId="59"/>
    <cellStyle name="Normal_IN9828" xfId="7"/>
    <cellStyle name="Normal_SO02ny 2" xfId="60"/>
    <cellStyle name="Prosent" xfId="2" builtinId="5" customBuiltin="1"/>
    <cellStyle name="Prosent 10" xfId="317"/>
    <cellStyle name="Prosent 11" xfId="390"/>
    <cellStyle name="Prosent 13" xfId="438"/>
    <cellStyle name="Prosent 2" xfId="5"/>
    <cellStyle name="Prosent 2 2" xfId="23"/>
    <cellStyle name="Prosent 2 2 10" xfId="241"/>
    <cellStyle name="Prosent 2 2 11" xfId="313"/>
    <cellStyle name="Prosent 2 2 12" xfId="386"/>
    <cellStyle name="Prosent 2 2 2" xfId="31"/>
    <cellStyle name="Prosent 2 2 2 2" xfId="71"/>
    <cellStyle name="Prosent 2 2 2 2 2" xfId="167"/>
    <cellStyle name="Prosent 2 2 2 2 3" xfId="232"/>
    <cellStyle name="Prosent 2 2 2 2 4" xfId="288"/>
    <cellStyle name="Prosent 2 2 2 2 5" xfId="365"/>
    <cellStyle name="Prosent 2 2 2 2 6" xfId="433"/>
    <cellStyle name="Prosent 2 2 2 3" xfId="94"/>
    <cellStyle name="Prosent 2 2 2 4" xfId="191"/>
    <cellStyle name="Prosent 2 2 2 5" xfId="247"/>
    <cellStyle name="Prosent 2 2 2 6" xfId="319"/>
    <cellStyle name="Prosent 2 2 2 7" xfId="392"/>
    <cellStyle name="Prosent 2 2 3" xfId="35"/>
    <cellStyle name="Prosent 2 2 3 2" xfId="75"/>
    <cellStyle name="Prosent 2 2 3 2 2" xfId="296"/>
    <cellStyle name="Prosent 2 2 3 2 3" xfId="373"/>
    <cellStyle name="Prosent 2 2 3 3" xfId="98"/>
    <cellStyle name="Prosent 2 2 3 4" xfId="195"/>
    <cellStyle name="Prosent 2 2 3 5" xfId="251"/>
    <cellStyle name="Prosent 2 2 3 6" xfId="323"/>
    <cellStyle name="Prosent 2 2 3 7" xfId="396"/>
    <cellStyle name="Prosent 2 2 4" xfId="65"/>
    <cellStyle name="Prosent 2 2 4 2" xfId="132"/>
    <cellStyle name="Prosent 2 2 4 3" xfId="211"/>
    <cellStyle name="Prosent 2 2 4 4" xfId="267"/>
    <cellStyle name="Prosent 2 2 4 5" xfId="340"/>
    <cellStyle name="Prosent 2 2 4 6" xfId="412"/>
    <cellStyle name="Prosent 2 2 5" xfId="117"/>
    <cellStyle name="Prosent 2 2 5 2" xfId="163"/>
    <cellStyle name="Prosent 2 2 5 2 2" xfId="228"/>
    <cellStyle name="Prosent 2 2 5 2 3" xfId="284"/>
    <cellStyle name="Prosent 2 2 5 2 4" xfId="361"/>
    <cellStyle name="Prosent 2 2 5 2 5" xfId="429"/>
    <cellStyle name="Prosent 2 2 6" xfId="171"/>
    <cellStyle name="Prosent 2 2 6 2" xfId="236"/>
    <cellStyle name="Prosent 2 2 6 3" xfId="292"/>
    <cellStyle name="Prosent 2 2 6 4" xfId="369"/>
    <cellStyle name="Prosent 2 2 6 5" xfId="437"/>
    <cellStyle name="Prosent 2 2 7" xfId="157"/>
    <cellStyle name="Prosent 2 2 7 2" xfId="222"/>
    <cellStyle name="Prosent 2 2 7 3" xfId="278"/>
    <cellStyle name="Prosent 2 2 7 4" xfId="355"/>
    <cellStyle name="Prosent 2 2 7 5" xfId="423"/>
    <cellStyle name="Prosent 2 2 8" xfId="87"/>
    <cellStyle name="Prosent 2 2 9" xfId="185"/>
    <cellStyle name="Prosent 2 3" xfId="24"/>
    <cellStyle name="Prosent 2 3 10" xfId="387"/>
    <cellStyle name="Prosent 2 3 2" xfId="48"/>
    <cellStyle name="Prosent 2 3 2 2" xfId="80"/>
    <cellStyle name="Prosent 2 3 2 2 2" xfId="165"/>
    <cellStyle name="Prosent 2 3 2 2 3" xfId="230"/>
    <cellStyle name="Prosent 2 3 2 2 4" xfId="286"/>
    <cellStyle name="Prosent 2 3 2 2 5" xfId="363"/>
    <cellStyle name="Prosent 2 3 2 2 6" xfId="431"/>
    <cellStyle name="Prosent 2 3 2 3" xfId="103"/>
    <cellStyle name="Prosent 2 3 2 4" xfId="200"/>
    <cellStyle name="Prosent 2 3 2 5" xfId="256"/>
    <cellStyle name="Prosent 2 3 2 6" xfId="328"/>
    <cellStyle name="Prosent 2 3 2 7" xfId="401"/>
    <cellStyle name="Prosent 2 3 3" xfId="66"/>
    <cellStyle name="Prosent 2 3 3 2" xfId="133"/>
    <cellStyle name="Prosent 2 3 3 3" xfId="212"/>
    <cellStyle name="Prosent 2 3 3 4" xfId="268"/>
    <cellStyle name="Prosent 2 3 3 5" xfId="341"/>
    <cellStyle name="Prosent 2 3 3 6" xfId="413"/>
    <cellStyle name="Prosent 2 3 4" xfId="119"/>
    <cellStyle name="Prosent 2 3 4 2" xfId="152"/>
    <cellStyle name="Prosent 2 3 4 2 2" xfId="217"/>
    <cellStyle name="Prosent 2 3 4 2 3" xfId="273"/>
    <cellStyle name="Prosent 2 3 4 2 4" xfId="350"/>
    <cellStyle name="Prosent 2 3 4 2 5" xfId="418"/>
    <cellStyle name="Prosent 2 3 5" xfId="158"/>
    <cellStyle name="Prosent 2 3 5 2" xfId="223"/>
    <cellStyle name="Prosent 2 3 5 3" xfId="279"/>
    <cellStyle name="Prosent 2 3 5 4" xfId="356"/>
    <cellStyle name="Prosent 2 3 5 5" xfId="424"/>
    <cellStyle name="Prosent 2 3 6" xfId="88"/>
    <cellStyle name="Prosent 2 3 7" xfId="186"/>
    <cellStyle name="Prosent 2 3 8" xfId="242"/>
    <cellStyle name="Prosent 2 3 9" xfId="314"/>
    <cellStyle name="Prosent 2 4" xfId="21"/>
    <cellStyle name="Prosent 2 4 2" xfId="50"/>
    <cellStyle name="Prosent 2 4 2 2" xfId="82"/>
    <cellStyle name="Prosent 2 4 2 2 2" xfId="293"/>
    <cellStyle name="Prosent 2 4 2 2 3" xfId="380"/>
    <cellStyle name="Prosent 2 4 2 3" xfId="105"/>
    <cellStyle name="Prosent 2 4 2 4" xfId="202"/>
    <cellStyle name="Prosent 2 4 2 5" xfId="258"/>
    <cellStyle name="Prosent 2 4 2 6" xfId="330"/>
    <cellStyle name="Prosent 2 4 2 7" xfId="403"/>
    <cellStyle name="Prosent 2 4 3" xfId="63"/>
    <cellStyle name="Prosent 2 4 3 2" xfId="304"/>
    <cellStyle name="Prosent 2 4 3 3" xfId="377"/>
    <cellStyle name="Prosent 2 4 4" xfId="85"/>
    <cellStyle name="Prosent 2 4 5" xfId="183"/>
    <cellStyle name="Prosent 2 4 6" xfId="239"/>
    <cellStyle name="Prosent 2 4 7" xfId="311"/>
    <cellStyle name="Prosent 2 4 8" xfId="384"/>
    <cellStyle name="Prosent 2 5" xfId="28"/>
    <cellStyle name="Prosent 2 5 2" xfId="33"/>
    <cellStyle name="Prosent 2 5 2 2" xfId="73"/>
    <cellStyle name="Prosent 2 5 2 2 2" xfId="303"/>
    <cellStyle name="Prosent 2 5 2 2 3" xfId="309"/>
    <cellStyle name="Prosent 2 5 2 3" xfId="96"/>
    <cellStyle name="Prosent 2 5 2 4" xfId="193"/>
    <cellStyle name="Prosent 2 5 2 5" xfId="249"/>
    <cellStyle name="Prosent 2 5 2 6" xfId="321"/>
    <cellStyle name="Prosent 2 5 2 7" xfId="394"/>
    <cellStyle name="Prosent 2 6" xfId="14"/>
    <cellStyle name="Prosent 2 6 2" xfId="150"/>
    <cellStyle name="Prosent 2 6 3" xfId="215"/>
    <cellStyle name="Prosent 2 6 4" xfId="271"/>
    <cellStyle name="Prosent 2 6 5" xfId="348"/>
    <cellStyle name="Prosent 2 6 6" xfId="416"/>
    <cellStyle name="Prosent 2 7" xfId="161"/>
    <cellStyle name="Prosent 2 7 2" xfId="226"/>
    <cellStyle name="Prosent 2 7 3" xfId="282"/>
    <cellStyle name="Prosent 2 7 4" xfId="359"/>
    <cellStyle name="Prosent 2 7 5" xfId="427"/>
    <cellStyle name="Prosent 2 8" xfId="169"/>
    <cellStyle name="Prosent 2 8 2" xfId="234"/>
    <cellStyle name="Prosent 2 8 3" xfId="290"/>
    <cellStyle name="Prosent 2 8 4" xfId="367"/>
    <cellStyle name="Prosent 2 8 5" xfId="435"/>
    <cellStyle name="Prosent 2 9" xfId="155"/>
    <cellStyle name="Prosent 2 9 2" xfId="220"/>
    <cellStyle name="Prosent 2 9 3" xfId="276"/>
    <cellStyle name="Prosent 2 9 4" xfId="353"/>
    <cellStyle name="Prosent 2 9 5" xfId="421"/>
    <cellStyle name="Prosent 3" xfId="11"/>
    <cellStyle name="Prosent 3 2" xfId="46"/>
    <cellStyle name="Prosent 3 2 2" xfId="78"/>
    <cellStyle name="Prosent 3 2 2 2" xfId="302"/>
    <cellStyle name="Prosent 3 2 2 3" xfId="371"/>
    <cellStyle name="Prosent 3 2 3" xfId="101"/>
    <cellStyle name="Prosent 3 2 4" xfId="198"/>
    <cellStyle name="Prosent 3 2 5" xfId="254"/>
    <cellStyle name="Prosent 3 2 6" xfId="326"/>
    <cellStyle name="Prosent 3 2 7" xfId="399"/>
    <cellStyle name="Prosent 4" xfId="17"/>
    <cellStyle name="Prosent 5" xfId="27"/>
    <cellStyle name="Prosent 5 2" xfId="294"/>
    <cellStyle name="Prosent 5 3" xfId="344"/>
    <cellStyle name="Prosent 6" xfId="69"/>
    <cellStyle name="Prosent 6 2" xfId="301"/>
    <cellStyle name="Prosent 6 3" xfId="339"/>
    <cellStyle name="Prosent 7" xfId="91"/>
    <cellStyle name="Prosent 8" xfId="189"/>
    <cellStyle name="Prosent 9" xfId="245"/>
    <cellStyle name="Svein" xfId="6"/>
    <cellStyle name="Svein 2" xfId="12"/>
    <cellStyle name="Svein 3" xfId="122"/>
    <cellStyle name="Tusen[0]" xfId="123"/>
    <cellStyle name="Tusenskille 2" xfId="112"/>
    <cellStyle name="Tusenskille 2 2" xfId="126"/>
    <cellStyle name="Tusenskille 2 3" xfId="124"/>
    <cellStyle name="Tusenskille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2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externalLink" Target="externalLinks/externalLink1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1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12</xdr:row>
      <xdr:rowOff>142875</xdr:rowOff>
    </xdr:from>
    <xdr:ext cx="1581153" cy="211930"/>
    <xdr:sp macro="" textlink="">
      <xdr:nvSpPr>
        <xdr:cNvPr id="2" name="AutoShape 13"/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13</xdr:col>
      <xdr:colOff>0</xdr:colOff>
      <xdr:row>13</xdr:row>
      <xdr:rowOff>133346</xdr:rowOff>
    </xdr:from>
    <xdr:ext cx="0" cy="0"/>
    <xdr:sp macro="" textlink="">
      <xdr:nvSpPr>
        <xdr:cNvPr id="4" name="Line 31"/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57150</xdr:rowOff>
    </xdr:from>
    <xdr:ext cx="0" cy="333371"/>
    <xdr:sp macro="" textlink="">
      <xdr:nvSpPr>
        <xdr:cNvPr id="2" name="AutoShape 1"/>
        <xdr:cNvSpPr/>
      </xdr:nvSpPr>
      <xdr:spPr>
        <a:xfrm>
          <a:off x="0" y="790575"/>
          <a:ext cx="0" cy="333371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Fra tabell 3-1-B1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103</xdr:row>
      <xdr:rowOff>0</xdr:rowOff>
    </xdr:from>
    <xdr:ext cx="1719446" cy="210293"/>
    <xdr:sp macro="" textlink="">
      <xdr:nvSpPr>
        <xdr:cNvPr id="7" name="Avrundet rektangel 1"/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/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261</xdr:row>
      <xdr:rowOff>0</xdr:rowOff>
    </xdr:from>
    <xdr:ext cx="1654177" cy="431797"/>
    <xdr:sp macro="" textlink="">
      <xdr:nvSpPr>
        <xdr:cNvPr id="3" name="AutoShape 3"/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tikk%20og%20adm\EHS\Rapportering\2016\&#197;rsstatistikk\Innlevert%20fra%20bydelene\008%20-%20T3-MAL2016-bydel-0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tikk%20og%20adm\EHS\Rapportering\2016\&#197;rsstatistikk\Innlevert%20fra%20bydelene\009-%20T3-2016MAL-bydel-0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tikk%20og%20adm\EHS\Rapportering\2016\&#197;rsstatistikk\Innlevert%20fra%20bydelene\010%20-%20T3-2016MAL-bydel-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tikk%20og%20adm\EHS\Rapportering\2016\&#197;rsstatistikk\Innlevert%20fra%20bydelene\011%20-%20T3-MAL2016-bydel-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tikk%20og%20adm\EHS\Rapportering\2016\&#197;rsstatistikk\Innlevert%20fra%20bydelene\012%20-%20T3-2016MAL-bydel-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2\&#197;rsberetning%202012\Statistikk\Tabeller\FO-3-3t2012%20-V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tikk%20og%20adm\EHS\Rapportering\2016\&#197;rsstatistikk\Innlevert%20fra%20bydelene\004%20-%20T3-2016MAL-bydel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tikk%20og%20adm\EHS\Rapportering\2016\&#197;rsstatistikk\Innlevert%20fra%20bydelene\006%20-%20T3-2016MAL-bydel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73</v>
          </cell>
          <cell r="F906">
            <v>850</v>
          </cell>
          <cell r="G906">
            <v>263</v>
          </cell>
        </row>
        <row r="907">
          <cell r="E907">
            <v>287</v>
          </cell>
          <cell r="F907">
            <v>29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75</v>
          </cell>
          <cell r="F906">
            <v>707</v>
          </cell>
          <cell r="G906">
            <v>191</v>
          </cell>
        </row>
        <row r="907">
          <cell r="E907">
            <v>13</v>
          </cell>
          <cell r="F907">
            <v>17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77</v>
          </cell>
          <cell r="F906">
            <v>836</v>
          </cell>
        </row>
        <row r="907">
          <cell r="E907">
            <v>291</v>
          </cell>
          <cell r="F907">
            <v>72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408</v>
          </cell>
          <cell r="F906">
            <v>1040</v>
          </cell>
          <cell r="G906">
            <v>1917</v>
          </cell>
        </row>
        <row r="907">
          <cell r="E907">
            <v>39</v>
          </cell>
          <cell r="F907">
            <v>75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9">
          <cell r="G819" t="str">
            <v>xxxxxxx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29">
          <cell r="E929">
            <v>354</v>
          </cell>
          <cell r="F929">
            <v>1155</v>
          </cell>
          <cell r="G929">
            <v>1099</v>
          </cell>
        </row>
        <row r="930">
          <cell r="E930">
            <v>66</v>
          </cell>
          <cell r="F930">
            <v>42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3">
          <cell r="G823" t="str">
            <v>xxxxxxx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30">
          <cell r="G830" t="str">
            <v>xxxxxxx</v>
          </cell>
        </row>
      </sheetData>
      <sheetData sheetId="1">
        <row r="709">
          <cell r="C709">
            <v>62</v>
          </cell>
        </row>
      </sheetData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17">
          <cell r="G817" t="str">
            <v>xxxxxxx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9">
          <cell r="G819" t="str">
            <v>xxxxxxx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23">
          <cell r="G823" t="str">
            <v>xxxxxxx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3_1_B-A1-A7-Alder-beboere"/>
      <sheetName val="Tab_3-1-D1-D2-utenbys_pasienter"/>
      <sheetName val="Tab_3_2_-_Ventetid"/>
      <sheetName val="Tab_3_2-B-saksbeh_tider"/>
      <sheetName val="Tab_3-2-c-UTSKR_KLARE_PAS_"/>
      <sheetName val="Tab_3-2-D-søkn_avsl_sykehj_pl"/>
      <sheetName val="Tab_3-2-E-klager_etter_avslag"/>
      <sheetName val="Tab_3-2-F-alt_tilb"/>
      <sheetName val="Tab_3-3-B_liggedøgn"/>
      <sheetName val="Tab_3-3-C_liggedøgn_type_opphol"/>
      <sheetName val="Tab_3-4-Egenbet__i_inst_-HMS"/>
      <sheetName val="Tab_3_5_-_hjemmetjenester"/>
      <sheetName val="Tab_3_5C_-_Ant__vedtakstimer"/>
      <sheetName val="Tab_3_6_-_andel_mottakere_hj_tj"/>
      <sheetName val="Tab3-7-saksb_tid-hjemmetjen"/>
      <sheetName val="Tab_3-7_-_Kvalitet-Trygg-alarm"/>
      <sheetName val="Tab_3-8-A_dagsenter"/>
      <sheetName val="Tab_3_9_-_omsorgsboliger"/>
      <sheetName val="Tab_3_9_B Søkn omsorg+"/>
      <sheetName val="Tab_3_9_C Klager omsorg+"/>
      <sheetName val="Tab_3-10-personer_med_utv_h_"/>
      <sheetName val="Tab_3-11-boforhold_for_utv_h_"/>
      <sheetName val="Tab_3-12-akt__for_psyk_utv_h_"/>
      <sheetName val="Tab_3-14-eldresentre_m_v_"/>
      <sheetName val="kriteriebefolkning"/>
      <sheetName val="krite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N4">
            <v>28121</v>
          </cell>
          <cell r="O4">
            <v>11476</v>
          </cell>
          <cell r="P4">
            <v>10205</v>
          </cell>
        </row>
      </sheetData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0">
          <cell r="E900">
            <v>140</v>
          </cell>
          <cell r="F900">
            <v>523</v>
          </cell>
          <cell r="G900">
            <v>532</v>
          </cell>
        </row>
        <row r="901">
          <cell r="E901">
            <v>51</v>
          </cell>
          <cell r="F901">
            <v>32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2">
          <cell r="G822" t="str">
            <v>xxxxxxx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72">
          <cell r="G872" t="str">
            <v>xxxxxxx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6A.XLS"/>
      <sheetName val="MAL2016B.XLS"/>
      <sheetName val="Befolkning pr. 01.01.2016"/>
    </sheetNames>
    <sheetDataSet>
      <sheetData sheetId="0">
        <row r="906">
          <cell r="E906">
            <v>177</v>
          </cell>
          <cell r="F906">
            <v>1068</v>
          </cell>
        </row>
        <row r="907">
          <cell r="E907">
            <v>80</v>
          </cell>
          <cell r="F907">
            <v>25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1">
          <cell r="G821" t="str">
            <v>xxxxxxx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V243"/>
  <sheetViews>
    <sheetView showGridLines="0" topLeftCell="A3" zoomScaleNormal="100" zoomScaleSheetLayoutView="100" workbookViewId="0">
      <selection activeCell="P35" sqref="P35"/>
    </sheetView>
  </sheetViews>
  <sheetFormatPr baseColWidth="10" defaultColWidth="11.44140625" defaultRowHeight="11.4" x14ac:dyDescent="0.2"/>
  <cols>
    <col min="1" max="1" width="6.44140625" style="5" bestFit="1" customWidth="1"/>
    <col min="2" max="2" width="22" style="2" bestFit="1" customWidth="1"/>
    <col min="3" max="3" width="9.6640625" style="2" customWidth="1"/>
    <col min="4" max="5" width="9.88671875" style="2" bestFit="1" customWidth="1"/>
    <col min="6" max="6" width="9.88671875" style="2" customWidth="1"/>
    <col min="7" max="7" width="11.109375" style="2" bestFit="1" customWidth="1"/>
    <col min="8" max="8" width="8.88671875" style="2" customWidth="1"/>
    <col min="9" max="9" width="9.88671875" style="2" bestFit="1" customWidth="1"/>
    <col min="10" max="10" width="9.88671875" style="555" customWidth="1"/>
    <col min="11" max="11" width="10.5546875" style="2" bestFit="1" customWidth="1"/>
    <col min="12" max="12" width="9.88671875" style="2" customWidth="1"/>
    <col min="13" max="13" width="11.109375" style="2" customWidth="1"/>
    <col min="14" max="16384" width="11.44140625" style="2"/>
  </cols>
  <sheetData>
    <row r="1" spans="1:22" x14ac:dyDescent="0.2">
      <c r="A1" s="1" t="s">
        <v>0</v>
      </c>
    </row>
    <row r="2" spans="1:22" x14ac:dyDescent="0.2">
      <c r="A2" s="1"/>
    </row>
    <row r="3" spans="1:22" x14ac:dyDescent="0.2">
      <c r="A3" s="3" t="str">
        <f>A15</f>
        <v>Tabell 3 -1 - B - A1 - Beboere i institusjon som bydelen betaler for - pr. 31.12.  - Aldersfordeling - sum kvinner og menn</v>
      </c>
      <c r="B3" s="4"/>
      <c r="C3" s="4"/>
      <c r="D3" s="4"/>
      <c r="E3" s="4"/>
      <c r="F3" s="4"/>
    </row>
    <row r="4" spans="1:22" x14ac:dyDescent="0.2">
      <c r="A4" s="1" t="str">
        <f>A39</f>
        <v>Tabell 3 -1 - B - A2 - Beboere i institusjon som bydelen betaler for - pr. 31.12.  - Aldersfordeling - sum menn</v>
      </c>
    </row>
    <row r="5" spans="1:22" x14ac:dyDescent="0.2">
      <c r="A5" s="1" t="str">
        <f>A63</f>
        <v xml:space="preserve">Tabell 3 -1 - B - A3 - Beboere i institusjon som bydelen betaler for - pr. 31.12.  - Aldersfordeling - sum kvinner </v>
      </c>
    </row>
    <row r="6" spans="1:22" x14ac:dyDescent="0.2">
      <c r="A6" s="1" t="str">
        <f>A87</f>
        <v>Tabell 3 -1 - B - A4 - Aldersfordeling for beboere i sykehjem pr. 31.12 - Sum kvinner og menn</v>
      </c>
    </row>
    <row r="7" spans="1:22" x14ac:dyDescent="0.2">
      <c r="A7" s="1" t="str">
        <f>A111</f>
        <v>Tabell 3 -1 - B - A5 - Aldersfordeling for beboere i aldershjem pr. 31.12.  - Sum kvinner og menn</v>
      </c>
    </row>
    <row r="8" spans="1:22" x14ac:dyDescent="0.2">
      <c r="A8" s="1" t="str">
        <f>A135</f>
        <v>Tabell 3 -1 - B - A6 - Aldersfordeling for beboere i boform m/heldøgns pleie og omsorg pr. 31.12.  - Sum kvinner og menn</v>
      </c>
    </row>
    <row r="9" spans="1:22" x14ac:dyDescent="0.2">
      <c r="A9" s="1" t="str">
        <f>A159</f>
        <v>Tabell 3 -1 - B - A7 - Aldersfordeling for beboere i barneboliger og avlastningsboliger pr. 31.12.  - Sum kvinner og menn</v>
      </c>
    </row>
    <row r="10" spans="1:22" x14ac:dyDescent="0.2">
      <c r="A10" s="1" t="str">
        <f>A183</f>
        <v>Tabell 3 -1 - B - A8 - Aldersfordeling for beboere med vedtak om korttidsopphold pr. 31.12.  - Sum kvinner og menn</v>
      </c>
    </row>
    <row r="11" spans="1:22" x14ac:dyDescent="0.2">
      <c r="A11" s="1" t="str">
        <f>A207</f>
        <v>Tabell 3 -1 - B - A9 - Aldersfordeling for beboere i skjermet plass for demente pr. 31.12.  - Sum kvinner og menn</v>
      </c>
    </row>
    <row r="12" spans="1:22" x14ac:dyDescent="0.2">
      <c r="I12" s="6"/>
      <c r="J12" s="6"/>
      <c r="K12" s="6"/>
      <c r="L12" s="6"/>
      <c r="M12" s="6"/>
    </row>
    <row r="13" spans="1:22" x14ac:dyDescent="0.2">
      <c r="A13" s="1"/>
    </row>
    <row r="14" spans="1:22" ht="19.5" customHeight="1" x14ac:dyDescent="0.2"/>
    <row r="15" spans="1:22" s="8" customFormat="1" ht="30" customHeight="1" thickBot="1" x14ac:dyDescent="0.3">
      <c r="A15" s="7" t="s">
        <v>490</v>
      </c>
    </row>
    <row r="16" spans="1:22" s="11" customFormat="1" ht="26.25" customHeight="1" thickBot="1" x14ac:dyDescent="0.3">
      <c r="A16" s="89"/>
      <c r="B16" s="90"/>
      <c r="C16" s="1505" t="s">
        <v>1</v>
      </c>
      <c r="D16" s="1505"/>
      <c r="E16" s="1505"/>
      <c r="F16" s="1505"/>
      <c r="G16" s="1505"/>
      <c r="H16" s="1505"/>
      <c r="I16" s="1505"/>
      <c r="J16" s="1505"/>
      <c r="K16" s="1505"/>
      <c r="L16" s="1506"/>
      <c r="M16" s="1507"/>
      <c r="N16" s="2"/>
      <c r="O16" s="2"/>
      <c r="P16" s="2"/>
      <c r="Q16" s="2"/>
      <c r="R16" s="2"/>
      <c r="S16" s="2"/>
      <c r="T16" s="2"/>
      <c r="U16" s="2"/>
      <c r="V16" s="2"/>
    </row>
    <row r="17" spans="1:22" s="11" customFormat="1" ht="17.100000000000001" customHeight="1" thickBot="1" x14ac:dyDescent="0.3">
      <c r="A17" s="93" t="s">
        <v>2</v>
      </c>
      <c r="B17" s="14" t="s">
        <v>3</v>
      </c>
      <c r="C17" s="851" t="s">
        <v>4</v>
      </c>
      <c r="D17" s="852" t="s">
        <v>5</v>
      </c>
      <c r="E17" s="852" t="s">
        <v>6</v>
      </c>
      <c r="F17" s="852" t="s">
        <v>7</v>
      </c>
      <c r="G17" s="852" t="s">
        <v>8</v>
      </c>
      <c r="H17" s="852" t="s">
        <v>9</v>
      </c>
      <c r="I17" s="852" t="s">
        <v>10</v>
      </c>
      <c r="J17" s="852" t="s">
        <v>419</v>
      </c>
      <c r="K17" s="853" t="s">
        <v>420</v>
      </c>
      <c r="L17" s="854" t="s">
        <v>11</v>
      </c>
      <c r="M17" s="1507"/>
      <c r="N17" s="2"/>
      <c r="O17" s="2"/>
      <c r="P17" s="2"/>
      <c r="Q17" s="2"/>
      <c r="R17" s="2"/>
      <c r="S17" s="2"/>
      <c r="T17" s="2"/>
      <c r="U17" s="2"/>
      <c r="V17" s="2"/>
    </row>
    <row r="18" spans="1:22" ht="12.9" customHeight="1" x14ac:dyDescent="0.2">
      <c r="A18" s="95">
        <v>1</v>
      </c>
      <c r="B18" s="19" t="s">
        <v>14</v>
      </c>
      <c r="C18" s="1104">
        <f t="shared" ref="C18:K18" si="0">C42+C66</f>
        <v>23</v>
      </c>
      <c r="D18" s="1105">
        <f t="shared" si="0"/>
        <v>16</v>
      </c>
      <c r="E18" s="1105">
        <f t="shared" si="0"/>
        <v>21</v>
      </c>
      <c r="F18" s="1105">
        <f t="shared" si="0"/>
        <v>34</v>
      </c>
      <c r="G18" s="1105">
        <f t="shared" si="0"/>
        <v>14</v>
      </c>
      <c r="H18" s="1105">
        <f t="shared" si="0"/>
        <v>18</v>
      </c>
      <c r="I18" s="1105">
        <f t="shared" si="0"/>
        <v>40</v>
      </c>
      <c r="J18" s="1105">
        <f t="shared" si="0"/>
        <v>45</v>
      </c>
      <c r="K18" s="1106">
        <f t="shared" si="0"/>
        <v>16</v>
      </c>
      <c r="L18" s="1107">
        <f t="shared" ref="L18:L32" si="1">SUM(C18:K18)</f>
        <v>227</v>
      </c>
      <c r="M18" s="23"/>
    </row>
    <row r="19" spans="1:22" ht="12.9" customHeight="1" x14ac:dyDescent="0.2">
      <c r="A19" s="96">
        <v>2</v>
      </c>
      <c r="B19" s="26" t="s">
        <v>15</v>
      </c>
      <c r="C19" s="1108">
        <f t="shared" ref="C19:K19" si="2">C43+C67</f>
        <v>6</v>
      </c>
      <c r="D19" s="1109">
        <f t="shared" si="2"/>
        <v>8</v>
      </c>
      <c r="E19" s="1109">
        <f t="shared" si="2"/>
        <v>30</v>
      </c>
      <c r="F19" s="1109">
        <f t="shared" si="2"/>
        <v>33</v>
      </c>
      <c r="G19" s="1109">
        <f t="shared" si="2"/>
        <v>19</v>
      </c>
      <c r="H19" s="1109">
        <f t="shared" si="2"/>
        <v>36</v>
      </c>
      <c r="I19" s="1109">
        <f t="shared" si="2"/>
        <v>30</v>
      </c>
      <c r="J19" s="1109">
        <f t="shared" si="2"/>
        <v>36</v>
      </c>
      <c r="K19" s="1110">
        <f t="shared" si="2"/>
        <v>41</v>
      </c>
      <c r="L19" s="1111">
        <f t="shared" si="1"/>
        <v>239</v>
      </c>
      <c r="M19" s="23"/>
    </row>
    <row r="20" spans="1:22" ht="12.9" customHeight="1" x14ac:dyDescent="0.2">
      <c r="A20" s="96">
        <v>3</v>
      </c>
      <c r="B20" s="26" t="s">
        <v>16</v>
      </c>
      <c r="C20" s="1108">
        <f t="shared" ref="C20:K20" si="3">C44+C68</f>
        <v>3</v>
      </c>
      <c r="D20" s="1109">
        <f t="shared" si="3"/>
        <v>10</v>
      </c>
      <c r="E20" s="1109">
        <f t="shared" si="3"/>
        <v>26</v>
      </c>
      <c r="F20" s="1109">
        <f t="shared" si="3"/>
        <v>28</v>
      </c>
      <c r="G20" s="1109">
        <f t="shared" si="3"/>
        <v>20</v>
      </c>
      <c r="H20" s="1109">
        <f t="shared" si="3"/>
        <v>26</v>
      </c>
      <c r="I20" s="1109">
        <f t="shared" si="3"/>
        <v>40</v>
      </c>
      <c r="J20" s="1109">
        <f t="shared" si="3"/>
        <v>45</v>
      </c>
      <c r="K20" s="1110">
        <f t="shared" si="3"/>
        <v>30</v>
      </c>
      <c r="L20" s="1111">
        <f t="shared" si="1"/>
        <v>228</v>
      </c>
      <c r="M20" s="23"/>
    </row>
    <row r="21" spans="1:22" ht="12.9" customHeight="1" x14ac:dyDescent="0.2">
      <c r="A21" s="96">
        <v>4</v>
      </c>
      <c r="B21" s="26" t="s">
        <v>17</v>
      </c>
      <c r="C21" s="1108">
        <f t="shared" ref="C21:K21" si="4">C45+C69</f>
        <v>1</v>
      </c>
      <c r="D21" s="1109">
        <f t="shared" si="4"/>
        <v>2</v>
      </c>
      <c r="E21" s="1109">
        <f t="shared" si="4"/>
        <v>15</v>
      </c>
      <c r="F21" s="1109">
        <f t="shared" si="4"/>
        <v>12</v>
      </c>
      <c r="G21" s="1109">
        <f t="shared" si="4"/>
        <v>10</v>
      </c>
      <c r="H21" s="1109">
        <f t="shared" si="4"/>
        <v>18</v>
      </c>
      <c r="I21" s="1109">
        <f t="shared" si="4"/>
        <v>21</v>
      </c>
      <c r="J21" s="1109">
        <f t="shared" si="4"/>
        <v>39</v>
      </c>
      <c r="K21" s="1110">
        <f t="shared" si="4"/>
        <v>19</v>
      </c>
      <c r="L21" s="1111">
        <f t="shared" si="1"/>
        <v>137</v>
      </c>
      <c r="M21" s="23"/>
    </row>
    <row r="22" spans="1:22" ht="12.9" customHeight="1" x14ac:dyDescent="0.2">
      <c r="A22" s="96">
        <v>5</v>
      </c>
      <c r="B22" s="26" t="s">
        <v>18</v>
      </c>
      <c r="C22" s="1108">
        <f t="shared" ref="C22:K22" si="5">C46+C70</f>
        <v>4</v>
      </c>
      <c r="D22" s="1109">
        <f t="shared" si="5"/>
        <v>5</v>
      </c>
      <c r="E22" s="1109">
        <f t="shared" si="5"/>
        <v>32</v>
      </c>
      <c r="F22" s="1109">
        <f t="shared" si="5"/>
        <v>46</v>
      </c>
      <c r="G22" s="1109">
        <f t="shared" si="5"/>
        <v>46</v>
      </c>
      <c r="H22" s="1109">
        <f t="shared" si="5"/>
        <v>43</v>
      </c>
      <c r="I22" s="1109">
        <f t="shared" si="5"/>
        <v>105</v>
      </c>
      <c r="J22" s="1109">
        <f t="shared" si="5"/>
        <v>92</v>
      </c>
      <c r="K22" s="1110">
        <f t="shared" si="5"/>
        <v>59</v>
      </c>
      <c r="L22" s="1111">
        <f t="shared" si="1"/>
        <v>432</v>
      </c>
      <c r="M22" s="23"/>
    </row>
    <row r="23" spans="1:22" ht="14.25" customHeight="1" x14ac:dyDescent="0.2">
      <c r="A23" s="97">
        <v>6</v>
      </c>
      <c r="B23" s="32" t="s">
        <v>19</v>
      </c>
      <c r="C23" s="1108">
        <f t="shared" ref="C23:K23" si="6">C47+C71</f>
        <v>4</v>
      </c>
      <c r="D23" s="1109">
        <f t="shared" si="6"/>
        <v>20</v>
      </c>
      <c r="E23" s="1109">
        <f t="shared" si="6"/>
        <v>16</v>
      </c>
      <c r="F23" s="1109">
        <f t="shared" si="6"/>
        <v>13</v>
      </c>
      <c r="G23" s="1109">
        <f t="shared" si="6"/>
        <v>26</v>
      </c>
      <c r="H23" s="1109">
        <f t="shared" si="6"/>
        <v>50</v>
      </c>
      <c r="I23" s="1109">
        <f t="shared" si="6"/>
        <v>84</v>
      </c>
      <c r="J23" s="1109">
        <f t="shared" si="6"/>
        <v>78</v>
      </c>
      <c r="K23" s="1110">
        <f t="shared" si="6"/>
        <v>34</v>
      </c>
      <c r="L23" s="1111">
        <f t="shared" si="1"/>
        <v>325</v>
      </c>
      <c r="M23" s="23"/>
    </row>
    <row r="24" spans="1:22" ht="12.9" customHeight="1" x14ac:dyDescent="0.2">
      <c r="A24" s="97">
        <v>7</v>
      </c>
      <c r="B24" s="32" t="s">
        <v>20</v>
      </c>
      <c r="C24" s="1108">
        <f t="shared" ref="C24:K24" si="7">C48+C72</f>
        <v>14</v>
      </c>
      <c r="D24" s="1109">
        <f t="shared" si="7"/>
        <v>17</v>
      </c>
      <c r="E24" s="1109">
        <f t="shared" si="7"/>
        <v>24</v>
      </c>
      <c r="F24" s="1109">
        <f t="shared" si="7"/>
        <v>35</v>
      </c>
      <c r="G24" s="1109">
        <f t="shared" si="7"/>
        <v>24</v>
      </c>
      <c r="H24" s="1109">
        <f t="shared" si="7"/>
        <v>33</v>
      </c>
      <c r="I24" s="1109">
        <f t="shared" si="7"/>
        <v>85</v>
      </c>
      <c r="J24" s="1109">
        <f t="shared" si="7"/>
        <v>91</v>
      </c>
      <c r="K24" s="1110">
        <f t="shared" si="7"/>
        <v>72</v>
      </c>
      <c r="L24" s="1111">
        <f t="shared" si="1"/>
        <v>395</v>
      </c>
      <c r="M24" s="23"/>
    </row>
    <row r="25" spans="1:22" ht="12.9" customHeight="1" x14ac:dyDescent="0.2">
      <c r="A25" s="96">
        <v>8</v>
      </c>
      <c r="B25" s="26" t="s">
        <v>21</v>
      </c>
      <c r="C25" s="1108">
        <f t="shared" ref="C25:K25" si="8">C49+C73</f>
        <v>4</v>
      </c>
      <c r="D25" s="1109">
        <f t="shared" si="8"/>
        <v>7</v>
      </c>
      <c r="E25" s="1109">
        <f t="shared" si="8"/>
        <v>17</v>
      </c>
      <c r="F25" s="1109">
        <f t="shared" si="8"/>
        <v>43</v>
      </c>
      <c r="G25" s="1109">
        <f t="shared" si="8"/>
        <v>29</v>
      </c>
      <c r="H25" s="1109">
        <f t="shared" si="8"/>
        <v>54</v>
      </c>
      <c r="I25" s="1109">
        <f t="shared" si="8"/>
        <v>79</v>
      </c>
      <c r="J25" s="1109">
        <f t="shared" si="8"/>
        <v>84</v>
      </c>
      <c r="K25" s="1110">
        <f t="shared" si="8"/>
        <v>48</v>
      </c>
      <c r="L25" s="1111">
        <f t="shared" si="1"/>
        <v>365</v>
      </c>
      <c r="M25" s="23"/>
    </row>
    <row r="26" spans="1:22" ht="12.9" customHeight="1" x14ac:dyDescent="0.2">
      <c r="A26" s="96">
        <v>9</v>
      </c>
      <c r="B26" s="26" t="s">
        <v>22</v>
      </c>
      <c r="C26" s="1108">
        <f t="shared" ref="C26:K26" si="9">C50+C74</f>
        <v>9</v>
      </c>
      <c r="D26" s="1109">
        <f t="shared" si="9"/>
        <v>10</v>
      </c>
      <c r="E26" s="1109">
        <f t="shared" si="9"/>
        <v>12</v>
      </c>
      <c r="F26" s="1109">
        <f t="shared" si="9"/>
        <v>20</v>
      </c>
      <c r="G26" s="1109">
        <f t="shared" si="9"/>
        <v>20</v>
      </c>
      <c r="H26" s="1109">
        <f t="shared" si="9"/>
        <v>44</v>
      </c>
      <c r="I26" s="1109">
        <f t="shared" si="9"/>
        <v>57</v>
      </c>
      <c r="J26" s="1109">
        <f t="shared" si="9"/>
        <v>59</v>
      </c>
      <c r="K26" s="1110">
        <f t="shared" si="9"/>
        <v>23</v>
      </c>
      <c r="L26" s="1111">
        <f t="shared" si="1"/>
        <v>254</v>
      </c>
      <c r="M26" s="23"/>
    </row>
    <row r="27" spans="1:22" ht="12.9" customHeight="1" x14ac:dyDescent="0.2">
      <c r="A27" s="96">
        <v>10</v>
      </c>
      <c r="B27" s="26" t="s">
        <v>23</v>
      </c>
      <c r="C27" s="1108">
        <f t="shared" ref="C27:K27" si="10">C51+C75</f>
        <v>0</v>
      </c>
      <c r="D27" s="1109">
        <f t="shared" si="10"/>
        <v>3</v>
      </c>
      <c r="E27" s="1109">
        <f t="shared" si="10"/>
        <v>25</v>
      </c>
      <c r="F27" s="1109">
        <f t="shared" si="10"/>
        <v>35</v>
      </c>
      <c r="G27" s="1109">
        <f t="shared" si="10"/>
        <v>22</v>
      </c>
      <c r="H27" s="1109">
        <f t="shared" si="10"/>
        <v>38</v>
      </c>
      <c r="I27" s="1109">
        <f t="shared" si="10"/>
        <v>51</v>
      </c>
      <c r="J27" s="1109">
        <f t="shared" si="10"/>
        <v>43</v>
      </c>
      <c r="K27" s="1110">
        <f t="shared" si="10"/>
        <v>19</v>
      </c>
      <c r="L27" s="1111">
        <f t="shared" si="1"/>
        <v>236</v>
      </c>
      <c r="M27" s="23"/>
    </row>
    <row r="28" spans="1:22" ht="13.5" customHeight="1" x14ac:dyDescent="0.2">
      <c r="A28" s="97">
        <v>11</v>
      </c>
      <c r="B28" s="32" t="s">
        <v>24</v>
      </c>
      <c r="C28" s="1108">
        <f t="shared" ref="C28:K28" si="11">C52+C76</f>
        <v>13</v>
      </c>
      <c r="D28" s="1109">
        <f t="shared" si="11"/>
        <v>10</v>
      </c>
      <c r="E28" s="1109">
        <f t="shared" si="11"/>
        <v>12</v>
      </c>
      <c r="F28" s="1109">
        <f t="shared" si="11"/>
        <v>29</v>
      </c>
      <c r="G28" s="1109">
        <f t="shared" si="11"/>
        <v>37</v>
      </c>
      <c r="H28" s="1109">
        <f t="shared" si="11"/>
        <v>30</v>
      </c>
      <c r="I28" s="1109">
        <f t="shared" si="11"/>
        <v>46</v>
      </c>
      <c r="J28" s="1109">
        <f t="shared" si="11"/>
        <v>33</v>
      </c>
      <c r="K28" s="1110">
        <f t="shared" si="11"/>
        <v>13</v>
      </c>
      <c r="L28" s="1111">
        <f t="shared" si="1"/>
        <v>223</v>
      </c>
      <c r="M28" s="23"/>
    </row>
    <row r="29" spans="1:22" ht="12.9" customHeight="1" x14ac:dyDescent="0.2">
      <c r="A29" s="96">
        <v>12</v>
      </c>
      <c r="B29" s="26" t="s">
        <v>25</v>
      </c>
      <c r="C29" s="1108">
        <f t="shared" ref="C29:K29" si="12">C53+C77</f>
        <v>13</v>
      </c>
      <c r="D29" s="1109">
        <f t="shared" si="12"/>
        <v>25</v>
      </c>
      <c r="E29" s="1109">
        <f t="shared" si="12"/>
        <v>41</v>
      </c>
      <c r="F29" s="1109">
        <f t="shared" si="12"/>
        <v>52</v>
      </c>
      <c r="G29" s="1109">
        <f t="shared" si="12"/>
        <v>41</v>
      </c>
      <c r="H29" s="1109">
        <f t="shared" si="12"/>
        <v>73</v>
      </c>
      <c r="I29" s="1109">
        <f t="shared" si="12"/>
        <v>77</v>
      </c>
      <c r="J29" s="1109">
        <f t="shared" si="12"/>
        <v>95</v>
      </c>
      <c r="K29" s="1110">
        <f t="shared" si="12"/>
        <v>47</v>
      </c>
      <c r="L29" s="1111">
        <f t="shared" si="1"/>
        <v>464</v>
      </c>
      <c r="M29" s="23"/>
    </row>
    <row r="30" spans="1:22" ht="12.9" customHeight="1" x14ac:dyDescent="0.2">
      <c r="A30" s="96">
        <v>13</v>
      </c>
      <c r="B30" s="26" t="s">
        <v>26</v>
      </c>
      <c r="C30" s="1108">
        <f t="shared" ref="C30:K30" si="13">C54+C78</f>
        <v>8</v>
      </c>
      <c r="D30" s="1109">
        <f t="shared" si="13"/>
        <v>8</v>
      </c>
      <c r="E30" s="1109">
        <f t="shared" si="13"/>
        <v>24</v>
      </c>
      <c r="F30" s="1109">
        <f t="shared" si="13"/>
        <v>39</v>
      </c>
      <c r="G30" s="1109">
        <f t="shared" si="13"/>
        <v>45</v>
      </c>
      <c r="H30" s="1109">
        <f t="shared" si="13"/>
        <v>90</v>
      </c>
      <c r="I30" s="1109">
        <f t="shared" si="13"/>
        <v>172</v>
      </c>
      <c r="J30" s="1109">
        <f t="shared" si="13"/>
        <v>134</v>
      </c>
      <c r="K30" s="1110">
        <f t="shared" si="13"/>
        <v>51</v>
      </c>
      <c r="L30" s="1111">
        <f t="shared" si="1"/>
        <v>571</v>
      </c>
      <c r="M30" s="23"/>
    </row>
    <row r="31" spans="1:22" ht="12.9" customHeight="1" x14ac:dyDescent="0.2">
      <c r="A31" s="96">
        <v>14</v>
      </c>
      <c r="B31" s="26" t="s">
        <v>27</v>
      </c>
      <c r="C31" s="1108">
        <f t="shared" ref="C31:K31" si="14">C55+C79</f>
        <v>8</v>
      </c>
      <c r="D31" s="1109">
        <f t="shared" si="14"/>
        <v>15</v>
      </c>
      <c r="E31" s="1109">
        <f t="shared" si="14"/>
        <v>30</v>
      </c>
      <c r="F31" s="1109">
        <f t="shared" si="14"/>
        <v>40</v>
      </c>
      <c r="G31" s="1109">
        <f t="shared" si="14"/>
        <v>43</v>
      </c>
      <c r="H31" s="1109">
        <f t="shared" si="14"/>
        <v>77</v>
      </c>
      <c r="I31" s="1109">
        <f t="shared" si="14"/>
        <v>116</v>
      </c>
      <c r="J31" s="1109">
        <f t="shared" si="14"/>
        <v>151</v>
      </c>
      <c r="K31" s="1110">
        <f t="shared" si="14"/>
        <v>78</v>
      </c>
      <c r="L31" s="1111">
        <f t="shared" si="1"/>
        <v>558</v>
      </c>
      <c r="M31" s="23"/>
    </row>
    <row r="32" spans="1:22" ht="12.9" customHeight="1" thickBot="1" x14ac:dyDescent="0.25">
      <c r="A32" s="103">
        <v>15</v>
      </c>
      <c r="B32" s="34" t="s">
        <v>28</v>
      </c>
      <c r="C32" s="1112">
        <f t="shared" ref="C32:K32" si="15">C56+C80</f>
        <v>23</v>
      </c>
      <c r="D32" s="1113">
        <f t="shared" si="15"/>
        <v>13</v>
      </c>
      <c r="E32" s="1113">
        <f t="shared" si="15"/>
        <v>25</v>
      </c>
      <c r="F32" s="1113">
        <f t="shared" si="15"/>
        <v>18</v>
      </c>
      <c r="G32" s="1113">
        <f t="shared" si="15"/>
        <v>13</v>
      </c>
      <c r="H32" s="1113">
        <f t="shared" si="15"/>
        <v>19</v>
      </c>
      <c r="I32" s="1113">
        <f t="shared" si="15"/>
        <v>17</v>
      </c>
      <c r="J32" s="1113">
        <f t="shared" si="15"/>
        <v>18</v>
      </c>
      <c r="K32" s="1114">
        <f t="shared" si="15"/>
        <v>15</v>
      </c>
      <c r="L32" s="1115">
        <f t="shared" si="1"/>
        <v>161</v>
      </c>
      <c r="M32" s="23" t="s">
        <v>152</v>
      </c>
    </row>
    <row r="33" spans="1:22" s="37" customFormat="1" ht="21.9" customHeight="1" x14ac:dyDescent="0.25">
      <c r="A33" s="542"/>
      <c r="B33" s="960" t="s">
        <v>488</v>
      </c>
      <c r="C33" s="962">
        <f t="shared" ref="C33:L33" si="16">SUM(C18:C32)</f>
        <v>133</v>
      </c>
      <c r="D33" s="139">
        <f t="shared" si="16"/>
        <v>169</v>
      </c>
      <c r="E33" s="139">
        <f t="shared" si="16"/>
        <v>350</v>
      </c>
      <c r="F33" s="139">
        <f t="shared" si="16"/>
        <v>477</v>
      </c>
      <c r="G33" s="139">
        <f t="shared" si="16"/>
        <v>409</v>
      </c>
      <c r="H33" s="139">
        <f t="shared" si="16"/>
        <v>649</v>
      </c>
      <c r="I33" s="139">
        <f t="shared" si="16"/>
        <v>1020</v>
      </c>
      <c r="J33" s="139">
        <f t="shared" si="16"/>
        <v>1043</v>
      </c>
      <c r="K33" s="958">
        <f t="shared" si="16"/>
        <v>565</v>
      </c>
      <c r="L33" s="961">
        <f t="shared" si="16"/>
        <v>4815</v>
      </c>
      <c r="M33" s="1204"/>
      <c r="N33" s="2"/>
      <c r="O33" s="2"/>
      <c r="P33" s="2"/>
      <c r="Q33" s="2"/>
      <c r="R33" s="2"/>
      <c r="S33" s="2"/>
      <c r="T33" s="2"/>
      <c r="U33" s="2"/>
      <c r="V33" s="2"/>
    </row>
    <row r="34" spans="1:22" s="555" customFormat="1" ht="21.9" customHeight="1" x14ac:dyDescent="0.2">
      <c r="A34" s="593"/>
      <c r="B34" s="1101" t="s">
        <v>436</v>
      </c>
      <c r="C34" s="1116">
        <v>131</v>
      </c>
      <c r="D34" s="1117">
        <v>191</v>
      </c>
      <c r="E34" s="1117">
        <v>356</v>
      </c>
      <c r="F34" s="1117">
        <v>449</v>
      </c>
      <c r="G34" s="1117">
        <v>380</v>
      </c>
      <c r="H34" s="1117">
        <v>687</v>
      </c>
      <c r="I34" s="1117">
        <v>1102</v>
      </c>
      <c r="J34" s="1117">
        <v>1088</v>
      </c>
      <c r="K34" s="1118">
        <v>569</v>
      </c>
      <c r="L34" s="1119">
        <v>4953</v>
      </c>
      <c r="M34" s="23"/>
    </row>
    <row r="35" spans="1:22" s="555" customFormat="1" ht="21.9" customHeight="1" x14ac:dyDescent="0.2">
      <c r="A35" s="759"/>
      <c r="B35" s="1150" t="s">
        <v>421</v>
      </c>
      <c r="C35" s="1151">
        <v>120</v>
      </c>
      <c r="D35" s="1152">
        <v>179</v>
      </c>
      <c r="E35" s="1152">
        <v>374</v>
      </c>
      <c r="F35" s="1152">
        <v>421</v>
      </c>
      <c r="G35" s="1152">
        <v>393</v>
      </c>
      <c r="H35" s="1152">
        <v>734</v>
      </c>
      <c r="I35" s="1152">
        <v>1057</v>
      </c>
      <c r="J35" s="1152">
        <v>1156</v>
      </c>
      <c r="K35" s="1153">
        <v>536</v>
      </c>
      <c r="L35" s="1154">
        <v>4970</v>
      </c>
      <c r="M35" s="23"/>
    </row>
    <row r="36" spans="1:22" s="555" customFormat="1" ht="21.9" customHeight="1" x14ac:dyDescent="0.2">
      <c r="A36" s="481"/>
      <c r="B36" s="255" t="s">
        <v>387</v>
      </c>
      <c r="C36" s="232">
        <v>129</v>
      </c>
      <c r="D36" s="140">
        <v>176</v>
      </c>
      <c r="E36" s="140">
        <v>373</v>
      </c>
      <c r="F36" s="140">
        <v>428</v>
      </c>
      <c r="G36" s="140">
        <v>415</v>
      </c>
      <c r="H36" s="140">
        <v>750</v>
      </c>
      <c r="I36" s="234">
        <v>1045</v>
      </c>
      <c r="J36" s="855" t="s">
        <v>175</v>
      </c>
      <c r="K36" s="856" t="s">
        <v>175</v>
      </c>
      <c r="L36" s="850">
        <v>5038</v>
      </c>
      <c r="M36" s="23"/>
    </row>
    <row r="37" spans="1:22" ht="21.9" customHeight="1" thickBot="1" x14ac:dyDescent="0.25">
      <c r="A37" s="100"/>
      <c r="B37" s="135" t="s">
        <v>200</v>
      </c>
      <c r="C37" s="130">
        <v>108</v>
      </c>
      <c r="D37" s="129">
        <v>178</v>
      </c>
      <c r="E37" s="129">
        <v>368</v>
      </c>
      <c r="F37" s="129">
        <v>425</v>
      </c>
      <c r="G37" s="129">
        <v>434</v>
      </c>
      <c r="H37" s="129">
        <v>773</v>
      </c>
      <c r="I37" s="129">
        <v>1141</v>
      </c>
      <c r="J37" s="1240" t="s">
        <v>175</v>
      </c>
      <c r="K37" s="1241" t="s">
        <v>175</v>
      </c>
      <c r="L37" s="143">
        <v>5072</v>
      </c>
      <c r="M37" s="23"/>
    </row>
    <row r="38" spans="1:22" s="555" customFormat="1" ht="21.9" customHeight="1" x14ac:dyDescent="0.2">
      <c r="A38" s="1243"/>
      <c r="B38" s="1244"/>
      <c r="C38" s="108"/>
      <c r="D38" s="108"/>
      <c r="E38" s="108"/>
      <c r="F38" s="108"/>
      <c r="G38" s="108"/>
      <c r="H38" s="108"/>
      <c r="I38" s="108"/>
      <c r="J38" s="1245"/>
      <c r="K38" s="1245"/>
      <c r="L38" s="108"/>
      <c r="M38" s="23"/>
    </row>
    <row r="39" spans="1:22" s="11" customFormat="1" ht="13.8" thickBot="1" x14ac:dyDescent="0.3">
      <c r="A39" s="7" t="s">
        <v>497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38"/>
      <c r="N39" s="2"/>
      <c r="O39" s="2"/>
      <c r="P39" s="2"/>
      <c r="Q39" s="2"/>
      <c r="R39" s="2"/>
      <c r="S39" s="2"/>
      <c r="T39" s="2"/>
      <c r="U39" s="2"/>
      <c r="V39" s="2"/>
    </row>
    <row r="40" spans="1:22" s="113" customFormat="1" ht="17.100000000000001" customHeight="1" thickBot="1" x14ac:dyDescent="0.3">
      <c r="A40" s="89"/>
      <c r="B40" s="90"/>
      <c r="C40" s="1505" t="s">
        <v>29</v>
      </c>
      <c r="D40" s="1505"/>
      <c r="E40" s="1505"/>
      <c r="F40" s="1505"/>
      <c r="G40" s="1505"/>
      <c r="H40" s="1505"/>
      <c r="I40" s="1505"/>
      <c r="J40" s="1505"/>
      <c r="K40" s="1505"/>
      <c r="L40" s="1506"/>
      <c r="M40" s="49"/>
      <c r="N40" s="475"/>
      <c r="O40" s="475"/>
      <c r="P40" s="475"/>
      <c r="Q40" s="475"/>
      <c r="R40" s="475"/>
      <c r="S40" s="475"/>
      <c r="T40" s="475"/>
      <c r="U40" s="475"/>
      <c r="V40" s="475"/>
    </row>
    <row r="41" spans="1:22" customFormat="1" ht="12.9" customHeight="1" thickBot="1" x14ac:dyDescent="0.3">
      <c r="A41" s="115" t="s">
        <v>2</v>
      </c>
      <c r="B41" s="116" t="s">
        <v>3</v>
      </c>
      <c r="C41" s="851" t="s">
        <v>4</v>
      </c>
      <c r="D41" s="852" t="s">
        <v>5</v>
      </c>
      <c r="E41" s="852" t="s">
        <v>6</v>
      </c>
      <c r="F41" s="852" t="s">
        <v>7</v>
      </c>
      <c r="G41" s="852" t="s">
        <v>8</v>
      </c>
      <c r="H41" s="852" t="s">
        <v>9</v>
      </c>
      <c r="I41" s="852" t="s">
        <v>10</v>
      </c>
      <c r="J41" s="852" t="s">
        <v>417</v>
      </c>
      <c r="K41" s="853" t="s">
        <v>418</v>
      </c>
      <c r="L41" s="854" t="s">
        <v>11</v>
      </c>
      <c r="M41" s="113"/>
      <c r="N41" s="475"/>
      <c r="O41" s="475"/>
      <c r="P41" s="475"/>
      <c r="Q41" s="475"/>
      <c r="R41" s="475"/>
      <c r="S41" s="475"/>
      <c r="T41" s="475"/>
      <c r="U41" s="475"/>
      <c r="V41" s="475"/>
    </row>
    <row r="42" spans="1:22" customFormat="1" ht="12.9" customHeight="1" x14ac:dyDescent="0.25">
      <c r="A42" s="31">
        <v>1</v>
      </c>
      <c r="B42" s="32" t="s">
        <v>14</v>
      </c>
      <c r="C42" s="20">
        <v>16</v>
      </c>
      <c r="D42" s="21">
        <v>13</v>
      </c>
      <c r="E42" s="21">
        <v>11</v>
      </c>
      <c r="F42" s="21">
        <v>16</v>
      </c>
      <c r="G42" s="21">
        <v>7</v>
      </c>
      <c r="H42" s="21">
        <v>10</v>
      </c>
      <c r="I42" s="21">
        <v>13</v>
      </c>
      <c r="J42" s="21">
        <v>4</v>
      </c>
      <c r="K42" s="22">
        <v>0</v>
      </c>
      <c r="L42" s="114">
        <f t="shared" ref="L42:L56" si="17">SUM(C42:K42)</f>
        <v>90</v>
      </c>
      <c r="M42" s="476"/>
      <c r="N42" s="475"/>
      <c r="O42" s="475"/>
      <c r="P42" s="475"/>
      <c r="Q42" s="475"/>
      <c r="R42" s="475"/>
      <c r="S42" s="475"/>
      <c r="T42" s="475"/>
      <c r="U42" s="475"/>
      <c r="V42" s="475"/>
    </row>
    <row r="43" spans="1:22" ht="12.9" customHeight="1" x14ac:dyDescent="0.2">
      <c r="A43" s="25">
        <v>2</v>
      </c>
      <c r="B43" s="26" t="s">
        <v>15</v>
      </c>
      <c r="C43" s="27">
        <v>4</v>
      </c>
      <c r="D43" s="28">
        <v>5</v>
      </c>
      <c r="E43" s="28">
        <v>17</v>
      </c>
      <c r="F43" s="28">
        <v>14</v>
      </c>
      <c r="G43" s="28">
        <v>9</v>
      </c>
      <c r="H43" s="28">
        <v>11</v>
      </c>
      <c r="I43" s="28">
        <v>4</v>
      </c>
      <c r="J43" s="28">
        <v>5</v>
      </c>
      <c r="K43" s="29">
        <v>3</v>
      </c>
      <c r="L43" s="30">
        <f t="shared" si="17"/>
        <v>72</v>
      </c>
      <c r="M43" s="46"/>
    </row>
    <row r="44" spans="1:22" ht="12.9" customHeight="1" x14ac:dyDescent="0.2">
      <c r="A44" s="25">
        <v>3</v>
      </c>
      <c r="B44" s="26" t="s">
        <v>16</v>
      </c>
      <c r="C44" s="27">
        <v>2</v>
      </c>
      <c r="D44" s="28">
        <v>6</v>
      </c>
      <c r="E44" s="28">
        <v>17</v>
      </c>
      <c r="F44" s="28">
        <v>15</v>
      </c>
      <c r="G44" s="28">
        <v>8</v>
      </c>
      <c r="H44" s="28">
        <v>13</v>
      </c>
      <c r="I44" s="28">
        <v>13</v>
      </c>
      <c r="J44" s="28">
        <v>9</v>
      </c>
      <c r="K44" s="29">
        <v>4</v>
      </c>
      <c r="L44" s="30">
        <f t="shared" si="17"/>
        <v>87</v>
      </c>
      <c r="M44" s="46"/>
    </row>
    <row r="45" spans="1:22" ht="12.9" customHeight="1" x14ac:dyDescent="0.2">
      <c r="A45" s="25">
        <v>4</v>
      </c>
      <c r="B45" s="26" t="s">
        <v>17</v>
      </c>
      <c r="C45" s="27">
        <v>1</v>
      </c>
      <c r="D45" s="28">
        <v>2</v>
      </c>
      <c r="E45" s="28">
        <v>6</v>
      </c>
      <c r="F45" s="28">
        <v>3</v>
      </c>
      <c r="G45" s="28">
        <v>4</v>
      </c>
      <c r="H45" s="28">
        <v>5</v>
      </c>
      <c r="I45" s="28">
        <v>6</v>
      </c>
      <c r="J45" s="28">
        <v>3</v>
      </c>
      <c r="K45" s="29">
        <v>2</v>
      </c>
      <c r="L45" s="30">
        <f t="shared" si="17"/>
        <v>32</v>
      </c>
      <c r="M45" s="46"/>
    </row>
    <row r="46" spans="1:22" ht="12.9" customHeight="1" x14ac:dyDescent="0.2">
      <c r="A46" s="25">
        <v>5</v>
      </c>
      <c r="B46" s="26" t="s">
        <v>18</v>
      </c>
      <c r="C46" s="27">
        <v>1</v>
      </c>
      <c r="D46" s="28">
        <v>3</v>
      </c>
      <c r="E46" s="28">
        <v>13</v>
      </c>
      <c r="F46" s="28">
        <v>25</v>
      </c>
      <c r="G46" s="28">
        <v>16</v>
      </c>
      <c r="H46" s="28">
        <v>11</v>
      </c>
      <c r="I46" s="28">
        <v>24</v>
      </c>
      <c r="J46" s="28">
        <v>21</v>
      </c>
      <c r="K46" s="29">
        <v>3</v>
      </c>
      <c r="L46" s="30">
        <f t="shared" si="17"/>
        <v>117</v>
      </c>
      <c r="M46" s="46"/>
    </row>
    <row r="47" spans="1:22" ht="12.9" customHeight="1" x14ac:dyDescent="0.2">
      <c r="A47" s="31">
        <v>6</v>
      </c>
      <c r="B47" s="32" t="s">
        <v>19</v>
      </c>
      <c r="C47" s="27">
        <v>4</v>
      </c>
      <c r="D47" s="28">
        <v>12</v>
      </c>
      <c r="E47" s="28">
        <v>8</v>
      </c>
      <c r="F47" s="28">
        <v>4</v>
      </c>
      <c r="G47" s="28">
        <v>14</v>
      </c>
      <c r="H47" s="28">
        <v>17</v>
      </c>
      <c r="I47" s="28">
        <v>22</v>
      </c>
      <c r="J47" s="28">
        <v>18</v>
      </c>
      <c r="K47" s="29">
        <v>7</v>
      </c>
      <c r="L47" s="30">
        <f t="shared" si="17"/>
        <v>106</v>
      </c>
      <c r="M47" s="46"/>
    </row>
    <row r="48" spans="1:22" ht="12.9" customHeight="1" x14ac:dyDescent="0.2">
      <c r="A48" s="31">
        <v>7</v>
      </c>
      <c r="B48" s="32" t="s">
        <v>20</v>
      </c>
      <c r="C48" s="27">
        <v>9</v>
      </c>
      <c r="D48" s="28">
        <v>10</v>
      </c>
      <c r="E48" s="28">
        <v>13</v>
      </c>
      <c r="F48" s="28">
        <v>19</v>
      </c>
      <c r="G48" s="28">
        <v>9</v>
      </c>
      <c r="H48" s="28">
        <v>6</v>
      </c>
      <c r="I48" s="28">
        <v>26</v>
      </c>
      <c r="J48" s="28">
        <v>21</v>
      </c>
      <c r="K48" s="29">
        <v>8</v>
      </c>
      <c r="L48" s="30">
        <f t="shared" si="17"/>
        <v>121</v>
      </c>
      <c r="M48" s="46"/>
    </row>
    <row r="49" spans="1:22" ht="12.9" customHeight="1" x14ac:dyDescent="0.2">
      <c r="A49" s="25">
        <v>8</v>
      </c>
      <c r="B49" s="26" t="s">
        <v>21</v>
      </c>
      <c r="C49" s="27">
        <v>4</v>
      </c>
      <c r="D49" s="28">
        <v>3</v>
      </c>
      <c r="E49" s="28">
        <v>10</v>
      </c>
      <c r="F49" s="28">
        <v>23</v>
      </c>
      <c r="G49" s="28">
        <v>9</v>
      </c>
      <c r="H49" s="28">
        <v>18</v>
      </c>
      <c r="I49" s="28">
        <v>20</v>
      </c>
      <c r="J49" s="28">
        <v>7</v>
      </c>
      <c r="K49" s="29">
        <v>7</v>
      </c>
      <c r="L49" s="30">
        <f t="shared" si="17"/>
        <v>101</v>
      </c>
      <c r="M49" s="46"/>
    </row>
    <row r="50" spans="1:22" ht="12.9" customHeight="1" x14ac:dyDescent="0.2">
      <c r="A50" s="25">
        <v>9</v>
      </c>
      <c r="B50" s="26" t="s">
        <v>22</v>
      </c>
      <c r="C50" s="27">
        <v>7</v>
      </c>
      <c r="D50" s="28">
        <v>3</v>
      </c>
      <c r="E50" s="28">
        <v>8</v>
      </c>
      <c r="F50" s="28">
        <v>9</v>
      </c>
      <c r="G50" s="28">
        <v>8</v>
      </c>
      <c r="H50" s="28">
        <v>18</v>
      </c>
      <c r="I50" s="28">
        <v>13</v>
      </c>
      <c r="J50" s="28">
        <v>13</v>
      </c>
      <c r="K50" s="29">
        <v>6</v>
      </c>
      <c r="L50" s="30">
        <f t="shared" si="17"/>
        <v>85</v>
      </c>
      <c r="M50" s="46"/>
    </row>
    <row r="51" spans="1:22" ht="12.9" customHeight="1" x14ac:dyDescent="0.2">
      <c r="A51" s="25">
        <v>10</v>
      </c>
      <c r="B51" s="26" t="s">
        <v>23</v>
      </c>
      <c r="C51" s="27">
        <v>0</v>
      </c>
      <c r="D51" s="28">
        <v>1</v>
      </c>
      <c r="E51" s="28">
        <v>12</v>
      </c>
      <c r="F51" s="28">
        <v>16</v>
      </c>
      <c r="G51" s="28">
        <v>5</v>
      </c>
      <c r="H51" s="28">
        <v>15</v>
      </c>
      <c r="I51" s="28">
        <v>11</v>
      </c>
      <c r="J51" s="28">
        <v>10</v>
      </c>
      <c r="K51" s="29">
        <v>4</v>
      </c>
      <c r="L51" s="30">
        <f t="shared" si="17"/>
        <v>74</v>
      </c>
      <c r="M51" s="46"/>
    </row>
    <row r="52" spans="1:22" ht="12.9" customHeight="1" x14ac:dyDescent="0.2">
      <c r="A52" s="31">
        <v>11</v>
      </c>
      <c r="B52" s="32" t="s">
        <v>24</v>
      </c>
      <c r="C52" s="27">
        <v>8</v>
      </c>
      <c r="D52" s="28">
        <v>4</v>
      </c>
      <c r="E52" s="28">
        <v>5</v>
      </c>
      <c r="F52" s="28">
        <v>12</v>
      </c>
      <c r="G52" s="28">
        <v>13</v>
      </c>
      <c r="H52" s="28">
        <v>11</v>
      </c>
      <c r="I52" s="28">
        <v>16</v>
      </c>
      <c r="J52" s="28">
        <v>8</v>
      </c>
      <c r="K52" s="29">
        <v>0</v>
      </c>
      <c r="L52" s="30">
        <f t="shared" si="17"/>
        <v>77</v>
      </c>
      <c r="M52" s="46"/>
    </row>
    <row r="53" spans="1:22" ht="12.9" customHeight="1" x14ac:dyDescent="0.2">
      <c r="A53" s="25">
        <v>12</v>
      </c>
      <c r="B53" s="26" t="s">
        <v>25</v>
      </c>
      <c r="C53" s="27">
        <v>11</v>
      </c>
      <c r="D53" s="28">
        <v>21</v>
      </c>
      <c r="E53" s="28">
        <v>18</v>
      </c>
      <c r="F53" s="28">
        <v>21</v>
      </c>
      <c r="G53" s="28">
        <v>16</v>
      </c>
      <c r="H53" s="28">
        <v>30</v>
      </c>
      <c r="I53" s="28">
        <v>22</v>
      </c>
      <c r="J53" s="28">
        <v>17</v>
      </c>
      <c r="K53" s="29">
        <v>6</v>
      </c>
      <c r="L53" s="30">
        <f t="shared" si="17"/>
        <v>162</v>
      </c>
      <c r="M53" s="46"/>
    </row>
    <row r="54" spans="1:22" ht="12.9" customHeight="1" x14ac:dyDescent="0.2">
      <c r="A54" s="25">
        <v>13</v>
      </c>
      <c r="B54" s="26" t="s">
        <v>26</v>
      </c>
      <c r="C54" s="27">
        <v>6</v>
      </c>
      <c r="D54" s="28">
        <v>4</v>
      </c>
      <c r="E54" s="28">
        <v>13</v>
      </c>
      <c r="F54" s="28">
        <v>16</v>
      </c>
      <c r="G54" s="28">
        <v>18</v>
      </c>
      <c r="H54" s="28">
        <v>25</v>
      </c>
      <c r="I54" s="28">
        <v>46</v>
      </c>
      <c r="J54" s="28">
        <v>25</v>
      </c>
      <c r="K54" s="29">
        <v>6</v>
      </c>
      <c r="L54" s="30">
        <f t="shared" si="17"/>
        <v>159</v>
      </c>
      <c r="M54" s="46"/>
    </row>
    <row r="55" spans="1:22" ht="12.9" customHeight="1" x14ac:dyDescent="0.2">
      <c r="A55" s="25">
        <v>14</v>
      </c>
      <c r="B55" s="26" t="s">
        <v>27</v>
      </c>
      <c r="C55" s="27">
        <v>5</v>
      </c>
      <c r="D55" s="28">
        <v>9</v>
      </c>
      <c r="E55" s="28">
        <v>15</v>
      </c>
      <c r="F55" s="28">
        <v>22</v>
      </c>
      <c r="G55" s="28">
        <v>20</v>
      </c>
      <c r="H55" s="28">
        <v>25</v>
      </c>
      <c r="I55" s="28">
        <v>33</v>
      </c>
      <c r="J55" s="28">
        <v>22</v>
      </c>
      <c r="K55" s="29">
        <v>8</v>
      </c>
      <c r="L55" s="30">
        <f t="shared" si="17"/>
        <v>159</v>
      </c>
      <c r="M55" s="46"/>
    </row>
    <row r="56" spans="1:22" s="37" customFormat="1" ht="12.75" customHeight="1" thickBot="1" x14ac:dyDescent="0.3">
      <c r="A56" s="33">
        <v>15</v>
      </c>
      <c r="B56" s="34" t="s">
        <v>28</v>
      </c>
      <c r="C56" s="570">
        <v>17</v>
      </c>
      <c r="D56" s="35">
        <v>8</v>
      </c>
      <c r="E56" s="35">
        <v>10</v>
      </c>
      <c r="F56" s="35">
        <v>10</v>
      </c>
      <c r="G56" s="35">
        <v>5</v>
      </c>
      <c r="H56" s="35">
        <v>7</v>
      </c>
      <c r="I56" s="35">
        <v>4</v>
      </c>
      <c r="J56" s="35">
        <v>5</v>
      </c>
      <c r="K56" s="571">
        <v>5</v>
      </c>
      <c r="L56" s="36">
        <f t="shared" si="17"/>
        <v>71</v>
      </c>
      <c r="M56" s="46"/>
      <c r="N56" s="2"/>
      <c r="O56" s="2"/>
      <c r="P56" s="2"/>
      <c r="Q56" s="2"/>
      <c r="R56" s="2"/>
      <c r="S56" s="2"/>
      <c r="T56" s="2"/>
      <c r="U56" s="2"/>
      <c r="V56" s="2"/>
    </row>
    <row r="57" spans="1:22" s="458" customFormat="1" ht="21.9" customHeight="1" x14ac:dyDescent="0.25">
      <c r="A57" s="542"/>
      <c r="B57" s="960" t="s">
        <v>488</v>
      </c>
      <c r="C57" s="962">
        <f>SUM(C42:C56)</f>
        <v>95</v>
      </c>
      <c r="D57" s="139">
        <f t="shared" ref="D57:L57" si="18">SUM(D42:D56)</f>
        <v>104</v>
      </c>
      <c r="E57" s="139">
        <f t="shared" si="18"/>
        <v>176</v>
      </c>
      <c r="F57" s="139">
        <f t="shared" si="18"/>
        <v>225</v>
      </c>
      <c r="G57" s="139">
        <f t="shared" si="18"/>
        <v>161</v>
      </c>
      <c r="H57" s="139">
        <f t="shared" si="18"/>
        <v>222</v>
      </c>
      <c r="I57" s="139">
        <f t="shared" si="18"/>
        <v>273</v>
      </c>
      <c r="J57" s="139">
        <f t="shared" si="18"/>
        <v>188</v>
      </c>
      <c r="K57" s="958">
        <f t="shared" si="18"/>
        <v>69</v>
      </c>
      <c r="L57" s="961">
        <f t="shared" si="18"/>
        <v>1513</v>
      </c>
      <c r="N57" s="475"/>
      <c r="O57" s="475"/>
      <c r="P57" s="475"/>
      <c r="Q57" s="475"/>
      <c r="R57" s="475"/>
      <c r="S57" s="475"/>
      <c r="T57" s="475"/>
      <c r="U57" s="475"/>
      <c r="V57" s="475"/>
    </row>
    <row r="58" spans="1:22" s="555" customFormat="1" ht="21.9" customHeight="1" x14ac:dyDescent="0.2">
      <c r="A58" s="593"/>
      <c r="B58" s="1101" t="s">
        <v>436</v>
      </c>
      <c r="C58" s="1116">
        <v>90</v>
      </c>
      <c r="D58" s="1117">
        <v>122</v>
      </c>
      <c r="E58" s="1117">
        <v>180</v>
      </c>
      <c r="F58" s="1117">
        <v>199</v>
      </c>
      <c r="G58" s="1117">
        <v>156</v>
      </c>
      <c r="H58" s="1117">
        <v>232</v>
      </c>
      <c r="I58" s="1117">
        <v>306</v>
      </c>
      <c r="J58" s="1117">
        <v>192</v>
      </c>
      <c r="K58" s="1118">
        <v>72</v>
      </c>
      <c r="L58" s="1119">
        <v>1549</v>
      </c>
    </row>
    <row r="59" spans="1:22" s="458" customFormat="1" ht="21.9" customHeight="1" x14ac:dyDescent="0.25">
      <c r="A59" s="759"/>
      <c r="B59" s="1150" t="s">
        <v>421</v>
      </c>
      <c r="C59" s="1151">
        <v>83</v>
      </c>
      <c r="D59" s="1152">
        <v>109</v>
      </c>
      <c r="E59" s="1152">
        <v>190</v>
      </c>
      <c r="F59" s="1152">
        <v>190</v>
      </c>
      <c r="G59" s="1152">
        <v>164</v>
      </c>
      <c r="H59" s="1152">
        <v>255</v>
      </c>
      <c r="I59" s="1152">
        <v>273</v>
      </c>
      <c r="J59" s="1152">
        <v>222</v>
      </c>
      <c r="K59" s="1153">
        <v>65</v>
      </c>
      <c r="L59" s="1154">
        <v>1551</v>
      </c>
      <c r="N59" s="555"/>
      <c r="O59" s="555"/>
      <c r="P59" s="555"/>
      <c r="Q59" s="555"/>
      <c r="R59" s="555"/>
      <c r="S59" s="555"/>
      <c r="T59" s="555"/>
      <c r="U59" s="555"/>
      <c r="V59" s="555"/>
    </row>
    <row r="60" spans="1:22" s="555" customFormat="1" ht="21.9" customHeight="1" x14ac:dyDescent="0.2">
      <c r="A60" s="481"/>
      <c r="B60" s="255" t="s">
        <v>387</v>
      </c>
      <c r="C60" s="232">
        <v>90</v>
      </c>
      <c r="D60" s="140">
        <v>103</v>
      </c>
      <c r="E60" s="140">
        <v>190</v>
      </c>
      <c r="F60" s="140">
        <v>211</v>
      </c>
      <c r="G60" s="140">
        <v>152</v>
      </c>
      <c r="H60" s="140">
        <v>238</v>
      </c>
      <c r="I60" s="234">
        <v>275</v>
      </c>
      <c r="J60" s="855" t="s">
        <v>175</v>
      </c>
      <c r="K60" s="856" t="s">
        <v>175</v>
      </c>
      <c r="L60" s="850">
        <v>1525</v>
      </c>
    </row>
    <row r="61" spans="1:22" ht="21.9" customHeight="1" thickBot="1" x14ac:dyDescent="0.25">
      <c r="A61" s="100"/>
      <c r="B61" s="135" t="s">
        <v>200</v>
      </c>
      <c r="C61" s="130">
        <v>74</v>
      </c>
      <c r="D61" s="129">
        <v>103</v>
      </c>
      <c r="E61" s="129">
        <v>180</v>
      </c>
      <c r="F61" s="129">
        <v>209</v>
      </c>
      <c r="G61" s="129">
        <v>164</v>
      </c>
      <c r="H61" s="129">
        <v>242</v>
      </c>
      <c r="I61" s="129">
        <v>293</v>
      </c>
      <c r="J61" s="1240" t="s">
        <v>175</v>
      </c>
      <c r="K61" s="1241" t="s">
        <v>175</v>
      </c>
      <c r="L61" s="143">
        <v>1549</v>
      </c>
      <c r="M61" s="6"/>
    </row>
    <row r="62" spans="1:22" s="555" customFormat="1" ht="21.9" customHeight="1" x14ac:dyDescent="0.2">
      <c r="A62" s="1243"/>
      <c r="B62" s="1244"/>
      <c r="C62" s="108"/>
      <c r="D62" s="108"/>
      <c r="E62" s="108"/>
      <c r="F62" s="108"/>
      <c r="G62" s="108"/>
      <c r="H62" s="108"/>
      <c r="I62" s="108"/>
      <c r="J62" s="1245"/>
      <c r="K62" s="1245"/>
      <c r="L62" s="108"/>
      <c r="M62" s="6"/>
    </row>
    <row r="63" spans="1:22" s="11" customFormat="1" ht="22.5" customHeight="1" thickBot="1" x14ac:dyDescent="0.3">
      <c r="A63" s="7" t="s">
        <v>496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"/>
      <c r="O63" s="2"/>
      <c r="P63" s="2"/>
      <c r="Q63" s="2"/>
      <c r="R63" s="2"/>
      <c r="S63" s="2"/>
      <c r="T63" s="2"/>
      <c r="U63" s="2"/>
      <c r="V63" s="2"/>
    </row>
    <row r="64" spans="1:22" s="11" customFormat="1" ht="17.100000000000001" customHeight="1" thickBot="1" x14ac:dyDescent="0.3">
      <c r="A64" s="89"/>
      <c r="B64" s="90"/>
      <c r="C64" s="1505" t="s">
        <v>30</v>
      </c>
      <c r="D64" s="1505"/>
      <c r="E64" s="1505"/>
      <c r="F64" s="1505"/>
      <c r="G64" s="1505"/>
      <c r="H64" s="1505"/>
      <c r="I64" s="1505"/>
      <c r="J64" s="1505"/>
      <c r="K64" s="1505"/>
      <c r="L64" s="1506"/>
      <c r="M64" s="49"/>
      <c r="N64" s="2"/>
      <c r="O64" s="2"/>
      <c r="P64" s="2"/>
      <c r="Q64" s="2"/>
      <c r="R64" s="2"/>
      <c r="S64" s="2"/>
      <c r="T64" s="2"/>
      <c r="U64" s="2"/>
      <c r="V64" s="2"/>
    </row>
    <row r="65" spans="1:22" customFormat="1" ht="18" customHeight="1" thickBot="1" x14ac:dyDescent="0.3">
      <c r="A65" s="115" t="s">
        <v>2</v>
      </c>
      <c r="B65" s="116" t="s">
        <v>3</v>
      </c>
      <c r="C65" s="851" t="s">
        <v>4</v>
      </c>
      <c r="D65" s="852" t="s">
        <v>5</v>
      </c>
      <c r="E65" s="852" t="s">
        <v>6</v>
      </c>
      <c r="F65" s="852" t="s">
        <v>7</v>
      </c>
      <c r="G65" s="852" t="s">
        <v>8</v>
      </c>
      <c r="H65" s="852" t="s">
        <v>9</v>
      </c>
      <c r="I65" s="852" t="s">
        <v>10</v>
      </c>
      <c r="J65" s="852" t="s">
        <v>419</v>
      </c>
      <c r="K65" s="853" t="s">
        <v>420</v>
      </c>
      <c r="L65" s="854" t="s">
        <v>11</v>
      </c>
      <c r="M65" s="11"/>
      <c r="N65" s="2"/>
      <c r="O65" s="2"/>
      <c r="P65" s="2"/>
      <c r="Q65" s="2"/>
      <c r="R65" s="2"/>
      <c r="S65" s="2"/>
      <c r="T65" s="2"/>
      <c r="U65" s="2"/>
      <c r="V65" s="2"/>
    </row>
    <row r="66" spans="1:22" customFormat="1" ht="12.9" customHeight="1" x14ac:dyDescent="0.25">
      <c r="A66" s="31">
        <v>1</v>
      </c>
      <c r="B66" s="32" t="s">
        <v>14</v>
      </c>
      <c r="C66" s="20">
        <v>7</v>
      </c>
      <c r="D66" s="21">
        <v>3</v>
      </c>
      <c r="E66" s="21">
        <v>10</v>
      </c>
      <c r="F66" s="21">
        <v>18</v>
      </c>
      <c r="G66" s="21">
        <v>7</v>
      </c>
      <c r="H66" s="21">
        <v>8</v>
      </c>
      <c r="I66" s="21">
        <v>27</v>
      </c>
      <c r="J66" s="21">
        <v>41</v>
      </c>
      <c r="K66" s="22">
        <v>16</v>
      </c>
      <c r="L66" s="114">
        <f t="shared" ref="L66:L80" si="19">SUM(C66:K66)</f>
        <v>137</v>
      </c>
      <c r="M66" s="24"/>
      <c r="N66" s="518"/>
      <c r="O66" s="518"/>
      <c r="P66" s="518"/>
      <c r="Q66" s="518"/>
      <c r="R66" s="518"/>
      <c r="S66" s="518"/>
      <c r="T66" s="2"/>
      <c r="U66" s="2"/>
      <c r="V66" s="2"/>
    </row>
    <row r="67" spans="1:22" customFormat="1" ht="12.9" customHeight="1" x14ac:dyDescent="0.25">
      <c r="A67" s="25">
        <v>2</v>
      </c>
      <c r="B67" s="26" t="s">
        <v>15</v>
      </c>
      <c r="C67" s="27">
        <v>2</v>
      </c>
      <c r="D67" s="28">
        <v>3</v>
      </c>
      <c r="E67" s="28">
        <v>13</v>
      </c>
      <c r="F67" s="28">
        <v>19</v>
      </c>
      <c r="G67" s="28">
        <v>10</v>
      </c>
      <c r="H67" s="28">
        <v>25</v>
      </c>
      <c r="I67" s="28">
        <v>26</v>
      </c>
      <c r="J67" s="28">
        <v>31</v>
      </c>
      <c r="K67" s="29">
        <v>38</v>
      </c>
      <c r="L67" s="30">
        <f t="shared" si="19"/>
        <v>167</v>
      </c>
      <c r="M67" s="24"/>
      <c r="N67" s="2"/>
      <c r="O67" s="2"/>
      <c r="P67" s="2"/>
      <c r="Q67" s="2"/>
      <c r="R67" s="2"/>
      <c r="S67" s="2"/>
      <c r="T67" s="2"/>
      <c r="U67" s="2"/>
      <c r="V67" s="2"/>
    </row>
    <row r="68" spans="1:22" customFormat="1" ht="12.9" customHeight="1" x14ac:dyDescent="0.25">
      <c r="A68" s="25">
        <v>3</v>
      </c>
      <c r="B68" s="26" t="s">
        <v>16</v>
      </c>
      <c r="C68" s="27">
        <v>1</v>
      </c>
      <c r="D68" s="28">
        <v>4</v>
      </c>
      <c r="E68" s="28">
        <v>9</v>
      </c>
      <c r="F68" s="28">
        <v>13</v>
      </c>
      <c r="G68" s="28">
        <v>12</v>
      </c>
      <c r="H68" s="28">
        <v>13</v>
      </c>
      <c r="I68" s="28">
        <v>27</v>
      </c>
      <c r="J68" s="28">
        <v>36</v>
      </c>
      <c r="K68" s="29">
        <v>26</v>
      </c>
      <c r="L68" s="30">
        <f t="shared" si="19"/>
        <v>141</v>
      </c>
      <c r="M68" s="24"/>
      <c r="N68" s="2"/>
      <c r="O68" s="2"/>
      <c r="P68" s="2"/>
      <c r="Q68" s="2"/>
      <c r="R68" s="2"/>
      <c r="S68" s="2"/>
      <c r="T68" s="2"/>
      <c r="U68" s="2"/>
      <c r="V68" s="2"/>
    </row>
    <row r="69" spans="1:22" customFormat="1" ht="12.9" customHeight="1" x14ac:dyDescent="0.25">
      <c r="A69" s="25">
        <v>4</v>
      </c>
      <c r="B69" s="26" t="s">
        <v>17</v>
      </c>
      <c r="C69" s="27">
        <v>0</v>
      </c>
      <c r="D69" s="28">
        <v>0</v>
      </c>
      <c r="E69" s="28">
        <v>9</v>
      </c>
      <c r="F69" s="28">
        <v>9</v>
      </c>
      <c r="G69" s="28">
        <v>6</v>
      </c>
      <c r="H69" s="28">
        <v>13</v>
      </c>
      <c r="I69" s="28">
        <v>15</v>
      </c>
      <c r="J69" s="28">
        <v>36</v>
      </c>
      <c r="K69" s="29">
        <v>17</v>
      </c>
      <c r="L69" s="30">
        <f t="shared" si="19"/>
        <v>105</v>
      </c>
      <c r="M69" s="24"/>
      <c r="N69" s="2"/>
      <c r="O69" s="2"/>
      <c r="P69" s="2"/>
      <c r="Q69" s="2"/>
      <c r="R69" s="2"/>
      <c r="S69" s="2"/>
      <c r="T69" s="2"/>
      <c r="U69" s="2"/>
      <c r="V69" s="2"/>
    </row>
    <row r="70" spans="1:22" customFormat="1" ht="12.9" customHeight="1" x14ac:dyDescent="0.25">
      <c r="A70" s="25">
        <v>5</v>
      </c>
      <c r="B70" s="26" t="s">
        <v>18</v>
      </c>
      <c r="C70" s="27">
        <v>3</v>
      </c>
      <c r="D70" s="28">
        <v>2</v>
      </c>
      <c r="E70" s="28">
        <v>19</v>
      </c>
      <c r="F70" s="28">
        <v>21</v>
      </c>
      <c r="G70" s="28">
        <v>30</v>
      </c>
      <c r="H70" s="28">
        <v>32</v>
      </c>
      <c r="I70" s="28">
        <v>81</v>
      </c>
      <c r="J70" s="28">
        <v>71</v>
      </c>
      <c r="K70" s="29">
        <v>56</v>
      </c>
      <c r="L70" s="30">
        <f t="shared" si="19"/>
        <v>315</v>
      </c>
      <c r="M70" s="24"/>
      <c r="N70" s="2"/>
      <c r="O70" s="2"/>
      <c r="P70" s="2"/>
      <c r="Q70" s="2"/>
      <c r="R70" s="2"/>
      <c r="S70" s="2"/>
      <c r="T70" s="2"/>
      <c r="U70" s="2"/>
      <c r="V70" s="2"/>
    </row>
    <row r="71" spans="1:22" customFormat="1" ht="12.9" customHeight="1" x14ac:dyDescent="0.25">
      <c r="A71" s="31">
        <v>6</v>
      </c>
      <c r="B71" s="32" t="s">
        <v>19</v>
      </c>
      <c r="C71" s="27">
        <v>0</v>
      </c>
      <c r="D71" s="28">
        <v>8</v>
      </c>
      <c r="E71" s="28">
        <v>8</v>
      </c>
      <c r="F71" s="28">
        <v>9</v>
      </c>
      <c r="G71" s="28">
        <v>12</v>
      </c>
      <c r="H71" s="28">
        <v>33</v>
      </c>
      <c r="I71" s="28">
        <v>62</v>
      </c>
      <c r="J71" s="28">
        <v>60</v>
      </c>
      <c r="K71" s="29">
        <v>27</v>
      </c>
      <c r="L71" s="30">
        <f t="shared" si="19"/>
        <v>219</v>
      </c>
      <c r="M71" s="24"/>
      <c r="N71" s="2"/>
      <c r="O71" s="2"/>
      <c r="P71" s="2"/>
      <c r="Q71" s="2"/>
      <c r="R71" s="2"/>
      <c r="S71" s="2"/>
      <c r="T71" s="2"/>
      <c r="U71" s="2"/>
      <c r="V71" s="2"/>
    </row>
    <row r="72" spans="1:22" customFormat="1" ht="12.9" customHeight="1" x14ac:dyDescent="0.25">
      <c r="A72" s="31">
        <v>7</v>
      </c>
      <c r="B72" s="32" t="s">
        <v>20</v>
      </c>
      <c r="C72" s="27">
        <v>5</v>
      </c>
      <c r="D72" s="28">
        <v>7</v>
      </c>
      <c r="E72" s="28">
        <v>11</v>
      </c>
      <c r="F72" s="28">
        <v>16</v>
      </c>
      <c r="G72" s="28">
        <v>15</v>
      </c>
      <c r="H72" s="28">
        <v>27</v>
      </c>
      <c r="I72" s="28">
        <v>59</v>
      </c>
      <c r="J72" s="28">
        <v>70</v>
      </c>
      <c r="K72" s="29">
        <v>64</v>
      </c>
      <c r="L72" s="30">
        <f t="shared" si="19"/>
        <v>274</v>
      </c>
      <c r="M72" s="24"/>
      <c r="N72" s="2"/>
      <c r="O72" s="2"/>
      <c r="P72" s="2"/>
      <c r="Q72" s="2"/>
      <c r="R72" s="2"/>
      <c r="S72" s="2"/>
      <c r="T72" s="2"/>
      <c r="U72" s="2"/>
      <c r="V72" s="2"/>
    </row>
    <row r="73" spans="1:22" customFormat="1" ht="12.9" customHeight="1" x14ac:dyDescent="0.25">
      <c r="A73" s="25">
        <v>8</v>
      </c>
      <c r="B73" s="26" t="s">
        <v>21</v>
      </c>
      <c r="C73" s="27">
        <v>0</v>
      </c>
      <c r="D73" s="28">
        <v>4</v>
      </c>
      <c r="E73" s="28">
        <v>7</v>
      </c>
      <c r="F73" s="28">
        <v>20</v>
      </c>
      <c r="G73" s="28">
        <v>20</v>
      </c>
      <c r="H73" s="28">
        <v>36</v>
      </c>
      <c r="I73" s="28">
        <v>59</v>
      </c>
      <c r="J73" s="28">
        <v>77</v>
      </c>
      <c r="K73" s="29">
        <v>41</v>
      </c>
      <c r="L73" s="30">
        <f t="shared" si="19"/>
        <v>264</v>
      </c>
      <c r="M73" s="24"/>
      <c r="N73" s="2"/>
      <c r="O73" s="2"/>
      <c r="P73" s="2"/>
      <c r="Q73" s="2"/>
      <c r="R73" s="2"/>
      <c r="S73" s="2"/>
      <c r="T73" s="2"/>
      <c r="U73" s="2"/>
      <c r="V73" s="2"/>
    </row>
    <row r="74" spans="1:22" customFormat="1" ht="12.9" customHeight="1" x14ac:dyDescent="0.25">
      <c r="A74" s="25">
        <v>9</v>
      </c>
      <c r="B74" s="26" t="s">
        <v>22</v>
      </c>
      <c r="C74" s="27">
        <v>2</v>
      </c>
      <c r="D74" s="28">
        <v>7</v>
      </c>
      <c r="E74" s="28">
        <v>4</v>
      </c>
      <c r="F74" s="28">
        <v>11</v>
      </c>
      <c r="G74" s="28">
        <v>12</v>
      </c>
      <c r="H74" s="28">
        <v>26</v>
      </c>
      <c r="I74" s="28">
        <v>44</v>
      </c>
      <c r="J74" s="28">
        <v>46</v>
      </c>
      <c r="K74" s="29">
        <v>17</v>
      </c>
      <c r="L74" s="30">
        <f t="shared" si="19"/>
        <v>169</v>
      </c>
      <c r="M74" s="24"/>
      <c r="N74" s="2"/>
      <c r="O74" s="2"/>
      <c r="P74" s="2"/>
      <c r="Q74" s="2"/>
      <c r="R74" s="2"/>
      <c r="S74" s="2"/>
      <c r="T74" s="2"/>
      <c r="U74" s="2"/>
      <c r="V74" s="2"/>
    </row>
    <row r="75" spans="1:22" customFormat="1" ht="12.9" customHeight="1" x14ac:dyDescent="0.25">
      <c r="A75" s="25">
        <v>10</v>
      </c>
      <c r="B75" s="26" t="s">
        <v>23</v>
      </c>
      <c r="C75" s="27">
        <v>0</v>
      </c>
      <c r="D75" s="28">
        <v>2</v>
      </c>
      <c r="E75" s="28">
        <v>13</v>
      </c>
      <c r="F75" s="28">
        <v>19</v>
      </c>
      <c r="G75" s="28">
        <v>17</v>
      </c>
      <c r="H75" s="28">
        <v>23</v>
      </c>
      <c r="I75" s="28">
        <v>40</v>
      </c>
      <c r="J75" s="28">
        <v>33</v>
      </c>
      <c r="K75" s="29">
        <v>15</v>
      </c>
      <c r="L75" s="30">
        <f t="shared" si="19"/>
        <v>162</v>
      </c>
      <c r="M75" s="24"/>
      <c r="N75" s="2"/>
      <c r="O75" s="2"/>
      <c r="P75" s="2"/>
      <c r="Q75" s="2"/>
      <c r="R75" s="2"/>
      <c r="S75" s="2"/>
      <c r="T75" s="2"/>
      <c r="U75" s="2"/>
      <c r="V75" s="2"/>
    </row>
    <row r="76" spans="1:22" customFormat="1" ht="12.9" customHeight="1" x14ac:dyDescent="0.25">
      <c r="A76" s="31">
        <v>11</v>
      </c>
      <c r="B76" s="32" t="s">
        <v>24</v>
      </c>
      <c r="C76" s="27">
        <v>5</v>
      </c>
      <c r="D76" s="28">
        <v>6</v>
      </c>
      <c r="E76" s="28">
        <v>7</v>
      </c>
      <c r="F76" s="28">
        <v>17</v>
      </c>
      <c r="G76" s="28">
        <v>24</v>
      </c>
      <c r="H76" s="28">
        <v>19</v>
      </c>
      <c r="I76" s="28">
        <v>30</v>
      </c>
      <c r="J76" s="28">
        <v>25</v>
      </c>
      <c r="K76" s="29">
        <v>13</v>
      </c>
      <c r="L76" s="30">
        <f t="shared" si="19"/>
        <v>146</v>
      </c>
      <c r="M76" s="24"/>
      <c r="N76" s="2"/>
      <c r="O76" s="2"/>
      <c r="P76" s="2"/>
      <c r="Q76" s="2"/>
      <c r="R76" s="2"/>
      <c r="S76" s="2"/>
      <c r="T76" s="2"/>
      <c r="U76" s="2"/>
      <c r="V76" s="2"/>
    </row>
    <row r="77" spans="1:22" customFormat="1" ht="12.9" customHeight="1" x14ac:dyDescent="0.25">
      <c r="A77" s="25">
        <v>12</v>
      </c>
      <c r="B77" s="26" t="s">
        <v>25</v>
      </c>
      <c r="C77" s="27">
        <v>2</v>
      </c>
      <c r="D77" s="28">
        <v>4</v>
      </c>
      <c r="E77" s="28">
        <v>23</v>
      </c>
      <c r="F77" s="28">
        <v>31</v>
      </c>
      <c r="G77" s="28">
        <v>25</v>
      </c>
      <c r="H77" s="28">
        <v>43</v>
      </c>
      <c r="I77" s="28">
        <v>55</v>
      </c>
      <c r="J77" s="28">
        <v>78</v>
      </c>
      <c r="K77" s="29">
        <v>41</v>
      </c>
      <c r="L77" s="30">
        <f t="shared" si="19"/>
        <v>302</v>
      </c>
      <c r="M77" s="24"/>
      <c r="N77" s="2"/>
      <c r="O77" s="2"/>
      <c r="P77" s="2"/>
      <c r="Q77" s="2"/>
      <c r="R77" s="2"/>
      <c r="S77" s="2"/>
      <c r="T77" s="2"/>
      <c r="U77" s="2"/>
      <c r="V77" s="2"/>
    </row>
    <row r="78" spans="1:22" customFormat="1" ht="12.9" customHeight="1" x14ac:dyDescent="0.25">
      <c r="A78" s="25">
        <v>13</v>
      </c>
      <c r="B78" s="26" t="s">
        <v>26</v>
      </c>
      <c r="C78" s="27">
        <v>2</v>
      </c>
      <c r="D78" s="28">
        <v>4</v>
      </c>
      <c r="E78" s="28">
        <v>11</v>
      </c>
      <c r="F78" s="28">
        <v>23</v>
      </c>
      <c r="G78" s="28">
        <v>27</v>
      </c>
      <c r="H78" s="28">
        <v>65</v>
      </c>
      <c r="I78" s="28">
        <v>126</v>
      </c>
      <c r="J78" s="28">
        <v>109</v>
      </c>
      <c r="K78" s="29">
        <v>45</v>
      </c>
      <c r="L78" s="30">
        <f t="shared" si="19"/>
        <v>412</v>
      </c>
      <c r="M78" s="24"/>
      <c r="N78" s="2"/>
      <c r="O78" s="2"/>
      <c r="P78" s="2"/>
      <c r="Q78" s="2"/>
      <c r="R78" s="2"/>
      <c r="S78" s="2"/>
      <c r="T78" s="2"/>
      <c r="U78" s="2"/>
      <c r="V78" s="2"/>
    </row>
    <row r="79" spans="1:22" customFormat="1" ht="12.9" customHeight="1" x14ac:dyDescent="0.25">
      <c r="A79" s="25">
        <v>14</v>
      </c>
      <c r="B79" s="26" t="s">
        <v>27</v>
      </c>
      <c r="C79" s="27">
        <v>3</v>
      </c>
      <c r="D79" s="28">
        <v>6</v>
      </c>
      <c r="E79" s="28">
        <v>15</v>
      </c>
      <c r="F79" s="28">
        <v>18</v>
      </c>
      <c r="G79" s="28">
        <v>23</v>
      </c>
      <c r="H79" s="28">
        <v>52</v>
      </c>
      <c r="I79" s="28">
        <v>83</v>
      </c>
      <c r="J79" s="28">
        <v>129</v>
      </c>
      <c r="K79" s="29">
        <v>70</v>
      </c>
      <c r="L79" s="30">
        <f t="shared" si="19"/>
        <v>399</v>
      </c>
      <c r="M79" s="24"/>
      <c r="N79" s="2"/>
      <c r="O79" s="2"/>
      <c r="P79" s="2"/>
      <c r="Q79" s="2"/>
      <c r="R79" s="2"/>
      <c r="S79" s="2"/>
      <c r="T79" s="2"/>
      <c r="U79" s="2"/>
      <c r="V79" s="2"/>
    </row>
    <row r="80" spans="1:22" s="37" customFormat="1" ht="13.5" customHeight="1" thickBot="1" x14ac:dyDescent="0.3">
      <c r="A80" s="33">
        <v>15</v>
      </c>
      <c r="B80" s="34" t="s">
        <v>28</v>
      </c>
      <c r="C80" s="570">
        <v>6</v>
      </c>
      <c r="D80" s="35">
        <v>5</v>
      </c>
      <c r="E80" s="35">
        <v>15</v>
      </c>
      <c r="F80" s="35">
        <v>8</v>
      </c>
      <c r="G80" s="35">
        <v>8</v>
      </c>
      <c r="H80" s="35">
        <v>12</v>
      </c>
      <c r="I80" s="35">
        <v>13</v>
      </c>
      <c r="J80" s="35">
        <v>13</v>
      </c>
      <c r="K80" s="571">
        <v>10</v>
      </c>
      <c r="L80" s="36">
        <f t="shared" si="19"/>
        <v>90</v>
      </c>
      <c r="M80" s="24"/>
      <c r="N80" s="2"/>
      <c r="O80" s="2"/>
      <c r="P80" s="2"/>
      <c r="Q80" s="2"/>
      <c r="R80" s="2"/>
      <c r="S80" s="2"/>
      <c r="T80" s="2"/>
      <c r="U80" s="2"/>
      <c r="V80" s="2"/>
    </row>
    <row r="81" spans="1:22" s="37" customFormat="1" ht="21.9" customHeight="1" x14ac:dyDescent="0.25">
      <c r="A81" s="542"/>
      <c r="B81" s="960" t="s">
        <v>488</v>
      </c>
      <c r="C81" s="962">
        <f t="shared" ref="C81:L81" si="20">SUM(C66:C80)</f>
        <v>38</v>
      </c>
      <c r="D81" s="139">
        <f t="shared" si="20"/>
        <v>65</v>
      </c>
      <c r="E81" s="139">
        <f t="shared" si="20"/>
        <v>174</v>
      </c>
      <c r="F81" s="139">
        <f t="shared" si="20"/>
        <v>252</v>
      </c>
      <c r="G81" s="139">
        <f t="shared" si="20"/>
        <v>248</v>
      </c>
      <c r="H81" s="139">
        <f t="shared" si="20"/>
        <v>427</v>
      </c>
      <c r="I81" s="139">
        <f t="shared" si="20"/>
        <v>747</v>
      </c>
      <c r="J81" s="139">
        <f t="shared" si="20"/>
        <v>855</v>
      </c>
      <c r="K81" s="958">
        <f t="shared" si="20"/>
        <v>496</v>
      </c>
      <c r="L81" s="961">
        <f t="shared" si="20"/>
        <v>3302</v>
      </c>
      <c r="N81" s="2"/>
      <c r="O81" s="2"/>
      <c r="P81" s="2"/>
      <c r="Q81" s="2"/>
      <c r="R81" s="2"/>
      <c r="S81" s="2"/>
      <c r="T81" s="2"/>
      <c r="U81" s="2"/>
      <c r="V81" s="2"/>
    </row>
    <row r="82" spans="1:22" s="555" customFormat="1" ht="21.9" customHeight="1" x14ac:dyDescent="0.2">
      <c r="A82" s="593"/>
      <c r="B82" s="1101" t="s">
        <v>436</v>
      </c>
      <c r="C82" s="1116">
        <v>41</v>
      </c>
      <c r="D82" s="1117">
        <v>69</v>
      </c>
      <c r="E82" s="1117">
        <v>176</v>
      </c>
      <c r="F82" s="1117">
        <v>250</v>
      </c>
      <c r="G82" s="1117">
        <v>224</v>
      </c>
      <c r="H82" s="1117">
        <v>455</v>
      </c>
      <c r="I82" s="1117">
        <v>796</v>
      </c>
      <c r="J82" s="1117">
        <v>896</v>
      </c>
      <c r="K82" s="1118">
        <v>497</v>
      </c>
      <c r="L82" s="1119">
        <v>3404</v>
      </c>
    </row>
    <row r="83" spans="1:22" s="555" customFormat="1" ht="21.9" customHeight="1" x14ac:dyDescent="0.2">
      <c r="A83" s="759"/>
      <c r="B83" s="1150" t="s">
        <v>421</v>
      </c>
      <c r="C83" s="1151">
        <v>37</v>
      </c>
      <c r="D83" s="1152">
        <v>70</v>
      </c>
      <c r="E83" s="1152">
        <v>184</v>
      </c>
      <c r="F83" s="1152">
        <v>231</v>
      </c>
      <c r="G83" s="1152">
        <v>229</v>
      </c>
      <c r="H83" s="1152">
        <v>479</v>
      </c>
      <c r="I83" s="1152">
        <v>784</v>
      </c>
      <c r="J83" s="1152">
        <v>934</v>
      </c>
      <c r="K83" s="1153">
        <v>471</v>
      </c>
      <c r="L83" s="1154">
        <v>3419</v>
      </c>
    </row>
    <row r="84" spans="1:22" s="555" customFormat="1" ht="21.9" customHeight="1" x14ac:dyDescent="0.2">
      <c r="A84" s="481"/>
      <c r="B84" s="255" t="s">
        <v>387</v>
      </c>
      <c r="C84" s="232">
        <v>39</v>
      </c>
      <c r="D84" s="140">
        <v>73</v>
      </c>
      <c r="E84" s="140">
        <v>183</v>
      </c>
      <c r="F84" s="140">
        <v>217</v>
      </c>
      <c r="G84" s="140">
        <v>263</v>
      </c>
      <c r="H84" s="140">
        <v>512</v>
      </c>
      <c r="I84" s="234">
        <v>770</v>
      </c>
      <c r="J84" s="855" t="s">
        <v>175</v>
      </c>
      <c r="K84" s="856" t="s">
        <v>175</v>
      </c>
      <c r="L84" s="850">
        <v>3513</v>
      </c>
    </row>
    <row r="85" spans="1:22" ht="21.9" customHeight="1" thickBot="1" x14ac:dyDescent="0.25">
      <c r="A85" s="100"/>
      <c r="B85" s="135" t="s">
        <v>200</v>
      </c>
      <c r="C85" s="130">
        <v>34</v>
      </c>
      <c r="D85" s="129">
        <v>75</v>
      </c>
      <c r="E85" s="129">
        <v>188</v>
      </c>
      <c r="F85" s="129">
        <v>216</v>
      </c>
      <c r="G85" s="129">
        <v>270</v>
      </c>
      <c r="H85" s="129">
        <v>531</v>
      </c>
      <c r="I85" s="129">
        <v>848</v>
      </c>
      <c r="J85" s="1240" t="s">
        <v>175</v>
      </c>
      <c r="K85" s="1241" t="s">
        <v>175</v>
      </c>
      <c r="L85" s="143">
        <v>3523</v>
      </c>
    </row>
    <row r="86" spans="1:22" s="555" customFormat="1" ht="21.9" customHeight="1" x14ac:dyDescent="0.2">
      <c r="A86" s="1243"/>
      <c r="B86" s="1244"/>
      <c r="C86" s="108"/>
      <c r="D86" s="108"/>
      <c r="E86" s="108"/>
      <c r="F86" s="108"/>
      <c r="G86" s="108"/>
      <c r="H86" s="108"/>
      <c r="I86" s="108"/>
      <c r="J86" s="1245"/>
      <c r="K86" s="1245"/>
      <c r="L86" s="108"/>
    </row>
    <row r="87" spans="1:22" s="11" customFormat="1" ht="17.100000000000001" customHeight="1" thickBot="1" x14ac:dyDescent="0.3">
      <c r="A87" s="7" t="s">
        <v>495</v>
      </c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"/>
      <c r="O87" s="2"/>
      <c r="P87" s="2"/>
      <c r="Q87" s="2"/>
      <c r="R87" s="2"/>
      <c r="S87" s="2"/>
      <c r="T87" s="2"/>
      <c r="U87" s="2"/>
      <c r="V87" s="2"/>
    </row>
    <row r="88" spans="1:22" s="11" customFormat="1" ht="17.100000000000001" customHeight="1" thickBot="1" x14ac:dyDescent="0.3">
      <c r="A88" s="605"/>
      <c r="B88" s="606"/>
      <c r="C88" s="1512" t="s">
        <v>31</v>
      </c>
      <c r="D88" s="1512"/>
      <c r="E88" s="1512"/>
      <c r="F88" s="1512"/>
      <c r="G88" s="1512"/>
      <c r="H88" s="1512"/>
      <c r="I88" s="1512"/>
      <c r="J88" s="1512"/>
      <c r="K88" s="1512"/>
      <c r="L88" s="1512"/>
      <c r="M88" s="590"/>
      <c r="N88" s="2"/>
      <c r="O88" s="2"/>
      <c r="P88" s="2"/>
      <c r="Q88" s="2"/>
      <c r="R88" s="2"/>
      <c r="S88" s="2"/>
      <c r="T88" s="2"/>
      <c r="U88" s="2"/>
      <c r="V88" s="2"/>
    </row>
    <row r="89" spans="1:22" customFormat="1" ht="12.9" customHeight="1" thickBot="1" x14ac:dyDescent="0.3">
      <c r="A89" s="607" t="s">
        <v>2</v>
      </c>
      <c r="B89" s="608" t="s">
        <v>3</v>
      </c>
      <c r="C89" s="851" t="s">
        <v>4</v>
      </c>
      <c r="D89" s="852" t="s">
        <v>5</v>
      </c>
      <c r="E89" s="852" t="s">
        <v>6</v>
      </c>
      <c r="F89" s="852" t="s">
        <v>7</v>
      </c>
      <c r="G89" s="852" t="s">
        <v>8</v>
      </c>
      <c r="H89" s="852" t="s">
        <v>9</v>
      </c>
      <c r="I89" s="852" t="s">
        <v>10</v>
      </c>
      <c r="J89" s="852" t="s">
        <v>419</v>
      </c>
      <c r="K89" s="853" t="s">
        <v>420</v>
      </c>
      <c r="L89" s="854" t="s">
        <v>11</v>
      </c>
      <c r="M89" s="591"/>
      <c r="N89" s="2"/>
      <c r="O89" s="2"/>
      <c r="P89" s="2"/>
      <c r="Q89" s="2"/>
      <c r="R89" s="2"/>
      <c r="S89" s="2"/>
      <c r="T89" s="2"/>
      <c r="U89" s="2"/>
      <c r="V89" s="2"/>
    </row>
    <row r="90" spans="1:22" customFormat="1" ht="12.9" customHeight="1" x14ac:dyDescent="0.25">
      <c r="A90" s="616">
        <v>1</v>
      </c>
      <c r="B90" s="617" t="s">
        <v>14</v>
      </c>
      <c r="C90" s="20">
        <v>0</v>
      </c>
      <c r="D90" s="21">
        <v>0</v>
      </c>
      <c r="E90" s="21">
        <v>13</v>
      </c>
      <c r="F90" s="21">
        <v>30</v>
      </c>
      <c r="G90" s="21">
        <v>13</v>
      </c>
      <c r="H90" s="21">
        <v>17</v>
      </c>
      <c r="I90" s="21">
        <v>39</v>
      </c>
      <c r="J90" s="21">
        <v>45</v>
      </c>
      <c r="K90" s="22">
        <v>16</v>
      </c>
      <c r="L90" s="618">
        <f t="shared" ref="L90:L104" si="21">SUM(C90:K90)</f>
        <v>173</v>
      </c>
      <c r="M90" s="592"/>
      <c r="N90" s="2"/>
      <c r="O90" s="2"/>
      <c r="P90" s="2"/>
      <c r="Q90" s="2"/>
      <c r="R90" s="2"/>
      <c r="S90" s="2"/>
      <c r="T90" s="2"/>
      <c r="U90" s="2"/>
      <c r="V90" s="2"/>
    </row>
    <row r="91" spans="1:22" customFormat="1" ht="12.9" customHeight="1" x14ac:dyDescent="0.25">
      <c r="A91" s="619">
        <v>2</v>
      </c>
      <c r="B91" s="620" t="s">
        <v>15</v>
      </c>
      <c r="C91" s="27">
        <v>0</v>
      </c>
      <c r="D91" s="28">
        <v>2</v>
      </c>
      <c r="E91" s="28">
        <v>19</v>
      </c>
      <c r="F91" s="28">
        <v>31</v>
      </c>
      <c r="G91" s="28">
        <v>18</v>
      </c>
      <c r="H91" s="28">
        <v>35</v>
      </c>
      <c r="I91" s="28">
        <v>29</v>
      </c>
      <c r="J91" s="28">
        <v>35</v>
      </c>
      <c r="K91" s="29">
        <v>41</v>
      </c>
      <c r="L91" s="621">
        <f t="shared" si="21"/>
        <v>210</v>
      </c>
      <c r="M91" s="592"/>
      <c r="N91" s="519"/>
      <c r="O91" s="519"/>
      <c r="P91" s="519"/>
      <c r="Q91" s="519"/>
      <c r="R91" s="519"/>
      <c r="S91" s="519"/>
      <c r="T91" s="2"/>
      <c r="U91" s="2"/>
      <c r="V91" s="2"/>
    </row>
    <row r="92" spans="1:22" customFormat="1" ht="12.9" customHeight="1" x14ac:dyDescent="0.25">
      <c r="A92" s="619">
        <v>3</v>
      </c>
      <c r="B92" s="620" t="s">
        <v>16</v>
      </c>
      <c r="C92" s="27">
        <v>0</v>
      </c>
      <c r="D92" s="28">
        <v>2</v>
      </c>
      <c r="E92" s="28">
        <v>16</v>
      </c>
      <c r="F92" s="28">
        <v>25</v>
      </c>
      <c r="G92" s="28">
        <v>17</v>
      </c>
      <c r="H92" s="28">
        <v>23</v>
      </c>
      <c r="I92" s="28">
        <v>36</v>
      </c>
      <c r="J92" s="28">
        <v>43</v>
      </c>
      <c r="K92" s="29">
        <v>26</v>
      </c>
      <c r="L92" s="621">
        <f t="shared" si="21"/>
        <v>188</v>
      </c>
      <c r="M92" s="592"/>
      <c r="N92" s="2"/>
      <c r="O92" s="2"/>
      <c r="P92" s="2"/>
      <c r="Q92" s="2"/>
      <c r="R92" s="2"/>
      <c r="S92" s="2"/>
      <c r="T92" s="2"/>
      <c r="U92" s="2"/>
      <c r="V92" s="2"/>
    </row>
    <row r="93" spans="1:22" customFormat="1" ht="12.9" customHeight="1" x14ac:dyDescent="0.25">
      <c r="A93" s="619">
        <v>4</v>
      </c>
      <c r="B93" s="620" t="s">
        <v>17</v>
      </c>
      <c r="C93" s="27">
        <v>0</v>
      </c>
      <c r="D93" s="28">
        <v>1</v>
      </c>
      <c r="E93" s="28">
        <v>11</v>
      </c>
      <c r="F93" s="28">
        <v>11</v>
      </c>
      <c r="G93" s="28">
        <v>9</v>
      </c>
      <c r="H93" s="28">
        <v>17</v>
      </c>
      <c r="I93" s="28">
        <v>19</v>
      </c>
      <c r="J93" s="28">
        <v>32</v>
      </c>
      <c r="K93" s="29">
        <v>16</v>
      </c>
      <c r="L93" s="621">
        <f t="shared" si="21"/>
        <v>116</v>
      </c>
      <c r="M93" s="592"/>
      <c r="N93" s="2"/>
      <c r="O93" s="2"/>
      <c r="P93" s="2"/>
      <c r="Q93" s="2"/>
      <c r="R93" s="2"/>
      <c r="S93" s="2"/>
      <c r="T93" s="2"/>
      <c r="U93" s="2"/>
      <c r="V93" s="2"/>
    </row>
    <row r="94" spans="1:22" customFormat="1" ht="12.9" customHeight="1" x14ac:dyDescent="0.25">
      <c r="A94" s="619">
        <v>5</v>
      </c>
      <c r="B94" s="620" t="s">
        <v>18</v>
      </c>
      <c r="C94" s="27">
        <v>0</v>
      </c>
      <c r="D94" s="28">
        <v>1</v>
      </c>
      <c r="E94" s="28">
        <v>21</v>
      </c>
      <c r="F94" s="28">
        <v>43</v>
      </c>
      <c r="G94" s="28">
        <v>44</v>
      </c>
      <c r="H94" s="28">
        <v>43</v>
      </c>
      <c r="I94" s="28">
        <v>104</v>
      </c>
      <c r="J94" s="28">
        <v>91</v>
      </c>
      <c r="K94" s="29">
        <v>56</v>
      </c>
      <c r="L94" s="621">
        <f t="shared" si="21"/>
        <v>403</v>
      </c>
      <c r="M94" s="592"/>
      <c r="N94" s="2"/>
      <c r="O94" s="2"/>
      <c r="P94" s="2"/>
      <c r="Q94" s="2"/>
      <c r="R94" s="2"/>
      <c r="S94" s="2"/>
      <c r="T94" s="2"/>
      <c r="U94" s="2"/>
      <c r="V94" s="2"/>
    </row>
    <row r="95" spans="1:22" customFormat="1" ht="12.9" customHeight="1" x14ac:dyDescent="0.25">
      <c r="A95" s="622">
        <v>6</v>
      </c>
      <c r="B95" s="623" t="s">
        <v>19</v>
      </c>
      <c r="C95" s="27">
        <v>0</v>
      </c>
      <c r="D95" s="28">
        <v>8</v>
      </c>
      <c r="E95" s="28">
        <v>12</v>
      </c>
      <c r="F95" s="28">
        <v>12</v>
      </c>
      <c r="G95" s="28">
        <v>26</v>
      </c>
      <c r="H95" s="28">
        <v>48</v>
      </c>
      <c r="I95" s="28">
        <v>84</v>
      </c>
      <c r="J95" s="28">
        <v>78</v>
      </c>
      <c r="K95" s="29">
        <v>34</v>
      </c>
      <c r="L95" s="621">
        <f t="shared" si="21"/>
        <v>302</v>
      </c>
      <c r="M95" s="592"/>
      <c r="N95" s="2"/>
      <c r="O95" s="2"/>
      <c r="P95" s="2"/>
      <c r="Q95" s="2"/>
      <c r="R95" s="2"/>
      <c r="S95" s="2"/>
      <c r="T95" s="2"/>
      <c r="U95" s="2"/>
      <c r="V95" s="2"/>
    </row>
    <row r="96" spans="1:22" customFormat="1" ht="12.9" customHeight="1" x14ac:dyDescent="0.25">
      <c r="A96" s="622">
        <v>7</v>
      </c>
      <c r="B96" s="623" t="s">
        <v>20</v>
      </c>
      <c r="C96" s="27">
        <v>0</v>
      </c>
      <c r="D96" s="28">
        <v>5</v>
      </c>
      <c r="E96" s="28">
        <v>15</v>
      </c>
      <c r="F96" s="28">
        <v>33</v>
      </c>
      <c r="G96" s="28">
        <v>24</v>
      </c>
      <c r="H96" s="28">
        <v>33</v>
      </c>
      <c r="I96" s="28">
        <v>85</v>
      </c>
      <c r="J96" s="28">
        <v>91</v>
      </c>
      <c r="K96" s="29">
        <v>70</v>
      </c>
      <c r="L96" s="621">
        <f t="shared" si="21"/>
        <v>356</v>
      </c>
      <c r="M96" s="592"/>
      <c r="N96" s="2"/>
      <c r="O96" s="2"/>
      <c r="P96" s="2"/>
      <c r="Q96" s="2"/>
      <c r="R96" s="2"/>
      <c r="S96" s="2"/>
      <c r="T96" s="2"/>
      <c r="U96" s="2"/>
      <c r="V96" s="2"/>
    </row>
    <row r="97" spans="1:22" customFormat="1" ht="12.9" customHeight="1" x14ac:dyDescent="0.25">
      <c r="A97" s="619">
        <v>8</v>
      </c>
      <c r="B97" s="620" t="s">
        <v>21</v>
      </c>
      <c r="C97" s="27">
        <v>0</v>
      </c>
      <c r="D97" s="28">
        <v>1</v>
      </c>
      <c r="E97" s="28">
        <v>14</v>
      </c>
      <c r="F97" s="28">
        <v>40</v>
      </c>
      <c r="G97" s="28">
        <v>29</v>
      </c>
      <c r="H97" s="28">
        <v>54</v>
      </c>
      <c r="I97" s="28">
        <v>79</v>
      </c>
      <c r="J97" s="28">
        <v>84</v>
      </c>
      <c r="K97" s="29">
        <v>48</v>
      </c>
      <c r="L97" s="621">
        <f t="shared" si="21"/>
        <v>349</v>
      </c>
      <c r="M97" s="592"/>
      <c r="N97" s="2"/>
      <c r="O97" s="2"/>
      <c r="P97" s="2"/>
      <c r="Q97" s="2"/>
      <c r="R97" s="2"/>
      <c r="S97" s="2"/>
      <c r="T97" s="2"/>
      <c r="U97" s="2"/>
      <c r="V97" s="2"/>
    </row>
    <row r="98" spans="1:22" customFormat="1" ht="12.9" customHeight="1" x14ac:dyDescent="0.25">
      <c r="A98" s="619">
        <v>9</v>
      </c>
      <c r="B98" s="620" t="s">
        <v>22</v>
      </c>
      <c r="C98" s="27">
        <v>0</v>
      </c>
      <c r="D98" s="28">
        <v>1</v>
      </c>
      <c r="E98" s="28">
        <v>12</v>
      </c>
      <c r="F98" s="28">
        <v>19</v>
      </c>
      <c r="G98" s="28">
        <v>20</v>
      </c>
      <c r="H98" s="28">
        <v>41</v>
      </c>
      <c r="I98" s="28">
        <v>56</v>
      </c>
      <c r="J98" s="28">
        <v>58</v>
      </c>
      <c r="K98" s="29">
        <v>23</v>
      </c>
      <c r="L98" s="621">
        <f t="shared" si="21"/>
        <v>230</v>
      </c>
      <c r="M98" s="592"/>
      <c r="N98" s="2"/>
      <c r="O98" s="2"/>
      <c r="P98" s="2"/>
      <c r="Q98" s="2"/>
      <c r="R98" s="2"/>
      <c r="S98" s="2"/>
      <c r="T98" s="2"/>
      <c r="U98" s="2"/>
      <c r="V98" s="2"/>
    </row>
    <row r="99" spans="1:22" customFormat="1" ht="12.9" customHeight="1" x14ac:dyDescent="0.25">
      <c r="A99" s="619">
        <v>10</v>
      </c>
      <c r="B99" s="620" t="s">
        <v>23</v>
      </c>
      <c r="C99" s="27">
        <v>0</v>
      </c>
      <c r="D99" s="28">
        <v>2</v>
      </c>
      <c r="E99" s="28">
        <v>19</v>
      </c>
      <c r="F99" s="28">
        <v>32</v>
      </c>
      <c r="G99" s="28">
        <v>22</v>
      </c>
      <c r="H99" s="28">
        <v>38</v>
      </c>
      <c r="I99" s="28">
        <v>51</v>
      </c>
      <c r="J99" s="28">
        <v>43</v>
      </c>
      <c r="K99" s="29">
        <v>19</v>
      </c>
      <c r="L99" s="621">
        <f t="shared" si="21"/>
        <v>226</v>
      </c>
      <c r="M99" s="592"/>
      <c r="N99" s="2"/>
      <c r="O99" s="2"/>
      <c r="P99" s="2"/>
      <c r="Q99" s="2"/>
      <c r="R99" s="2"/>
      <c r="S99" s="2"/>
      <c r="T99" s="2"/>
      <c r="U99" s="2"/>
      <c r="V99" s="2"/>
    </row>
    <row r="100" spans="1:22" customFormat="1" ht="12.9" customHeight="1" x14ac:dyDescent="0.25">
      <c r="A100" s="622">
        <v>11</v>
      </c>
      <c r="B100" s="623" t="s">
        <v>24</v>
      </c>
      <c r="C100" s="27">
        <v>0</v>
      </c>
      <c r="D100" s="28">
        <v>1</v>
      </c>
      <c r="E100" s="28">
        <v>6</v>
      </c>
      <c r="F100" s="28">
        <v>29</v>
      </c>
      <c r="G100" s="28">
        <v>36</v>
      </c>
      <c r="H100" s="28">
        <v>30</v>
      </c>
      <c r="I100" s="28">
        <v>46</v>
      </c>
      <c r="J100" s="28">
        <v>33</v>
      </c>
      <c r="K100" s="29">
        <v>13</v>
      </c>
      <c r="L100" s="621">
        <f t="shared" si="21"/>
        <v>194</v>
      </c>
      <c r="M100" s="59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customFormat="1" ht="12.9" customHeight="1" x14ac:dyDescent="0.25">
      <c r="A101" s="619">
        <v>12</v>
      </c>
      <c r="B101" s="620" t="s">
        <v>25</v>
      </c>
      <c r="C101" s="27">
        <v>0</v>
      </c>
      <c r="D101" s="28">
        <v>4</v>
      </c>
      <c r="E101" s="28">
        <v>22</v>
      </c>
      <c r="F101" s="28">
        <v>48</v>
      </c>
      <c r="G101" s="28">
        <v>41</v>
      </c>
      <c r="H101" s="28">
        <v>73</v>
      </c>
      <c r="I101" s="28">
        <v>77</v>
      </c>
      <c r="J101" s="28">
        <v>94</v>
      </c>
      <c r="K101" s="29">
        <v>47</v>
      </c>
      <c r="L101" s="621">
        <f t="shared" si="21"/>
        <v>406</v>
      </c>
      <c r="M101" s="59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customFormat="1" ht="12.9" customHeight="1" x14ac:dyDescent="0.25">
      <c r="A102" s="619">
        <v>13</v>
      </c>
      <c r="B102" s="620" t="s">
        <v>26</v>
      </c>
      <c r="C102" s="27">
        <v>0</v>
      </c>
      <c r="D102" s="28">
        <v>1</v>
      </c>
      <c r="E102" s="28">
        <v>22</v>
      </c>
      <c r="F102" s="28">
        <v>34</v>
      </c>
      <c r="G102" s="28">
        <v>44</v>
      </c>
      <c r="H102" s="28">
        <v>86</v>
      </c>
      <c r="I102" s="28">
        <v>165</v>
      </c>
      <c r="J102" s="28">
        <v>130</v>
      </c>
      <c r="K102" s="29">
        <v>47</v>
      </c>
      <c r="L102" s="621">
        <f t="shared" si="21"/>
        <v>529</v>
      </c>
      <c r="M102" s="59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customFormat="1" ht="12.9" customHeight="1" x14ac:dyDescent="0.25">
      <c r="A103" s="619">
        <v>14</v>
      </c>
      <c r="B103" s="620" t="s">
        <v>27</v>
      </c>
      <c r="C103" s="27">
        <v>0</v>
      </c>
      <c r="D103" s="28">
        <v>3</v>
      </c>
      <c r="E103" s="28">
        <v>24</v>
      </c>
      <c r="F103" s="28">
        <v>36</v>
      </c>
      <c r="G103" s="28">
        <v>43</v>
      </c>
      <c r="H103" s="28">
        <v>76</v>
      </c>
      <c r="I103" s="28">
        <v>116</v>
      </c>
      <c r="J103" s="28">
        <v>145</v>
      </c>
      <c r="K103" s="29">
        <v>75</v>
      </c>
      <c r="L103" s="621">
        <f t="shared" si="21"/>
        <v>518</v>
      </c>
      <c r="M103" s="59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s="37" customFormat="1" ht="15" customHeight="1" thickBot="1" x14ac:dyDescent="0.3">
      <c r="A104" s="624">
        <v>15</v>
      </c>
      <c r="B104" s="625" t="s">
        <v>28</v>
      </c>
      <c r="C104" s="570">
        <v>0</v>
      </c>
      <c r="D104" s="35">
        <v>1</v>
      </c>
      <c r="E104" s="35">
        <v>18</v>
      </c>
      <c r="F104" s="35">
        <v>16</v>
      </c>
      <c r="G104" s="35">
        <v>12</v>
      </c>
      <c r="H104" s="35">
        <v>18</v>
      </c>
      <c r="I104" s="35">
        <v>17</v>
      </c>
      <c r="J104" s="35">
        <v>18</v>
      </c>
      <c r="K104" s="571">
        <v>15</v>
      </c>
      <c r="L104" s="626">
        <f t="shared" si="21"/>
        <v>115</v>
      </c>
      <c r="M104" s="59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s="37" customFormat="1" ht="21.9" customHeight="1" x14ac:dyDescent="0.25">
      <c r="A105" s="542"/>
      <c r="B105" s="960" t="s">
        <v>488</v>
      </c>
      <c r="C105" s="962">
        <f t="shared" ref="C105:L105" si="22">SUM(C90:C104)</f>
        <v>0</v>
      </c>
      <c r="D105" s="139">
        <f t="shared" si="22"/>
        <v>33</v>
      </c>
      <c r="E105" s="139">
        <f t="shared" si="22"/>
        <v>244</v>
      </c>
      <c r="F105" s="139">
        <f t="shared" si="22"/>
        <v>439</v>
      </c>
      <c r="G105" s="139">
        <f t="shared" si="22"/>
        <v>398</v>
      </c>
      <c r="H105" s="139">
        <f t="shared" si="22"/>
        <v>632</v>
      </c>
      <c r="I105" s="139">
        <f t="shared" si="22"/>
        <v>1003</v>
      </c>
      <c r="J105" s="139">
        <f t="shared" si="22"/>
        <v>1020</v>
      </c>
      <c r="K105" s="958">
        <f t="shared" si="22"/>
        <v>546</v>
      </c>
      <c r="L105" s="961">
        <f t="shared" si="22"/>
        <v>4315</v>
      </c>
      <c r="M105" s="55"/>
      <c r="N105" s="2"/>
      <c r="O105" s="2"/>
      <c r="P105" s="2"/>
      <c r="Q105" s="2"/>
      <c r="R105" s="2"/>
      <c r="S105" s="2"/>
      <c r="T105" s="2"/>
      <c r="U105" s="2"/>
      <c r="V105" s="2"/>
    </row>
    <row r="106" spans="1:22" s="555" customFormat="1" ht="21.9" customHeight="1" x14ac:dyDescent="0.2">
      <c r="A106" s="593"/>
      <c r="B106" s="1101" t="s">
        <v>436</v>
      </c>
      <c r="C106" s="1116">
        <v>0</v>
      </c>
      <c r="D106" s="1117">
        <v>45</v>
      </c>
      <c r="E106" s="1117">
        <v>243</v>
      </c>
      <c r="F106" s="1117">
        <v>404</v>
      </c>
      <c r="G106" s="1117">
        <v>365</v>
      </c>
      <c r="H106" s="1117">
        <v>673</v>
      </c>
      <c r="I106" s="1117">
        <v>1079</v>
      </c>
      <c r="J106" s="1117">
        <v>1071</v>
      </c>
      <c r="K106" s="1118">
        <v>557</v>
      </c>
      <c r="L106" s="1119">
        <v>4437</v>
      </c>
      <c r="M106" s="169"/>
    </row>
    <row r="107" spans="1:22" s="458" customFormat="1" ht="21.9" customHeight="1" x14ac:dyDescent="0.25">
      <c r="A107" s="759"/>
      <c r="B107" s="1150" t="s">
        <v>421</v>
      </c>
      <c r="C107" s="1151">
        <v>0</v>
      </c>
      <c r="D107" s="1152">
        <v>46</v>
      </c>
      <c r="E107" s="1152">
        <v>259</v>
      </c>
      <c r="F107" s="1152">
        <v>377</v>
      </c>
      <c r="G107" s="1152">
        <v>381</v>
      </c>
      <c r="H107" s="1152">
        <v>716</v>
      </c>
      <c r="I107" s="1152">
        <v>1037</v>
      </c>
      <c r="J107" s="1152">
        <v>1139</v>
      </c>
      <c r="K107" s="1153">
        <v>522</v>
      </c>
      <c r="L107" s="1154">
        <v>4477</v>
      </c>
      <c r="M107" s="55"/>
      <c r="N107" s="555"/>
      <c r="O107" s="555"/>
      <c r="P107" s="555"/>
      <c r="Q107" s="555"/>
      <c r="R107" s="555"/>
      <c r="S107" s="555"/>
      <c r="T107" s="555"/>
      <c r="U107" s="555"/>
      <c r="V107" s="555"/>
    </row>
    <row r="108" spans="1:22" s="555" customFormat="1" ht="21.9" customHeight="1" x14ac:dyDescent="0.2">
      <c r="A108" s="481"/>
      <c r="B108" s="255" t="s">
        <v>387</v>
      </c>
      <c r="C108" s="232">
        <v>0</v>
      </c>
      <c r="D108" s="140">
        <v>42</v>
      </c>
      <c r="E108" s="140">
        <v>254</v>
      </c>
      <c r="F108" s="140">
        <v>384</v>
      </c>
      <c r="G108" s="140">
        <v>401</v>
      </c>
      <c r="H108" s="140">
        <v>728</v>
      </c>
      <c r="I108" s="234">
        <v>1026</v>
      </c>
      <c r="J108" s="855" t="s">
        <v>175</v>
      </c>
      <c r="K108" s="856" t="s">
        <v>175</v>
      </c>
      <c r="L108" s="850">
        <v>4517</v>
      </c>
      <c r="M108" s="169"/>
    </row>
    <row r="109" spans="1:22" ht="21.9" customHeight="1" thickBot="1" x14ac:dyDescent="0.25">
      <c r="A109" s="100"/>
      <c r="B109" s="135" t="s">
        <v>200</v>
      </c>
      <c r="C109" s="130">
        <v>0</v>
      </c>
      <c r="D109" s="129">
        <v>41</v>
      </c>
      <c r="E109" s="129">
        <v>242</v>
      </c>
      <c r="F109" s="129">
        <v>378</v>
      </c>
      <c r="G109" s="129">
        <v>416</v>
      </c>
      <c r="H109" s="129">
        <v>757</v>
      </c>
      <c r="I109" s="129">
        <v>1123</v>
      </c>
      <c r="J109" s="1240" t="s">
        <v>175</v>
      </c>
      <c r="K109" s="1241" t="s">
        <v>175</v>
      </c>
      <c r="L109" s="143">
        <v>4556</v>
      </c>
      <c r="M109" s="169"/>
    </row>
    <row r="110" spans="1:22" s="555" customFormat="1" ht="21.9" customHeight="1" x14ac:dyDescent="0.2">
      <c r="A110" s="1243"/>
      <c r="B110" s="1244"/>
      <c r="C110" s="108"/>
      <c r="D110" s="108"/>
      <c r="E110" s="108"/>
      <c r="F110" s="108"/>
      <c r="G110" s="108"/>
      <c r="H110" s="108"/>
      <c r="I110" s="108"/>
      <c r="J110" s="1245"/>
      <c r="K110" s="1245"/>
      <c r="L110" s="108"/>
      <c r="M110" s="169"/>
    </row>
    <row r="111" spans="1:22" customFormat="1" ht="17.100000000000001" customHeight="1" thickBot="1" x14ac:dyDescent="0.3">
      <c r="A111" s="627" t="s">
        <v>498</v>
      </c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169"/>
      <c r="N111" s="2"/>
      <c r="O111" s="2"/>
      <c r="P111" s="2"/>
      <c r="Q111" s="2"/>
      <c r="R111" s="2"/>
      <c r="S111" s="2"/>
      <c r="T111" s="2"/>
      <c r="U111" s="2"/>
      <c r="V111" s="2"/>
    </row>
    <row r="112" spans="1:22" customFormat="1" ht="17.100000000000001" customHeight="1" thickBot="1" x14ac:dyDescent="0.3">
      <c r="A112" s="605"/>
      <c r="B112" s="606"/>
      <c r="C112" s="1512" t="s">
        <v>32</v>
      </c>
      <c r="D112" s="1512"/>
      <c r="E112" s="1512"/>
      <c r="F112" s="1512"/>
      <c r="G112" s="1512"/>
      <c r="H112" s="1512"/>
      <c r="I112" s="1512"/>
      <c r="J112" s="1512"/>
      <c r="K112" s="1512"/>
      <c r="L112" s="1512"/>
      <c r="M112" s="169"/>
      <c r="N112" s="2"/>
      <c r="O112" s="2"/>
      <c r="P112" s="2"/>
      <c r="Q112" s="2"/>
      <c r="R112" s="2"/>
      <c r="S112" s="2"/>
      <c r="T112" s="2"/>
      <c r="U112" s="2"/>
      <c r="V112" s="2"/>
    </row>
    <row r="113" spans="1:22" customFormat="1" ht="13.8" thickBot="1" x14ac:dyDescent="0.3">
      <c r="A113" s="607" t="s">
        <v>2</v>
      </c>
      <c r="B113" s="608" t="s">
        <v>3</v>
      </c>
      <c r="C113" s="851" t="s">
        <v>4</v>
      </c>
      <c r="D113" s="852" t="s">
        <v>5</v>
      </c>
      <c r="E113" s="852" t="s">
        <v>6</v>
      </c>
      <c r="F113" s="852" t="s">
        <v>7</v>
      </c>
      <c r="G113" s="852" t="s">
        <v>8</v>
      </c>
      <c r="H113" s="852" t="s">
        <v>9</v>
      </c>
      <c r="I113" s="852" t="s">
        <v>10</v>
      </c>
      <c r="J113" s="852" t="s">
        <v>419</v>
      </c>
      <c r="K113" s="853" t="s">
        <v>420</v>
      </c>
      <c r="L113" s="854" t="s">
        <v>11</v>
      </c>
      <c r="M113" s="169"/>
      <c r="N113" s="2"/>
      <c r="O113" s="2"/>
      <c r="P113" s="2"/>
      <c r="Q113" s="2"/>
      <c r="R113" s="2"/>
      <c r="S113" s="2"/>
      <c r="T113" s="2"/>
      <c r="U113" s="2"/>
      <c r="V113" s="2"/>
    </row>
    <row r="114" spans="1:22" customFormat="1" ht="13.2" x14ac:dyDescent="0.25">
      <c r="A114" s="616">
        <v>1</v>
      </c>
      <c r="B114" s="617" t="s">
        <v>14</v>
      </c>
      <c r="C114" s="20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2">
        <v>0</v>
      </c>
      <c r="L114" s="618">
        <f t="shared" ref="L114:L128" si="23">SUM(C114:K114)</f>
        <v>0</v>
      </c>
      <c r="M114" s="169"/>
      <c r="N114" s="2"/>
      <c r="O114" s="2"/>
      <c r="P114" s="2"/>
      <c r="Q114" s="2"/>
      <c r="R114" s="2"/>
      <c r="S114" s="2"/>
      <c r="T114" s="2"/>
      <c r="U114" s="2"/>
      <c r="V114" s="2"/>
    </row>
    <row r="115" spans="1:22" customFormat="1" ht="13.2" x14ac:dyDescent="0.25">
      <c r="A115" s="619">
        <v>2</v>
      </c>
      <c r="B115" s="620" t="s">
        <v>15</v>
      </c>
      <c r="C115" s="27">
        <v>0</v>
      </c>
      <c r="D115" s="28">
        <v>0</v>
      </c>
      <c r="E115" s="28">
        <v>0</v>
      </c>
      <c r="F115" s="28">
        <v>0</v>
      </c>
      <c r="G115" s="28">
        <v>0</v>
      </c>
      <c r="H115" s="28">
        <v>1</v>
      </c>
      <c r="I115" s="28">
        <v>1</v>
      </c>
      <c r="J115" s="28">
        <v>0</v>
      </c>
      <c r="K115" s="29">
        <v>0</v>
      </c>
      <c r="L115" s="621">
        <f t="shared" si="23"/>
        <v>2</v>
      </c>
      <c r="M115" s="169"/>
      <c r="N115" s="2"/>
      <c r="O115" s="2"/>
      <c r="P115" s="2"/>
      <c r="Q115" s="2"/>
      <c r="R115" s="2"/>
      <c r="S115" s="2"/>
      <c r="T115" s="2"/>
      <c r="U115" s="2"/>
      <c r="V115" s="2"/>
    </row>
    <row r="116" spans="1:22" customFormat="1" ht="13.2" x14ac:dyDescent="0.25">
      <c r="A116" s="619">
        <v>3</v>
      </c>
      <c r="B116" s="620" t="s">
        <v>16</v>
      </c>
      <c r="C116" s="27">
        <v>0</v>
      </c>
      <c r="D116" s="28">
        <v>1</v>
      </c>
      <c r="E116" s="28">
        <v>3</v>
      </c>
      <c r="F116" s="28">
        <v>3</v>
      </c>
      <c r="G116" s="28">
        <v>3</v>
      </c>
      <c r="H116" s="28">
        <v>0</v>
      </c>
      <c r="I116" s="28">
        <v>3</v>
      </c>
      <c r="J116" s="28">
        <v>1</v>
      </c>
      <c r="K116" s="29">
        <v>4</v>
      </c>
      <c r="L116" s="621">
        <f t="shared" si="23"/>
        <v>18</v>
      </c>
      <c r="M116" s="169"/>
      <c r="N116" s="520"/>
      <c r="O116" s="520"/>
      <c r="P116" s="520"/>
      <c r="Q116" s="520"/>
      <c r="R116" s="520"/>
      <c r="S116" s="520"/>
      <c r="T116" s="2"/>
      <c r="U116" s="2"/>
      <c r="V116" s="2"/>
    </row>
    <row r="117" spans="1:22" customFormat="1" ht="13.2" x14ac:dyDescent="0.25">
      <c r="A117" s="619">
        <v>4</v>
      </c>
      <c r="B117" s="620" t="s">
        <v>17</v>
      </c>
      <c r="C117" s="27">
        <v>0</v>
      </c>
      <c r="D117" s="28">
        <v>0</v>
      </c>
      <c r="E117" s="28">
        <v>0</v>
      </c>
      <c r="F117" s="28">
        <v>1</v>
      </c>
      <c r="G117" s="28">
        <v>0</v>
      </c>
      <c r="H117" s="28">
        <v>0</v>
      </c>
      <c r="I117" s="28">
        <v>2</v>
      </c>
      <c r="J117" s="28">
        <v>7</v>
      </c>
      <c r="K117" s="29">
        <v>3</v>
      </c>
      <c r="L117" s="621">
        <f t="shared" si="23"/>
        <v>13</v>
      </c>
      <c r="M117" s="169"/>
      <c r="N117" s="2"/>
      <c r="O117" s="2"/>
      <c r="P117" s="2"/>
      <c r="Q117" s="2"/>
      <c r="R117" s="2"/>
      <c r="S117" s="2"/>
      <c r="T117" s="2"/>
      <c r="U117" s="2"/>
      <c r="V117" s="2"/>
    </row>
    <row r="118" spans="1:22" customFormat="1" ht="13.2" x14ac:dyDescent="0.25">
      <c r="A118" s="619">
        <v>5</v>
      </c>
      <c r="B118" s="620" t="s">
        <v>18</v>
      </c>
      <c r="C118" s="27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I118" s="28">
        <v>1</v>
      </c>
      <c r="J118" s="28">
        <v>0</v>
      </c>
      <c r="K118" s="29">
        <v>3</v>
      </c>
      <c r="L118" s="621">
        <f t="shared" si="23"/>
        <v>4</v>
      </c>
      <c r="M118" s="169"/>
      <c r="N118" s="2"/>
      <c r="O118" s="2"/>
      <c r="P118" s="2"/>
      <c r="Q118" s="2"/>
      <c r="R118" s="2"/>
      <c r="S118" s="2"/>
      <c r="T118" s="2"/>
      <c r="U118" s="2"/>
      <c r="V118" s="2"/>
    </row>
    <row r="119" spans="1:22" customFormat="1" ht="13.2" x14ac:dyDescent="0.25">
      <c r="A119" s="622">
        <v>6</v>
      </c>
      <c r="B119" s="623" t="s">
        <v>19</v>
      </c>
      <c r="C119" s="27">
        <v>0</v>
      </c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9">
        <v>0</v>
      </c>
      <c r="L119" s="621">
        <f t="shared" si="23"/>
        <v>0</v>
      </c>
      <c r="M119" s="169"/>
      <c r="N119" s="2"/>
      <c r="O119" s="2"/>
      <c r="P119" s="2"/>
      <c r="Q119" s="2"/>
      <c r="R119" s="2"/>
      <c r="S119" s="2"/>
      <c r="T119" s="2"/>
      <c r="U119" s="2"/>
      <c r="V119" s="2"/>
    </row>
    <row r="120" spans="1:22" customFormat="1" ht="13.2" x14ac:dyDescent="0.25">
      <c r="A120" s="622">
        <v>7</v>
      </c>
      <c r="B120" s="623" t="s">
        <v>20</v>
      </c>
      <c r="C120" s="27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0</v>
      </c>
      <c r="K120" s="29">
        <v>2</v>
      </c>
      <c r="L120" s="621">
        <f t="shared" si="23"/>
        <v>2</v>
      </c>
      <c r="M120" s="169"/>
    </row>
    <row r="121" spans="1:22" customFormat="1" ht="13.2" x14ac:dyDescent="0.25">
      <c r="A121" s="619">
        <v>8</v>
      </c>
      <c r="B121" s="620" t="s">
        <v>21</v>
      </c>
      <c r="C121" s="27">
        <v>0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9">
        <v>0</v>
      </c>
      <c r="L121" s="621">
        <f t="shared" si="23"/>
        <v>0</v>
      </c>
      <c r="M121" s="169"/>
    </row>
    <row r="122" spans="1:22" customFormat="1" ht="13.2" x14ac:dyDescent="0.25">
      <c r="A122" s="619">
        <v>9</v>
      </c>
      <c r="B122" s="620" t="s">
        <v>22</v>
      </c>
      <c r="C122" s="27">
        <v>0</v>
      </c>
      <c r="D122" s="28">
        <v>0</v>
      </c>
      <c r="E122" s="28">
        <v>0</v>
      </c>
      <c r="F122" s="28">
        <v>0</v>
      </c>
      <c r="G122" s="28">
        <v>0</v>
      </c>
      <c r="H122" s="28">
        <v>3</v>
      </c>
      <c r="I122" s="28">
        <v>1</v>
      </c>
      <c r="J122" s="28">
        <v>1</v>
      </c>
      <c r="K122" s="29">
        <v>0</v>
      </c>
      <c r="L122" s="621">
        <f t="shared" si="23"/>
        <v>5</v>
      </c>
      <c r="M122" s="169"/>
    </row>
    <row r="123" spans="1:22" customFormat="1" ht="13.2" x14ac:dyDescent="0.25">
      <c r="A123" s="619">
        <v>10</v>
      </c>
      <c r="B123" s="620" t="s">
        <v>23</v>
      </c>
      <c r="C123" s="27">
        <v>0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9">
        <v>0</v>
      </c>
      <c r="L123" s="621">
        <f t="shared" si="23"/>
        <v>0</v>
      </c>
      <c r="M123" s="169"/>
    </row>
    <row r="124" spans="1:22" customFormat="1" ht="13.2" x14ac:dyDescent="0.25">
      <c r="A124" s="622">
        <v>11</v>
      </c>
      <c r="B124" s="623" t="s">
        <v>24</v>
      </c>
      <c r="C124" s="27">
        <v>0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9">
        <v>0</v>
      </c>
      <c r="L124" s="621">
        <f t="shared" si="23"/>
        <v>0</v>
      </c>
      <c r="M124" s="169"/>
    </row>
    <row r="125" spans="1:22" customFormat="1" ht="13.2" x14ac:dyDescent="0.25">
      <c r="A125" s="619">
        <v>12</v>
      </c>
      <c r="B125" s="620" t="s">
        <v>25</v>
      </c>
      <c r="C125" s="27">
        <v>0</v>
      </c>
      <c r="D125" s="28">
        <v>0</v>
      </c>
      <c r="E125" s="28">
        <v>1</v>
      </c>
      <c r="F125" s="28">
        <v>1</v>
      </c>
      <c r="G125" s="28">
        <v>0</v>
      </c>
      <c r="H125" s="28">
        <v>0</v>
      </c>
      <c r="I125" s="28">
        <v>0</v>
      </c>
      <c r="J125" s="28">
        <v>1</v>
      </c>
      <c r="K125" s="29">
        <v>0</v>
      </c>
      <c r="L125" s="621">
        <f t="shared" si="23"/>
        <v>3</v>
      </c>
      <c r="M125" s="169"/>
    </row>
    <row r="126" spans="1:22" customFormat="1" ht="13.2" x14ac:dyDescent="0.25">
      <c r="A126" s="619">
        <v>13</v>
      </c>
      <c r="B126" s="620" t="s">
        <v>26</v>
      </c>
      <c r="C126" s="27">
        <v>0</v>
      </c>
      <c r="D126" s="28">
        <v>0</v>
      </c>
      <c r="E126" s="28">
        <v>0</v>
      </c>
      <c r="F126" s="28">
        <v>2</v>
      </c>
      <c r="G126" s="28">
        <v>1</v>
      </c>
      <c r="H126" s="28">
        <v>4</v>
      </c>
      <c r="I126" s="28">
        <v>7</v>
      </c>
      <c r="J126" s="28">
        <v>4</v>
      </c>
      <c r="K126" s="29">
        <v>4</v>
      </c>
      <c r="L126" s="621">
        <f t="shared" si="23"/>
        <v>22</v>
      </c>
      <c r="M126" s="169"/>
    </row>
    <row r="127" spans="1:22" customFormat="1" ht="13.2" x14ac:dyDescent="0.25">
      <c r="A127" s="619">
        <v>14</v>
      </c>
      <c r="B127" s="620" t="s">
        <v>27</v>
      </c>
      <c r="C127" s="27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1</v>
      </c>
      <c r="I127" s="28">
        <v>0</v>
      </c>
      <c r="J127" s="28">
        <v>6</v>
      </c>
      <c r="K127" s="29">
        <v>3</v>
      </c>
      <c r="L127" s="621">
        <f t="shared" si="23"/>
        <v>10</v>
      </c>
      <c r="M127" s="169"/>
    </row>
    <row r="128" spans="1:22" customFormat="1" ht="15" customHeight="1" thickBot="1" x14ac:dyDescent="0.3">
      <c r="A128" s="624">
        <v>15</v>
      </c>
      <c r="B128" s="625" t="s">
        <v>28</v>
      </c>
      <c r="C128" s="570">
        <v>0</v>
      </c>
      <c r="D128" s="35">
        <v>0</v>
      </c>
      <c r="E128" s="35">
        <v>0</v>
      </c>
      <c r="F128" s="35">
        <v>0</v>
      </c>
      <c r="G128" s="35">
        <v>1</v>
      </c>
      <c r="H128" s="35">
        <v>0</v>
      </c>
      <c r="I128" s="35">
        <v>0</v>
      </c>
      <c r="J128" s="35">
        <v>0</v>
      </c>
      <c r="K128" s="571">
        <v>0</v>
      </c>
      <c r="L128" s="626">
        <f t="shared" si="23"/>
        <v>1</v>
      </c>
      <c r="M128" s="169"/>
    </row>
    <row r="129" spans="1:19" customFormat="1" ht="21.9" customHeight="1" x14ac:dyDescent="0.25">
      <c r="A129" s="542"/>
      <c r="B129" s="960" t="s">
        <v>488</v>
      </c>
      <c r="C129" s="962">
        <f t="shared" ref="C129:L129" si="24">SUM(C114:C128)</f>
        <v>0</v>
      </c>
      <c r="D129" s="139">
        <f t="shared" si="24"/>
        <v>1</v>
      </c>
      <c r="E129" s="139">
        <f t="shared" si="24"/>
        <v>4</v>
      </c>
      <c r="F129" s="139">
        <f t="shared" si="24"/>
        <v>7</v>
      </c>
      <c r="G129" s="139">
        <f t="shared" si="24"/>
        <v>5</v>
      </c>
      <c r="H129" s="139">
        <f t="shared" si="24"/>
        <v>9</v>
      </c>
      <c r="I129" s="139">
        <f t="shared" si="24"/>
        <v>15</v>
      </c>
      <c r="J129" s="139">
        <f t="shared" si="24"/>
        <v>20</v>
      </c>
      <c r="K129" s="958">
        <f t="shared" si="24"/>
        <v>19</v>
      </c>
      <c r="L129" s="961">
        <f t="shared" si="24"/>
        <v>80</v>
      </c>
      <c r="M129" s="169"/>
    </row>
    <row r="130" spans="1:19" s="557" customFormat="1" ht="21.9" customHeight="1" x14ac:dyDescent="0.25">
      <c r="A130" s="593"/>
      <c r="B130" s="1101" t="s">
        <v>436</v>
      </c>
      <c r="C130" s="1116">
        <v>0</v>
      </c>
      <c r="D130" s="1117">
        <v>0</v>
      </c>
      <c r="E130" s="1117">
        <v>5</v>
      </c>
      <c r="F130" s="1117">
        <v>10</v>
      </c>
      <c r="G130" s="1117">
        <v>4</v>
      </c>
      <c r="H130" s="1117">
        <v>10</v>
      </c>
      <c r="I130" s="1117">
        <v>19</v>
      </c>
      <c r="J130" s="1117">
        <v>19</v>
      </c>
      <c r="K130" s="1118">
        <v>9</v>
      </c>
      <c r="L130" s="1119">
        <v>76</v>
      </c>
      <c r="M130" s="169"/>
    </row>
    <row r="131" spans="1:19" s="552" customFormat="1" ht="21.9" customHeight="1" x14ac:dyDescent="0.25">
      <c r="A131" s="759"/>
      <c r="B131" s="1150" t="s">
        <v>421</v>
      </c>
      <c r="C131" s="1151">
        <v>0</v>
      </c>
      <c r="D131" s="1152">
        <v>0</v>
      </c>
      <c r="E131" s="1152">
        <v>6</v>
      </c>
      <c r="F131" s="1152">
        <v>10</v>
      </c>
      <c r="G131" s="1152">
        <v>3</v>
      </c>
      <c r="H131" s="1152">
        <v>13</v>
      </c>
      <c r="I131" s="1152">
        <v>17</v>
      </c>
      <c r="J131" s="1152">
        <v>16</v>
      </c>
      <c r="K131" s="1153">
        <v>14</v>
      </c>
      <c r="L131" s="1154">
        <v>79</v>
      </c>
      <c r="M131" s="169"/>
    </row>
    <row r="132" spans="1:19" s="557" customFormat="1" ht="21.9" customHeight="1" x14ac:dyDescent="0.25">
      <c r="A132" s="481"/>
      <c r="B132" s="255" t="s">
        <v>387</v>
      </c>
      <c r="C132" s="232">
        <v>0</v>
      </c>
      <c r="D132" s="140">
        <v>1</v>
      </c>
      <c r="E132" s="140">
        <v>5</v>
      </c>
      <c r="F132" s="140">
        <v>13</v>
      </c>
      <c r="G132" s="140">
        <v>4</v>
      </c>
      <c r="H132" s="140">
        <v>19</v>
      </c>
      <c r="I132" s="234">
        <v>14</v>
      </c>
      <c r="J132" s="855" t="s">
        <v>175</v>
      </c>
      <c r="K132" s="856" t="s">
        <v>175</v>
      </c>
      <c r="L132" s="850">
        <v>96</v>
      </c>
      <c r="M132" s="169"/>
    </row>
    <row r="133" spans="1:19" s="117" customFormat="1" ht="21.9" customHeight="1" thickBot="1" x14ac:dyDescent="0.3">
      <c r="A133" s="100"/>
      <c r="B133" s="135" t="s">
        <v>200</v>
      </c>
      <c r="C133" s="130">
        <v>0</v>
      </c>
      <c r="D133" s="129">
        <v>0</v>
      </c>
      <c r="E133" s="129">
        <v>7</v>
      </c>
      <c r="F133" s="129">
        <v>14</v>
      </c>
      <c r="G133" s="129">
        <v>6</v>
      </c>
      <c r="H133" s="129">
        <v>9</v>
      </c>
      <c r="I133" s="129">
        <v>11</v>
      </c>
      <c r="J133" s="1240" t="s">
        <v>175</v>
      </c>
      <c r="K133" s="1241" t="s">
        <v>175</v>
      </c>
      <c r="L133" s="143">
        <v>91</v>
      </c>
      <c r="M133" s="169"/>
    </row>
    <row r="134" spans="1:19" s="557" customFormat="1" ht="21.9" customHeight="1" x14ac:dyDescent="0.25">
      <c r="A134" s="1243"/>
      <c r="B134" s="1244"/>
      <c r="C134" s="108"/>
      <c r="D134" s="108"/>
      <c r="E134" s="108"/>
      <c r="F134" s="108"/>
      <c r="G134" s="108"/>
      <c r="H134" s="108"/>
      <c r="I134" s="108"/>
      <c r="J134" s="1245"/>
      <c r="K134" s="1245"/>
      <c r="L134" s="108"/>
      <c r="M134" s="169"/>
    </row>
    <row r="135" spans="1:19" customFormat="1" ht="17.100000000000001" customHeight="1" thickBot="1" x14ac:dyDescent="0.3">
      <c r="A135" s="627" t="s">
        <v>499</v>
      </c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169"/>
    </row>
    <row r="136" spans="1:19" customFormat="1" ht="17.100000000000001" customHeight="1" thickBot="1" x14ac:dyDescent="0.3">
      <c r="A136" s="605"/>
      <c r="B136" s="606"/>
      <c r="C136" s="1512" t="s">
        <v>33</v>
      </c>
      <c r="D136" s="1512"/>
      <c r="E136" s="1512"/>
      <c r="F136" s="1512"/>
      <c r="G136" s="1512"/>
      <c r="H136" s="1512"/>
      <c r="I136" s="1512"/>
      <c r="J136" s="1512"/>
      <c r="K136" s="1512"/>
      <c r="L136" s="1512"/>
      <c r="M136" s="169"/>
    </row>
    <row r="137" spans="1:19" customFormat="1" ht="13.8" thickBot="1" x14ac:dyDescent="0.3">
      <c r="A137" s="607" t="s">
        <v>2</v>
      </c>
      <c r="B137" s="608" t="s">
        <v>3</v>
      </c>
      <c r="C137" s="851" t="s">
        <v>4</v>
      </c>
      <c r="D137" s="852" t="s">
        <v>5</v>
      </c>
      <c r="E137" s="852" t="s">
        <v>6</v>
      </c>
      <c r="F137" s="852" t="s">
        <v>7</v>
      </c>
      <c r="G137" s="852" t="s">
        <v>8</v>
      </c>
      <c r="H137" s="852" t="s">
        <v>9</v>
      </c>
      <c r="I137" s="852" t="s">
        <v>10</v>
      </c>
      <c r="J137" s="852" t="s">
        <v>419</v>
      </c>
      <c r="K137" s="853" t="s">
        <v>420</v>
      </c>
      <c r="L137" s="854" t="s">
        <v>11</v>
      </c>
      <c r="M137" s="169"/>
    </row>
    <row r="138" spans="1:19" customFormat="1" ht="13.2" x14ac:dyDescent="0.25">
      <c r="A138" s="616">
        <v>1</v>
      </c>
      <c r="B138" s="617" t="s">
        <v>14</v>
      </c>
      <c r="C138" s="20">
        <v>0</v>
      </c>
      <c r="D138" s="21">
        <v>16</v>
      </c>
      <c r="E138" s="21">
        <v>8</v>
      </c>
      <c r="F138" s="21">
        <v>4</v>
      </c>
      <c r="G138" s="21">
        <v>1</v>
      </c>
      <c r="H138" s="21">
        <v>1</v>
      </c>
      <c r="I138" s="21">
        <v>1</v>
      </c>
      <c r="J138" s="21">
        <v>0</v>
      </c>
      <c r="K138" s="22">
        <v>0</v>
      </c>
      <c r="L138" s="618">
        <f t="shared" ref="L138:L152" si="25">SUM(C138:K138)</f>
        <v>31</v>
      </c>
      <c r="M138" s="169"/>
    </row>
    <row r="139" spans="1:19" customFormat="1" ht="13.2" x14ac:dyDescent="0.25">
      <c r="A139" s="619">
        <v>2</v>
      </c>
      <c r="B139" s="620" t="s">
        <v>15</v>
      </c>
      <c r="C139" s="27">
        <v>0</v>
      </c>
      <c r="D139" s="28">
        <v>5</v>
      </c>
      <c r="E139" s="28">
        <v>11</v>
      </c>
      <c r="F139" s="28">
        <v>2</v>
      </c>
      <c r="G139" s="28">
        <v>1</v>
      </c>
      <c r="H139" s="28">
        <v>0</v>
      </c>
      <c r="I139" s="28">
        <v>0</v>
      </c>
      <c r="J139" s="28">
        <v>1</v>
      </c>
      <c r="K139" s="29">
        <v>0</v>
      </c>
      <c r="L139" s="621">
        <f t="shared" si="25"/>
        <v>20</v>
      </c>
      <c r="M139" s="169"/>
    </row>
    <row r="140" spans="1:19" customFormat="1" ht="13.2" x14ac:dyDescent="0.25">
      <c r="A140" s="619">
        <v>3</v>
      </c>
      <c r="B140" s="620" t="s">
        <v>16</v>
      </c>
      <c r="C140" s="27">
        <v>0</v>
      </c>
      <c r="D140" s="28">
        <v>1</v>
      </c>
      <c r="E140" s="28">
        <v>7</v>
      </c>
      <c r="F140" s="28">
        <v>0</v>
      </c>
      <c r="G140" s="28">
        <v>0</v>
      </c>
      <c r="H140" s="28">
        <v>3</v>
      </c>
      <c r="I140" s="28">
        <v>1</v>
      </c>
      <c r="J140" s="28">
        <v>1</v>
      </c>
      <c r="K140" s="29">
        <v>0</v>
      </c>
      <c r="L140" s="621">
        <f t="shared" si="25"/>
        <v>13</v>
      </c>
      <c r="M140" s="169"/>
      <c r="N140" s="521"/>
      <c r="O140" s="521"/>
      <c r="P140" s="521"/>
      <c r="Q140" s="521"/>
      <c r="R140" s="521"/>
      <c r="S140" s="521"/>
    </row>
    <row r="141" spans="1:19" customFormat="1" ht="13.2" x14ac:dyDescent="0.25">
      <c r="A141" s="619">
        <v>4</v>
      </c>
      <c r="B141" s="620" t="s">
        <v>17</v>
      </c>
      <c r="C141" s="27">
        <v>0</v>
      </c>
      <c r="D141" s="28">
        <v>1</v>
      </c>
      <c r="E141" s="28">
        <v>4</v>
      </c>
      <c r="F141" s="28">
        <v>0</v>
      </c>
      <c r="G141" s="28">
        <v>1</v>
      </c>
      <c r="H141" s="28">
        <v>1</v>
      </c>
      <c r="I141" s="28">
        <v>0</v>
      </c>
      <c r="J141" s="28">
        <v>0</v>
      </c>
      <c r="K141" s="29">
        <v>0</v>
      </c>
      <c r="L141" s="621">
        <f t="shared" si="25"/>
        <v>7</v>
      </c>
      <c r="M141" s="169"/>
    </row>
    <row r="142" spans="1:19" customFormat="1" ht="13.2" x14ac:dyDescent="0.25">
      <c r="A142" s="619">
        <v>5</v>
      </c>
      <c r="B142" s="620" t="s">
        <v>18</v>
      </c>
      <c r="C142" s="27">
        <v>0</v>
      </c>
      <c r="D142" s="28">
        <v>4</v>
      </c>
      <c r="E142" s="28">
        <v>11</v>
      </c>
      <c r="F142" s="28">
        <v>3</v>
      </c>
      <c r="G142" s="28">
        <v>2</v>
      </c>
      <c r="H142" s="28">
        <v>0</v>
      </c>
      <c r="I142" s="28">
        <v>0</v>
      </c>
      <c r="J142" s="28">
        <v>1</v>
      </c>
      <c r="K142" s="29">
        <v>0</v>
      </c>
      <c r="L142" s="621">
        <f t="shared" si="25"/>
        <v>21</v>
      </c>
      <c r="M142" s="169"/>
    </row>
    <row r="143" spans="1:19" customFormat="1" ht="13.2" x14ac:dyDescent="0.25">
      <c r="A143" s="622">
        <v>6</v>
      </c>
      <c r="B143" s="623" t="s">
        <v>19</v>
      </c>
      <c r="C143" s="27">
        <v>0</v>
      </c>
      <c r="D143" s="28">
        <v>8</v>
      </c>
      <c r="E143" s="28">
        <v>4</v>
      </c>
      <c r="F143" s="28">
        <v>1</v>
      </c>
      <c r="G143" s="28">
        <v>0</v>
      </c>
      <c r="H143" s="28">
        <v>2</v>
      </c>
      <c r="I143" s="28">
        <v>0</v>
      </c>
      <c r="J143" s="28">
        <v>0</v>
      </c>
      <c r="K143" s="29">
        <v>0</v>
      </c>
      <c r="L143" s="621">
        <f t="shared" si="25"/>
        <v>15</v>
      </c>
      <c r="M143" s="169"/>
    </row>
    <row r="144" spans="1:19" customFormat="1" ht="13.2" x14ac:dyDescent="0.25">
      <c r="A144" s="622">
        <v>7</v>
      </c>
      <c r="B144" s="623" t="s">
        <v>20</v>
      </c>
      <c r="C144" s="27">
        <v>0</v>
      </c>
      <c r="D144" s="28">
        <v>6</v>
      </c>
      <c r="E144" s="28">
        <v>9</v>
      </c>
      <c r="F144" s="28">
        <v>2</v>
      </c>
      <c r="G144" s="28">
        <v>0</v>
      </c>
      <c r="H144" s="28">
        <v>0</v>
      </c>
      <c r="I144" s="28">
        <v>0</v>
      </c>
      <c r="J144" s="28">
        <v>0</v>
      </c>
      <c r="K144" s="29">
        <v>0</v>
      </c>
      <c r="L144" s="621">
        <f t="shared" si="25"/>
        <v>17</v>
      </c>
      <c r="M144" s="169"/>
    </row>
    <row r="145" spans="1:13" customFormat="1" ht="13.2" x14ac:dyDescent="0.25">
      <c r="A145" s="619">
        <v>8</v>
      </c>
      <c r="B145" s="620" t="s">
        <v>21</v>
      </c>
      <c r="C145" s="27">
        <v>0</v>
      </c>
      <c r="D145" s="28">
        <v>0</v>
      </c>
      <c r="E145" s="28">
        <v>3</v>
      </c>
      <c r="F145" s="28">
        <v>3</v>
      </c>
      <c r="G145" s="28">
        <v>0</v>
      </c>
      <c r="H145" s="28">
        <v>0</v>
      </c>
      <c r="I145" s="28">
        <v>0</v>
      </c>
      <c r="J145" s="28">
        <v>0</v>
      </c>
      <c r="K145" s="29">
        <v>0</v>
      </c>
      <c r="L145" s="621">
        <f t="shared" si="25"/>
        <v>6</v>
      </c>
      <c r="M145" s="169"/>
    </row>
    <row r="146" spans="1:13" customFormat="1" ht="13.2" x14ac:dyDescent="0.25">
      <c r="A146" s="619">
        <v>9</v>
      </c>
      <c r="B146" s="620" t="s">
        <v>22</v>
      </c>
      <c r="C146" s="27">
        <v>0</v>
      </c>
      <c r="D146" s="28">
        <v>2</v>
      </c>
      <c r="E146" s="28">
        <v>0</v>
      </c>
      <c r="F146" s="28">
        <v>1</v>
      </c>
      <c r="G146" s="28">
        <v>0</v>
      </c>
      <c r="H146" s="28">
        <v>0</v>
      </c>
      <c r="I146" s="28">
        <v>0</v>
      </c>
      <c r="J146" s="28">
        <v>0</v>
      </c>
      <c r="K146" s="29">
        <v>0</v>
      </c>
      <c r="L146" s="621">
        <f t="shared" si="25"/>
        <v>3</v>
      </c>
      <c r="M146" s="169"/>
    </row>
    <row r="147" spans="1:13" customFormat="1" ht="13.2" x14ac:dyDescent="0.25">
      <c r="A147" s="619">
        <v>10</v>
      </c>
      <c r="B147" s="620" t="s">
        <v>23</v>
      </c>
      <c r="C147" s="27">
        <v>0</v>
      </c>
      <c r="D147" s="28">
        <v>1</v>
      </c>
      <c r="E147" s="28">
        <v>6</v>
      </c>
      <c r="F147" s="28">
        <v>3</v>
      </c>
      <c r="G147" s="28">
        <v>0</v>
      </c>
      <c r="H147" s="28">
        <v>0</v>
      </c>
      <c r="I147" s="28">
        <v>0</v>
      </c>
      <c r="J147" s="28">
        <v>0</v>
      </c>
      <c r="K147" s="29">
        <v>0</v>
      </c>
      <c r="L147" s="621">
        <f t="shared" si="25"/>
        <v>10</v>
      </c>
      <c r="M147" s="169"/>
    </row>
    <row r="148" spans="1:13" customFormat="1" ht="13.2" x14ac:dyDescent="0.25">
      <c r="A148" s="622">
        <v>11</v>
      </c>
      <c r="B148" s="623" t="s">
        <v>24</v>
      </c>
      <c r="C148" s="27">
        <v>0</v>
      </c>
      <c r="D148" s="28">
        <v>3</v>
      </c>
      <c r="E148" s="28">
        <v>6</v>
      </c>
      <c r="F148" s="28">
        <v>0</v>
      </c>
      <c r="G148" s="28">
        <v>1</v>
      </c>
      <c r="H148" s="28">
        <v>0</v>
      </c>
      <c r="I148" s="28">
        <v>0</v>
      </c>
      <c r="J148" s="28">
        <v>0</v>
      </c>
      <c r="K148" s="29">
        <v>0</v>
      </c>
      <c r="L148" s="621">
        <f t="shared" si="25"/>
        <v>10</v>
      </c>
      <c r="M148" s="169"/>
    </row>
    <row r="149" spans="1:13" customFormat="1" ht="13.2" x14ac:dyDescent="0.25">
      <c r="A149" s="619">
        <v>12</v>
      </c>
      <c r="B149" s="620" t="s">
        <v>25</v>
      </c>
      <c r="C149" s="27">
        <v>0</v>
      </c>
      <c r="D149" s="28">
        <v>9</v>
      </c>
      <c r="E149" s="28">
        <v>16</v>
      </c>
      <c r="F149" s="28">
        <v>3</v>
      </c>
      <c r="G149" s="28">
        <v>0</v>
      </c>
      <c r="H149" s="28">
        <v>0</v>
      </c>
      <c r="I149" s="28">
        <v>0</v>
      </c>
      <c r="J149" s="28">
        <v>0</v>
      </c>
      <c r="K149" s="29">
        <v>0</v>
      </c>
      <c r="L149" s="621">
        <f t="shared" si="25"/>
        <v>28</v>
      </c>
      <c r="M149" s="169"/>
    </row>
    <row r="150" spans="1:13" customFormat="1" ht="13.2" x14ac:dyDescent="0.25">
      <c r="A150" s="619">
        <v>13</v>
      </c>
      <c r="B150" s="620" t="s">
        <v>26</v>
      </c>
      <c r="C150" s="27">
        <v>0</v>
      </c>
      <c r="D150" s="28">
        <v>1</v>
      </c>
      <c r="E150" s="28">
        <v>2</v>
      </c>
      <c r="F150" s="28">
        <v>2</v>
      </c>
      <c r="G150" s="28">
        <v>0</v>
      </c>
      <c r="H150" s="28">
        <v>0</v>
      </c>
      <c r="I150" s="28">
        <v>0</v>
      </c>
      <c r="J150" s="28">
        <v>0</v>
      </c>
      <c r="K150" s="29">
        <v>0</v>
      </c>
      <c r="L150" s="621">
        <f t="shared" si="25"/>
        <v>5</v>
      </c>
      <c r="M150" s="169"/>
    </row>
    <row r="151" spans="1:13" customFormat="1" ht="13.2" x14ac:dyDescent="0.25">
      <c r="A151" s="619">
        <v>14</v>
      </c>
      <c r="B151" s="620" t="s">
        <v>27</v>
      </c>
      <c r="C151" s="27">
        <v>0</v>
      </c>
      <c r="D151" s="28">
        <v>2</v>
      </c>
      <c r="E151" s="28">
        <v>6</v>
      </c>
      <c r="F151" s="28">
        <v>4</v>
      </c>
      <c r="G151" s="28">
        <v>0</v>
      </c>
      <c r="H151" s="28">
        <v>0</v>
      </c>
      <c r="I151" s="28">
        <v>0</v>
      </c>
      <c r="J151" s="28">
        <v>0</v>
      </c>
      <c r="K151" s="29">
        <v>0</v>
      </c>
      <c r="L151" s="621">
        <f t="shared" si="25"/>
        <v>12</v>
      </c>
      <c r="M151" s="169"/>
    </row>
    <row r="152" spans="1:13" customFormat="1" ht="14.25" customHeight="1" thickBot="1" x14ac:dyDescent="0.3">
      <c r="A152" s="624">
        <v>15</v>
      </c>
      <c r="B152" s="625" t="s">
        <v>28</v>
      </c>
      <c r="C152" s="570">
        <v>0</v>
      </c>
      <c r="D152" s="35">
        <v>3</v>
      </c>
      <c r="E152" s="35">
        <v>7</v>
      </c>
      <c r="F152" s="35">
        <v>2</v>
      </c>
      <c r="G152" s="35">
        <v>0</v>
      </c>
      <c r="H152" s="35">
        <v>1</v>
      </c>
      <c r="I152" s="35">
        <v>0</v>
      </c>
      <c r="J152" s="35">
        <v>0</v>
      </c>
      <c r="K152" s="571">
        <v>0</v>
      </c>
      <c r="L152" s="626">
        <f t="shared" si="25"/>
        <v>13</v>
      </c>
      <c r="M152" s="169"/>
    </row>
    <row r="153" spans="1:13" customFormat="1" ht="21.9" customHeight="1" x14ac:dyDescent="0.25">
      <c r="A153" s="542"/>
      <c r="B153" s="960" t="s">
        <v>488</v>
      </c>
      <c r="C153" s="962">
        <f t="shared" ref="C153:L153" si="26">SUM(C138:C152)</f>
        <v>0</v>
      </c>
      <c r="D153" s="139">
        <f t="shared" si="26"/>
        <v>62</v>
      </c>
      <c r="E153" s="139">
        <f t="shared" si="26"/>
        <v>100</v>
      </c>
      <c r="F153" s="139">
        <f t="shared" si="26"/>
        <v>30</v>
      </c>
      <c r="G153" s="139">
        <f t="shared" si="26"/>
        <v>6</v>
      </c>
      <c r="H153" s="139">
        <f t="shared" si="26"/>
        <v>8</v>
      </c>
      <c r="I153" s="139">
        <f t="shared" si="26"/>
        <v>2</v>
      </c>
      <c r="J153" s="139">
        <f t="shared" si="26"/>
        <v>3</v>
      </c>
      <c r="K153" s="958">
        <f t="shared" si="26"/>
        <v>0</v>
      </c>
      <c r="L153" s="961">
        <f t="shared" si="26"/>
        <v>211</v>
      </c>
      <c r="M153" s="169"/>
    </row>
    <row r="154" spans="1:13" s="557" customFormat="1" ht="21.9" customHeight="1" x14ac:dyDescent="0.25">
      <c r="A154" s="593"/>
      <c r="B154" s="1101" t="s">
        <v>436</v>
      </c>
      <c r="C154" s="1116">
        <v>0</v>
      </c>
      <c r="D154" s="1117">
        <v>79</v>
      </c>
      <c r="E154" s="1117">
        <v>105</v>
      </c>
      <c r="F154" s="1117">
        <v>34</v>
      </c>
      <c r="G154" s="1117">
        <v>11</v>
      </c>
      <c r="H154" s="1117">
        <v>4</v>
      </c>
      <c r="I154" s="1117">
        <v>4</v>
      </c>
      <c r="J154" s="1117">
        <v>1</v>
      </c>
      <c r="K154" s="1118">
        <v>0</v>
      </c>
      <c r="L154" s="1119">
        <v>238</v>
      </c>
      <c r="M154" s="169"/>
    </row>
    <row r="155" spans="1:13" s="552" customFormat="1" ht="21.9" customHeight="1" x14ac:dyDescent="0.25">
      <c r="A155" s="759"/>
      <c r="B155" s="1150" t="s">
        <v>421</v>
      </c>
      <c r="C155" s="1151">
        <v>7</v>
      </c>
      <c r="D155" s="1152">
        <v>77</v>
      </c>
      <c r="E155" s="1152">
        <v>107</v>
      </c>
      <c r="F155" s="1152">
        <v>33</v>
      </c>
      <c r="G155" s="1152">
        <v>9</v>
      </c>
      <c r="H155" s="1152">
        <v>5</v>
      </c>
      <c r="I155" s="1152">
        <v>3</v>
      </c>
      <c r="J155" s="1152">
        <v>1</v>
      </c>
      <c r="K155" s="1153">
        <v>0</v>
      </c>
      <c r="L155" s="1154">
        <v>242</v>
      </c>
      <c r="M155" s="169"/>
    </row>
    <row r="156" spans="1:13" s="557" customFormat="1" ht="21.9" customHeight="1" x14ac:dyDescent="0.25">
      <c r="A156" s="481"/>
      <c r="B156" s="255" t="s">
        <v>387</v>
      </c>
      <c r="C156" s="232">
        <v>7</v>
      </c>
      <c r="D156" s="140">
        <v>80</v>
      </c>
      <c r="E156" s="140">
        <v>112</v>
      </c>
      <c r="F156" s="140">
        <v>30</v>
      </c>
      <c r="G156" s="140">
        <v>10</v>
      </c>
      <c r="H156" s="140">
        <v>3</v>
      </c>
      <c r="I156" s="234">
        <v>4</v>
      </c>
      <c r="J156" s="855" t="s">
        <v>175</v>
      </c>
      <c r="K156" s="856" t="s">
        <v>175</v>
      </c>
      <c r="L156" s="850">
        <v>247</v>
      </c>
      <c r="M156" s="169"/>
    </row>
    <row r="157" spans="1:13" s="117" customFormat="1" ht="21.9" customHeight="1" thickBot="1" x14ac:dyDescent="0.3">
      <c r="A157" s="100"/>
      <c r="B157" s="135" t="s">
        <v>200</v>
      </c>
      <c r="C157" s="130">
        <v>1</v>
      </c>
      <c r="D157" s="129">
        <v>83</v>
      </c>
      <c r="E157" s="129">
        <v>117</v>
      </c>
      <c r="F157" s="129">
        <v>32</v>
      </c>
      <c r="G157" s="129">
        <v>12</v>
      </c>
      <c r="H157" s="129">
        <v>7</v>
      </c>
      <c r="I157" s="129">
        <v>7</v>
      </c>
      <c r="J157" s="1240" t="s">
        <v>175</v>
      </c>
      <c r="K157" s="1241" t="s">
        <v>175</v>
      </c>
      <c r="L157" s="143">
        <v>261</v>
      </c>
      <c r="M157" s="169"/>
    </row>
    <row r="158" spans="1:13" s="557" customFormat="1" ht="21.9" customHeight="1" x14ac:dyDescent="0.25">
      <c r="A158" s="1243"/>
      <c r="B158" s="1244"/>
      <c r="C158" s="108"/>
      <c r="D158" s="108"/>
      <c r="E158" s="108"/>
      <c r="F158" s="108"/>
      <c r="G158" s="108"/>
      <c r="H158" s="108"/>
      <c r="I158" s="108"/>
      <c r="J158" s="1245"/>
      <c r="K158" s="1245"/>
      <c r="L158" s="108"/>
      <c r="M158" s="169"/>
    </row>
    <row r="159" spans="1:13" customFormat="1" ht="17.100000000000001" customHeight="1" thickBot="1" x14ac:dyDescent="0.3">
      <c r="A159" s="627" t="s">
        <v>500</v>
      </c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245"/>
    </row>
    <row r="160" spans="1:13" customFormat="1" ht="17.100000000000001" customHeight="1" thickBot="1" x14ac:dyDescent="0.3">
      <c r="A160" s="605"/>
      <c r="B160" s="606"/>
      <c r="C160" s="1513" t="s">
        <v>149</v>
      </c>
      <c r="D160" s="1513"/>
      <c r="E160" s="1513"/>
      <c r="F160" s="1513"/>
      <c r="G160" s="1513"/>
      <c r="H160" s="1513"/>
      <c r="I160" s="1513"/>
      <c r="J160" s="1513"/>
      <c r="K160" s="1513"/>
      <c r="L160" s="1513"/>
      <c r="M160" s="591"/>
    </row>
    <row r="161" spans="1:19" customFormat="1" ht="13.8" thickBot="1" x14ac:dyDescent="0.3">
      <c r="A161" s="607" t="s">
        <v>2</v>
      </c>
      <c r="B161" s="608" t="s">
        <v>3</v>
      </c>
      <c r="C161" s="851" t="s">
        <v>4</v>
      </c>
      <c r="D161" s="852" t="s">
        <v>5</v>
      </c>
      <c r="E161" s="852" t="s">
        <v>6</v>
      </c>
      <c r="F161" s="852" t="s">
        <v>7</v>
      </c>
      <c r="G161" s="852" t="s">
        <v>8</v>
      </c>
      <c r="H161" s="852" t="s">
        <v>9</v>
      </c>
      <c r="I161" s="852" t="s">
        <v>10</v>
      </c>
      <c r="J161" s="852" t="s">
        <v>419</v>
      </c>
      <c r="K161" s="853" t="s">
        <v>420</v>
      </c>
      <c r="L161" s="854" t="s">
        <v>11</v>
      </c>
      <c r="M161" s="591"/>
    </row>
    <row r="162" spans="1:19" customFormat="1" ht="13.2" x14ac:dyDescent="0.25">
      <c r="A162" s="616">
        <v>1</v>
      </c>
      <c r="B162" s="617" t="s">
        <v>14</v>
      </c>
      <c r="C162" s="20">
        <v>23</v>
      </c>
      <c r="D162" s="21">
        <v>0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2">
        <v>0</v>
      </c>
      <c r="L162" s="618">
        <f t="shared" ref="L162:L176" si="27">SUM(C162:K162)</f>
        <v>23</v>
      </c>
      <c r="M162" s="169"/>
      <c r="N162" s="522"/>
      <c r="O162" s="522"/>
      <c r="P162" s="522"/>
      <c r="Q162" s="522"/>
      <c r="R162" s="522"/>
      <c r="S162" s="522"/>
    </row>
    <row r="163" spans="1:19" customFormat="1" ht="13.2" x14ac:dyDescent="0.25">
      <c r="A163" s="619">
        <v>2</v>
      </c>
      <c r="B163" s="620" t="s">
        <v>15</v>
      </c>
      <c r="C163" s="27">
        <v>6</v>
      </c>
      <c r="D163" s="28">
        <v>1</v>
      </c>
      <c r="E163" s="28">
        <v>0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9">
        <v>0</v>
      </c>
      <c r="L163" s="621">
        <f t="shared" si="27"/>
        <v>7</v>
      </c>
      <c r="M163" s="169"/>
    </row>
    <row r="164" spans="1:19" customFormat="1" ht="13.2" x14ac:dyDescent="0.25">
      <c r="A164" s="619">
        <v>3</v>
      </c>
      <c r="B164" s="620" t="s">
        <v>16</v>
      </c>
      <c r="C164" s="27">
        <v>3</v>
      </c>
      <c r="D164" s="28">
        <v>6</v>
      </c>
      <c r="E164" s="28">
        <v>0</v>
      </c>
      <c r="F164" s="28">
        <v>0</v>
      </c>
      <c r="G164" s="28">
        <v>0</v>
      </c>
      <c r="H164" s="28">
        <v>0</v>
      </c>
      <c r="I164" s="28">
        <v>0</v>
      </c>
      <c r="J164" s="28">
        <v>0</v>
      </c>
      <c r="K164" s="29">
        <v>0</v>
      </c>
      <c r="L164" s="621">
        <f t="shared" si="27"/>
        <v>9</v>
      </c>
      <c r="M164" s="169"/>
    </row>
    <row r="165" spans="1:19" customFormat="1" ht="13.2" x14ac:dyDescent="0.25">
      <c r="A165" s="619">
        <v>4</v>
      </c>
      <c r="B165" s="620" t="s">
        <v>17</v>
      </c>
      <c r="C165" s="27">
        <v>1</v>
      </c>
      <c r="D165" s="28">
        <v>0</v>
      </c>
      <c r="E165" s="28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9">
        <v>0</v>
      </c>
      <c r="L165" s="621">
        <f t="shared" si="27"/>
        <v>1</v>
      </c>
      <c r="M165" s="169"/>
    </row>
    <row r="166" spans="1:19" customFormat="1" ht="13.2" x14ac:dyDescent="0.25">
      <c r="A166" s="619">
        <v>5</v>
      </c>
      <c r="B166" s="620" t="s">
        <v>18</v>
      </c>
      <c r="C166" s="27">
        <v>4</v>
      </c>
      <c r="D166" s="28">
        <v>0</v>
      </c>
      <c r="E166" s="28">
        <v>0</v>
      </c>
      <c r="F166" s="28">
        <v>0</v>
      </c>
      <c r="G166" s="28">
        <v>0</v>
      </c>
      <c r="H166" s="28">
        <v>0</v>
      </c>
      <c r="I166" s="28">
        <v>0</v>
      </c>
      <c r="J166" s="28">
        <v>0</v>
      </c>
      <c r="K166" s="29">
        <v>0</v>
      </c>
      <c r="L166" s="621">
        <f t="shared" si="27"/>
        <v>4</v>
      </c>
      <c r="M166" s="169"/>
    </row>
    <row r="167" spans="1:19" customFormat="1" ht="13.2" x14ac:dyDescent="0.25">
      <c r="A167" s="622">
        <v>6</v>
      </c>
      <c r="B167" s="623" t="s">
        <v>19</v>
      </c>
      <c r="C167" s="27">
        <v>4</v>
      </c>
      <c r="D167" s="28">
        <v>4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8">
        <v>0</v>
      </c>
      <c r="K167" s="29">
        <v>0</v>
      </c>
      <c r="L167" s="621">
        <f t="shared" si="27"/>
        <v>8</v>
      </c>
      <c r="M167" s="169"/>
    </row>
    <row r="168" spans="1:19" customFormat="1" ht="13.2" x14ac:dyDescent="0.25">
      <c r="A168" s="622">
        <v>7</v>
      </c>
      <c r="B168" s="623" t="s">
        <v>20</v>
      </c>
      <c r="C168" s="27">
        <v>14</v>
      </c>
      <c r="D168" s="28">
        <v>6</v>
      </c>
      <c r="E168" s="28">
        <v>0</v>
      </c>
      <c r="F168" s="28">
        <v>0</v>
      </c>
      <c r="G168" s="28">
        <v>0</v>
      </c>
      <c r="H168" s="28">
        <v>0</v>
      </c>
      <c r="I168" s="28">
        <v>0</v>
      </c>
      <c r="J168" s="28">
        <v>0</v>
      </c>
      <c r="K168" s="29">
        <v>0</v>
      </c>
      <c r="L168" s="621">
        <f t="shared" si="27"/>
        <v>20</v>
      </c>
      <c r="M168" s="169"/>
    </row>
    <row r="169" spans="1:19" customFormat="1" ht="13.2" x14ac:dyDescent="0.25">
      <c r="A169" s="619">
        <v>8</v>
      </c>
      <c r="B169" s="620" t="s">
        <v>21</v>
      </c>
      <c r="C169" s="27">
        <v>4</v>
      </c>
      <c r="D169" s="28">
        <v>6</v>
      </c>
      <c r="E169" s="28">
        <v>0</v>
      </c>
      <c r="F169" s="28">
        <v>0</v>
      </c>
      <c r="G169" s="28">
        <v>0</v>
      </c>
      <c r="H169" s="28">
        <v>0</v>
      </c>
      <c r="I169" s="28">
        <v>0</v>
      </c>
      <c r="J169" s="28">
        <v>0</v>
      </c>
      <c r="K169" s="29">
        <v>0</v>
      </c>
      <c r="L169" s="621">
        <f t="shared" si="27"/>
        <v>10</v>
      </c>
      <c r="M169" s="169"/>
    </row>
    <row r="170" spans="1:19" customFormat="1" ht="13.2" x14ac:dyDescent="0.25">
      <c r="A170" s="619">
        <v>9</v>
      </c>
      <c r="B170" s="620" t="s">
        <v>22</v>
      </c>
      <c r="C170" s="27">
        <v>9</v>
      </c>
      <c r="D170" s="28">
        <v>7</v>
      </c>
      <c r="E170" s="28">
        <v>0</v>
      </c>
      <c r="F170" s="28">
        <v>0</v>
      </c>
      <c r="G170" s="28">
        <v>0</v>
      </c>
      <c r="H170" s="28">
        <v>0</v>
      </c>
      <c r="I170" s="28">
        <v>0</v>
      </c>
      <c r="J170" s="28">
        <v>0</v>
      </c>
      <c r="K170" s="29">
        <v>0</v>
      </c>
      <c r="L170" s="621">
        <f t="shared" si="27"/>
        <v>16</v>
      </c>
      <c r="M170" s="169"/>
    </row>
    <row r="171" spans="1:19" customFormat="1" ht="13.2" x14ac:dyDescent="0.25">
      <c r="A171" s="619">
        <v>10</v>
      </c>
      <c r="B171" s="620" t="s">
        <v>23</v>
      </c>
      <c r="C171" s="27">
        <v>0</v>
      </c>
      <c r="D171" s="28">
        <v>0</v>
      </c>
      <c r="E171" s="28">
        <v>0</v>
      </c>
      <c r="F171" s="28">
        <v>0</v>
      </c>
      <c r="G171" s="28">
        <v>0</v>
      </c>
      <c r="H171" s="28">
        <v>0</v>
      </c>
      <c r="I171" s="28">
        <v>0</v>
      </c>
      <c r="J171" s="28">
        <v>0</v>
      </c>
      <c r="K171" s="29">
        <v>0</v>
      </c>
      <c r="L171" s="621">
        <f t="shared" si="27"/>
        <v>0</v>
      </c>
      <c r="M171" s="169"/>
    </row>
    <row r="172" spans="1:19" customFormat="1" ht="13.2" x14ac:dyDescent="0.25">
      <c r="A172" s="622">
        <v>11</v>
      </c>
      <c r="B172" s="623" t="s">
        <v>24</v>
      </c>
      <c r="C172" s="27">
        <v>13</v>
      </c>
      <c r="D172" s="28">
        <v>6</v>
      </c>
      <c r="E172" s="28">
        <v>0</v>
      </c>
      <c r="F172" s="28">
        <v>0</v>
      </c>
      <c r="G172" s="28">
        <v>0</v>
      </c>
      <c r="H172" s="28">
        <v>0</v>
      </c>
      <c r="I172" s="28">
        <v>0</v>
      </c>
      <c r="J172" s="28">
        <v>0</v>
      </c>
      <c r="K172" s="29">
        <v>0</v>
      </c>
      <c r="L172" s="621">
        <f t="shared" si="27"/>
        <v>19</v>
      </c>
      <c r="M172" s="169"/>
    </row>
    <row r="173" spans="1:19" customFormat="1" ht="13.2" x14ac:dyDescent="0.25">
      <c r="A173" s="619">
        <v>12</v>
      </c>
      <c r="B173" s="620" t="s">
        <v>25</v>
      </c>
      <c r="C173" s="27">
        <v>13</v>
      </c>
      <c r="D173" s="28">
        <v>12</v>
      </c>
      <c r="E173" s="28">
        <v>2</v>
      </c>
      <c r="F173" s="28">
        <v>0</v>
      </c>
      <c r="G173" s="28">
        <v>0</v>
      </c>
      <c r="H173" s="28">
        <v>0</v>
      </c>
      <c r="I173" s="28">
        <v>0</v>
      </c>
      <c r="J173" s="28">
        <v>0</v>
      </c>
      <c r="K173" s="29">
        <v>0</v>
      </c>
      <c r="L173" s="621">
        <f t="shared" si="27"/>
        <v>27</v>
      </c>
      <c r="M173" s="169"/>
    </row>
    <row r="174" spans="1:19" customFormat="1" ht="13.2" x14ac:dyDescent="0.25">
      <c r="A174" s="619">
        <v>13</v>
      </c>
      <c r="B174" s="620" t="s">
        <v>26</v>
      </c>
      <c r="C174" s="27">
        <v>8</v>
      </c>
      <c r="D174" s="28">
        <v>6</v>
      </c>
      <c r="E174" s="28">
        <v>0</v>
      </c>
      <c r="F174" s="28">
        <v>1</v>
      </c>
      <c r="G174" s="28">
        <v>0</v>
      </c>
      <c r="H174" s="28">
        <v>0</v>
      </c>
      <c r="I174" s="28">
        <v>0</v>
      </c>
      <c r="J174" s="28">
        <v>0</v>
      </c>
      <c r="K174" s="29">
        <v>0</v>
      </c>
      <c r="L174" s="621">
        <f t="shared" si="27"/>
        <v>15</v>
      </c>
      <c r="M174" s="169"/>
    </row>
    <row r="175" spans="1:19" customFormat="1" ht="13.2" x14ac:dyDescent="0.25">
      <c r="A175" s="619">
        <v>14</v>
      </c>
      <c r="B175" s="620" t="s">
        <v>27</v>
      </c>
      <c r="C175" s="27">
        <v>8</v>
      </c>
      <c r="D175" s="28">
        <v>10</v>
      </c>
      <c r="E175" s="28">
        <v>0</v>
      </c>
      <c r="F175" s="28">
        <v>0</v>
      </c>
      <c r="G175" s="28">
        <v>0</v>
      </c>
      <c r="H175" s="28">
        <v>0</v>
      </c>
      <c r="I175" s="28">
        <v>0</v>
      </c>
      <c r="J175" s="28">
        <v>0</v>
      </c>
      <c r="K175" s="29">
        <v>0</v>
      </c>
      <c r="L175" s="621">
        <f t="shared" si="27"/>
        <v>18</v>
      </c>
      <c r="M175" s="169"/>
    </row>
    <row r="176" spans="1:19" customFormat="1" ht="13.8" thickBot="1" x14ac:dyDescent="0.3">
      <c r="A176" s="624">
        <v>15</v>
      </c>
      <c r="B176" s="625" t="s">
        <v>28</v>
      </c>
      <c r="C176" s="570">
        <v>23</v>
      </c>
      <c r="D176" s="35">
        <v>9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K176" s="571">
        <v>0</v>
      </c>
      <c r="L176" s="626">
        <f t="shared" si="27"/>
        <v>32</v>
      </c>
      <c r="M176" s="169"/>
    </row>
    <row r="177" spans="1:22" customFormat="1" ht="21.9" customHeight="1" x14ac:dyDescent="0.25">
      <c r="A177" s="542"/>
      <c r="B177" s="960" t="s">
        <v>488</v>
      </c>
      <c r="C177" s="962">
        <f t="shared" ref="C177:L177" si="28">SUM(C162:C176)</f>
        <v>133</v>
      </c>
      <c r="D177" s="139">
        <f t="shared" si="28"/>
        <v>73</v>
      </c>
      <c r="E177" s="139">
        <f t="shared" si="28"/>
        <v>2</v>
      </c>
      <c r="F177" s="139">
        <f t="shared" si="28"/>
        <v>1</v>
      </c>
      <c r="G177" s="139">
        <f t="shared" si="28"/>
        <v>0</v>
      </c>
      <c r="H177" s="139">
        <f t="shared" si="28"/>
        <v>0</v>
      </c>
      <c r="I177" s="139">
        <f t="shared" si="28"/>
        <v>0</v>
      </c>
      <c r="J177" s="139">
        <f t="shared" si="28"/>
        <v>0</v>
      </c>
      <c r="K177" s="958">
        <f t="shared" si="28"/>
        <v>0</v>
      </c>
      <c r="L177" s="961">
        <f t="shared" si="28"/>
        <v>209</v>
      </c>
      <c r="M177" s="55"/>
    </row>
    <row r="178" spans="1:22" s="557" customFormat="1" ht="21.9" customHeight="1" x14ac:dyDescent="0.25">
      <c r="A178" s="593"/>
      <c r="B178" s="1101" t="s">
        <v>436</v>
      </c>
      <c r="C178" s="1116">
        <v>131</v>
      </c>
      <c r="D178" s="1117">
        <v>67</v>
      </c>
      <c r="E178" s="1117">
        <v>3</v>
      </c>
      <c r="F178" s="1117">
        <v>1</v>
      </c>
      <c r="G178" s="1117">
        <v>0</v>
      </c>
      <c r="H178" s="1117">
        <v>0</v>
      </c>
      <c r="I178" s="1117">
        <v>0</v>
      </c>
      <c r="J178" s="1117">
        <v>0</v>
      </c>
      <c r="K178" s="1118">
        <v>0</v>
      </c>
      <c r="L178" s="1119">
        <v>202</v>
      </c>
      <c r="M178" s="169"/>
    </row>
    <row r="179" spans="1:22" s="557" customFormat="1" ht="21.9" customHeight="1" x14ac:dyDescent="0.25">
      <c r="A179" s="759"/>
      <c r="B179" s="1150" t="s">
        <v>421</v>
      </c>
      <c r="C179" s="1151">
        <v>120</v>
      </c>
      <c r="D179" s="1152">
        <v>56</v>
      </c>
      <c r="E179" s="1152">
        <v>2</v>
      </c>
      <c r="F179" s="1152">
        <v>1</v>
      </c>
      <c r="G179" s="1152">
        <v>0</v>
      </c>
      <c r="H179" s="1152">
        <v>0</v>
      </c>
      <c r="I179" s="1152">
        <v>0</v>
      </c>
      <c r="J179" s="1152">
        <v>0</v>
      </c>
      <c r="K179" s="1153">
        <v>0</v>
      </c>
      <c r="L179" s="1154">
        <v>179</v>
      </c>
      <c r="M179" s="169"/>
    </row>
    <row r="180" spans="1:22" s="557" customFormat="1" ht="21.9" customHeight="1" x14ac:dyDescent="0.25">
      <c r="A180" s="481"/>
      <c r="B180" s="255" t="s">
        <v>387</v>
      </c>
      <c r="C180" s="232">
        <v>122</v>
      </c>
      <c r="D180" s="140">
        <v>53</v>
      </c>
      <c r="E180" s="140">
        <v>2</v>
      </c>
      <c r="F180" s="140">
        <v>1</v>
      </c>
      <c r="G180" s="140">
        <v>0</v>
      </c>
      <c r="H180" s="140">
        <v>0</v>
      </c>
      <c r="I180" s="234">
        <v>0</v>
      </c>
      <c r="J180" s="855" t="s">
        <v>175</v>
      </c>
      <c r="K180" s="856" t="s">
        <v>175</v>
      </c>
      <c r="L180" s="850">
        <v>178</v>
      </c>
      <c r="M180" s="169"/>
    </row>
    <row r="181" spans="1:22" s="117" customFormat="1" ht="21.9" customHeight="1" thickBot="1" x14ac:dyDescent="0.3">
      <c r="A181" s="100"/>
      <c r="B181" s="135" t="s">
        <v>200</v>
      </c>
      <c r="C181" s="130">
        <v>107</v>
      </c>
      <c r="D181" s="129">
        <v>54</v>
      </c>
      <c r="E181" s="129">
        <v>2</v>
      </c>
      <c r="F181" s="129">
        <v>1</v>
      </c>
      <c r="G181" s="129">
        <v>0</v>
      </c>
      <c r="H181" s="129">
        <v>0</v>
      </c>
      <c r="I181" s="129">
        <v>0</v>
      </c>
      <c r="J181" s="1240" t="s">
        <v>175</v>
      </c>
      <c r="K181" s="1241" t="s">
        <v>175</v>
      </c>
      <c r="L181" s="143">
        <v>164</v>
      </c>
      <c r="M181" s="169"/>
    </row>
    <row r="182" spans="1:22" s="557" customFormat="1" ht="21.9" customHeight="1" x14ac:dyDescent="0.25">
      <c r="A182" s="1243"/>
      <c r="B182" s="1244"/>
      <c r="C182" s="108"/>
      <c r="D182" s="108"/>
      <c r="E182" s="108"/>
      <c r="F182" s="108"/>
      <c r="G182" s="108"/>
      <c r="H182" s="108"/>
      <c r="I182" s="108"/>
      <c r="J182" s="1245"/>
      <c r="K182" s="1245"/>
      <c r="L182" s="108"/>
      <c r="M182" s="169"/>
    </row>
    <row r="183" spans="1:22" customFormat="1" ht="17.100000000000001" customHeight="1" thickBot="1" x14ac:dyDescent="0.3">
      <c r="A183" s="7" t="s">
        <v>501</v>
      </c>
      <c r="B183" s="245"/>
      <c r="C183" s="245"/>
      <c r="D183" s="245"/>
      <c r="E183" s="245"/>
      <c r="F183" s="245"/>
      <c r="G183" s="245"/>
      <c r="H183" s="245"/>
      <c r="I183" s="245"/>
      <c r="J183" s="245"/>
      <c r="K183" s="245"/>
      <c r="L183" s="245"/>
      <c r="M183" s="245"/>
    </row>
    <row r="184" spans="1:22" customFormat="1" ht="13.8" thickBot="1" x14ac:dyDescent="0.3">
      <c r="A184" s="605"/>
      <c r="B184" s="606"/>
      <c r="C184" s="1155" t="s">
        <v>34</v>
      </c>
      <c r="D184" s="1156"/>
      <c r="E184" s="1156"/>
      <c r="F184" s="1156"/>
      <c r="G184" s="1156"/>
      <c r="H184" s="1156"/>
      <c r="I184" s="1156"/>
      <c r="J184" s="1156"/>
      <c r="K184" s="1156"/>
      <c r="L184" s="1156"/>
      <c r="M184" s="1157"/>
    </row>
    <row r="185" spans="1:22" customFormat="1" ht="87.75" customHeight="1" thickBot="1" x14ac:dyDescent="0.3">
      <c r="A185" s="607" t="s">
        <v>2</v>
      </c>
      <c r="B185" s="608" t="s">
        <v>3</v>
      </c>
      <c r="C185" s="948" t="s">
        <v>4</v>
      </c>
      <c r="D185" s="949" t="s">
        <v>5</v>
      </c>
      <c r="E185" s="949" t="s">
        <v>6</v>
      </c>
      <c r="F185" s="949" t="s">
        <v>7</v>
      </c>
      <c r="G185" s="949" t="s">
        <v>8</v>
      </c>
      <c r="H185" s="949" t="s">
        <v>9</v>
      </c>
      <c r="I185" s="949" t="s">
        <v>10</v>
      </c>
      <c r="J185" s="949" t="s">
        <v>419</v>
      </c>
      <c r="K185" s="950" t="s">
        <v>420</v>
      </c>
      <c r="L185" s="951" t="s">
        <v>11</v>
      </c>
      <c r="M185" s="952" t="s">
        <v>203</v>
      </c>
    </row>
    <row r="186" spans="1:22" customFormat="1" ht="13.2" x14ac:dyDescent="0.25">
      <c r="A186" s="616">
        <v>1</v>
      </c>
      <c r="B186" s="617" t="s">
        <v>14</v>
      </c>
      <c r="C186" s="20">
        <v>0</v>
      </c>
      <c r="D186" s="21">
        <v>0</v>
      </c>
      <c r="E186" s="21">
        <v>6</v>
      </c>
      <c r="F186" s="21">
        <v>5</v>
      </c>
      <c r="G186" s="21">
        <v>2</v>
      </c>
      <c r="H186" s="21">
        <v>6</v>
      </c>
      <c r="I186" s="21">
        <v>5</v>
      </c>
      <c r="J186" s="21">
        <v>3</v>
      </c>
      <c r="K186" s="22">
        <v>0</v>
      </c>
      <c r="L186" s="628">
        <f t="shared" ref="L186:L200" si="29">SUM(C186:K186)</f>
        <v>27</v>
      </c>
      <c r="M186" s="1158">
        <f t="shared" ref="M186:M201" si="30">L186/L90</f>
        <v>0.15606936416184972</v>
      </c>
      <c r="N186" s="524"/>
      <c r="O186" s="523"/>
      <c r="P186" s="523"/>
      <c r="Q186" s="524"/>
      <c r="R186" s="524"/>
      <c r="S186" s="524"/>
      <c r="T186" s="524"/>
      <c r="U186" s="524"/>
      <c r="V186" s="524"/>
    </row>
    <row r="187" spans="1:22" customFormat="1" ht="13.2" x14ac:dyDescent="0.25">
      <c r="A187" s="619">
        <v>2</v>
      </c>
      <c r="B187" s="620" t="s">
        <v>15</v>
      </c>
      <c r="C187" s="27">
        <v>0</v>
      </c>
      <c r="D187" s="28">
        <v>1</v>
      </c>
      <c r="E187" s="28">
        <v>4</v>
      </c>
      <c r="F187" s="28">
        <v>7</v>
      </c>
      <c r="G187" s="28">
        <v>2</v>
      </c>
      <c r="H187" s="28">
        <v>3</v>
      </c>
      <c r="I187" s="28">
        <v>6</v>
      </c>
      <c r="J187" s="28">
        <v>1</v>
      </c>
      <c r="K187" s="29">
        <v>2</v>
      </c>
      <c r="L187" s="629">
        <f t="shared" si="29"/>
        <v>26</v>
      </c>
      <c r="M187" s="953">
        <f t="shared" si="30"/>
        <v>0.12380952380952381</v>
      </c>
    </row>
    <row r="188" spans="1:22" customFormat="1" ht="13.2" x14ac:dyDescent="0.25">
      <c r="A188" s="619">
        <v>3</v>
      </c>
      <c r="B188" s="620" t="s">
        <v>16</v>
      </c>
      <c r="C188" s="27">
        <v>0</v>
      </c>
      <c r="D188" s="28">
        <v>1</v>
      </c>
      <c r="E188" s="28">
        <v>3</v>
      </c>
      <c r="F188" s="28">
        <v>5</v>
      </c>
      <c r="G188" s="28">
        <v>3</v>
      </c>
      <c r="H188" s="28">
        <v>4</v>
      </c>
      <c r="I188" s="28">
        <v>10</v>
      </c>
      <c r="J188" s="28">
        <v>5</v>
      </c>
      <c r="K188" s="29">
        <v>2</v>
      </c>
      <c r="L188" s="629">
        <f t="shared" si="29"/>
        <v>33</v>
      </c>
      <c r="M188" s="953">
        <f t="shared" si="30"/>
        <v>0.17553191489361702</v>
      </c>
    </row>
    <row r="189" spans="1:22" customFormat="1" ht="13.2" x14ac:dyDescent="0.25">
      <c r="A189" s="619">
        <v>4</v>
      </c>
      <c r="B189" s="620" t="s">
        <v>17</v>
      </c>
      <c r="C189" s="27">
        <v>0</v>
      </c>
      <c r="D189" s="28">
        <v>0</v>
      </c>
      <c r="E189" s="28">
        <v>1</v>
      </c>
      <c r="F189" s="28">
        <v>3</v>
      </c>
      <c r="G189" s="28">
        <v>0</v>
      </c>
      <c r="H189" s="28">
        <v>3</v>
      </c>
      <c r="I189" s="28">
        <v>2</v>
      </c>
      <c r="J189" s="28">
        <v>0</v>
      </c>
      <c r="K189" s="29">
        <v>2</v>
      </c>
      <c r="L189" s="629">
        <f t="shared" si="29"/>
        <v>11</v>
      </c>
      <c r="M189" s="953">
        <f t="shared" si="30"/>
        <v>9.4827586206896547E-2</v>
      </c>
    </row>
    <row r="190" spans="1:22" customFormat="1" ht="13.2" x14ac:dyDescent="0.25">
      <c r="A190" s="619">
        <v>5</v>
      </c>
      <c r="B190" s="620" t="s">
        <v>18</v>
      </c>
      <c r="C190" s="27">
        <v>0</v>
      </c>
      <c r="D190" s="28">
        <v>0</v>
      </c>
      <c r="E190" s="28">
        <v>2</v>
      </c>
      <c r="F190" s="28">
        <v>6</v>
      </c>
      <c r="G190" s="28">
        <v>10</v>
      </c>
      <c r="H190" s="28">
        <v>3</v>
      </c>
      <c r="I190" s="28">
        <v>3</v>
      </c>
      <c r="J190" s="28">
        <v>8</v>
      </c>
      <c r="K190" s="29">
        <v>3</v>
      </c>
      <c r="L190" s="629">
        <f t="shared" si="29"/>
        <v>35</v>
      </c>
      <c r="M190" s="953">
        <f t="shared" si="30"/>
        <v>8.6848635235732011E-2</v>
      </c>
    </row>
    <row r="191" spans="1:22" customFormat="1" ht="13.2" x14ac:dyDescent="0.25">
      <c r="A191" s="622">
        <v>6</v>
      </c>
      <c r="B191" s="623" t="s">
        <v>19</v>
      </c>
      <c r="C191" s="27">
        <v>0</v>
      </c>
      <c r="D191" s="28">
        <v>1</v>
      </c>
      <c r="E191" s="28">
        <v>3</v>
      </c>
      <c r="F191" s="28">
        <v>0</v>
      </c>
      <c r="G191" s="28">
        <v>3</v>
      </c>
      <c r="H191" s="28">
        <v>10</v>
      </c>
      <c r="I191" s="28">
        <v>11</v>
      </c>
      <c r="J191" s="28">
        <v>5</v>
      </c>
      <c r="K191" s="29">
        <v>3</v>
      </c>
      <c r="L191" s="629">
        <f t="shared" si="29"/>
        <v>36</v>
      </c>
      <c r="M191" s="953">
        <f t="shared" si="30"/>
        <v>0.11920529801324503</v>
      </c>
    </row>
    <row r="192" spans="1:22" customFormat="1" ht="13.2" x14ac:dyDescent="0.25">
      <c r="A192" s="622">
        <v>7</v>
      </c>
      <c r="B192" s="623" t="s">
        <v>20</v>
      </c>
      <c r="C192" s="27">
        <v>0</v>
      </c>
      <c r="D192" s="28">
        <v>2</v>
      </c>
      <c r="E192" s="28">
        <v>1</v>
      </c>
      <c r="F192" s="28">
        <v>7</v>
      </c>
      <c r="G192" s="28">
        <v>1</v>
      </c>
      <c r="H192" s="28">
        <v>1</v>
      </c>
      <c r="I192" s="28">
        <v>8</v>
      </c>
      <c r="J192" s="28">
        <v>9</v>
      </c>
      <c r="K192" s="29">
        <v>3</v>
      </c>
      <c r="L192" s="629">
        <f t="shared" si="29"/>
        <v>32</v>
      </c>
      <c r="M192" s="953">
        <f t="shared" si="30"/>
        <v>8.98876404494382E-2</v>
      </c>
    </row>
    <row r="193" spans="1:13" customFormat="1" ht="13.2" x14ac:dyDescent="0.25">
      <c r="A193" s="619">
        <v>8</v>
      </c>
      <c r="B193" s="620" t="s">
        <v>21</v>
      </c>
      <c r="C193" s="27">
        <v>0</v>
      </c>
      <c r="D193" s="28">
        <v>1</v>
      </c>
      <c r="E193" s="28">
        <v>1</v>
      </c>
      <c r="F193" s="28">
        <v>3</v>
      </c>
      <c r="G193" s="28">
        <v>1</v>
      </c>
      <c r="H193" s="28">
        <v>9</v>
      </c>
      <c r="I193" s="28">
        <v>5</v>
      </c>
      <c r="J193" s="28">
        <v>5</v>
      </c>
      <c r="K193" s="29">
        <v>0</v>
      </c>
      <c r="L193" s="629">
        <f t="shared" si="29"/>
        <v>25</v>
      </c>
      <c r="M193" s="953">
        <f t="shared" si="30"/>
        <v>7.1633237822349566E-2</v>
      </c>
    </row>
    <row r="194" spans="1:13" customFormat="1" ht="13.2" x14ac:dyDescent="0.25">
      <c r="A194" s="619">
        <v>9</v>
      </c>
      <c r="B194" s="620" t="s">
        <v>22</v>
      </c>
      <c r="C194" s="27">
        <v>0</v>
      </c>
      <c r="D194" s="28">
        <v>1</v>
      </c>
      <c r="E194" s="28">
        <v>3</v>
      </c>
      <c r="F194" s="28">
        <v>3</v>
      </c>
      <c r="G194" s="28">
        <v>4</v>
      </c>
      <c r="H194" s="28">
        <v>12</v>
      </c>
      <c r="I194" s="28">
        <v>8</v>
      </c>
      <c r="J194" s="28">
        <v>13</v>
      </c>
      <c r="K194" s="29">
        <v>2</v>
      </c>
      <c r="L194" s="629">
        <f t="shared" si="29"/>
        <v>46</v>
      </c>
      <c r="M194" s="953">
        <f t="shared" si="30"/>
        <v>0.2</v>
      </c>
    </row>
    <row r="195" spans="1:13" customFormat="1" ht="13.2" x14ac:dyDescent="0.25">
      <c r="A195" s="619">
        <v>10</v>
      </c>
      <c r="B195" s="620" t="s">
        <v>23</v>
      </c>
      <c r="C195" s="27">
        <v>0</v>
      </c>
      <c r="D195" s="28">
        <v>1</v>
      </c>
      <c r="E195" s="28">
        <v>8</v>
      </c>
      <c r="F195" s="28">
        <v>9</v>
      </c>
      <c r="G195" s="28">
        <v>3</v>
      </c>
      <c r="H195" s="28">
        <v>5</v>
      </c>
      <c r="I195" s="28">
        <v>9</v>
      </c>
      <c r="J195" s="28">
        <v>3</v>
      </c>
      <c r="K195" s="29">
        <v>1</v>
      </c>
      <c r="L195" s="629">
        <f t="shared" si="29"/>
        <v>39</v>
      </c>
      <c r="M195" s="953">
        <f t="shared" si="30"/>
        <v>0.17256637168141592</v>
      </c>
    </row>
    <row r="196" spans="1:13" customFormat="1" ht="13.2" x14ac:dyDescent="0.25">
      <c r="A196" s="622">
        <v>11</v>
      </c>
      <c r="B196" s="623" t="s">
        <v>24</v>
      </c>
      <c r="C196" s="27">
        <v>0</v>
      </c>
      <c r="D196" s="28">
        <v>1</v>
      </c>
      <c r="E196" s="28">
        <v>1</v>
      </c>
      <c r="F196" s="28">
        <v>1</v>
      </c>
      <c r="G196" s="28">
        <v>4</v>
      </c>
      <c r="H196" s="28">
        <v>2</v>
      </c>
      <c r="I196" s="28">
        <v>5</v>
      </c>
      <c r="J196" s="28">
        <v>0</v>
      </c>
      <c r="K196" s="29">
        <v>1</v>
      </c>
      <c r="L196" s="629">
        <f t="shared" si="29"/>
        <v>15</v>
      </c>
      <c r="M196" s="953">
        <f t="shared" si="30"/>
        <v>7.7319587628865982E-2</v>
      </c>
    </row>
    <row r="197" spans="1:13" customFormat="1" ht="13.2" x14ac:dyDescent="0.25">
      <c r="A197" s="619">
        <v>12</v>
      </c>
      <c r="B197" s="620" t="s">
        <v>25</v>
      </c>
      <c r="C197" s="27">
        <v>0</v>
      </c>
      <c r="D197" s="28">
        <v>1</v>
      </c>
      <c r="E197" s="28">
        <v>3</v>
      </c>
      <c r="F197" s="28">
        <v>9</v>
      </c>
      <c r="G197" s="28">
        <v>9</v>
      </c>
      <c r="H197" s="28">
        <v>9</v>
      </c>
      <c r="I197" s="28">
        <v>8</v>
      </c>
      <c r="J197" s="28">
        <v>7</v>
      </c>
      <c r="K197" s="29">
        <v>5</v>
      </c>
      <c r="L197" s="629">
        <f t="shared" si="29"/>
        <v>51</v>
      </c>
      <c r="M197" s="953">
        <f t="shared" si="30"/>
        <v>0.12561576354679804</v>
      </c>
    </row>
    <row r="198" spans="1:13" customFormat="1" ht="13.2" x14ac:dyDescent="0.25">
      <c r="A198" s="619">
        <v>13</v>
      </c>
      <c r="B198" s="620" t="s">
        <v>26</v>
      </c>
      <c r="C198" s="27">
        <v>0</v>
      </c>
      <c r="D198" s="28">
        <v>0</v>
      </c>
      <c r="E198" s="28">
        <v>5</v>
      </c>
      <c r="F198" s="28">
        <v>2</v>
      </c>
      <c r="G198" s="28">
        <v>11</v>
      </c>
      <c r="H198" s="28">
        <v>14</v>
      </c>
      <c r="I198" s="28">
        <v>25</v>
      </c>
      <c r="J198" s="28">
        <v>8</v>
      </c>
      <c r="K198" s="29">
        <v>3</v>
      </c>
      <c r="L198" s="629">
        <f t="shared" si="29"/>
        <v>68</v>
      </c>
      <c r="M198" s="953">
        <f t="shared" si="30"/>
        <v>0.12854442344045369</v>
      </c>
    </row>
    <row r="199" spans="1:13" customFormat="1" ht="13.2" x14ac:dyDescent="0.25">
      <c r="A199" s="619">
        <v>14</v>
      </c>
      <c r="B199" s="620" t="s">
        <v>27</v>
      </c>
      <c r="C199" s="27">
        <v>0</v>
      </c>
      <c r="D199" s="28">
        <v>1</v>
      </c>
      <c r="E199" s="28">
        <v>5</v>
      </c>
      <c r="F199" s="28">
        <v>7</v>
      </c>
      <c r="G199" s="28">
        <v>8</v>
      </c>
      <c r="H199" s="28">
        <v>10</v>
      </c>
      <c r="I199" s="28">
        <v>12</v>
      </c>
      <c r="J199" s="28">
        <v>8</v>
      </c>
      <c r="K199" s="29">
        <v>5</v>
      </c>
      <c r="L199" s="629">
        <f t="shared" si="29"/>
        <v>56</v>
      </c>
      <c r="M199" s="953">
        <f t="shared" si="30"/>
        <v>0.10810810810810811</v>
      </c>
    </row>
    <row r="200" spans="1:13" customFormat="1" ht="13.5" customHeight="1" thickBot="1" x14ac:dyDescent="0.3">
      <c r="A200" s="624">
        <v>15</v>
      </c>
      <c r="B200" s="625" t="s">
        <v>28</v>
      </c>
      <c r="C200" s="570">
        <v>0</v>
      </c>
      <c r="D200" s="35">
        <v>1</v>
      </c>
      <c r="E200" s="35">
        <v>0</v>
      </c>
      <c r="F200" s="35">
        <v>2</v>
      </c>
      <c r="G200" s="35">
        <v>1</v>
      </c>
      <c r="H200" s="35">
        <v>4</v>
      </c>
      <c r="I200" s="35">
        <v>0</v>
      </c>
      <c r="J200" s="35">
        <v>3</v>
      </c>
      <c r="K200" s="571">
        <v>1</v>
      </c>
      <c r="L200" s="630">
        <f t="shared" si="29"/>
        <v>12</v>
      </c>
      <c r="M200" s="954">
        <f t="shared" si="30"/>
        <v>0.10434782608695652</v>
      </c>
    </row>
    <row r="201" spans="1:13" customFormat="1" ht="15.75" customHeight="1" x14ac:dyDescent="0.25">
      <c r="A201" s="542"/>
      <c r="B201" s="960" t="s">
        <v>488</v>
      </c>
      <c r="C201" s="962">
        <f t="shared" ref="C201:L201" si="31">SUM(C186:C200)</f>
        <v>0</v>
      </c>
      <c r="D201" s="139">
        <f t="shared" si="31"/>
        <v>12</v>
      </c>
      <c r="E201" s="139">
        <f t="shared" si="31"/>
        <v>46</v>
      </c>
      <c r="F201" s="139">
        <f t="shared" si="31"/>
        <v>69</v>
      </c>
      <c r="G201" s="139">
        <f t="shared" si="31"/>
        <v>62</v>
      </c>
      <c r="H201" s="139">
        <f t="shared" si="31"/>
        <v>95</v>
      </c>
      <c r="I201" s="139">
        <f t="shared" si="31"/>
        <v>117</v>
      </c>
      <c r="J201" s="139">
        <f t="shared" si="31"/>
        <v>78</v>
      </c>
      <c r="K201" s="958">
        <f t="shared" si="31"/>
        <v>33</v>
      </c>
      <c r="L201" s="961">
        <f t="shared" si="31"/>
        <v>512</v>
      </c>
      <c r="M201" s="964">
        <f t="shared" si="30"/>
        <v>0.1186558516801854</v>
      </c>
    </row>
    <row r="202" spans="1:13" s="557" customFormat="1" ht="14.25" customHeight="1" x14ac:dyDescent="0.25">
      <c r="A202" s="593"/>
      <c r="B202" s="1101" t="s">
        <v>436</v>
      </c>
      <c r="C202" s="1116">
        <v>0</v>
      </c>
      <c r="D202" s="1117">
        <v>21</v>
      </c>
      <c r="E202" s="1117">
        <v>45</v>
      </c>
      <c r="F202" s="1117">
        <v>67</v>
      </c>
      <c r="G202" s="1117">
        <v>57</v>
      </c>
      <c r="H202" s="1117">
        <v>90</v>
      </c>
      <c r="I202" s="1117">
        <v>134</v>
      </c>
      <c r="J202" s="1117">
        <v>101</v>
      </c>
      <c r="K202" s="1118">
        <v>26</v>
      </c>
      <c r="L202" s="1119">
        <v>541</v>
      </c>
      <c r="M202" s="955">
        <v>0.12192923146270002</v>
      </c>
    </row>
    <row r="203" spans="1:13" s="552" customFormat="1" ht="15.75" customHeight="1" x14ac:dyDescent="0.25">
      <c r="A203" s="759"/>
      <c r="B203" s="1150" t="s">
        <v>421</v>
      </c>
      <c r="C203" s="1151">
        <v>0</v>
      </c>
      <c r="D203" s="1152">
        <v>19</v>
      </c>
      <c r="E203" s="1152">
        <v>47</v>
      </c>
      <c r="F203" s="1152">
        <v>49</v>
      </c>
      <c r="G203" s="1152">
        <v>55</v>
      </c>
      <c r="H203" s="1152">
        <v>94</v>
      </c>
      <c r="I203" s="1152">
        <v>113</v>
      </c>
      <c r="J203" s="1152">
        <v>108</v>
      </c>
      <c r="K203" s="1153">
        <v>31</v>
      </c>
      <c r="L203" s="1154">
        <v>516</v>
      </c>
      <c r="M203" s="955">
        <v>0.11525575161938799</v>
      </c>
    </row>
    <row r="204" spans="1:13" s="557" customFormat="1" ht="15.75" customHeight="1" x14ac:dyDescent="0.25">
      <c r="A204" s="481"/>
      <c r="B204" s="255" t="s">
        <v>387</v>
      </c>
      <c r="C204" s="232">
        <v>1</v>
      </c>
      <c r="D204" s="140">
        <v>9</v>
      </c>
      <c r="E204" s="140">
        <v>63</v>
      </c>
      <c r="F204" s="140">
        <v>62</v>
      </c>
      <c r="G204" s="140">
        <v>66</v>
      </c>
      <c r="H204" s="140">
        <v>101</v>
      </c>
      <c r="I204" s="234">
        <v>123</v>
      </c>
      <c r="J204" s="855" t="s">
        <v>175</v>
      </c>
      <c r="K204" s="856" t="s">
        <v>175</v>
      </c>
      <c r="L204" s="850" t="s">
        <v>175</v>
      </c>
      <c r="M204" s="955">
        <v>0.12154084569404472</v>
      </c>
    </row>
    <row r="205" spans="1:13" s="117" customFormat="1" ht="15.75" customHeight="1" thickBot="1" x14ac:dyDescent="0.3">
      <c r="A205" s="100"/>
      <c r="B205" s="135" t="s">
        <v>200</v>
      </c>
      <c r="C205" s="130">
        <v>0</v>
      </c>
      <c r="D205" s="129">
        <v>9</v>
      </c>
      <c r="E205" s="129">
        <v>56</v>
      </c>
      <c r="F205" s="129">
        <v>78</v>
      </c>
      <c r="G205" s="129">
        <v>64</v>
      </c>
      <c r="H205" s="129">
        <v>106</v>
      </c>
      <c r="I205" s="129">
        <v>131</v>
      </c>
      <c r="J205" s="1240" t="s">
        <v>175</v>
      </c>
      <c r="K205" s="1241" t="s">
        <v>175</v>
      </c>
      <c r="L205" s="143" t="s">
        <v>175</v>
      </c>
      <c r="M205" s="956">
        <v>0.1213784021071115</v>
      </c>
    </row>
    <row r="206" spans="1:13" s="557" customFormat="1" ht="15.75" customHeight="1" x14ac:dyDescent="0.25">
      <c r="A206" s="1243"/>
      <c r="B206" s="1244"/>
      <c r="C206" s="108"/>
      <c r="D206" s="108"/>
      <c r="E206" s="108"/>
      <c r="F206" s="108"/>
      <c r="G206" s="108"/>
      <c r="H206" s="108"/>
      <c r="I206" s="108"/>
      <c r="J206" s="1245"/>
      <c r="K206" s="1245"/>
      <c r="L206" s="108"/>
      <c r="M206" s="846"/>
    </row>
    <row r="207" spans="1:13" customFormat="1" ht="17.100000000000001" customHeight="1" thickBot="1" x14ac:dyDescent="0.3">
      <c r="A207" s="7" t="s">
        <v>502</v>
      </c>
      <c r="B207" s="245"/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</row>
    <row r="208" spans="1:13" customFormat="1" ht="13.8" thickBot="1" x14ac:dyDescent="0.3">
      <c r="A208" s="9"/>
      <c r="B208" s="606"/>
      <c r="C208" s="1508" t="s">
        <v>35</v>
      </c>
      <c r="D208" s="1509"/>
      <c r="E208" s="1509"/>
      <c r="F208" s="1509"/>
      <c r="G208" s="1509"/>
      <c r="H208" s="1509"/>
      <c r="I208" s="1509"/>
      <c r="J208" s="1509"/>
      <c r="K208" s="1509"/>
      <c r="L208" s="1510"/>
      <c r="M208" s="1511"/>
    </row>
    <row r="209" spans="1:20" customFormat="1" ht="72.599999999999994" thickBot="1" x14ac:dyDescent="0.3">
      <c r="A209" s="13" t="s">
        <v>2</v>
      </c>
      <c r="B209" s="608" t="s">
        <v>3</v>
      </c>
      <c r="C209" s="851" t="s">
        <v>4</v>
      </c>
      <c r="D209" s="852" t="s">
        <v>5</v>
      </c>
      <c r="E209" s="852" t="s">
        <v>6</v>
      </c>
      <c r="F209" s="852" t="s">
        <v>7</v>
      </c>
      <c r="G209" s="852" t="s">
        <v>8</v>
      </c>
      <c r="H209" s="852" t="s">
        <v>9</v>
      </c>
      <c r="I209" s="852" t="s">
        <v>10</v>
      </c>
      <c r="J209" s="852" t="s">
        <v>419</v>
      </c>
      <c r="K209" s="853" t="s">
        <v>420</v>
      </c>
      <c r="L209" s="854" t="s">
        <v>11</v>
      </c>
      <c r="M209" s="609" t="s">
        <v>36</v>
      </c>
    </row>
    <row r="210" spans="1:20" customFormat="1" ht="13.2" x14ac:dyDescent="0.25">
      <c r="A210" s="18">
        <v>1</v>
      </c>
      <c r="B210" s="617" t="s">
        <v>14</v>
      </c>
      <c r="C210" s="20">
        <v>0</v>
      </c>
      <c r="D210" s="21">
        <v>0</v>
      </c>
      <c r="E210" s="21">
        <v>0</v>
      </c>
      <c r="F210" s="21">
        <v>6</v>
      </c>
      <c r="G210" s="21">
        <v>0</v>
      </c>
      <c r="H210" s="21">
        <v>1</v>
      </c>
      <c r="I210" s="21">
        <v>9</v>
      </c>
      <c r="J210" s="21">
        <v>11</v>
      </c>
      <c r="K210" s="22">
        <v>1</v>
      </c>
      <c r="L210" s="632">
        <f t="shared" ref="L210:L224" si="32">SUM(C210:K210)</f>
        <v>28</v>
      </c>
      <c r="M210" s="633">
        <f t="shared" ref="M210:M225" si="33">L210/L18</f>
        <v>0.12334801762114538</v>
      </c>
    </row>
    <row r="211" spans="1:20" customFormat="1" ht="13.2" x14ac:dyDescent="0.25">
      <c r="A211" s="25">
        <v>2</v>
      </c>
      <c r="B211" s="620" t="s">
        <v>15</v>
      </c>
      <c r="C211" s="27">
        <v>0</v>
      </c>
      <c r="D211" s="28">
        <v>0</v>
      </c>
      <c r="E211" s="28">
        <v>1</v>
      </c>
      <c r="F211" s="28">
        <v>10</v>
      </c>
      <c r="G211" s="28">
        <v>5</v>
      </c>
      <c r="H211" s="28">
        <v>11</v>
      </c>
      <c r="I211" s="28">
        <v>8</v>
      </c>
      <c r="J211" s="28">
        <v>7</v>
      </c>
      <c r="K211" s="29">
        <v>2</v>
      </c>
      <c r="L211" s="634">
        <f t="shared" si="32"/>
        <v>44</v>
      </c>
      <c r="M211" s="635">
        <f t="shared" si="33"/>
        <v>0.18410041841004185</v>
      </c>
    </row>
    <row r="212" spans="1:20" customFormat="1" ht="13.2" x14ac:dyDescent="0.25">
      <c r="A212" s="25">
        <v>3</v>
      </c>
      <c r="B212" s="620" t="s">
        <v>16</v>
      </c>
      <c r="C212" s="27">
        <v>0</v>
      </c>
      <c r="D212" s="28">
        <v>0</v>
      </c>
      <c r="E212" s="28">
        <v>1</v>
      </c>
      <c r="F212" s="28">
        <v>6</v>
      </c>
      <c r="G212" s="28">
        <v>2</v>
      </c>
      <c r="H212" s="28">
        <v>7</v>
      </c>
      <c r="I212" s="28">
        <v>8</v>
      </c>
      <c r="J212" s="28">
        <v>7</v>
      </c>
      <c r="K212" s="29">
        <v>4</v>
      </c>
      <c r="L212" s="634">
        <f t="shared" si="32"/>
        <v>35</v>
      </c>
      <c r="M212" s="635">
        <f t="shared" si="33"/>
        <v>0.15350877192982457</v>
      </c>
    </row>
    <row r="213" spans="1:20" customFormat="1" ht="13.2" x14ac:dyDescent="0.25">
      <c r="A213" s="25">
        <v>4</v>
      </c>
      <c r="B213" s="620" t="s">
        <v>17</v>
      </c>
      <c r="C213" s="27">
        <v>0</v>
      </c>
      <c r="D213" s="28">
        <v>0</v>
      </c>
      <c r="E213" s="28">
        <v>3</v>
      </c>
      <c r="F213" s="28">
        <v>1</v>
      </c>
      <c r="G213" s="28">
        <v>1</v>
      </c>
      <c r="H213" s="28">
        <v>7</v>
      </c>
      <c r="I213" s="28">
        <v>4</v>
      </c>
      <c r="J213" s="28">
        <v>6</v>
      </c>
      <c r="K213" s="29">
        <v>4</v>
      </c>
      <c r="L213" s="634">
        <f t="shared" si="32"/>
        <v>26</v>
      </c>
      <c r="M213" s="635">
        <f t="shared" si="33"/>
        <v>0.18978102189781021</v>
      </c>
    </row>
    <row r="214" spans="1:20" customFormat="1" ht="13.2" x14ac:dyDescent="0.25">
      <c r="A214" s="25">
        <v>5</v>
      </c>
      <c r="B214" s="620" t="s">
        <v>18</v>
      </c>
      <c r="C214" s="27">
        <v>0</v>
      </c>
      <c r="D214" s="28">
        <v>0</v>
      </c>
      <c r="E214" s="28">
        <v>3</v>
      </c>
      <c r="F214" s="28">
        <v>12</v>
      </c>
      <c r="G214" s="28">
        <v>11</v>
      </c>
      <c r="H214" s="28">
        <v>10</v>
      </c>
      <c r="I214" s="28">
        <v>25</v>
      </c>
      <c r="J214" s="28">
        <v>12</v>
      </c>
      <c r="K214" s="29">
        <v>7</v>
      </c>
      <c r="L214" s="634">
        <f t="shared" si="32"/>
        <v>80</v>
      </c>
      <c r="M214" s="635">
        <f t="shared" si="33"/>
        <v>0.18518518518518517</v>
      </c>
    </row>
    <row r="215" spans="1:20" customFormat="1" ht="13.2" x14ac:dyDescent="0.25">
      <c r="A215" s="31">
        <v>6</v>
      </c>
      <c r="B215" s="623" t="s">
        <v>19</v>
      </c>
      <c r="C215" s="27">
        <v>0</v>
      </c>
      <c r="D215" s="28">
        <v>0</v>
      </c>
      <c r="E215" s="28">
        <v>2</v>
      </c>
      <c r="F215" s="28">
        <v>6</v>
      </c>
      <c r="G215" s="28">
        <v>7</v>
      </c>
      <c r="H215" s="28">
        <v>5</v>
      </c>
      <c r="I215" s="28">
        <v>15</v>
      </c>
      <c r="J215" s="28">
        <v>7</v>
      </c>
      <c r="K215" s="29">
        <v>3</v>
      </c>
      <c r="L215" s="634">
        <f t="shared" si="32"/>
        <v>45</v>
      </c>
      <c r="M215" s="635">
        <f t="shared" si="33"/>
        <v>0.13846153846153847</v>
      </c>
      <c r="N215" s="525"/>
      <c r="O215" s="526"/>
      <c r="P215" s="526"/>
      <c r="Q215" s="526"/>
      <c r="R215" s="526"/>
      <c r="S215" s="526"/>
      <c r="T215" s="526"/>
    </row>
    <row r="216" spans="1:20" customFormat="1" ht="13.2" x14ac:dyDescent="0.25">
      <c r="A216" s="31">
        <v>7</v>
      </c>
      <c r="B216" s="623" t="s">
        <v>20</v>
      </c>
      <c r="C216" s="27">
        <v>0</v>
      </c>
      <c r="D216" s="28">
        <v>0</v>
      </c>
      <c r="E216" s="28">
        <v>1</v>
      </c>
      <c r="F216" s="28">
        <v>6</v>
      </c>
      <c r="G216" s="28">
        <v>7</v>
      </c>
      <c r="H216" s="28">
        <v>15</v>
      </c>
      <c r="I216" s="28">
        <v>12</v>
      </c>
      <c r="J216" s="28">
        <v>13</v>
      </c>
      <c r="K216" s="29">
        <v>7</v>
      </c>
      <c r="L216" s="634">
        <f t="shared" si="32"/>
        <v>61</v>
      </c>
      <c r="M216" s="635">
        <f t="shared" si="33"/>
        <v>0.15443037974683543</v>
      </c>
    </row>
    <row r="217" spans="1:20" customFormat="1" ht="13.2" x14ac:dyDescent="0.25">
      <c r="A217" s="25">
        <v>8</v>
      </c>
      <c r="B217" s="620" t="s">
        <v>21</v>
      </c>
      <c r="C217" s="27">
        <v>0</v>
      </c>
      <c r="D217" s="28">
        <v>0</v>
      </c>
      <c r="E217" s="28">
        <v>1</v>
      </c>
      <c r="F217" s="28">
        <v>12</v>
      </c>
      <c r="G217" s="28">
        <v>10</v>
      </c>
      <c r="H217" s="28">
        <v>13</v>
      </c>
      <c r="I217" s="28">
        <v>12</v>
      </c>
      <c r="J217" s="28">
        <v>12</v>
      </c>
      <c r="K217" s="29">
        <v>2</v>
      </c>
      <c r="L217" s="634">
        <f t="shared" si="32"/>
        <v>62</v>
      </c>
      <c r="M217" s="635">
        <f t="shared" si="33"/>
        <v>0.16986301369863013</v>
      </c>
      <c r="P217" t="s">
        <v>152</v>
      </c>
    </row>
    <row r="218" spans="1:20" customFormat="1" ht="13.2" x14ac:dyDescent="0.25">
      <c r="A218" s="25">
        <v>9</v>
      </c>
      <c r="B218" s="620" t="s">
        <v>22</v>
      </c>
      <c r="C218" s="27">
        <v>0</v>
      </c>
      <c r="D218" s="28">
        <v>0</v>
      </c>
      <c r="E218" s="28">
        <v>0</v>
      </c>
      <c r="F218" s="28">
        <v>3</v>
      </c>
      <c r="G218" s="28">
        <v>9</v>
      </c>
      <c r="H218" s="28">
        <v>8</v>
      </c>
      <c r="I218" s="28">
        <v>13</v>
      </c>
      <c r="J218" s="28">
        <v>9</v>
      </c>
      <c r="K218" s="29">
        <v>2</v>
      </c>
      <c r="L218" s="634">
        <f t="shared" si="32"/>
        <v>44</v>
      </c>
      <c r="M218" s="635">
        <f t="shared" si="33"/>
        <v>0.17322834645669291</v>
      </c>
    </row>
    <row r="219" spans="1:20" customFormat="1" ht="13.2" x14ac:dyDescent="0.25">
      <c r="A219" s="25">
        <v>10</v>
      </c>
      <c r="B219" s="620" t="s">
        <v>23</v>
      </c>
      <c r="C219" s="27">
        <v>0</v>
      </c>
      <c r="D219" s="28">
        <v>0</v>
      </c>
      <c r="E219" s="28">
        <v>1</v>
      </c>
      <c r="F219" s="28">
        <v>8</v>
      </c>
      <c r="G219" s="28">
        <v>6</v>
      </c>
      <c r="H219" s="28">
        <v>8</v>
      </c>
      <c r="I219" s="28">
        <v>11</v>
      </c>
      <c r="J219" s="28">
        <v>8</v>
      </c>
      <c r="K219" s="29">
        <v>2</v>
      </c>
      <c r="L219" s="634">
        <f t="shared" si="32"/>
        <v>44</v>
      </c>
      <c r="M219" s="635">
        <f t="shared" si="33"/>
        <v>0.1864406779661017</v>
      </c>
    </row>
    <row r="220" spans="1:20" customFormat="1" ht="13.2" x14ac:dyDescent="0.25">
      <c r="A220" s="31">
        <v>11</v>
      </c>
      <c r="B220" s="623" t="s">
        <v>24</v>
      </c>
      <c r="C220" s="27">
        <v>0</v>
      </c>
      <c r="D220" s="28">
        <v>0</v>
      </c>
      <c r="E220" s="28">
        <v>0</v>
      </c>
      <c r="F220" s="28">
        <v>6</v>
      </c>
      <c r="G220" s="28">
        <v>8</v>
      </c>
      <c r="H220" s="28">
        <v>4</v>
      </c>
      <c r="I220" s="28">
        <v>7</v>
      </c>
      <c r="J220" s="28">
        <v>6</v>
      </c>
      <c r="K220" s="29">
        <v>2</v>
      </c>
      <c r="L220" s="634">
        <f t="shared" si="32"/>
        <v>33</v>
      </c>
      <c r="M220" s="635">
        <f t="shared" si="33"/>
        <v>0.14798206278026907</v>
      </c>
    </row>
    <row r="221" spans="1:20" customFormat="1" ht="13.2" x14ac:dyDescent="0.25">
      <c r="A221" s="25">
        <v>12</v>
      </c>
      <c r="B221" s="620" t="s">
        <v>25</v>
      </c>
      <c r="C221" s="27">
        <v>0</v>
      </c>
      <c r="D221" s="28">
        <v>0</v>
      </c>
      <c r="E221" s="28">
        <v>0</v>
      </c>
      <c r="F221" s="28">
        <v>10</v>
      </c>
      <c r="G221" s="28">
        <v>10</v>
      </c>
      <c r="H221" s="28">
        <v>13</v>
      </c>
      <c r="I221" s="28">
        <v>19</v>
      </c>
      <c r="J221" s="28">
        <v>21</v>
      </c>
      <c r="K221" s="29">
        <v>7</v>
      </c>
      <c r="L221" s="634">
        <f t="shared" si="32"/>
        <v>80</v>
      </c>
      <c r="M221" s="635">
        <f t="shared" si="33"/>
        <v>0.17241379310344829</v>
      </c>
    </row>
    <row r="222" spans="1:20" customFormat="1" ht="13.2" x14ac:dyDescent="0.25">
      <c r="A222" s="25">
        <v>13</v>
      </c>
      <c r="B222" s="620" t="s">
        <v>26</v>
      </c>
      <c r="C222" s="27">
        <v>0</v>
      </c>
      <c r="D222" s="28">
        <v>0</v>
      </c>
      <c r="E222" s="28">
        <v>3</v>
      </c>
      <c r="F222" s="28">
        <v>10</v>
      </c>
      <c r="G222" s="28">
        <v>7</v>
      </c>
      <c r="H222" s="28">
        <v>23</v>
      </c>
      <c r="I222" s="28">
        <v>29</v>
      </c>
      <c r="J222" s="28">
        <v>17</v>
      </c>
      <c r="K222" s="29">
        <v>2</v>
      </c>
      <c r="L222" s="634">
        <f t="shared" si="32"/>
        <v>91</v>
      </c>
      <c r="M222" s="635">
        <f t="shared" si="33"/>
        <v>0.15936952714535901</v>
      </c>
    </row>
    <row r="223" spans="1:20" customFormat="1" ht="13.2" x14ac:dyDescent="0.25">
      <c r="A223" s="25">
        <v>14</v>
      </c>
      <c r="B223" s="620" t="s">
        <v>27</v>
      </c>
      <c r="C223" s="27">
        <v>0</v>
      </c>
      <c r="D223" s="28">
        <v>1</v>
      </c>
      <c r="E223" s="28">
        <v>5</v>
      </c>
      <c r="F223" s="28">
        <v>5</v>
      </c>
      <c r="G223" s="28">
        <v>9</v>
      </c>
      <c r="H223" s="28">
        <v>23</v>
      </c>
      <c r="I223" s="28">
        <v>24</v>
      </c>
      <c r="J223" s="28">
        <v>17</v>
      </c>
      <c r="K223" s="29">
        <v>3</v>
      </c>
      <c r="L223" s="634">
        <f t="shared" si="32"/>
        <v>87</v>
      </c>
      <c r="M223" s="635">
        <f t="shared" si="33"/>
        <v>0.15591397849462366</v>
      </c>
    </row>
    <row r="224" spans="1:20" customFormat="1" ht="15.75" customHeight="1" thickBot="1" x14ac:dyDescent="0.3">
      <c r="A224" s="33">
        <v>15</v>
      </c>
      <c r="B224" s="625" t="s">
        <v>28</v>
      </c>
      <c r="C224" s="570">
        <v>0</v>
      </c>
      <c r="D224" s="35">
        <v>0</v>
      </c>
      <c r="E224" s="35">
        <v>3</v>
      </c>
      <c r="F224" s="35">
        <v>3</v>
      </c>
      <c r="G224" s="35">
        <v>4</v>
      </c>
      <c r="H224" s="35">
        <v>5</v>
      </c>
      <c r="I224" s="35">
        <v>4</v>
      </c>
      <c r="J224" s="35">
        <v>3</v>
      </c>
      <c r="K224" s="571">
        <v>2</v>
      </c>
      <c r="L224" s="857">
        <f t="shared" si="32"/>
        <v>24</v>
      </c>
      <c r="M224" s="636">
        <f t="shared" si="33"/>
        <v>0.14906832298136646</v>
      </c>
    </row>
    <row r="225" spans="1:13" customFormat="1" ht="15" customHeight="1" x14ac:dyDescent="0.25">
      <c r="A225" s="542"/>
      <c r="B225" s="960" t="s">
        <v>488</v>
      </c>
      <c r="C225" s="962">
        <f t="shared" ref="C225:L225" si="34">SUM(C210:C224)</f>
        <v>0</v>
      </c>
      <c r="D225" s="139">
        <f t="shared" si="34"/>
        <v>1</v>
      </c>
      <c r="E225" s="139">
        <f t="shared" si="34"/>
        <v>24</v>
      </c>
      <c r="F225" s="139">
        <f t="shared" si="34"/>
        <v>104</v>
      </c>
      <c r="G225" s="139">
        <f t="shared" si="34"/>
        <v>96</v>
      </c>
      <c r="H225" s="139">
        <f t="shared" si="34"/>
        <v>153</v>
      </c>
      <c r="I225" s="139">
        <f t="shared" si="34"/>
        <v>200</v>
      </c>
      <c r="J225" s="139">
        <f t="shared" si="34"/>
        <v>156</v>
      </c>
      <c r="K225" s="958">
        <f t="shared" si="34"/>
        <v>50</v>
      </c>
      <c r="L225" s="963">
        <f t="shared" si="34"/>
        <v>784</v>
      </c>
      <c r="M225" s="964">
        <f t="shared" si="33"/>
        <v>0.16282450674974039</v>
      </c>
    </row>
    <row r="226" spans="1:13" s="557" customFormat="1" ht="15" customHeight="1" x14ac:dyDescent="0.25">
      <c r="A226" s="593"/>
      <c r="B226" s="1101" t="s">
        <v>436</v>
      </c>
      <c r="C226" s="1116">
        <v>0</v>
      </c>
      <c r="D226" s="1117">
        <v>1</v>
      </c>
      <c r="E226" s="1117">
        <v>27</v>
      </c>
      <c r="F226" s="1117">
        <v>100</v>
      </c>
      <c r="G226" s="1117">
        <v>95</v>
      </c>
      <c r="H226" s="1117">
        <v>157</v>
      </c>
      <c r="I226" s="1117">
        <v>217</v>
      </c>
      <c r="J226" s="1117">
        <v>156</v>
      </c>
      <c r="K226" s="1118">
        <v>62</v>
      </c>
      <c r="L226" s="108">
        <v>815</v>
      </c>
      <c r="M226" s="955">
        <v>0.16454673934988895</v>
      </c>
    </row>
    <row r="227" spans="1:13" s="552" customFormat="1" ht="15" customHeight="1" x14ac:dyDescent="0.25">
      <c r="A227" s="759"/>
      <c r="B227" s="1150" t="s">
        <v>421</v>
      </c>
      <c r="C227" s="1151">
        <v>0</v>
      </c>
      <c r="D227" s="1152">
        <v>0</v>
      </c>
      <c r="E227" s="1152">
        <v>30</v>
      </c>
      <c r="F227" s="1152">
        <v>94</v>
      </c>
      <c r="G227" s="1152">
        <v>104</v>
      </c>
      <c r="H227" s="1152">
        <v>154</v>
      </c>
      <c r="I227" s="1152">
        <v>206</v>
      </c>
      <c r="J227" s="1152">
        <v>166</v>
      </c>
      <c r="K227" s="1153">
        <v>59</v>
      </c>
      <c r="L227" s="1159">
        <v>813</v>
      </c>
      <c r="M227" s="955">
        <v>0.16358148893360161</v>
      </c>
    </row>
    <row r="228" spans="1:13" s="557" customFormat="1" ht="15" customHeight="1" x14ac:dyDescent="0.25">
      <c r="A228" s="481"/>
      <c r="B228" s="255" t="s">
        <v>387</v>
      </c>
      <c r="C228" s="232">
        <v>0</v>
      </c>
      <c r="D228" s="140">
        <v>2</v>
      </c>
      <c r="E228" s="140">
        <v>28</v>
      </c>
      <c r="F228" s="140">
        <v>82</v>
      </c>
      <c r="G228" s="140">
        <v>106</v>
      </c>
      <c r="H228" s="140">
        <v>172</v>
      </c>
      <c r="I228" s="234">
        <v>209</v>
      </c>
      <c r="J228" s="855" t="s">
        <v>175</v>
      </c>
      <c r="K228" s="856" t="s">
        <v>175</v>
      </c>
      <c r="L228" s="1160" t="s">
        <v>175</v>
      </c>
      <c r="M228" s="955">
        <v>0.16216752679634774</v>
      </c>
    </row>
    <row r="229" spans="1:13" s="117" customFormat="1" ht="15" customHeight="1" thickBot="1" x14ac:dyDescent="0.3">
      <c r="A229" s="100"/>
      <c r="B229" s="135" t="s">
        <v>200</v>
      </c>
      <c r="C229" s="130">
        <v>0</v>
      </c>
      <c r="D229" s="129">
        <v>2</v>
      </c>
      <c r="E229" s="129">
        <v>26</v>
      </c>
      <c r="F229" s="129">
        <v>76</v>
      </c>
      <c r="G229" s="129">
        <v>109</v>
      </c>
      <c r="H229" s="129">
        <v>177</v>
      </c>
      <c r="I229" s="129">
        <v>229</v>
      </c>
      <c r="J229" s="1240" t="s">
        <v>175</v>
      </c>
      <c r="K229" s="1241" t="s">
        <v>175</v>
      </c>
      <c r="L229" s="1162" t="s">
        <v>175</v>
      </c>
      <c r="M229" s="956">
        <v>0.16660094637223974</v>
      </c>
    </row>
    <row r="230" spans="1:13" x14ac:dyDescent="0.2"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</row>
    <row r="243" spans="7:7" x14ac:dyDescent="0.2">
      <c r="G243" s="2" t="s">
        <v>152</v>
      </c>
    </row>
  </sheetData>
  <mergeCells count="9">
    <mergeCell ref="C16:L16"/>
    <mergeCell ref="M16:M17"/>
    <mergeCell ref="C208:M208"/>
    <mergeCell ref="C40:L40"/>
    <mergeCell ref="C64:L64"/>
    <mergeCell ref="C88:L88"/>
    <mergeCell ref="C112:L112"/>
    <mergeCell ref="C136:L136"/>
    <mergeCell ref="C160:L160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Footer>&amp;L&amp;F&amp;RÅrsstatistikk 2016</oddFooter>
  </headerFooter>
  <rowBreaks count="9" manualBreakCount="9">
    <brk id="12" max="16383" man="1"/>
    <brk id="38" max="16383" man="1"/>
    <brk id="62" max="16383" man="1"/>
    <brk id="86" max="16383" man="1"/>
    <brk id="110" max="16383" man="1"/>
    <brk id="134" max="16383" man="1"/>
    <brk id="158" max="16383" man="1"/>
    <brk id="182" max="16383" man="1"/>
    <brk id="206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/>
  <dimension ref="A1:AC37"/>
  <sheetViews>
    <sheetView showGridLines="0" view="pageLayout" topLeftCell="A6" zoomScaleNormal="100" workbookViewId="0">
      <selection activeCell="A7" sqref="A7:L36"/>
    </sheetView>
  </sheetViews>
  <sheetFormatPr baseColWidth="10" defaultColWidth="11.44140625" defaultRowHeight="13.2" x14ac:dyDescent="0.25"/>
  <cols>
    <col min="1" max="1" width="7" style="117" customWidth="1"/>
    <col min="2" max="2" width="21.109375" style="117" customWidth="1"/>
    <col min="3" max="3" width="11.44140625" style="117" customWidth="1"/>
    <col min="4" max="16384" width="11.44140625" style="117"/>
  </cols>
  <sheetData>
    <row r="1" spans="1:29" x14ac:dyDescent="0.25">
      <c r="A1" s="273"/>
      <c r="B1" s="274"/>
    </row>
    <row r="2" spans="1:29" x14ac:dyDescent="0.25">
      <c r="A2" s="275" t="s">
        <v>0</v>
      </c>
    </row>
    <row r="3" spans="1:29" x14ac:dyDescent="0.25">
      <c r="A3" s="300"/>
    </row>
    <row r="4" spans="1:29" x14ac:dyDescent="0.25">
      <c r="A4" s="275" t="str">
        <f>A7</f>
        <v>Tabell 3-3 - B - Gjennomsnittlig antall liggedøgn i sykehjem for beboere som har avsluttet sitt opphold hittil i år.</v>
      </c>
    </row>
    <row r="5" spans="1:29" x14ac:dyDescent="0.25">
      <c r="A5" s="300"/>
    </row>
    <row r="6" spans="1:29" x14ac:dyDescent="0.25">
      <c r="A6" s="300"/>
    </row>
    <row r="7" spans="1:29" ht="20.25" customHeight="1" thickBot="1" x14ac:dyDescent="0.3">
      <c r="A7" s="7" t="s">
        <v>185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</row>
    <row r="8" spans="1:29" ht="13.5" customHeight="1" thickBot="1" x14ac:dyDescent="0.3">
      <c r="A8" s="397"/>
      <c r="B8" s="319"/>
      <c r="C8" s="1531" t="s">
        <v>72</v>
      </c>
      <c r="D8" s="1531"/>
      <c r="E8" s="1531"/>
      <c r="F8" s="1531"/>
      <c r="G8" s="1531"/>
      <c r="H8" s="1531" t="s">
        <v>75</v>
      </c>
      <c r="I8" s="1531"/>
      <c r="J8" s="1531"/>
      <c r="K8" s="1531"/>
      <c r="L8" s="1531"/>
    </row>
    <row r="9" spans="1:29" ht="131.25" customHeight="1" thickBot="1" x14ac:dyDescent="0.3">
      <c r="A9" s="398" t="s">
        <v>74</v>
      </c>
      <c r="B9" s="399" t="s">
        <v>3</v>
      </c>
      <c r="C9" s="400" t="s">
        <v>239</v>
      </c>
      <c r="D9" s="392" t="s">
        <v>189</v>
      </c>
      <c r="E9" s="392" t="s">
        <v>240</v>
      </c>
      <c r="F9" s="401" t="s">
        <v>242</v>
      </c>
      <c r="G9" s="401" t="s">
        <v>76</v>
      </c>
      <c r="H9" s="400" t="s">
        <v>238</v>
      </c>
      <c r="I9" s="392" t="s">
        <v>189</v>
      </c>
      <c r="J9" s="392" t="s">
        <v>241</v>
      </c>
      <c r="K9" s="401" t="s">
        <v>243</v>
      </c>
      <c r="L9" s="401" t="s">
        <v>76</v>
      </c>
      <c r="N9" s="531"/>
      <c r="O9" s="532"/>
      <c r="P9" s="531"/>
      <c r="Q9" s="532"/>
      <c r="R9" s="532"/>
      <c r="S9" s="532"/>
      <c r="T9" s="531"/>
      <c r="U9" s="532"/>
      <c r="V9" s="531"/>
      <c r="W9" s="531"/>
      <c r="X9" s="532"/>
      <c r="Y9" s="532"/>
      <c r="Z9" s="532"/>
      <c r="AA9" s="532"/>
      <c r="AB9" s="532"/>
      <c r="AC9" s="532"/>
    </row>
    <row r="10" spans="1:29" ht="13.8" x14ac:dyDescent="0.25">
      <c r="A10" s="321">
        <v>1</v>
      </c>
      <c r="B10" s="293" t="s">
        <v>14</v>
      </c>
      <c r="C10" s="1317">
        <v>47</v>
      </c>
      <c r="D10" s="1318" t="s">
        <v>144</v>
      </c>
      <c r="E10" s="1318">
        <v>47766</v>
      </c>
      <c r="F10" s="1318">
        <f>E10/C10</f>
        <v>1016.2978723404256</v>
      </c>
      <c r="G10" s="1319" t="s">
        <v>144</v>
      </c>
      <c r="H10" s="1317">
        <v>212</v>
      </c>
      <c r="I10" s="1318">
        <v>387</v>
      </c>
      <c r="J10" s="1359">
        <v>9521</v>
      </c>
      <c r="K10" s="1364">
        <f>J10/H10</f>
        <v>44.910377358490564</v>
      </c>
      <c r="L10" s="1365">
        <f>J10/I10</f>
        <v>24.602067183462534</v>
      </c>
      <c r="N10" s="531"/>
      <c r="O10" s="532"/>
      <c r="P10" s="531" t="s">
        <v>152</v>
      </c>
      <c r="Q10" s="532"/>
      <c r="R10" s="532"/>
      <c r="S10" s="532"/>
      <c r="T10" s="531"/>
      <c r="U10" s="532"/>
      <c r="V10" s="531"/>
      <c r="W10" s="531"/>
      <c r="X10" s="532"/>
      <c r="Y10" s="532"/>
      <c r="Z10" s="532"/>
      <c r="AA10" s="532"/>
      <c r="AB10" s="532"/>
      <c r="AC10" s="532"/>
    </row>
    <row r="11" spans="1:29" ht="13.8" x14ac:dyDescent="0.25">
      <c r="A11" s="320">
        <v>2</v>
      </c>
      <c r="B11" s="290" t="s">
        <v>15</v>
      </c>
      <c r="C11" s="1320">
        <v>81</v>
      </c>
      <c r="D11" s="1321" t="s">
        <v>144</v>
      </c>
      <c r="E11" s="1321">
        <v>96602</v>
      </c>
      <c r="F11" s="1321">
        <f t="shared" ref="F11:F24" si="0">E11/C11</f>
        <v>1192.6172839506173</v>
      </c>
      <c r="G11" s="1322" t="s">
        <v>144</v>
      </c>
      <c r="H11" s="1320">
        <v>245</v>
      </c>
      <c r="I11" s="1321">
        <v>378</v>
      </c>
      <c r="J11" s="1360">
        <v>7985</v>
      </c>
      <c r="K11" s="1366">
        <f t="shared" ref="K11:K24" si="1">J11/H11</f>
        <v>32.591836734693878</v>
      </c>
      <c r="L11" s="1367">
        <f t="shared" ref="L11:L24" si="2">J11/I11</f>
        <v>21.124338624338623</v>
      </c>
      <c r="M11" s="557"/>
      <c r="N11" s="529"/>
      <c r="O11" s="532"/>
      <c r="P11" s="531"/>
      <c r="Q11" s="532"/>
      <c r="R11" s="532"/>
      <c r="S11" s="532"/>
      <c r="T11" s="531"/>
      <c r="U11" s="532"/>
      <c r="V11" s="531"/>
      <c r="W11" s="531"/>
      <c r="X11" s="532"/>
      <c r="Y11" s="532"/>
      <c r="Z11" s="532"/>
      <c r="AA11" s="532"/>
      <c r="AB11" s="532"/>
      <c r="AC11" s="532"/>
    </row>
    <row r="12" spans="1:29" ht="13.8" x14ac:dyDescent="0.25">
      <c r="A12" s="320">
        <v>3</v>
      </c>
      <c r="B12" s="290" t="s">
        <v>16</v>
      </c>
      <c r="C12" s="1320">
        <v>66</v>
      </c>
      <c r="D12" s="1321" t="s">
        <v>144</v>
      </c>
      <c r="E12" s="1321">
        <v>73134</v>
      </c>
      <c r="F12" s="1321">
        <f t="shared" si="0"/>
        <v>1108.090909090909</v>
      </c>
      <c r="G12" s="1322" t="s">
        <v>144</v>
      </c>
      <c r="H12" s="1320">
        <v>239</v>
      </c>
      <c r="I12" s="1321">
        <v>380</v>
      </c>
      <c r="J12" s="1360">
        <v>12140</v>
      </c>
      <c r="K12" s="1366">
        <f t="shared" si="1"/>
        <v>50.794979079497907</v>
      </c>
      <c r="L12" s="1367">
        <f t="shared" si="2"/>
        <v>31.94736842105263</v>
      </c>
      <c r="M12" s="557"/>
      <c r="N12" s="529"/>
      <c r="O12" s="532"/>
      <c r="P12" s="531"/>
      <c r="Q12" s="532"/>
      <c r="R12" s="532"/>
      <c r="S12" s="532"/>
      <c r="T12" s="531"/>
      <c r="U12" s="532"/>
      <c r="V12" s="531"/>
      <c r="W12" s="531"/>
      <c r="X12" s="532"/>
      <c r="Y12" s="532"/>
      <c r="Z12" s="532"/>
      <c r="AA12" s="532"/>
      <c r="AB12" s="532"/>
      <c r="AC12" s="532"/>
    </row>
    <row r="13" spans="1:29" ht="13.8" x14ac:dyDescent="0.25">
      <c r="A13" s="320">
        <v>4</v>
      </c>
      <c r="B13" s="290" t="s">
        <v>17</v>
      </c>
      <c r="C13" s="1320">
        <v>47</v>
      </c>
      <c r="D13" s="1321" t="s">
        <v>144</v>
      </c>
      <c r="E13" s="1321">
        <v>36534</v>
      </c>
      <c r="F13" s="1321">
        <f t="shared" si="0"/>
        <v>777.31914893617022</v>
      </c>
      <c r="G13" s="1322" t="s">
        <v>144</v>
      </c>
      <c r="H13" s="1320">
        <v>99</v>
      </c>
      <c r="I13" s="1321">
        <v>140</v>
      </c>
      <c r="J13" s="1360">
        <v>3986</v>
      </c>
      <c r="K13" s="1366">
        <f t="shared" si="1"/>
        <v>40.262626262626263</v>
      </c>
      <c r="L13" s="1367">
        <f t="shared" si="2"/>
        <v>28.471428571428572</v>
      </c>
      <c r="M13" s="557"/>
      <c r="N13" s="529"/>
      <c r="O13" s="532"/>
      <c r="P13" s="531"/>
      <c r="Q13" s="532"/>
      <c r="R13" s="532"/>
      <c r="S13" s="532"/>
      <c r="T13" s="531"/>
      <c r="U13" s="532"/>
      <c r="V13" s="531"/>
      <c r="W13" s="531"/>
      <c r="X13" s="532"/>
      <c r="Y13" s="532"/>
      <c r="Z13" s="532"/>
      <c r="AA13" s="532"/>
      <c r="AB13" s="532"/>
      <c r="AC13" s="532"/>
    </row>
    <row r="14" spans="1:29" ht="13.8" x14ac:dyDescent="0.25">
      <c r="A14" s="320">
        <v>5</v>
      </c>
      <c r="B14" s="290" t="s">
        <v>18</v>
      </c>
      <c r="C14" s="1320">
        <v>192</v>
      </c>
      <c r="D14" s="1321" t="s">
        <v>144</v>
      </c>
      <c r="E14" s="1321">
        <v>174907</v>
      </c>
      <c r="F14" s="1321">
        <f t="shared" si="0"/>
        <v>910.97395833333337</v>
      </c>
      <c r="G14" s="1322" t="s">
        <v>144</v>
      </c>
      <c r="H14" s="1320">
        <v>352</v>
      </c>
      <c r="I14" s="1321">
        <v>498</v>
      </c>
      <c r="J14" s="1360">
        <v>12056</v>
      </c>
      <c r="K14" s="1366">
        <f t="shared" si="1"/>
        <v>34.25</v>
      </c>
      <c r="L14" s="1367">
        <f t="shared" si="2"/>
        <v>24.208835341365461</v>
      </c>
      <c r="M14" s="557"/>
      <c r="N14" s="529"/>
      <c r="O14" s="532"/>
      <c r="P14" s="531"/>
      <c r="Q14" s="532"/>
      <c r="R14" s="532"/>
      <c r="S14" s="532"/>
      <c r="T14" s="531"/>
      <c r="U14" s="532"/>
      <c r="V14" s="531"/>
      <c r="W14" s="531"/>
      <c r="X14" s="532"/>
      <c r="Y14" s="532"/>
      <c r="Z14" s="532"/>
      <c r="AA14" s="532"/>
      <c r="AB14" s="532"/>
      <c r="AC14" s="532"/>
    </row>
    <row r="15" spans="1:29" ht="13.8" x14ac:dyDescent="0.25">
      <c r="A15" s="320">
        <v>6</v>
      </c>
      <c r="B15" s="290" t="s">
        <v>19</v>
      </c>
      <c r="C15" s="1320">
        <v>110</v>
      </c>
      <c r="D15" s="1321" t="s">
        <v>144</v>
      </c>
      <c r="E15" s="1321">
        <v>101690</v>
      </c>
      <c r="F15" s="1321">
        <f t="shared" si="0"/>
        <v>924.4545454545455</v>
      </c>
      <c r="G15" s="1322" t="s">
        <v>144</v>
      </c>
      <c r="H15" s="1320">
        <v>285</v>
      </c>
      <c r="I15" s="1321">
        <v>486</v>
      </c>
      <c r="J15" s="1360">
        <v>10710</v>
      </c>
      <c r="K15" s="1366">
        <f t="shared" si="1"/>
        <v>37.578947368421055</v>
      </c>
      <c r="L15" s="1367">
        <f t="shared" si="2"/>
        <v>22.037037037037038</v>
      </c>
      <c r="M15" s="557"/>
      <c r="N15" s="529"/>
      <c r="O15" s="532"/>
      <c r="P15" s="531"/>
      <c r="Q15" s="532"/>
      <c r="R15" s="532"/>
      <c r="S15" s="532"/>
      <c r="T15" s="531"/>
      <c r="U15" s="532"/>
      <c r="V15" s="531"/>
      <c r="W15" s="531"/>
      <c r="X15" s="532"/>
      <c r="Y15" s="532"/>
      <c r="Z15" s="532"/>
      <c r="AA15" s="532"/>
      <c r="AB15" s="532"/>
      <c r="AC15" s="532"/>
    </row>
    <row r="16" spans="1:29" ht="13.8" x14ac:dyDescent="0.25">
      <c r="A16" s="320">
        <v>7</v>
      </c>
      <c r="B16" s="290" t="s">
        <v>20</v>
      </c>
      <c r="C16" s="1320">
        <v>155</v>
      </c>
      <c r="D16" s="1321" t="s">
        <v>144</v>
      </c>
      <c r="E16" s="1321">
        <v>114313</v>
      </c>
      <c r="F16" s="1321">
        <f t="shared" si="0"/>
        <v>737.50322580645161</v>
      </c>
      <c r="G16" s="1322" t="s">
        <v>144</v>
      </c>
      <c r="H16" s="1320">
        <v>330</v>
      </c>
      <c r="I16" s="1321">
        <v>449</v>
      </c>
      <c r="J16" s="1360">
        <v>10190</v>
      </c>
      <c r="K16" s="1366">
        <f t="shared" si="1"/>
        <v>30.878787878787879</v>
      </c>
      <c r="L16" s="1367">
        <f t="shared" si="2"/>
        <v>22.694877505567927</v>
      </c>
      <c r="M16" s="557"/>
      <c r="N16" s="530"/>
      <c r="O16" s="532"/>
      <c r="P16" s="531"/>
      <c r="Q16" s="532"/>
      <c r="R16" s="532"/>
      <c r="S16" s="532"/>
      <c r="T16" s="531"/>
      <c r="U16" s="532"/>
      <c r="V16" s="531"/>
      <c r="W16" s="531"/>
      <c r="X16" s="532"/>
      <c r="Y16" s="532"/>
      <c r="Z16" s="532"/>
      <c r="AA16" s="532"/>
      <c r="AB16" s="532"/>
      <c r="AC16" s="532"/>
    </row>
    <row r="17" spans="1:29" ht="13.8" x14ac:dyDescent="0.25">
      <c r="A17" s="320">
        <v>8</v>
      </c>
      <c r="B17" s="290" t="s">
        <v>21</v>
      </c>
      <c r="C17" s="1320">
        <v>135</v>
      </c>
      <c r="D17" s="1321" t="s">
        <v>144</v>
      </c>
      <c r="E17" s="1321">
        <v>121801</v>
      </c>
      <c r="F17" s="1321">
        <f t="shared" si="0"/>
        <v>902.22962962962958</v>
      </c>
      <c r="G17" s="1322" t="s">
        <v>144</v>
      </c>
      <c r="H17" s="1320">
        <v>301</v>
      </c>
      <c r="I17" s="1321">
        <v>466</v>
      </c>
      <c r="J17" s="1360">
        <v>8475</v>
      </c>
      <c r="K17" s="1366">
        <f t="shared" si="1"/>
        <v>28.156146179401993</v>
      </c>
      <c r="L17" s="1367">
        <f t="shared" si="2"/>
        <v>18.186695278969957</v>
      </c>
      <c r="M17" s="557"/>
      <c r="N17" s="529"/>
      <c r="O17" s="532"/>
      <c r="P17" s="531" t="s">
        <v>152</v>
      </c>
      <c r="Q17" s="532"/>
      <c r="R17" s="532"/>
      <c r="S17" s="532"/>
      <c r="T17" s="531"/>
      <c r="U17" s="532"/>
      <c r="V17" s="531"/>
      <c r="W17" s="531"/>
      <c r="X17" s="532"/>
      <c r="Y17" s="532"/>
      <c r="Z17" s="532"/>
      <c r="AA17" s="532"/>
      <c r="AB17" s="532"/>
      <c r="AC17" s="532"/>
    </row>
    <row r="18" spans="1:29" ht="13.8" x14ac:dyDescent="0.25">
      <c r="A18" s="320">
        <v>9</v>
      </c>
      <c r="B18" s="290" t="s">
        <v>22</v>
      </c>
      <c r="C18" s="1320">
        <v>89</v>
      </c>
      <c r="D18" s="1321" t="s">
        <v>144</v>
      </c>
      <c r="E18" s="1321">
        <v>76249</v>
      </c>
      <c r="F18" s="1321">
        <f t="shared" si="0"/>
        <v>856.7303370786517</v>
      </c>
      <c r="G18" s="1322" t="s">
        <v>144</v>
      </c>
      <c r="H18" s="1320">
        <v>278</v>
      </c>
      <c r="I18" s="1321">
        <v>466</v>
      </c>
      <c r="J18" s="1360">
        <v>14315</v>
      </c>
      <c r="K18" s="1366">
        <f t="shared" si="1"/>
        <v>51.492805755395686</v>
      </c>
      <c r="L18" s="1367">
        <f t="shared" si="2"/>
        <v>30.718884120171673</v>
      </c>
      <c r="M18" s="557"/>
      <c r="N18" s="529"/>
      <c r="O18" s="532"/>
      <c r="P18" s="531"/>
      <c r="Q18" s="532"/>
      <c r="R18" s="532"/>
      <c r="S18" s="532"/>
      <c r="T18" s="531"/>
      <c r="U18" s="532"/>
      <c r="V18" s="531"/>
      <c r="W18" s="531"/>
      <c r="X18" s="532"/>
      <c r="Y18" s="532"/>
      <c r="Z18" s="532"/>
      <c r="AA18" s="532"/>
      <c r="AB18" s="532"/>
      <c r="AC18" s="532"/>
    </row>
    <row r="19" spans="1:29" ht="13.8" x14ac:dyDescent="0.25">
      <c r="A19" s="320">
        <v>10</v>
      </c>
      <c r="B19" s="290" t="s">
        <v>23</v>
      </c>
      <c r="C19" s="1320">
        <v>83</v>
      </c>
      <c r="D19" s="1321" t="s">
        <v>144</v>
      </c>
      <c r="E19" s="1321">
        <v>93504</v>
      </c>
      <c r="F19" s="1321">
        <f t="shared" si="0"/>
        <v>1126.5542168674699</v>
      </c>
      <c r="G19" s="1322" t="s">
        <v>144</v>
      </c>
      <c r="H19" s="1320">
        <v>257</v>
      </c>
      <c r="I19" s="1321">
        <v>505</v>
      </c>
      <c r="J19" s="1360">
        <v>11195</v>
      </c>
      <c r="K19" s="1366">
        <f t="shared" si="1"/>
        <v>43.560311284046691</v>
      </c>
      <c r="L19" s="1367">
        <f t="shared" si="2"/>
        <v>22.168316831683168</v>
      </c>
      <c r="M19" s="557"/>
      <c r="N19" s="529"/>
      <c r="O19" s="532"/>
      <c r="P19" s="531"/>
      <c r="Q19" s="532"/>
      <c r="R19" s="532"/>
      <c r="S19" s="532"/>
      <c r="T19" s="531"/>
      <c r="U19" s="532"/>
      <c r="V19" s="531"/>
      <c r="W19" s="531"/>
      <c r="X19" s="532"/>
      <c r="Y19" s="532"/>
      <c r="Z19" s="532"/>
      <c r="AA19" s="532"/>
      <c r="AB19" s="532"/>
      <c r="AC19" s="532"/>
    </row>
    <row r="20" spans="1:29" ht="13.8" x14ac:dyDescent="0.25">
      <c r="A20" s="320">
        <v>11</v>
      </c>
      <c r="B20" s="290" t="s">
        <v>24</v>
      </c>
      <c r="C20" s="1320">
        <v>76</v>
      </c>
      <c r="D20" s="1321" t="s">
        <v>144</v>
      </c>
      <c r="E20" s="1321">
        <v>43931</v>
      </c>
      <c r="F20" s="1321">
        <f t="shared" si="0"/>
        <v>578.03947368421052</v>
      </c>
      <c r="G20" s="1322" t="s">
        <v>144</v>
      </c>
      <c r="H20" s="1320">
        <v>208</v>
      </c>
      <c r="I20" s="1321">
        <v>353</v>
      </c>
      <c r="J20" s="1360">
        <v>8546</v>
      </c>
      <c r="K20" s="1366">
        <f t="shared" si="1"/>
        <v>41.08653846153846</v>
      </c>
      <c r="L20" s="1367">
        <f t="shared" si="2"/>
        <v>24.209631728045327</v>
      </c>
      <c r="M20" s="557"/>
      <c r="N20" s="529"/>
      <c r="O20" s="532"/>
      <c r="P20" s="531" t="s">
        <v>152</v>
      </c>
      <c r="Q20" s="532"/>
      <c r="R20" s="532"/>
      <c r="S20" s="532"/>
      <c r="T20" s="531"/>
      <c r="U20" s="532"/>
      <c r="V20" s="531"/>
      <c r="W20" s="531"/>
      <c r="X20" s="532"/>
      <c r="Y20" s="532"/>
      <c r="Z20" s="532"/>
      <c r="AA20" s="532"/>
      <c r="AB20" s="532"/>
      <c r="AC20" s="532"/>
    </row>
    <row r="21" spans="1:29" ht="13.8" x14ac:dyDescent="0.25">
      <c r="A21" s="320">
        <v>12</v>
      </c>
      <c r="B21" s="290" t="s">
        <v>25</v>
      </c>
      <c r="C21" s="1320">
        <v>108</v>
      </c>
      <c r="D21" s="1321" t="s">
        <v>144</v>
      </c>
      <c r="E21" s="1321">
        <v>102008</v>
      </c>
      <c r="F21" s="1321">
        <f t="shared" si="0"/>
        <v>944.51851851851848</v>
      </c>
      <c r="G21" s="1322" t="s">
        <v>144</v>
      </c>
      <c r="H21" s="1320">
        <v>345</v>
      </c>
      <c r="I21" s="1321">
        <v>669</v>
      </c>
      <c r="J21" s="1360">
        <v>22090</v>
      </c>
      <c r="K21" s="1366">
        <f t="shared" si="1"/>
        <v>64.028985507246375</v>
      </c>
      <c r="L21" s="1367">
        <f t="shared" si="2"/>
        <v>33.019431988041852</v>
      </c>
      <c r="M21" s="557"/>
      <c r="N21" s="529"/>
      <c r="O21" s="532"/>
      <c r="P21" s="531"/>
      <c r="Q21" s="532"/>
      <c r="R21" s="532"/>
      <c r="S21" s="532"/>
      <c r="T21" s="531"/>
      <c r="U21" s="532"/>
      <c r="V21" s="531"/>
      <c r="W21" s="531"/>
      <c r="X21" s="532"/>
      <c r="Y21" s="532"/>
      <c r="Z21" s="532"/>
      <c r="AA21" s="532"/>
      <c r="AB21" s="532"/>
      <c r="AC21" s="532"/>
    </row>
    <row r="22" spans="1:29" ht="13.8" x14ac:dyDescent="0.25">
      <c r="A22" s="320">
        <v>13</v>
      </c>
      <c r="B22" s="290" t="s">
        <v>26</v>
      </c>
      <c r="C22" s="1320">
        <v>208</v>
      </c>
      <c r="D22" s="1321" t="s">
        <v>144</v>
      </c>
      <c r="E22" s="1321">
        <v>162486</v>
      </c>
      <c r="F22" s="1321">
        <f t="shared" si="0"/>
        <v>781.18269230769226</v>
      </c>
      <c r="G22" s="1322" t="s">
        <v>144</v>
      </c>
      <c r="H22" s="1320">
        <v>580</v>
      </c>
      <c r="I22" s="1321">
        <v>941</v>
      </c>
      <c r="J22" s="1360">
        <v>23766</v>
      </c>
      <c r="K22" s="1366">
        <f t="shared" si="1"/>
        <v>40.975862068965519</v>
      </c>
      <c r="L22" s="1367">
        <f t="shared" si="2"/>
        <v>25.256110520722636</v>
      </c>
      <c r="M22" s="557"/>
    </row>
    <row r="23" spans="1:29" ht="13.8" x14ac:dyDescent="0.25">
      <c r="A23" s="320">
        <v>14</v>
      </c>
      <c r="B23" s="290" t="s">
        <v>27</v>
      </c>
      <c r="C23" s="1320">
        <v>184</v>
      </c>
      <c r="D23" s="1321" t="s">
        <v>144</v>
      </c>
      <c r="E23" s="1321">
        <v>162391</v>
      </c>
      <c r="F23" s="1321">
        <f t="shared" si="0"/>
        <v>882.55978260869563</v>
      </c>
      <c r="G23" s="1322" t="s">
        <v>144</v>
      </c>
      <c r="H23" s="1320">
        <v>498</v>
      </c>
      <c r="I23" s="1321">
        <v>780</v>
      </c>
      <c r="J23" s="1360">
        <v>18536</v>
      </c>
      <c r="K23" s="1366">
        <f t="shared" si="1"/>
        <v>37.220883534136547</v>
      </c>
      <c r="L23" s="1367">
        <v>24</v>
      </c>
      <c r="M23" s="557"/>
      <c r="O23" s="117" t="s">
        <v>152</v>
      </c>
    </row>
    <row r="24" spans="1:29" ht="27" thickBot="1" x14ac:dyDescent="0.3">
      <c r="A24" s="322">
        <v>15</v>
      </c>
      <c r="B24" s="295" t="s">
        <v>28</v>
      </c>
      <c r="C24" s="1323">
        <v>42</v>
      </c>
      <c r="D24" s="1324" t="s">
        <v>144</v>
      </c>
      <c r="E24" s="1324">
        <v>28347</v>
      </c>
      <c r="F24" s="1324">
        <f t="shared" si="0"/>
        <v>674.92857142857144</v>
      </c>
      <c r="G24" s="1325" t="s">
        <v>144</v>
      </c>
      <c r="H24" s="1323">
        <v>146</v>
      </c>
      <c r="I24" s="1324">
        <v>235</v>
      </c>
      <c r="J24" s="1361">
        <v>8127</v>
      </c>
      <c r="K24" s="1368">
        <f t="shared" si="1"/>
        <v>55.664383561643838</v>
      </c>
      <c r="L24" s="1369">
        <f t="shared" si="2"/>
        <v>34.582978723404253</v>
      </c>
      <c r="M24" s="557"/>
    </row>
    <row r="25" spans="1:29" ht="13.8" x14ac:dyDescent="0.25">
      <c r="A25" s="572"/>
      <c r="B25" s="573" t="s">
        <v>512</v>
      </c>
      <c r="C25" s="574">
        <f>SUM(C10:C24)</f>
        <v>1623</v>
      </c>
      <c r="D25" s="730" t="s">
        <v>144</v>
      </c>
      <c r="E25" s="575">
        <f>SUM(E10:E24)</f>
        <v>1435663</v>
      </c>
      <c r="F25" s="575">
        <f>E25/C25</f>
        <v>884.57362908194705</v>
      </c>
      <c r="G25" s="734" t="s">
        <v>144</v>
      </c>
      <c r="H25" s="574">
        <f>SUM(H10:H24)</f>
        <v>4375</v>
      </c>
      <c r="I25" s="575">
        <f>SUM(I10:I24)</f>
        <v>7133</v>
      </c>
      <c r="J25" s="575">
        <f>SUM(J10:J24)</f>
        <v>181638</v>
      </c>
      <c r="K25" s="1362">
        <f>J25/H25</f>
        <v>41.51725714285714</v>
      </c>
      <c r="L25" s="1363">
        <f>J25/I25</f>
        <v>25.464460956119446</v>
      </c>
    </row>
    <row r="26" spans="1:29" ht="13.8" hidden="1" x14ac:dyDescent="0.25">
      <c r="A26" s="576"/>
      <c r="B26" s="402" t="s">
        <v>143</v>
      </c>
      <c r="C26" s="406">
        <v>549</v>
      </c>
      <c r="D26" s="731" t="s">
        <v>144</v>
      </c>
      <c r="E26" s="407">
        <v>520662</v>
      </c>
      <c r="F26" s="407">
        <v>948.38251366120221</v>
      </c>
      <c r="G26" s="735" t="s">
        <v>144</v>
      </c>
      <c r="H26" s="406">
        <v>1716</v>
      </c>
      <c r="I26" s="407">
        <v>10366</v>
      </c>
      <c r="J26" s="407">
        <v>75404</v>
      </c>
      <c r="K26" s="407">
        <v>43.941724941724942</v>
      </c>
      <c r="L26" s="577">
        <v>7.2741655411923594</v>
      </c>
      <c r="N26" s="479"/>
      <c r="O26" s="557"/>
    </row>
    <row r="27" spans="1:29" ht="14.4" hidden="1" thickBot="1" x14ac:dyDescent="0.3">
      <c r="A27" s="578"/>
      <c r="B27" s="403" t="s">
        <v>73</v>
      </c>
      <c r="C27" s="408">
        <v>1611</v>
      </c>
      <c r="D27" s="732" t="s">
        <v>144</v>
      </c>
      <c r="E27" s="409">
        <v>3075505</v>
      </c>
      <c r="F27" s="409">
        <v>1909.0657976412167</v>
      </c>
      <c r="G27" s="736" t="s">
        <v>144</v>
      </c>
      <c r="H27" s="408">
        <v>4319</v>
      </c>
      <c r="I27" s="409">
        <v>7619</v>
      </c>
      <c r="J27" s="409">
        <v>195329</v>
      </c>
      <c r="K27" s="409">
        <v>45.225515165547577</v>
      </c>
      <c r="L27" s="579">
        <v>25.637091481821763</v>
      </c>
      <c r="N27" s="479"/>
      <c r="O27" s="557"/>
    </row>
    <row r="28" spans="1:29" s="557" customFormat="1" ht="13.8" x14ac:dyDescent="0.25">
      <c r="A28" s="576"/>
      <c r="B28" s="404" t="s">
        <v>442</v>
      </c>
      <c r="C28" s="410">
        <v>1530</v>
      </c>
      <c r="D28" s="870" t="s">
        <v>144</v>
      </c>
      <c r="E28" s="411">
        <v>1448131</v>
      </c>
      <c r="F28" s="411">
        <v>946.49084967320266</v>
      </c>
      <c r="G28" s="871" t="s">
        <v>144</v>
      </c>
      <c r="H28" s="410">
        <v>4426</v>
      </c>
      <c r="I28" s="411">
        <v>7250</v>
      </c>
      <c r="J28" s="411">
        <v>181834</v>
      </c>
      <c r="K28" s="411">
        <v>41.083145051965658</v>
      </c>
      <c r="L28" s="872">
        <v>25.08055172413793</v>
      </c>
    </row>
    <row r="29" spans="1:29" s="557" customFormat="1" ht="13.8" x14ac:dyDescent="0.25">
      <c r="A29" s="576"/>
      <c r="B29" s="404" t="s">
        <v>400</v>
      </c>
      <c r="C29" s="410">
        <v>1503</v>
      </c>
      <c r="D29" s="870" t="s">
        <v>144</v>
      </c>
      <c r="E29" s="411">
        <v>1423379</v>
      </c>
      <c r="F29" s="411">
        <v>947.02528276779776</v>
      </c>
      <c r="G29" s="871" t="s">
        <v>144</v>
      </c>
      <c r="H29" s="410">
        <v>4447</v>
      </c>
      <c r="I29" s="411">
        <v>7295</v>
      </c>
      <c r="J29" s="411">
        <v>175187</v>
      </c>
      <c r="K29" s="411">
        <v>39.394423206656171</v>
      </c>
      <c r="L29" s="872">
        <v>24.014667580534613</v>
      </c>
    </row>
    <row r="30" spans="1:29" s="462" customFormat="1" ht="14.4" thickBot="1" x14ac:dyDescent="0.3">
      <c r="A30" s="580"/>
      <c r="B30" s="581" t="s">
        <v>201</v>
      </c>
      <c r="C30" s="582">
        <v>1604</v>
      </c>
      <c r="D30" s="733" t="s">
        <v>144</v>
      </c>
      <c r="E30" s="583">
        <v>1446778</v>
      </c>
      <c r="F30" s="583">
        <v>901.98129675810469</v>
      </c>
      <c r="G30" s="737" t="s">
        <v>144</v>
      </c>
      <c r="H30" s="582">
        <v>5015</v>
      </c>
      <c r="I30" s="583">
        <v>8155</v>
      </c>
      <c r="J30" s="583">
        <v>206339</v>
      </c>
      <c r="K30" s="583">
        <v>41.144366899302092</v>
      </c>
      <c r="L30" s="584">
        <v>25.302145922746782</v>
      </c>
      <c r="N30" s="479"/>
      <c r="O30" s="557"/>
    </row>
    <row r="31" spans="1:29" s="557" customFormat="1" ht="13.8" x14ac:dyDescent="0.25">
      <c r="A31" s="585" t="s">
        <v>145</v>
      </c>
      <c r="B31" s="586"/>
      <c r="C31" s="587"/>
      <c r="D31" s="587"/>
      <c r="E31" s="587"/>
      <c r="F31" s="587"/>
      <c r="G31" s="587"/>
      <c r="H31" s="587"/>
      <c r="I31" s="587"/>
      <c r="J31" s="587"/>
      <c r="K31" s="587"/>
      <c r="L31" s="587"/>
    </row>
    <row r="32" spans="1:29" s="557" customFormat="1" ht="13.8" x14ac:dyDescent="0.25">
      <c r="A32" s="588" t="s">
        <v>188</v>
      </c>
      <c r="B32" s="586"/>
      <c r="C32" s="587"/>
      <c r="D32" s="587"/>
      <c r="E32" s="587"/>
      <c r="F32" s="587"/>
      <c r="G32" s="587"/>
      <c r="H32" s="587"/>
      <c r="I32" s="587"/>
      <c r="J32" s="587"/>
      <c r="K32" s="587"/>
      <c r="L32" s="587"/>
    </row>
    <row r="33" spans="1:16" s="557" customFormat="1" ht="13.8" x14ac:dyDescent="0.25">
      <c r="A33" s="589" t="s">
        <v>186</v>
      </c>
      <c r="B33" s="586"/>
      <c r="C33" s="587"/>
      <c r="D33" s="587"/>
      <c r="E33" s="587"/>
      <c r="F33" s="587"/>
      <c r="G33" s="587"/>
      <c r="H33" s="587"/>
      <c r="I33" s="587"/>
      <c r="J33" s="587"/>
      <c r="K33" s="587"/>
      <c r="L33" s="587"/>
    </row>
    <row r="34" spans="1:16" s="557" customFormat="1" ht="13.8" x14ac:dyDescent="0.25">
      <c r="A34" s="589" t="s">
        <v>187</v>
      </c>
      <c r="B34" s="586"/>
      <c r="C34" s="587"/>
      <c r="D34" s="587"/>
      <c r="E34" s="587"/>
      <c r="F34" s="587"/>
      <c r="G34" s="587"/>
      <c r="H34" s="587"/>
      <c r="I34" s="587"/>
      <c r="J34" s="587"/>
      <c r="K34" s="587"/>
      <c r="L34" s="587"/>
    </row>
    <row r="35" spans="1:16" s="557" customFormat="1" ht="13.8" x14ac:dyDescent="0.25">
      <c r="A35" s="589" t="s">
        <v>146</v>
      </c>
      <c r="B35" s="586"/>
      <c r="C35" s="587"/>
      <c r="D35" s="587"/>
      <c r="E35" s="587"/>
      <c r="F35" s="587"/>
      <c r="G35" s="587"/>
      <c r="H35" s="587"/>
      <c r="I35" s="587"/>
      <c r="J35" s="587"/>
      <c r="K35" s="587"/>
      <c r="L35" s="587"/>
      <c r="P35" s="557" t="s">
        <v>152</v>
      </c>
    </row>
    <row r="36" spans="1:16" s="557" customFormat="1" ht="13.8" x14ac:dyDescent="0.25">
      <c r="A36" s="589" t="s">
        <v>147</v>
      </c>
      <c r="B36" s="586"/>
      <c r="C36" s="587"/>
      <c r="D36" s="587"/>
      <c r="E36" s="587"/>
      <c r="F36" s="587"/>
      <c r="G36" s="587"/>
      <c r="H36" s="587"/>
      <c r="I36" s="587"/>
      <c r="J36" s="587"/>
      <c r="K36" s="587"/>
      <c r="L36" s="587"/>
    </row>
    <row r="37" spans="1:16" s="557" customFormat="1" ht="13.8" x14ac:dyDescent="0.25">
      <c r="A37" s="589"/>
      <c r="B37" s="586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O37" s="557" t="s">
        <v>152</v>
      </c>
    </row>
  </sheetData>
  <mergeCells count="2">
    <mergeCell ref="C8:G8"/>
    <mergeCell ref="H8:L8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/>
  <dimension ref="A1:W132"/>
  <sheetViews>
    <sheetView showGridLines="0" view="pageLayout" topLeftCell="A58" zoomScaleNormal="90" workbookViewId="0">
      <selection activeCell="Q39" sqref="Q39"/>
    </sheetView>
  </sheetViews>
  <sheetFormatPr baseColWidth="10" defaultRowHeight="13.2" x14ac:dyDescent="0.25"/>
  <cols>
    <col min="1" max="1" width="4.88671875" customWidth="1"/>
    <col min="2" max="2" width="20.109375" customWidth="1"/>
    <col min="3" max="3" width="9.33203125" customWidth="1"/>
    <col min="4" max="4" width="8.109375" customWidth="1"/>
    <col min="5" max="5" width="9.109375" customWidth="1"/>
    <col min="6" max="6" width="10" customWidth="1"/>
    <col min="7" max="7" width="10.33203125" customWidth="1"/>
    <col min="8" max="8" width="9.5546875" customWidth="1"/>
    <col min="9" max="9" width="9.109375" customWidth="1"/>
    <col min="10" max="10" width="9.88671875" customWidth="1"/>
    <col min="11" max="11" width="8.109375" customWidth="1"/>
    <col min="12" max="12" width="9.33203125" customWidth="1"/>
    <col min="13" max="13" width="10.33203125" customWidth="1"/>
    <col min="14" max="14" width="8.6640625" customWidth="1"/>
    <col min="15" max="15" width="9" customWidth="1"/>
    <col min="16" max="16" width="10.109375" customWidth="1"/>
  </cols>
  <sheetData>
    <row r="1" spans="1:16" x14ac:dyDescent="0.25">
      <c r="A1" s="68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 t="str">
        <f>A9</f>
        <v>Tabell 3-3 - C - 1- Antall  liggedøgn totalt i syke- og aldershjem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 t="str">
        <f>A36</f>
        <v>Tabell 3-3 - C - 2- Antall  liggedøgn totalt i syke- og aldershjem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 t="str">
        <f>A69</f>
        <v>Tabell 3-3 - C - 3- Antall  liggedøgn totalt i syke- og aldershjem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5" t="str">
        <f>A106</f>
        <v>Tabell 3-3 - C - 4- Antall  liggedøgn totalt i syke- og aldershjem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4" thickBot="1" x14ac:dyDescent="0.3">
      <c r="A9" s="271" t="s">
        <v>190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33" customHeight="1" thickBot="1" x14ac:dyDescent="0.3">
      <c r="A10" s="66"/>
      <c r="B10" s="89"/>
      <c r="C10" s="1539" t="s">
        <v>78</v>
      </c>
      <c r="D10" s="1539"/>
      <c r="E10" s="1539"/>
      <c r="F10" s="1540" t="s">
        <v>153</v>
      </c>
      <c r="G10" s="1541"/>
      <c r="H10" s="1541"/>
      <c r="I10" s="1541"/>
      <c r="J10" s="1541"/>
      <c r="K10" s="1541"/>
      <c r="L10" s="1542"/>
      <c r="M10" s="1539" t="s">
        <v>80</v>
      </c>
      <c r="N10" s="1539"/>
      <c r="O10" s="1539"/>
      <c r="P10" s="177"/>
    </row>
    <row r="11" spans="1:16" ht="110.25" customHeight="1" thickBot="1" x14ac:dyDescent="0.3">
      <c r="A11" s="1180" t="s">
        <v>74</v>
      </c>
      <c r="B11" s="1182" t="s">
        <v>3</v>
      </c>
      <c r="C11" s="41" t="s">
        <v>159</v>
      </c>
      <c r="D11" s="42" t="s">
        <v>158</v>
      </c>
      <c r="E11" s="69" t="s">
        <v>367</v>
      </c>
      <c r="F11" s="51" t="s">
        <v>160</v>
      </c>
      <c r="G11" s="40" t="s">
        <v>161</v>
      </c>
      <c r="H11" s="42" t="s">
        <v>368</v>
      </c>
      <c r="I11" s="40" t="s">
        <v>369</v>
      </c>
      <c r="J11" s="40" t="s">
        <v>370</v>
      </c>
      <c r="K11" s="40" t="s">
        <v>81</v>
      </c>
      <c r="L11" s="74" t="s">
        <v>162</v>
      </c>
      <c r="M11" s="41" t="s">
        <v>82</v>
      </c>
      <c r="N11" s="42" t="s">
        <v>371</v>
      </c>
      <c r="O11" s="40" t="s">
        <v>372</v>
      </c>
      <c r="P11" s="94" t="s">
        <v>244</v>
      </c>
    </row>
    <row r="12" spans="1:16" ht="13.8" x14ac:dyDescent="0.25">
      <c r="A12" s="412">
        <v>1</v>
      </c>
      <c r="B12" s="413" t="s">
        <v>14</v>
      </c>
      <c r="C12" s="468">
        <v>8433</v>
      </c>
      <c r="D12" s="544">
        <v>1064</v>
      </c>
      <c r="E12" s="545">
        <v>362</v>
      </c>
      <c r="F12" s="468">
        <v>38634</v>
      </c>
      <c r="G12" s="544">
        <v>8990</v>
      </c>
      <c r="H12" s="544">
        <v>2870</v>
      </c>
      <c r="I12" s="544">
        <v>939</v>
      </c>
      <c r="J12" s="544">
        <v>366</v>
      </c>
      <c r="K12" s="544">
        <v>99</v>
      </c>
      <c r="L12" s="545">
        <v>366</v>
      </c>
      <c r="M12" s="468">
        <v>0</v>
      </c>
      <c r="N12" s="544">
        <v>0</v>
      </c>
      <c r="O12" s="545">
        <v>0</v>
      </c>
      <c r="P12" s="1194">
        <f t="shared" ref="P12:P26" si="0">SUM(C12:O12)</f>
        <v>62123</v>
      </c>
    </row>
    <row r="13" spans="1:16" ht="13.8" x14ac:dyDescent="0.25">
      <c r="A13" s="414">
        <v>2</v>
      </c>
      <c r="B13" s="178" t="s">
        <v>15</v>
      </c>
      <c r="C13" s="469">
        <v>4176</v>
      </c>
      <c r="D13" s="464">
        <v>3684</v>
      </c>
      <c r="E13" s="465">
        <v>180</v>
      </c>
      <c r="F13" s="469">
        <v>48650</v>
      </c>
      <c r="G13" s="464">
        <v>16690</v>
      </c>
      <c r="H13" s="464">
        <v>3020</v>
      </c>
      <c r="I13" s="464">
        <v>1369</v>
      </c>
      <c r="J13" s="464">
        <v>0</v>
      </c>
      <c r="K13" s="464">
        <v>0</v>
      </c>
      <c r="L13" s="465">
        <v>538</v>
      </c>
      <c r="M13" s="469">
        <v>0</v>
      </c>
      <c r="N13" s="464">
        <v>0</v>
      </c>
      <c r="O13" s="465">
        <v>0</v>
      </c>
      <c r="P13" s="1183">
        <f t="shared" si="0"/>
        <v>78307</v>
      </c>
    </row>
    <row r="14" spans="1:16" ht="13.8" x14ac:dyDescent="0.25">
      <c r="A14" s="414">
        <v>3</v>
      </c>
      <c r="B14" s="178" t="s">
        <v>16</v>
      </c>
      <c r="C14" s="469">
        <v>5539</v>
      </c>
      <c r="D14" s="464">
        <v>2957</v>
      </c>
      <c r="E14" s="465">
        <v>44</v>
      </c>
      <c r="F14" s="469">
        <v>40271</v>
      </c>
      <c r="G14" s="464">
        <v>12784</v>
      </c>
      <c r="H14" s="464">
        <v>2693</v>
      </c>
      <c r="I14" s="464">
        <v>922</v>
      </c>
      <c r="J14" s="464">
        <v>0</v>
      </c>
      <c r="K14" s="464">
        <v>0</v>
      </c>
      <c r="L14" s="465">
        <v>667</v>
      </c>
      <c r="M14" s="469">
        <v>0</v>
      </c>
      <c r="N14" s="464">
        <v>551</v>
      </c>
      <c r="O14" s="465">
        <v>0</v>
      </c>
      <c r="P14" s="1183">
        <f t="shared" si="0"/>
        <v>66428</v>
      </c>
    </row>
    <row r="15" spans="1:16" ht="13.8" x14ac:dyDescent="0.25">
      <c r="A15" s="414">
        <v>4</v>
      </c>
      <c r="B15" s="178" t="s">
        <v>17</v>
      </c>
      <c r="C15" s="469">
        <v>1760</v>
      </c>
      <c r="D15" s="464">
        <v>1605</v>
      </c>
      <c r="E15" s="465">
        <v>424</v>
      </c>
      <c r="F15" s="469">
        <v>24622</v>
      </c>
      <c r="G15" s="464">
        <v>9795</v>
      </c>
      <c r="H15" s="464">
        <v>888</v>
      </c>
      <c r="I15" s="464">
        <v>732</v>
      </c>
      <c r="J15" s="464">
        <v>366</v>
      </c>
      <c r="K15" s="464">
        <v>27</v>
      </c>
      <c r="L15" s="465">
        <v>0</v>
      </c>
      <c r="M15" s="469">
        <v>0</v>
      </c>
      <c r="N15" s="464">
        <v>4640</v>
      </c>
      <c r="O15" s="465">
        <v>0</v>
      </c>
      <c r="P15" s="1183">
        <f t="shared" si="0"/>
        <v>44859</v>
      </c>
    </row>
    <row r="16" spans="1:16" ht="13.8" x14ac:dyDescent="0.25">
      <c r="A16" s="414">
        <v>5</v>
      </c>
      <c r="B16" s="178" t="s">
        <v>18</v>
      </c>
      <c r="C16" s="469">
        <v>10919</v>
      </c>
      <c r="D16" s="464">
        <v>1080</v>
      </c>
      <c r="E16" s="465">
        <v>136</v>
      </c>
      <c r="F16" s="469">
        <v>103911</v>
      </c>
      <c r="G16" s="464">
        <v>29533</v>
      </c>
      <c r="H16" s="464">
        <v>5873</v>
      </c>
      <c r="I16" s="464">
        <v>731</v>
      </c>
      <c r="J16" s="464">
        <v>420</v>
      </c>
      <c r="K16" s="464">
        <v>0</v>
      </c>
      <c r="L16" s="465">
        <v>433</v>
      </c>
      <c r="M16" s="469">
        <v>0</v>
      </c>
      <c r="N16" s="464">
        <v>1080</v>
      </c>
      <c r="O16" s="465">
        <v>0</v>
      </c>
      <c r="P16" s="1183">
        <f t="shared" si="0"/>
        <v>154116</v>
      </c>
    </row>
    <row r="17" spans="1:16" ht="13.8" x14ac:dyDescent="0.25">
      <c r="A17" s="414">
        <v>6</v>
      </c>
      <c r="B17" s="178" t="s">
        <v>19</v>
      </c>
      <c r="C17" s="469">
        <v>7931</v>
      </c>
      <c r="D17" s="464">
        <v>2576</v>
      </c>
      <c r="E17" s="465">
        <v>313</v>
      </c>
      <c r="F17" s="469">
        <v>75075</v>
      </c>
      <c r="G17" s="464">
        <v>15337</v>
      </c>
      <c r="H17" s="464">
        <v>2988</v>
      </c>
      <c r="I17" s="464">
        <v>1849</v>
      </c>
      <c r="J17" s="464">
        <v>226</v>
      </c>
      <c r="K17" s="464">
        <v>0</v>
      </c>
      <c r="L17" s="465">
        <v>0</v>
      </c>
      <c r="M17" s="469">
        <v>0</v>
      </c>
      <c r="N17" s="464">
        <v>68</v>
      </c>
      <c r="O17" s="465">
        <v>0</v>
      </c>
      <c r="P17" s="1183">
        <f t="shared" si="0"/>
        <v>106363</v>
      </c>
    </row>
    <row r="18" spans="1:16" ht="13.8" x14ac:dyDescent="0.25">
      <c r="A18" s="414">
        <v>7</v>
      </c>
      <c r="B18" s="178" t="s">
        <v>20</v>
      </c>
      <c r="C18" s="469">
        <v>5461</v>
      </c>
      <c r="D18" s="464">
        <v>4832</v>
      </c>
      <c r="E18" s="465">
        <v>313</v>
      </c>
      <c r="F18" s="469">
        <v>90792</v>
      </c>
      <c r="G18" s="464">
        <v>22137</v>
      </c>
      <c r="H18" s="464">
        <v>3850</v>
      </c>
      <c r="I18" s="464">
        <v>1716</v>
      </c>
      <c r="J18" s="464">
        <v>732</v>
      </c>
      <c r="K18" s="464">
        <v>0</v>
      </c>
      <c r="L18" s="465">
        <v>732</v>
      </c>
      <c r="M18" s="469">
        <v>0</v>
      </c>
      <c r="N18" s="464">
        <v>808</v>
      </c>
      <c r="O18" s="465">
        <v>0</v>
      </c>
      <c r="P18" s="1183">
        <f t="shared" si="0"/>
        <v>131373</v>
      </c>
    </row>
    <row r="19" spans="1:16" ht="13.8" x14ac:dyDescent="0.25">
      <c r="A19" s="414">
        <v>8</v>
      </c>
      <c r="B19" s="178" t="s">
        <v>21</v>
      </c>
      <c r="C19" s="469">
        <v>5203</v>
      </c>
      <c r="D19" s="464">
        <v>2382</v>
      </c>
      <c r="E19" s="465">
        <v>215</v>
      </c>
      <c r="F19" s="469">
        <v>93287</v>
      </c>
      <c r="G19" s="464">
        <v>24994</v>
      </c>
      <c r="H19" s="464">
        <v>1606</v>
      </c>
      <c r="I19" s="464">
        <v>1748</v>
      </c>
      <c r="J19" s="464">
        <v>305</v>
      </c>
      <c r="K19" s="464">
        <v>145</v>
      </c>
      <c r="L19" s="465">
        <v>732</v>
      </c>
      <c r="M19" s="469">
        <v>0</v>
      </c>
      <c r="N19" s="464">
        <v>0</v>
      </c>
      <c r="O19" s="465">
        <v>0</v>
      </c>
      <c r="P19" s="1183">
        <f t="shared" si="0"/>
        <v>130617</v>
      </c>
    </row>
    <row r="20" spans="1:16" ht="13.8" x14ac:dyDescent="0.25">
      <c r="A20" s="414">
        <v>9</v>
      </c>
      <c r="B20" s="178" t="s">
        <v>22</v>
      </c>
      <c r="C20" s="469">
        <v>13006</v>
      </c>
      <c r="D20" s="464">
        <v>1298</v>
      </c>
      <c r="E20" s="465">
        <v>128</v>
      </c>
      <c r="F20" s="469">
        <v>47304</v>
      </c>
      <c r="G20" s="464">
        <v>18441</v>
      </c>
      <c r="H20" s="464">
        <v>2068</v>
      </c>
      <c r="I20" s="464">
        <v>1464</v>
      </c>
      <c r="J20" s="464">
        <v>0</v>
      </c>
      <c r="K20" s="464">
        <v>366</v>
      </c>
      <c r="L20" s="465">
        <v>366</v>
      </c>
      <c r="M20" s="469">
        <v>0</v>
      </c>
      <c r="N20" s="464">
        <v>1186</v>
      </c>
      <c r="O20" s="465">
        <v>0</v>
      </c>
      <c r="P20" s="1183">
        <f t="shared" si="0"/>
        <v>85627</v>
      </c>
    </row>
    <row r="21" spans="1:16" ht="13.8" x14ac:dyDescent="0.25">
      <c r="A21" s="414">
        <v>10</v>
      </c>
      <c r="B21" s="178" t="s">
        <v>23</v>
      </c>
      <c r="C21" s="469">
        <v>8928</v>
      </c>
      <c r="D21" s="464">
        <v>1798</v>
      </c>
      <c r="E21" s="465">
        <v>207</v>
      </c>
      <c r="F21" s="469">
        <v>47904</v>
      </c>
      <c r="G21" s="464">
        <v>17987</v>
      </c>
      <c r="H21" s="464">
        <v>2550</v>
      </c>
      <c r="I21" s="464">
        <v>2201</v>
      </c>
      <c r="J21" s="464">
        <v>366</v>
      </c>
      <c r="K21" s="464">
        <v>0</v>
      </c>
      <c r="L21" s="465">
        <v>366</v>
      </c>
      <c r="M21" s="469">
        <v>0</v>
      </c>
      <c r="N21" s="464">
        <v>0</v>
      </c>
      <c r="O21" s="465">
        <v>0</v>
      </c>
      <c r="P21" s="1183">
        <f t="shared" si="0"/>
        <v>82307</v>
      </c>
    </row>
    <row r="22" spans="1:16" ht="13.8" x14ac:dyDescent="0.25">
      <c r="A22" s="414">
        <v>11</v>
      </c>
      <c r="B22" s="178" t="s">
        <v>24</v>
      </c>
      <c r="C22" s="469">
        <v>4260</v>
      </c>
      <c r="D22" s="464">
        <v>2961</v>
      </c>
      <c r="E22" s="465">
        <v>437</v>
      </c>
      <c r="F22" s="469">
        <v>47497</v>
      </c>
      <c r="G22" s="464">
        <v>11897</v>
      </c>
      <c r="H22" s="464">
        <v>2867</v>
      </c>
      <c r="I22" s="464">
        <v>1760</v>
      </c>
      <c r="J22" s="464">
        <v>0</v>
      </c>
      <c r="K22" s="464">
        <v>0</v>
      </c>
      <c r="L22" s="465">
        <v>153</v>
      </c>
      <c r="M22" s="469">
        <v>0</v>
      </c>
      <c r="N22" s="464">
        <v>0</v>
      </c>
      <c r="O22" s="465">
        <v>0</v>
      </c>
      <c r="P22" s="1183">
        <f t="shared" si="0"/>
        <v>71832</v>
      </c>
    </row>
    <row r="23" spans="1:16" ht="13.8" x14ac:dyDescent="0.25">
      <c r="A23" s="414">
        <v>12</v>
      </c>
      <c r="B23" s="178" t="s">
        <v>25</v>
      </c>
      <c r="C23" s="469">
        <v>15187</v>
      </c>
      <c r="D23" s="464">
        <v>5853</v>
      </c>
      <c r="E23" s="465">
        <v>144</v>
      </c>
      <c r="F23" s="469">
        <v>89286</v>
      </c>
      <c r="G23" s="464">
        <v>26841</v>
      </c>
      <c r="H23" s="464">
        <v>6765</v>
      </c>
      <c r="I23" s="464">
        <v>2104</v>
      </c>
      <c r="J23" s="464">
        <v>249</v>
      </c>
      <c r="K23" s="464">
        <v>1251</v>
      </c>
      <c r="L23" s="465">
        <v>732</v>
      </c>
      <c r="M23" s="469">
        <v>0</v>
      </c>
      <c r="N23" s="464">
        <v>138</v>
      </c>
      <c r="O23" s="465">
        <v>0</v>
      </c>
      <c r="P23" s="1183">
        <f t="shared" si="0"/>
        <v>148550</v>
      </c>
    </row>
    <row r="24" spans="1:16" ht="13.8" x14ac:dyDescent="0.25">
      <c r="A24" s="414">
        <v>13</v>
      </c>
      <c r="B24" s="178" t="s">
        <v>26</v>
      </c>
      <c r="C24" s="469">
        <v>16632</v>
      </c>
      <c r="D24" s="464">
        <v>5571</v>
      </c>
      <c r="E24" s="465">
        <v>369</v>
      </c>
      <c r="F24" s="469">
        <v>129598</v>
      </c>
      <c r="G24" s="464">
        <v>34142</v>
      </c>
      <c r="H24" s="464">
        <v>3204</v>
      </c>
      <c r="I24" s="464">
        <v>1374</v>
      </c>
      <c r="J24" s="464">
        <v>366</v>
      </c>
      <c r="K24" s="464">
        <v>262</v>
      </c>
      <c r="L24" s="465">
        <v>0</v>
      </c>
      <c r="M24" s="469">
        <v>0</v>
      </c>
      <c r="N24" s="464">
        <v>6717</v>
      </c>
      <c r="O24" s="465">
        <v>0</v>
      </c>
      <c r="P24" s="1183">
        <f t="shared" si="0"/>
        <v>198235</v>
      </c>
    </row>
    <row r="25" spans="1:16" ht="13.8" x14ac:dyDescent="0.25">
      <c r="A25" s="414">
        <v>14</v>
      </c>
      <c r="B25" s="178" t="s">
        <v>27</v>
      </c>
      <c r="C25" s="469">
        <v>14620</v>
      </c>
      <c r="D25" s="464">
        <v>3476</v>
      </c>
      <c r="E25" s="465">
        <v>481</v>
      </c>
      <c r="F25" s="469">
        <v>137652</v>
      </c>
      <c r="G25" s="464">
        <v>30390</v>
      </c>
      <c r="H25" s="464">
        <v>3780</v>
      </c>
      <c r="I25" s="464">
        <v>2559</v>
      </c>
      <c r="J25" s="464">
        <v>0</v>
      </c>
      <c r="K25" s="464">
        <v>0</v>
      </c>
      <c r="L25" s="465">
        <v>196</v>
      </c>
      <c r="M25" s="469">
        <v>0</v>
      </c>
      <c r="N25" s="464">
        <v>3805</v>
      </c>
      <c r="O25" s="465">
        <v>0</v>
      </c>
      <c r="P25" s="1183">
        <f t="shared" si="0"/>
        <v>196959</v>
      </c>
    </row>
    <row r="26" spans="1:16" ht="14.25" customHeight="1" thickBot="1" x14ac:dyDescent="0.3">
      <c r="A26" s="1181">
        <v>15</v>
      </c>
      <c r="B26" s="415" t="s">
        <v>28</v>
      </c>
      <c r="C26" s="738">
        <v>4250</v>
      </c>
      <c r="D26" s="466">
        <v>951</v>
      </c>
      <c r="E26" s="467">
        <v>140</v>
      </c>
      <c r="F26" s="738">
        <v>26478</v>
      </c>
      <c r="G26" s="466">
        <v>8836</v>
      </c>
      <c r="H26" s="466">
        <v>675</v>
      </c>
      <c r="I26" s="466">
        <v>1464</v>
      </c>
      <c r="J26" s="466">
        <v>0</v>
      </c>
      <c r="K26" s="466">
        <v>288</v>
      </c>
      <c r="L26" s="467">
        <v>398</v>
      </c>
      <c r="M26" s="738">
        <v>0</v>
      </c>
      <c r="N26" s="466">
        <v>0</v>
      </c>
      <c r="O26" s="467">
        <v>0</v>
      </c>
      <c r="P26" s="1185">
        <f t="shared" si="0"/>
        <v>43480</v>
      </c>
    </row>
    <row r="27" spans="1:16" ht="13.8" x14ac:dyDescent="0.25">
      <c r="A27" s="1126"/>
      <c r="B27" s="1127" t="s">
        <v>489</v>
      </c>
      <c r="C27" s="1188">
        <f t="shared" ref="C27:P27" si="1">SUM(C12:C26)</f>
        <v>126305</v>
      </c>
      <c r="D27" s="1124">
        <f t="shared" si="1"/>
        <v>42088</v>
      </c>
      <c r="E27" s="1125">
        <f t="shared" si="1"/>
        <v>3893</v>
      </c>
      <c r="F27" s="1128">
        <f t="shared" si="1"/>
        <v>1040961</v>
      </c>
      <c r="G27" s="1124">
        <f t="shared" si="1"/>
        <v>288794</v>
      </c>
      <c r="H27" s="1124">
        <f t="shared" si="1"/>
        <v>45697</v>
      </c>
      <c r="I27" s="1124">
        <f t="shared" si="1"/>
        <v>22932</v>
      </c>
      <c r="J27" s="1124">
        <f t="shared" si="1"/>
        <v>3396</v>
      </c>
      <c r="K27" s="1124">
        <f t="shared" si="1"/>
        <v>2438</v>
      </c>
      <c r="L27" s="1186">
        <f t="shared" si="1"/>
        <v>5679</v>
      </c>
      <c r="M27" s="1188">
        <f t="shared" si="1"/>
        <v>0</v>
      </c>
      <c r="N27" s="1124">
        <f t="shared" si="1"/>
        <v>18993</v>
      </c>
      <c r="O27" s="1125">
        <f t="shared" si="1"/>
        <v>0</v>
      </c>
      <c r="P27" s="1190">
        <f t="shared" si="1"/>
        <v>1601176</v>
      </c>
    </row>
    <row r="28" spans="1:16" s="557" customFormat="1" ht="13.8" x14ac:dyDescent="0.25">
      <c r="A28" s="175"/>
      <c r="B28" s="1203" t="s">
        <v>437</v>
      </c>
      <c r="C28" s="469">
        <v>137037</v>
      </c>
      <c r="D28" s="464">
        <v>37029</v>
      </c>
      <c r="E28" s="465">
        <v>3816</v>
      </c>
      <c r="F28" s="874">
        <v>1062327</v>
      </c>
      <c r="G28" s="464">
        <v>295881</v>
      </c>
      <c r="H28" s="464">
        <v>45024</v>
      </c>
      <c r="I28" s="464">
        <v>22882</v>
      </c>
      <c r="J28" s="464">
        <v>3353</v>
      </c>
      <c r="K28" s="464">
        <v>2992</v>
      </c>
      <c r="L28" s="1002">
        <v>5159</v>
      </c>
      <c r="M28" s="469">
        <v>4380</v>
      </c>
      <c r="N28" s="464">
        <v>22383</v>
      </c>
      <c r="O28" s="465">
        <v>0</v>
      </c>
      <c r="P28" s="1191">
        <v>1642263</v>
      </c>
    </row>
    <row r="29" spans="1:16" s="557" customFormat="1" ht="13.8" x14ac:dyDescent="0.25">
      <c r="A29" s="470"/>
      <c r="B29" s="876" t="s">
        <v>390</v>
      </c>
      <c r="C29" s="1189">
        <v>147249</v>
      </c>
      <c r="D29" s="472">
        <v>33755</v>
      </c>
      <c r="E29" s="471">
        <v>3413</v>
      </c>
      <c r="F29" s="873">
        <v>1064938</v>
      </c>
      <c r="G29" s="472">
        <v>300742</v>
      </c>
      <c r="H29" s="472">
        <v>44184</v>
      </c>
      <c r="I29" s="472">
        <v>22437</v>
      </c>
      <c r="J29" s="472">
        <v>4108</v>
      </c>
      <c r="K29" s="472">
        <v>3083</v>
      </c>
      <c r="L29" s="1187">
        <v>5760</v>
      </c>
      <c r="M29" s="1189">
        <v>4195</v>
      </c>
      <c r="N29" s="472">
        <v>24544</v>
      </c>
      <c r="O29" s="471">
        <v>168</v>
      </c>
      <c r="P29" s="1192">
        <v>1658576</v>
      </c>
    </row>
    <row r="30" spans="1:16" s="462" customFormat="1" ht="13.8" x14ac:dyDescent="0.25">
      <c r="A30" s="470"/>
      <c r="B30" s="877" t="s">
        <v>224</v>
      </c>
      <c r="C30" s="1189">
        <v>158358</v>
      </c>
      <c r="D30" s="472">
        <v>36817</v>
      </c>
      <c r="E30" s="471">
        <v>4113</v>
      </c>
      <c r="F30" s="873">
        <v>1077539</v>
      </c>
      <c r="G30" s="472">
        <v>308578</v>
      </c>
      <c r="H30" s="472">
        <v>41207</v>
      </c>
      <c r="I30" s="472">
        <v>21714</v>
      </c>
      <c r="J30" s="472">
        <v>2966</v>
      </c>
      <c r="K30" s="472">
        <v>2806</v>
      </c>
      <c r="L30" s="1187">
        <v>4456</v>
      </c>
      <c r="M30" s="1189">
        <v>5317</v>
      </c>
      <c r="N30" s="472">
        <v>22828</v>
      </c>
      <c r="O30" s="471">
        <v>0</v>
      </c>
      <c r="P30" s="1192">
        <v>1686699</v>
      </c>
    </row>
    <row r="31" spans="1:16" s="117" customFormat="1" ht="13.8" x14ac:dyDescent="0.25">
      <c r="A31" s="175"/>
      <c r="B31" s="878" t="s">
        <v>151</v>
      </c>
      <c r="C31" s="469">
        <v>164179</v>
      </c>
      <c r="D31" s="464">
        <v>38204</v>
      </c>
      <c r="E31" s="465">
        <v>4915</v>
      </c>
      <c r="F31" s="874">
        <v>1074440</v>
      </c>
      <c r="G31" s="464">
        <v>316448</v>
      </c>
      <c r="H31" s="464">
        <v>40201</v>
      </c>
      <c r="I31" s="464">
        <v>20878</v>
      </c>
      <c r="J31" s="464">
        <v>1648</v>
      </c>
      <c r="K31" s="464">
        <v>2720</v>
      </c>
      <c r="L31" s="1002">
        <v>3286</v>
      </c>
      <c r="M31" s="469">
        <v>3975</v>
      </c>
      <c r="N31" s="464">
        <v>24235</v>
      </c>
      <c r="O31" s="465">
        <v>0</v>
      </c>
      <c r="P31" s="1191">
        <v>1695129</v>
      </c>
    </row>
    <row r="32" spans="1:16" s="117" customFormat="1" ht="13.8" x14ac:dyDescent="0.25">
      <c r="A32" s="175"/>
      <c r="B32" s="878" t="s">
        <v>150</v>
      </c>
      <c r="C32" s="469">
        <v>145783</v>
      </c>
      <c r="D32" s="464">
        <v>34904</v>
      </c>
      <c r="E32" s="465">
        <v>3212</v>
      </c>
      <c r="F32" s="874">
        <v>1069871</v>
      </c>
      <c r="G32" s="464">
        <v>314800</v>
      </c>
      <c r="H32" s="464">
        <v>39766</v>
      </c>
      <c r="I32" s="464">
        <v>19381</v>
      </c>
      <c r="J32" s="464">
        <v>2960</v>
      </c>
      <c r="K32" s="464">
        <v>3619</v>
      </c>
      <c r="L32" s="1002">
        <v>1973</v>
      </c>
      <c r="M32" s="469">
        <v>4776</v>
      </c>
      <c r="N32" s="464">
        <v>25781</v>
      </c>
      <c r="O32" s="465">
        <v>0</v>
      </c>
      <c r="P32" s="1191">
        <v>1666826</v>
      </c>
    </row>
    <row r="33" spans="1:18" s="117" customFormat="1" ht="14.4" thickBot="1" x14ac:dyDescent="0.3">
      <c r="A33" s="176"/>
      <c r="B33" s="879" t="s">
        <v>73</v>
      </c>
      <c r="C33" s="738">
        <v>161844</v>
      </c>
      <c r="D33" s="466">
        <v>19964</v>
      </c>
      <c r="E33" s="467">
        <v>2470</v>
      </c>
      <c r="F33" s="875">
        <v>1084660</v>
      </c>
      <c r="G33" s="466">
        <v>323129</v>
      </c>
      <c r="H33" s="466">
        <v>39605</v>
      </c>
      <c r="I33" s="466">
        <v>20105</v>
      </c>
      <c r="J33" s="466">
        <v>1726</v>
      </c>
      <c r="K33" s="466">
        <v>1005</v>
      </c>
      <c r="L33" s="1184"/>
      <c r="M33" s="738">
        <v>4683</v>
      </c>
      <c r="N33" s="466">
        <v>27064</v>
      </c>
      <c r="O33" s="467">
        <v>0</v>
      </c>
      <c r="P33" s="1193">
        <v>1686255</v>
      </c>
    </row>
    <row r="34" spans="1:18" x14ac:dyDescent="0.25">
      <c r="A34" s="1" t="s">
        <v>77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8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8" ht="13.8" thickBot="1" x14ac:dyDescent="0.3">
      <c r="A36" s="7" t="s">
        <v>191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8" ht="43.5" customHeight="1" thickBot="1" x14ac:dyDescent="0.3">
      <c r="A37" s="132"/>
      <c r="B37" s="90"/>
      <c r="C37" s="1532" t="s">
        <v>78</v>
      </c>
      <c r="D37" s="1532"/>
      <c r="E37" s="1532"/>
      <c r="F37" s="1533" t="s">
        <v>153</v>
      </c>
      <c r="G37" s="1534"/>
      <c r="H37" s="1534"/>
      <c r="I37" s="1534"/>
      <c r="J37" s="1534"/>
      <c r="K37" s="1534"/>
      <c r="L37" s="1535"/>
      <c r="M37" s="1532" t="s">
        <v>80</v>
      </c>
      <c r="N37" s="1532"/>
      <c r="O37" s="1532"/>
      <c r="P37" s="177"/>
    </row>
    <row r="38" spans="1:18" ht="110.25" customHeight="1" thickBot="1" x14ac:dyDescent="0.3">
      <c r="A38" s="1195" t="s">
        <v>74</v>
      </c>
      <c r="B38" s="1196" t="s">
        <v>3</v>
      </c>
      <c r="C38" s="1197" t="s">
        <v>159</v>
      </c>
      <c r="D38" s="1198" t="s">
        <v>158</v>
      </c>
      <c r="E38" s="1199" t="s">
        <v>367</v>
      </c>
      <c r="F38" s="1196" t="s">
        <v>160</v>
      </c>
      <c r="G38" s="1200" t="s">
        <v>161</v>
      </c>
      <c r="H38" s="1198" t="s">
        <v>368</v>
      </c>
      <c r="I38" s="1200" t="s">
        <v>369</v>
      </c>
      <c r="J38" s="1200" t="s">
        <v>370</v>
      </c>
      <c r="K38" s="1200" t="s">
        <v>81</v>
      </c>
      <c r="L38" s="1201" t="s">
        <v>162</v>
      </c>
      <c r="M38" s="1197" t="s">
        <v>82</v>
      </c>
      <c r="N38" s="1198" t="s">
        <v>371</v>
      </c>
      <c r="O38" s="1200" t="s">
        <v>372</v>
      </c>
      <c r="P38" s="1202" t="s">
        <v>244</v>
      </c>
      <c r="R38" s="1242" t="s">
        <v>152</v>
      </c>
    </row>
    <row r="39" spans="1:18" ht="13.8" x14ac:dyDescent="0.25">
      <c r="A39" s="412">
        <v>1</v>
      </c>
      <c r="B39" s="413" t="s">
        <v>14</v>
      </c>
      <c r="C39" s="468">
        <v>0</v>
      </c>
      <c r="D39" s="544">
        <v>0</v>
      </c>
      <c r="E39" s="545">
        <v>0</v>
      </c>
      <c r="F39" s="468">
        <v>0</v>
      </c>
      <c r="G39" s="544">
        <v>0</v>
      </c>
      <c r="H39" s="544">
        <v>0</v>
      </c>
      <c r="I39" s="544">
        <v>0</v>
      </c>
      <c r="J39" s="544">
        <v>0</v>
      </c>
      <c r="K39" s="544">
        <v>0</v>
      </c>
      <c r="L39" s="545">
        <v>0</v>
      </c>
      <c r="M39" s="468">
        <v>11626</v>
      </c>
      <c r="N39" s="544">
        <v>0</v>
      </c>
      <c r="O39" s="545">
        <v>1154</v>
      </c>
      <c r="P39" s="1194">
        <f t="shared" ref="P39:P53" si="2">SUM(C39:O39)</f>
        <v>12780</v>
      </c>
    </row>
    <row r="40" spans="1:18" ht="13.8" x14ac:dyDescent="0.25">
      <c r="A40" s="414">
        <v>2</v>
      </c>
      <c r="B40" s="178" t="s">
        <v>15</v>
      </c>
      <c r="C40" s="469">
        <v>240</v>
      </c>
      <c r="D40" s="464">
        <v>0</v>
      </c>
      <c r="E40" s="465">
        <v>0</v>
      </c>
      <c r="F40" s="469">
        <v>366</v>
      </c>
      <c r="G40" s="464">
        <v>0</v>
      </c>
      <c r="H40" s="464">
        <v>0</v>
      </c>
      <c r="I40" s="464">
        <v>0</v>
      </c>
      <c r="J40" s="464">
        <v>0</v>
      </c>
      <c r="K40" s="464">
        <v>0</v>
      </c>
      <c r="L40" s="465">
        <v>0</v>
      </c>
      <c r="M40" s="469">
        <v>8291</v>
      </c>
      <c r="N40" s="464">
        <v>724</v>
      </c>
      <c r="O40" s="465">
        <v>1949</v>
      </c>
      <c r="P40" s="1183">
        <f t="shared" si="2"/>
        <v>11570</v>
      </c>
    </row>
    <row r="41" spans="1:18" ht="13.8" x14ac:dyDescent="0.25">
      <c r="A41" s="414">
        <v>3</v>
      </c>
      <c r="B41" s="178" t="s">
        <v>16</v>
      </c>
      <c r="C41" s="469">
        <v>0</v>
      </c>
      <c r="D41" s="464">
        <v>0</v>
      </c>
      <c r="E41" s="465">
        <v>0</v>
      </c>
      <c r="F41" s="469">
        <v>732</v>
      </c>
      <c r="G41" s="464">
        <v>0</v>
      </c>
      <c r="H41" s="464">
        <v>0</v>
      </c>
      <c r="I41" s="464">
        <v>0</v>
      </c>
      <c r="J41" s="464">
        <v>0</v>
      </c>
      <c r="K41" s="464">
        <v>0</v>
      </c>
      <c r="L41" s="465">
        <v>0</v>
      </c>
      <c r="M41" s="469">
        <v>4392</v>
      </c>
      <c r="N41" s="464">
        <v>0</v>
      </c>
      <c r="O41" s="465">
        <v>3061</v>
      </c>
      <c r="P41" s="1183">
        <f t="shared" si="2"/>
        <v>8185</v>
      </c>
    </row>
    <row r="42" spans="1:18" ht="13.8" x14ac:dyDescent="0.25">
      <c r="A42" s="414">
        <v>4</v>
      </c>
      <c r="B42" s="178" t="s">
        <v>17</v>
      </c>
      <c r="C42" s="469">
        <v>0</v>
      </c>
      <c r="D42" s="464">
        <v>0</v>
      </c>
      <c r="E42" s="465">
        <v>0</v>
      </c>
      <c r="F42" s="469">
        <v>0</v>
      </c>
      <c r="G42" s="464">
        <v>0</v>
      </c>
      <c r="H42" s="464">
        <v>0</v>
      </c>
      <c r="I42" s="464">
        <v>0</v>
      </c>
      <c r="J42" s="464">
        <v>0</v>
      </c>
      <c r="K42" s="464">
        <v>0</v>
      </c>
      <c r="L42" s="465">
        <v>0</v>
      </c>
      <c r="M42" s="469">
        <v>3331</v>
      </c>
      <c r="N42" s="464">
        <v>0</v>
      </c>
      <c r="O42" s="465">
        <v>365</v>
      </c>
      <c r="P42" s="1183">
        <f t="shared" si="2"/>
        <v>3696</v>
      </c>
    </row>
    <row r="43" spans="1:18" ht="13.8" x14ac:dyDescent="0.25">
      <c r="A43" s="414">
        <v>5</v>
      </c>
      <c r="B43" s="178" t="s">
        <v>18</v>
      </c>
      <c r="C43" s="469">
        <v>63</v>
      </c>
      <c r="D43" s="464">
        <v>0</v>
      </c>
      <c r="E43" s="465">
        <v>0</v>
      </c>
      <c r="F43" s="469">
        <v>366</v>
      </c>
      <c r="G43" s="464">
        <v>0</v>
      </c>
      <c r="H43" s="464">
        <v>0</v>
      </c>
      <c r="I43" s="464">
        <v>0</v>
      </c>
      <c r="J43" s="464">
        <v>366</v>
      </c>
      <c r="K43" s="464">
        <v>0</v>
      </c>
      <c r="L43" s="465">
        <v>0</v>
      </c>
      <c r="M43" s="469">
        <v>8025</v>
      </c>
      <c r="N43" s="464">
        <v>0</v>
      </c>
      <c r="O43" s="465">
        <v>137</v>
      </c>
      <c r="P43" s="1183">
        <f t="shared" si="2"/>
        <v>8957</v>
      </c>
    </row>
    <row r="44" spans="1:18" ht="13.8" x14ac:dyDescent="0.25">
      <c r="A44" s="414">
        <v>6</v>
      </c>
      <c r="B44" s="178" t="s">
        <v>19</v>
      </c>
      <c r="C44" s="469">
        <v>0</v>
      </c>
      <c r="D44" s="464">
        <v>0</v>
      </c>
      <c r="E44" s="465">
        <v>0</v>
      </c>
      <c r="F44" s="469">
        <v>0</v>
      </c>
      <c r="G44" s="464">
        <v>0</v>
      </c>
      <c r="H44" s="464">
        <v>0</v>
      </c>
      <c r="I44" s="464">
        <v>366</v>
      </c>
      <c r="J44" s="464">
        <v>0</v>
      </c>
      <c r="K44" s="464">
        <v>0</v>
      </c>
      <c r="L44" s="465">
        <v>0</v>
      </c>
      <c r="M44" s="469">
        <v>4053</v>
      </c>
      <c r="N44" s="464">
        <v>0</v>
      </c>
      <c r="O44" s="465">
        <v>50</v>
      </c>
      <c r="P44" s="1183">
        <f t="shared" si="2"/>
        <v>4469</v>
      </c>
    </row>
    <row r="45" spans="1:18" ht="13.8" x14ac:dyDescent="0.25">
      <c r="A45" s="414">
        <v>7</v>
      </c>
      <c r="B45" s="178" t="s">
        <v>20</v>
      </c>
      <c r="C45" s="469">
        <v>0</v>
      </c>
      <c r="D45" s="464">
        <v>0</v>
      </c>
      <c r="E45" s="465">
        <v>0</v>
      </c>
      <c r="F45" s="469">
        <v>0</v>
      </c>
      <c r="G45" s="464">
        <v>0</v>
      </c>
      <c r="H45" s="464">
        <v>0</v>
      </c>
      <c r="I45" s="464">
        <v>0</v>
      </c>
      <c r="J45" s="464">
        <v>366</v>
      </c>
      <c r="K45" s="464">
        <v>0</v>
      </c>
      <c r="L45" s="465">
        <v>0</v>
      </c>
      <c r="M45" s="469">
        <v>6687</v>
      </c>
      <c r="N45" s="464">
        <v>0</v>
      </c>
      <c r="O45" s="465">
        <v>4010</v>
      </c>
      <c r="P45" s="1183">
        <f t="shared" si="2"/>
        <v>11063</v>
      </c>
    </row>
    <row r="46" spans="1:18" ht="13.8" x14ac:dyDescent="0.25">
      <c r="A46" s="414">
        <v>8</v>
      </c>
      <c r="B46" s="178" t="s">
        <v>21</v>
      </c>
      <c r="C46" s="469">
        <v>0</v>
      </c>
      <c r="D46" s="464">
        <v>0</v>
      </c>
      <c r="E46" s="465">
        <v>0</v>
      </c>
      <c r="F46" s="469">
        <v>0</v>
      </c>
      <c r="G46" s="464">
        <v>0</v>
      </c>
      <c r="H46" s="464">
        <v>0</v>
      </c>
      <c r="I46" s="464">
        <v>0</v>
      </c>
      <c r="J46" s="464">
        <v>0</v>
      </c>
      <c r="K46" s="464">
        <v>0</v>
      </c>
      <c r="L46" s="465">
        <v>0</v>
      </c>
      <c r="M46" s="469">
        <v>2562</v>
      </c>
      <c r="N46" s="464">
        <v>0</v>
      </c>
      <c r="O46" s="465">
        <v>1211</v>
      </c>
      <c r="P46" s="1183">
        <f t="shared" si="2"/>
        <v>3773</v>
      </c>
    </row>
    <row r="47" spans="1:18" ht="13.8" x14ac:dyDescent="0.25">
      <c r="A47" s="414">
        <v>9</v>
      </c>
      <c r="B47" s="178" t="s">
        <v>22</v>
      </c>
      <c r="C47" s="469">
        <v>0</v>
      </c>
      <c r="D47" s="464">
        <v>0</v>
      </c>
      <c r="E47" s="465">
        <v>0</v>
      </c>
      <c r="F47" s="469">
        <v>0</v>
      </c>
      <c r="G47" s="464">
        <v>0</v>
      </c>
      <c r="H47" s="464">
        <v>366</v>
      </c>
      <c r="I47" s="464">
        <v>0</v>
      </c>
      <c r="J47" s="464">
        <v>0</v>
      </c>
      <c r="K47" s="464">
        <v>0</v>
      </c>
      <c r="L47" s="465">
        <v>0</v>
      </c>
      <c r="M47" s="469">
        <v>1096</v>
      </c>
      <c r="N47" s="464">
        <v>0</v>
      </c>
      <c r="O47" s="465">
        <v>2279</v>
      </c>
      <c r="P47" s="1183">
        <f t="shared" si="2"/>
        <v>3741</v>
      </c>
    </row>
    <row r="48" spans="1:18" ht="13.8" x14ac:dyDescent="0.25">
      <c r="A48" s="414">
        <v>10</v>
      </c>
      <c r="B48" s="178" t="s">
        <v>23</v>
      </c>
      <c r="C48" s="469">
        <v>0</v>
      </c>
      <c r="D48" s="464">
        <v>0</v>
      </c>
      <c r="E48" s="465">
        <v>0</v>
      </c>
      <c r="F48" s="469">
        <v>0</v>
      </c>
      <c r="G48" s="464">
        <v>0</v>
      </c>
      <c r="H48" s="464">
        <v>0</v>
      </c>
      <c r="I48" s="464">
        <v>0</v>
      </c>
      <c r="J48" s="464">
        <v>0</v>
      </c>
      <c r="K48" s="464">
        <v>0</v>
      </c>
      <c r="L48" s="465">
        <v>0</v>
      </c>
      <c r="M48" s="469">
        <v>3291</v>
      </c>
      <c r="N48" s="464">
        <v>0</v>
      </c>
      <c r="O48" s="465">
        <v>0</v>
      </c>
      <c r="P48" s="1183">
        <f t="shared" si="2"/>
        <v>3291</v>
      </c>
    </row>
    <row r="49" spans="1:16" ht="13.8" x14ac:dyDescent="0.25">
      <c r="A49" s="414">
        <v>11</v>
      </c>
      <c r="B49" s="178" t="s">
        <v>24</v>
      </c>
      <c r="C49" s="469">
        <v>332</v>
      </c>
      <c r="D49" s="464">
        <v>0</v>
      </c>
      <c r="E49" s="465">
        <v>0</v>
      </c>
      <c r="F49" s="469">
        <v>0</v>
      </c>
      <c r="G49" s="464">
        <v>264</v>
      </c>
      <c r="H49" s="464">
        <v>0</v>
      </c>
      <c r="I49" s="464">
        <v>0</v>
      </c>
      <c r="J49" s="464">
        <v>0</v>
      </c>
      <c r="K49" s="464">
        <v>0</v>
      </c>
      <c r="L49" s="465">
        <v>0</v>
      </c>
      <c r="M49" s="469">
        <v>3396</v>
      </c>
      <c r="N49" s="464">
        <v>0</v>
      </c>
      <c r="O49" s="465">
        <v>1348</v>
      </c>
      <c r="P49" s="1183">
        <f t="shared" si="2"/>
        <v>5340</v>
      </c>
    </row>
    <row r="50" spans="1:16" ht="13.8" x14ac:dyDescent="0.25">
      <c r="A50" s="414">
        <v>12</v>
      </c>
      <c r="B50" s="178" t="s">
        <v>25</v>
      </c>
      <c r="C50" s="469">
        <v>117</v>
      </c>
      <c r="D50" s="464">
        <v>0</v>
      </c>
      <c r="E50" s="465">
        <v>0</v>
      </c>
      <c r="F50" s="469">
        <v>0</v>
      </c>
      <c r="G50" s="464">
        <v>0</v>
      </c>
      <c r="H50" s="464">
        <v>366</v>
      </c>
      <c r="I50" s="464">
        <v>0</v>
      </c>
      <c r="J50" s="464">
        <v>0</v>
      </c>
      <c r="K50" s="464">
        <v>0</v>
      </c>
      <c r="L50" s="465">
        <v>0</v>
      </c>
      <c r="M50" s="469">
        <v>10461</v>
      </c>
      <c r="N50" s="464">
        <v>731</v>
      </c>
      <c r="O50" s="465">
        <v>3362</v>
      </c>
      <c r="P50" s="1183">
        <f t="shared" si="2"/>
        <v>15037</v>
      </c>
    </row>
    <row r="51" spans="1:16" ht="13.8" x14ac:dyDescent="0.25">
      <c r="A51" s="414">
        <v>13</v>
      </c>
      <c r="B51" s="178" t="s">
        <v>26</v>
      </c>
      <c r="C51" s="469">
        <v>344</v>
      </c>
      <c r="D51" s="464">
        <v>0</v>
      </c>
      <c r="E51" s="465">
        <v>0</v>
      </c>
      <c r="F51" s="469">
        <v>987</v>
      </c>
      <c r="G51" s="464">
        <v>0</v>
      </c>
      <c r="H51" s="464">
        <v>0</v>
      </c>
      <c r="I51" s="464">
        <v>732</v>
      </c>
      <c r="J51" s="464">
        <v>366</v>
      </c>
      <c r="K51" s="464">
        <v>0</v>
      </c>
      <c r="L51" s="465">
        <v>0</v>
      </c>
      <c r="M51" s="469">
        <v>3215</v>
      </c>
      <c r="N51" s="464">
        <v>772</v>
      </c>
      <c r="O51" s="465">
        <v>2545</v>
      </c>
      <c r="P51" s="1183">
        <f t="shared" si="2"/>
        <v>8961</v>
      </c>
    </row>
    <row r="52" spans="1:16" ht="13.8" x14ac:dyDescent="0.25">
      <c r="A52" s="414">
        <v>14</v>
      </c>
      <c r="B52" s="178" t="s">
        <v>27</v>
      </c>
      <c r="C52" s="469">
        <v>76</v>
      </c>
      <c r="D52" s="464">
        <v>0</v>
      </c>
      <c r="E52" s="465">
        <v>0</v>
      </c>
      <c r="F52" s="469">
        <v>60</v>
      </c>
      <c r="G52" s="464">
        <v>0</v>
      </c>
      <c r="H52" s="464">
        <v>0</v>
      </c>
      <c r="I52" s="464">
        <v>366</v>
      </c>
      <c r="J52" s="464">
        <v>0</v>
      </c>
      <c r="K52" s="464">
        <v>0</v>
      </c>
      <c r="L52" s="465">
        <v>0</v>
      </c>
      <c r="M52" s="469">
        <v>5189</v>
      </c>
      <c r="N52" s="464">
        <v>0</v>
      </c>
      <c r="O52" s="465">
        <v>3415</v>
      </c>
      <c r="P52" s="1183">
        <f t="shared" si="2"/>
        <v>9106</v>
      </c>
    </row>
    <row r="53" spans="1:16" ht="15" customHeight="1" thickBot="1" x14ac:dyDescent="0.3">
      <c r="A53" s="1181">
        <v>15</v>
      </c>
      <c r="B53" s="415" t="s">
        <v>28</v>
      </c>
      <c r="C53" s="738">
        <v>0</v>
      </c>
      <c r="D53" s="466">
        <v>0</v>
      </c>
      <c r="E53" s="467">
        <v>0</v>
      </c>
      <c r="F53" s="738">
        <v>366</v>
      </c>
      <c r="G53" s="466">
        <v>0</v>
      </c>
      <c r="H53" s="466">
        <v>0</v>
      </c>
      <c r="I53" s="466">
        <v>0</v>
      </c>
      <c r="J53" s="466">
        <v>0</v>
      </c>
      <c r="K53" s="466">
        <v>0</v>
      </c>
      <c r="L53" s="467">
        <v>0</v>
      </c>
      <c r="M53" s="738">
        <v>5055</v>
      </c>
      <c r="N53" s="466">
        <v>366</v>
      </c>
      <c r="O53" s="467">
        <v>1927</v>
      </c>
      <c r="P53" s="1185">
        <f t="shared" si="2"/>
        <v>7714</v>
      </c>
    </row>
    <row r="54" spans="1:16" ht="13.8" x14ac:dyDescent="0.25">
      <c r="A54" s="1126"/>
      <c r="B54" s="1127" t="s">
        <v>489</v>
      </c>
      <c r="C54" s="1188">
        <f t="shared" ref="C54:P54" si="3">SUM(C39:C53)</f>
        <v>1172</v>
      </c>
      <c r="D54" s="1124">
        <f t="shared" si="3"/>
        <v>0</v>
      </c>
      <c r="E54" s="1125">
        <f t="shared" si="3"/>
        <v>0</v>
      </c>
      <c r="F54" s="1128">
        <f t="shared" si="3"/>
        <v>2877</v>
      </c>
      <c r="G54" s="1124">
        <f t="shared" si="3"/>
        <v>264</v>
      </c>
      <c r="H54" s="1124">
        <f t="shared" si="3"/>
        <v>732</v>
      </c>
      <c r="I54" s="1124">
        <f t="shared" si="3"/>
        <v>1464</v>
      </c>
      <c r="J54" s="1124">
        <f t="shared" si="3"/>
        <v>1098</v>
      </c>
      <c r="K54" s="1124">
        <f t="shared" si="3"/>
        <v>0</v>
      </c>
      <c r="L54" s="1186">
        <f t="shared" si="3"/>
        <v>0</v>
      </c>
      <c r="M54" s="1188">
        <f t="shared" si="3"/>
        <v>80670</v>
      </c>
      <c r="N54" s="1124">
        <f t="shared" si="3"/>
        <v>2593</v>
      </c>
      <c r="O54" s="1125">
        <f t="shared" si="3"/>
        <v>26813</v>
      </c>
      <c r="P54" s="1190">
        <f t="shared" si="3"/>
        <v>117683</v>
      </c>
    </row>
    <row r="55" spans="1:16" s="557" customFormat="1" ht="13.8" x14ac:dyDescent="0.25">
      <c r="A55" s="175"/>
      <c r="B55" s="1203" t="s">
        <v>437</v>
      </c>
      <c r="C55" s="469">
        <v>526</v>
      </c>
      <c r="D55" s="464">
        <v>0</v>
      </c>
      <c r="E55" s="465">
        <v>0</v>
      </c>
      <c r="F55" s="874">
        <v>3447</v>
      </c>
      <c r="G55" s="464">
        <v>365</v>
      </c>
      <c r="H55" s="464">
        <v>365</v>
      </c>
      <c r="I55" s="464">
        <v>1499</v>
      </c>
      <c r="J55" s="464">
        <v>1039</v>
      </c>
      <c r="K55" s="464">
        <v>0</v>
      </c>
      <c r="L55" s="1002">
        <v>0</v>
      </c>
      <c r="M55" s="469">
        <v>80145</v>
      </c>
      <c r="N55" s="464">
        <v>2536</v>
      </c>
      <c r="O55" s="465">
        <v>35009.5</v>
      </c>
      <c r="P55" s="1191">
        <v>124931.5</v>
      </c>
    </row>
    <row r="56" spans="1:16" s="557" customFormat="1" ht="13.8" x14ac:dyDescent="0.25">
      <c r="A56" s="470"/>
      <c r="B56" s="876" t="s">
        <v>390</v>
      </c>
      <c r="C56" s="1189">
        <v>922</v>
      </c>
      <c r="D56" s="472">
        <v>47</v>
      </c>
      <c r="E56" s="471">
        <v>0</v>
      </c>
      <c r="F56" s="873">
        <v>3154</v>
      </c>
      <c r="G56" s="472">
        <v>0</v>
      </c>
      <c r="H56" s="472">
        <v>912</v>
      </c>
      <c r="I56" s="472">
        <v>1095</v>
      </c>
      <c r="J56" s="472">
        <v>1042</v>
      </c>
      <c r="K56" s="472">
        <v>0</v>
      </c>
      <c r="L56" s="1187">
        <v>0</v>
      </c>
      <c r="M56" s="1189">
        <v>84777</v>
      </c>
      <c r="N56" s="472">
        <v>2554</v>
      </c>
      <c r="O56" s="471">
        <v>33602</v>
      </c>
      <c r="P56" s="1192">
        <v>128105</v>
      </c>
    </row>
    <row r="57" spans="1:16" s="462" customFormat="1" ht="13.8" x14ac:dyDescent="0.25">
      <c r="A57" s="470"/>
      <c r="B57" s="877" t="s">
        <v>224</v>
      </c>
      <c r="C57" s="1189">
        <v>357</v>
      </c>
      <c r="D57" s="472">
        <v>345</v>
      </c>
      <c r="E57" s="471">
        <v>0</v>
      </c>
      <c r="F57" s="873">
        <v>1825</v>
      </c>
      <c r="G57" s="472">
        <v>0</v>
      </c>
      <c r="H57" s="472">
        <v>1246</v>
      </c>
      <c r="I57" s="472">
        <v>1199</v>
      </c>
      <c r="J57" s="472">
        <v>730</v>
      </c>
      <c r="K57" s="472">
        <v>0</v>
      </c>
      <c r="L57" s="1187">
        <v>0</v>
      </c>
      <c r="M57" s="1189">
        <v>81799</v>
      </c>
      <c r="N57" s="472">
        <v>3682</v>
      </c>
      <c r="O57" s="471">
        <v>26011.25</v>
      </c>
      <c r="P57" s="1192">
        <v>117194.25</v>
      </c>
    </row>
    <row r="58" spans="1:16" s="117" customFormat="1" ht="13.8" x14ac:dyDescent="0.25">
      <c r="A58" s="175"/>
      <c r="B58" s="878" t="s">
        <v>151</v>
      </c>
      <c r="C58" s="469">
        <v>711</v>
      </c>
      <c r="D58" s="464">
        <v>313</v>
      </c>
      <c r="E58" s="465">
        <v>0</v>
      </c>
      <c r="F58" s="874">
        <v>2119</v>
      </c>
      <c r="G58" s="464">
        <v>0</v>
      </c>
      <c r="H58" s="464">
        <v>1712</v>
      </c>
      <c r="I58" s="464">
        <v>1749</v>
      </c>
      <c r="J58" s="464">
        <v>732</v>
      </c>
      <c r="K58" s="464">
        <v>0</v>
      </c>
      <c r="L58" s="1002">
        <v>0</v>
      </c>
      <c r="M58" s="469">
        <v>81522</v>
      </c>
      <c r="N58" s="464">
        <v>4478</v>
      </c>
      <c r="O58" s="465">
        <v>30425</v>
      </c>
      <c r="P58" s="1191">
        <v>123761</v>
      </c>
    </row>
    <row r="59" spans="1:16" s="117" customFormat="1" ht="13.8" x14ac:dyDescent="0.25">
      <c r="A59" s="175"/>
      <c r="B59" s="878" t="s">
        <v>150</v>
      </c>
      <c r="C59" s="469">
        <v>2984</v>
      </c>
      <c r="D59" s="464">
        <v>416</v>
      </c>
      <c r="E59" s="465">
        <v>1</v>
      </c>
      <c r="F59" s="874">
        <v>2142</v>
      </c>
      <c r="G59" s="464">
        <v>537</v>
      </c>
      <c r="H59" s="464">
        <v>2821</v>
      </c>
      <c r="I59" s="464">
        <v>1825</v>
      </c>
      <c r="J59" s="464">
        <v>730</v>
      </c>
      <c r="K59" s="464">
        <v>0</v>
      </c>
      <c r="L59" s="1002">
        <v>0</v>
      </c>
      <c r="M59" s="469">
        <v>86694</v>
      </c>
      <c r="N59" s="464">
        <v>4982</v>
      </c>
      <c r="O59" s="465">
        <v>33204</v>
      </c>
      <c r="P59" s="1191">
        <v>136336</v>
      </c>
    </row>
    <row r="60" spans="1:16" s="117" customFormat="1" ht="14.4" thickBot="1" x14ac:dyDescent="0.3">
      <c r="A60" s="176"/>
      <c r="B60" s="879" t="s">
        <v>73</v>
      </c>
      <c r="C60" s="738">
        <v>1515</v>
      </c>
      <c r="D60" s="466">
        <v>1825</v>
      </c>
      <c r="E60" s="467">
        <v>0</v>
      </c>
      <c r="F60" s="875">
        <v>4087</v>
      </c>
      <c r="G60" s="466">
        <v>365</v>
      </c>
      <c r="H60" s="466">
        <v>1825</v>
      </c>
      <c r="I60" s="466">
        <v>730</v>
      </c>
      <c r="J60" s="466">
        <v>862</v>
      </c>
      <c r="K60" s="466">
        <v>0</v>
      </c>
      <c r="L60" s="1184"/>
      <c r="M60" s="738">
        <v>77149</v>
      </c>
      <c r="N60" s="466">
        <v>5604</v>
      </c>
      <c r="O60" s="467">
        <v>26798</v>
      </c>
      <c r="P60" s="1193">
        <v>120760</v>
      </c>
    </row>
    <row r="61" spans="1:16" x14ac:dyDescent="0.25">
      <c r="A61" s="1" t="s">
        <v>77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52" customFormat="1" x14ac:dyDescent="0.25">
      <c r="A63" s="1"/>
      <c r="B63" s="555"/>
      <c r="C63" s="555"/>
      <c r="D63" s="555"/>
      <c r="E63" s="555"/>
      <c r="F63" s="555"/>
      <c r="G63" s="555"/>
      <c r="H63" s="555"/>
      <c r="I63" s="555"/>
      <c r="J63" s="555"/>
      <c r="K63" s="555"/>
      <c r="L63" s="555"/>
      <c r="M63" s="555"/>
      <c r="N63" s="555"/>
      <c r="O63" s="555"/>
      <c r="P63" s="555"/>
    </row>
    <row r="64" spans="1:16" s="552" customFormat="1" x14ac:dyDescent="0.25">
      <c r="A64" s="1"/>
      <c r="B64" s="555"/>
      <c r="C64" s="555"/>
      <c r="D64" s="555"/>
      <c r="E64" s="555"/>
      <c r="F64" s="555"/>
      <c r="G64" s="555"/>
      <c r="H64" s="555"/>
      <c r="I64" s="555"/>
      <c r="J64" s="555"/>
      <c r="K64" s="555"/>
      <c r="L64" s="555"/>
      <c r="M64" s="555"/>
      <c r="N64" s="555"/>
      <c r="O64" s="555"/>
      <c r="P64" s="555"/>
    </row>
    <row r="65" spans="1:16" s="552" customFormat="1" x14ac:dyDescent="0.25">
      <c r="A65" s="1"/>
      <c r="B65" s="555"/>
      <c r="C65" s="555"/>
      <c r="D65" s="555"/>
      <c r="E65" s="555"/>
      <c r="F65" s="555"/>
      <c r="G65" s="555"/>
      <c r="H65" s="555"/>
      <c r="I65" s="555"/>
      <c r="J65" s="555"/>
      <c r="K65" s="555"/>
      <c r="L65" s="555"/>
      <c r="M65" s="555"/>
      <c r="N65" s="555"/>
      <c r="O65" s="555"/>
      <c r="P65" s="555"/>
    </row>
    <row r="66" spans="1:16" s="552" customFormat="1" x14ac:dyDescent="0.25">
      <c r="A66" s="1"/>
      <c r="B66" s="555"/>
      <c r="C66" s="555"/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5"/>
    </row>
    <row r="69" spans="1:16" ht="13.8" thickBot="1" x14ac:dyDescent="0.3">
      <c r="A69" s="7" t="s">
        <v>192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ht="42.75" customHeight="1" thickBot="1" x14ac:dyDescent="0.3">
      <c r="A70" s="66"/>
      <c r="B70" s="89"/>
      <c r="C70" s="1532" t="s">
        <v>78</v>
      </c>
      <c r="D70" s="1532"/>
      <c r="E70" s="1532"/>
      <c r="F70" s="1533" t="s">
        <v>153</v>
      </c>
      <c r="G70" s="1534"/>
      <c r="H70" s="1534"/>
      <c r="I70" s="1534"/>
      <c r="J70" s="1534"/>
      <c r="K70" s="1534"/>
      <c r="L70" s="1535"/>
      <c r="M70" s="1532" t="s">
        <v>80</v>
      </c>
      <c r="N70" s="1532"/>
      <c r="O70" s="1532"/>
      <c r="P70" s="177"/>
    </row>
    <row r="71" spans="1:16" ht="110.25" customHeight="1" thickBot="1" x14ac:dyDescent="0.3">
      <c r="A71" s="41" t="s">
        <v>74</v>
      </c>
      <c r="B71" s="69" t="s">
        <v>3</v>
      </c>
      <c r="C71" s="41" t="s">
        <v>159</v>
      </c>
      <c r="D71" s="42" t="s">
        <v>158</v>
      </c>
      <c r="E71" s="69" t="s">
        <v>367</v>
      </c>
      <c r="F71" s="51" t="s">
        <v>160</v>
      </c>
      <c r="G71" s="40" t="s">
        <v>161</v>
      </c>
      <c r="H71" s="42" t="s">
        <v>368</v>
      </c>
      <c r="I71" s="40" t="s">
        <v>369</v>
      </c>
      <c r="J71" s="40" t="s">
        <v>370</v>
      </c>
      <c r="K71" s="40" t="s">
        <v>81</v>
      </c>
      <c r="L71" s="74" t="s">
        <v>162</v>
      </c>
      <c r="M71" s="41" t="s">
        <v>82</v>
      </c>
      <c r="N71" s="42" t="s">
        <v>371</v>
      </c>
      <c r="O71" s="40" t="s">
        <v>372</v>
      </c>
      <c r="P71" s="51" t="s">
        <v>244</v>
      </c>
    </row>
    <row r="72" spans="1:16" ht="13.8" x14ac:dyDescent="0.25">
      <c r="A72" s="412">
        <v>1</v>
      </c>
      <c r="B72" s="413" t="s">
        <v>14</v>
      </c>
      <c r="C72" s="468">
        <v>0</v>
      </c>
      <c r="D72" s="544">
        <v>0</v>
      </c>
      <c r="E72" s="545">
        <v>0</v>
      </c>
      <c r="F72" s="468">
        <v>0</v>
      </c>
      <c r="G72" s="544">
        <v>0</v>
      </c>
      <c r="H72" s="544">
        <v>0</v>
      </c>
      <c r="I72" s="544">
        <v>0</v>
      </c>
      <c r="J72" s="544">
        <v>0</v>
      </c>
      <c r="K72" s="544">
        <v>0</v>
      </c>
      <c r="L72" s="545">
        <v>0</v>
      </c>
      <c r="M72" s="468">
        <v>0</v>
      </c>
      <c r="N72" s="544">
        <v>0</v>
      </c>
      <c r="O72" s="545">
        <v>1339</v>
      </c>
      <c r="P72" s="1194">
        <f t="shared" ref="P72:P86" si="4">SUM(C72:O72)</f>
        <v>1339</v>
      </c>
    </row>
    <row r="73" spans="1:16" ht="13.8" x14ac:dyDescent="0.25">
      <c r="A73" s="414">
        <v>2</v>
      </c>
      <c r="B73" s="178" t="s">
        <v>15</v>
      </c>
      <c r="C73" s="469">
        <v>0</v>
      </c>
      <c r="D73" s="464">
        <v>0</v>
      </c>
      <c r="E73" s="465">
        <v>0</v>
      </c>
      <c r="F73" s="469">
        <v>0</v>
      </c>
      <c r="G73" s="464">
        <v>0</v>
      </c>
      <c r="H73" s="464">
        <v>0</v>
      </c>
      <c r="I73" s="464">
        <v>0</v>
      </c>
      <c r="J73" s="464">
        <v>0</v>
      </c>
      <c r="K73" s="464">
        <v>0</v>
      </c>
      <c r="L73" s="465">
        <v>0</v>
      </c>
      <c r="M73" s="469">
        <v>0</v>
      </c>
      <c r="N73" s="464">
        <v>0</v>
      </c>
      <c r="O73" s="465">
        <v>0</v>
      </c>
      <c r="P73" s="1183">
        <f t="shared" si="4"/>
        <v>0</v>
      </c>
    </row>
    <row r="74" spans="1:16" ht="13.8" x14ac:dyDescent="0.25">
      <c r="A74" s="414">
        <v>3</v>
      </c>
      <c r="B74" s="178" t="s">
        <v>16</v>
      </c>
      <c r="C74" s="469">
        <v>3177</v>
      </c>
      <c r="D74" s="464">
        <v>0</v>
      </c>
      <c r="E74" s="465">
        <v>0</v>
      </c>
      <c r="F74" s="469">
        <v>0</v>
      </c>
      <c r="G74" s="464">
        <v>0</v>
      </c>
      <c r="H74" s="464">
        <v>0</v>
      </c>
      <c r="I74" s="464">
        <v>0</v>
      </c>
      <c r="J74" s="464">
        <v>0</v>
      </c>
      <c r="K74" s="464">
        <v>0</v>
      </c>
      <c r="L74" s="465">
        <v>0</v>
      </c>
      <c r="M74" s="469">
        <v>0</v>
      </c>
      <c r="N74" s="464">
        <v>6397</v>
      </c>
      <c r="O74" s="465">
        <v>0</v>
      </c>
      <c r="P74" s="1183">
        <f t="shared" si="4"/>
        <v>9574</v>
      </c>
    </row>
    <row r="75" spans="1:16" ht="13.8" x14ac:dyDescent="0.25">
      <c r="A75" s="414">
        <v>4</v>
      </c>
      <c r="B75" s="178" t="s">
        <v>17</v>
      </c>
      <c r="C75" s="469">
        <v>0</v>
      </c>
      <c r="D75" s="464">
        <v>0</v>
      </c>
      <c r="E75" s="465">
        <v>0</v>
      </c>
      <c r="F75" s="469">
        <v>0</v>
      </c>
      <c r="G75" s="464">
        <v>0</v>
      </c>
      <c r="H75" s="464">
        <v>0</v>
      </c>
      <c r="I75" s="464">
        <v>0</v>
      </c>
      <c r="J75" s="464">
        <v>0</v>
      </c>
      <c r="K75" s="464">
        <v>0</v>
      </c>
      <c r="L75" s="465">
        <v>0</v>
      </c>
      <c r="M75" s="469">
        <v>0</v>
      </c>
      <c r="N75" s="464">
        <v>0</v>
      </c>
      <c r="O75" s="465">
        <v>0</v>
      </c>
      <c r="P75" s="1183">
        <f t="shared" si="4"/>
        <v>0</v>
      </c>
    </row>
    <row r="76" spans="1:16" ht="13.8" x14ac:dyDescent="0.25">
      <c r="A76" s="414">
        <v>5</v>
      </c>
      <c r="B76" s="178" t="s">
        <v>18</v>
      </c>
      <c r="C76" s="469">
        <v>0</v>
      </c>
      <c r="D76" s="464">
        <v>0</v>
      </c>
      <c r="E76" s="465">
        <v>0</v>
      </c>
      <c r="F76" s="469">
        <v>0</v>
      </c>
      <c r="G76" s="464">
        <v>0</v>
      </c>
      <c r="H76" s="464">
        <v>0</v>
      </c>
      <c r="I76" s="464">
        <v>0</v>
      </c>
      <c r="J76" s="464">
        <v>0</v>
      </c>
      <c r="K76" s="464">
        <v>0</v>
      </c>
      <c r="L76" s="465">
        <v>0</v>
      </c>
      <c r="M76" s="469">
        <v>0</v>
      </c>
      <c r="N76" s="464">
        <v>0</v>
      </c>
      <c r="O76" s="465">
        <v>0</v>
      </c>
      <c r="P76" s="1183">
        <f t="shared" si="4"/>
        <v>0</v>
      </c>
    </row>
    <row r="77" spans="1:16" ht="13.8" x14ac:dyDescent="0.25">
      <c r="A77" s="414">
        <v>6</v>
      </c>
      <c r="B77" s="178" t="s">
        <v>19</v>
      </c>
      <c r="C77" s="469">
        <v>0</v>
      </c>
      <c r="D77" s="464">
        <v>0</v>
      </c>
      <c r="E77" s="465">
        <v>0</v>
      </c>
      <c r="F77" s="469">
        <v>0</v>
      </c>
      <c r="G77" s="464">
        <v>0</v>
      </c>
      <c r="H77" s="464">
        <v>0</v>
      </c>
      <c r="I77" s="464">
        <v>0</v>
      </c>
      <c r="J77" s="464">
        <v>0</v>
      </c>
      <c r="K77" s="464">
        <v>0</v>
      </c>
      <c r="L77" s="465">
        <v>0</v>
      </c>
      <c r="M77" s="469">
        <v>1475</v>
      </c>
      <c r="N77" s="464">
        <v>0</v>
      </c>
      <c r="O77" s="465">
        <v>0</v>
      </c>
      <c r="P77" s="1183">
        <f t="shared" si="4"/>
        <v>1475</v>
      </c>
    </row>
    <row r="78" spans="1:16" ht="13.8" x14ac:dyDescent="0.25">
      <c r="A78" s="414">
        <v>7</v>
      </c>
      <c r="B78" s="178" t="s">
        <v>20</v>
      </c>
      <c r="C78" s="469">
        <v>0</v>
      </c>
      <c r="D78" s="464">
        <v>0</v>
      </c>
      <c r="E78" s="465">
        <v>0</v>
      </c>
      <c r="F78" s="469">
        <v>0</v>
      </c>
      <c r="G78" s="464">
        <v>0</v>
      </c>
      <c r="H78" s="464">
        <v>0</v>
      </c>
      <c r="I78" s="464">
        <v>0</v>
      </c>
      <c r="J78" s="464">
        <v>0</v>
      </c>
      <c r="K78" s="464">
        <v>0</v>
      </c>
      <c r="L78" s="465">
        <v>0</v>
      </c>
      <c r="M78" s="469">
        <v>0</v>
      </c>
      <c r="N78" s="464">
        <v>0</v>
      </c>
      <c r="O78" s="465">
        <v>0</v>
      </c>
      <c r="P78" s="1183">
        <f t="shared" si="4"/>
        <v>0</v>
      </c>
    </row>
    <row r="79" spans="1:16" ht="13.8" x14ac:dyDescent="0.25">
      <c r="A79" s="414">
        <v>8</v>
      </c>
      <c r="B79" s="178" t="s">
        <v>21</v>
      </c>
      <c r="C79" s="469">
        <v>0</v>
      </c>
      <c r="D79" s="464">
        <v>0</v>
      </c>
      <c r="E79" s="465">
        <v>0</v>
      </c>
      <c r="F79" s="469">
        <v>0</v>
      </c>
      <c r="G79" s="464">
        <v>0</v>
      </c>
      <c r="H79" s="464">
        <v>0</v>
      </c>
      <c r="I79" s="464">
        <v>0</v>
      </c>
      <c r="J79" s="464">
        <v>0</v>
      </c>
      <c r="K79" s="464">
        <v>0</v>
      </c>
      <c r="L79" s="465">
        <v>0</v>
      </c>
      <c r="M79" s="469">
        <v>0</v>
      </c>
      <c r="N79" s="464">
        <v>0</v>
      </c>
      <c r="O79" s="465">
        <v>1977</v>
      </c>
      <c r="P79" s="1183">
        <f t="shared" si="4"/>
        <v>1977</v>
      </c>
    </row>
    <row r="80" spans="1:16" ht="13.8" x14ac:dyDescent="0.25">
      <c r="A80" s="414">
        <v>9</v>
      </c>
      <c r="B80" s="178" t="s">
        <v>22</v>
      </c>
      <c r="C80" s="469">
        <v>0</v>
      </c>
      <c r="D80" s="464">
        <v>0</v>
      </c>
      <c r="E80" s="465">
        <v>0</v>
      </c>
      <c r="F80" s="469">
        <v>0</v>
      </c>
      <c r="G80" s="464">
        <v>0</v>
      </c>
      <c r="H80" s="464">
        <v>0</v>
      </c>
      <c r="I80" s="464">
        <v>0</v>
      </c>
      <c r="J80" s="464">
        <v>0</v>
      </c>
      <c r="K80" s="464">
        <v>0</v>
      </c>
      <c r="L80" s="465">
        <v>0</v>
      </c>
      <c r="M80" s="469">
        <v>0</v>
      </c>
      <c r="N80" s="464">
        <v>0</v>
      </c>
      <c r="O80" s="465">
        <v>590</v>
      </c>
      <c r="P80" s="1183">
        <f t="shared" si="4"/>
        <v>590</v>
      </c>
    </row>
    <row r="81" spans="1:16" ht="13.8" x14ac:dyDescent="0.25">
      <c r="A81" s="414">
        <v>10</v>
      </c>
      <c r="B81" s="178" t="s">
        <v>23</v>
      </c>
      <c r="C81" s="469">
        <v>0</v>
      </c>
      <c r="D81" s="464">
        <v>0</v>
      </c>
      <c r="E81" s="465">
        <v>0</v>
      </c>
      <c r="F81" s="469">
        <v>0</v>
      </c>
      <c r="G81" s="464">
        <v>0</v>
      </c>
      <c r="H81" s="464">
        <v>0</v>
      </c>
      <c r="I81" s="464">
        <v>0</v>
      </c>
      <c r="J81" s="464">
        <v>0</v>
      </c>
      <c r="K81" s="464">
        <v>0</v>
      </c>
      <c r="L81" s="465">
        <v>0</v>
      </c>
      <c r="M81" s="469">
        <v>0</v>
      </c>
      <c r="N81" s="464">
        <v>0</v>
      </c>
      <c r="O81" s="465">
        <v>0</v>
      </c>
      <c r="P81" s="1183">
        <f t="shared" si="4"/>
        <v>0</v>
      </c>
    </row>
    <row r="82" spans="1:16" ht="13.8" x14ac:dyDescent="0.25">
      <c r="A82" s="414">
        <v>11</v>
      </c>
      <c r="B82" s="178" t="s">
        <v>24</v>
      </c>
      <c r="C82" s="469">
        <v>0</v>
      </c>
      <c r="D82" s="464">
        <v>0</v>
      </c>
      <c r="E82" s="465">
        <v>0</v>
      </c>
      <c r="F82" s="469">
        <v>0</v>
      </c>
      <c r="G82" s="464">
        <v>0</v>
      </c>
      <c r="H82" s="464">
        <v>0</v>
      </c>
      <c r="I82" s="464">
        <v>0</v>
      </c>
      <c r="J82" s="464">
        <v>0</v>
      </c>
      <c r="K82" s="464">
        <v>0</v>
      </c>
      <c r="L82" s="465">
        <v>0</v>
      </c>
      <c r="M82" s="469">
        <v>0</v>
      </c>
      <c r="N82" s="464">
        <v>0</v>
      </c>
      <c r="O82" s="465">
        <v>5496</v>
      </c>
      <c r="P82" s="1183">
        <f t="shared" si="4"/>
        <v>5496</v>
      </c>
    </row>
    <row r="83" spans="1:16" ht="13.8" x14ac:dyDescent="0.25">
      <c r="A83" s="414">
        <v>12</v>
      </c>
      <c r="B83" s="178" t="s">
        <v>25</v>
      </c>
      <c r="C83" s="469">
        <v>0</v>
      </c>
      <c r="D83" s="464">
        <v>0</v>
      </c>
      <c r="E83" s="465">
        <v>0</v>
      </c>
      <c r="F83" s="469">
        <v>0</v>
      </c>
      <c r="G83" s="464">
        <v>0</v>
      </c>
      <c r="H83" s="464">
        <v>0</v>
      </c>
      <c r="I83" s="464">
        <v>0</v>
      </c>
      <c r="J83" s="464">
        <v>0</v>
      </c>
      <c r="K83" s="464">
        <v>0</v>
      </c>
      <c r="L83" s="465">
        <v>0</v>
      </c>
      <c r="M83" s="469">
        <v>0</v>
      </c>
      <c r="N83" s="464">
        <v>0</v>
      </c>
      <c r="O83" s="465">
        <v>1601</v>
      </c>
      <c r="P83" s="1183">
        <f t="shared" si="4"/>
        <v>1601</v>
      </c>
    </row>
    <row r="84" spans="1:16" ht="13.8" x14ac:dyDescent="0.25">
      <c r="A84" s="414">
        <v>13</v>
      </c>
      <c r="B84" s="178" t="s">
        <v>26</v>
      </c>
      <c r="C84" s="469">
        <v>0</v>
      </c>
      <c r="D84" s="464">
        <v>0</v>
      </c>
      <c r="E84" s="465">
        <v>0</v>
      </c>
      <c r="F84" s="469">
        <v>0</v>
      </c>
      <c r="G84" s="464">
        <v>0</v>
      </c>
      <c r="H84" s="464">
        <v>0</v>
      </c>
      <c r="I84" s="464">
        <v>0</v>
      </c>
      <c r="J84" s="464">
        <v>0</v>
      </c>
      <c r="K84" s="464">
        <v>0</v>
      </c>
      <c r="L84" s="465">
        <v>0</v>
      </c>
      <c r="M84" s="469">
        <v>0</v>
      </c>
      <c r="N84" s="464">
        <v>0</v>
      </c>
      <c r="O84" s="465">
        <v>0</v>
      </c>
      <c r="P84" s="1183">
        <f t="shared" si="4"/>
        <v>0</v>
      </c>
    </row>
    <row r="85" spans="1:16" ht="13.8" x14ac:dyDescent="0.25">
      <c r="A85" s="414">
        <v>14</v>
      </c>
      <c r="B85" s="178" t="s">
        <v>27</v>
      </c>
      <c r="C85" s="469">
        <v>0</v>
      </c>
      <c r="D85" s="464">
        <v>0</v>
      </c>
      <c r="E85" s="465">
        <v>0</v>
      </c>
      <c r="F85" s="469">
        <v>0</v>
      </c>
      <c r="G85" s="464">
        <v>0</v>
      </c>
      <c r="H85" s="464">
        <v>0</v>
      </c>
      <c r="I85" s="464">
        <v>0</v>
      </c>
      <c r="J85" s="464">
        <v>0</v>
      </c>
      <c r="K85" s="464">
        <v>0</v>
      </c>
      <c r="L85" s="465">
        <v>0</v>
      </c>
      <c r="M85" s="469">
        <v>0</v>
      </c>
      <c r="N85" s="464">
        <v>0</v>
      </c>
      <c r="O85" s="465">
        <v>3222</v>
      </c>
      <c r="P85" s="1183">
        <f t="shared" si="4"/>
        <v>3222</v>
      </c>
    </row>
    <row r="86" spans="1:16" ht="15.75" customHeight="1" thickBot="1" x14ac:dyDescent="0.3">
      <c r="A86" s="1181">
        <v>15</v>
      </c>
      <c r="B86" s="415" t="s">
        <v>28</v>
      </c>
      <c r="C86" s="738">
        <v>0</v>
      </c>
      <c r="D86" s="466">
        <v>0</v>
      </c>
      <c r="E86" s="467">
        <v>0</v>
      </c>
      <c r="F86" s="738">
        <v>0</v>
      </c>
      <c r="G86" s="466">
        <v>0</v>
      </c>
      <c r="H86" s="466">
        <v>0</v>
      </c>
      <c r="I86" s="466">
        <v>0</v>
      </c>
      <c r="J86" s="466">
        <v>0</v>
      </c>
      <c r="K86" s="466">
        <v>0</v>
      </c>
      <c r="L86" s="467">
        <v>0</v>
      </c>
      <c r="M86" s="738">
        <v>0</v>
      </c>
      <c r="N86" s="466">
        <v>0</v>
      </c>
      <c r="O86" s="467">
        <v>1858</v>
      </c>
      <c r="P86" s="1185">
        <f t="shared" si="4"/>
        <v>1858</v>
      </c>
    </row>
    <row r="87" spans="1:16" ht="13.8" x14ac:dyDescent="0.25">
      <c r="A87" s="1126"/>
      <c r="B87" s="1127" t="s">
        <v>489</v>
      </c>
      <c r="C87" s="1188">
        <f t="shared" ref="C87:P87" si="5">SUM(C72:C86)</f>
        <v>3177</v>
      </c>
      <c r="D87" s="1124">
        <f t="shared" si="5"/>
        <v>0</v>
      </c>
      <c r="E87" s="1125">
        <f t="shared" si="5"/>
        <v>0</v>
      </c>
      <c r="F87" s="1128">
        <f t="shared" si="5"/>
        <v>0</v>
      </c>
      <c r="G87" s="1124">
        <f t="shared" si="5"/>
        <v>0</v>
      </c>
      <c r="H87" s="1124">
        <f t="shared" si="5"/>
        <v>0</v>
      </c>
      <c r="I87" s="1124">
        <f t="shared" si="5"/>
        <v>0</v>
      </c>
      <c r="J87" s="1124">
        <f t="shared" si="5"/>
        <v>0</v>
      </c>
      <c r="K87" s="1124">
        <f t="shared" si="5"/>
        <v>0</v>
      </c>
      <c r="L87" s="1186">
        <f t="shared" si="5"/>
        <v>0</v>
      </c>
      <c r="M87" s="1188">
        <f t="shared" si="5"/>
        <v>1475</v>
      </c>
      <c r="N87" s="1124">
        <f t="shared" si="5"/>
        <v>6397</v>
      </c>
      <c r="O87" s="1125">
        <f t="shared" si="5"/>
        <v>16083</v>
      </c>
      <c r="P87" s="1190">
        <f t="shared" si="5"/>
        <v>27132</v>
      </c>
    </row>
    <row r="88" spans="1:16" s="557" customFormat="1" ht="13.8" x14ac:dyDescent="0.25">
      <c r="A88" s="175"/>
      <c r="B88" s="1203" t="s">
        <v>437</v>
      </c>
      <c r="C88" s="469">
        <v>3685</v>
      </c>
      <c r="D88" s="464">
        <v>0</v>
      </c>
      <c r="E88" s="465">
        <v>0</v>
      </c>
      <c r="F88" s="874">
        <v>0</v>
      </c>
      <c r="G88" s="464">
        <v>0</v>
      </c>
      <c r="H88" s="464">
        <v>0</v>
      </c>
      <c r="I88" s="464">
        <v>0</v>
      </c>
      <c r="J88" s="464">
        <v>0</v>
      </c>
      <c r="K88" s="464">
        <v>0</v>
      </c>
      <c r="L88" s="1002">
        <v>0</v>
      </c>
      <c r="M88" s="469">
        <v>1902</v>
      </c>
      <c r="N88" s="464">
        <v>6460</v>
      </c>
      <c r="O88" s="465">
        <v>25215</v>
      </c>
      <c r="P88" s="1191">
        <v>37262</v>
      </c>
    </row>
    <row r="89" spans="1:16" s="557" customFormat="1" ht="13.8" x14ac:dyDescent="0.25">
      <c r="A89" s="470"/>
      <c r="B89" s="876" t="s">
        <v>390</v>
      </c>
      <c r="C89" s="1189">
        <v>3123</v>
      </c>
      <c r="D89" s="472">
        <v>0</v>
      </c>
      <c r="E89" s="471">
        <v>0</v>
      </c>
      <c r="F89" s="873">
        <v>84</v>
      </c>
      <c r="G89" s="472">
        <v>0</v>
      </c>
      <c r="H89" s="472">
        <v>0</v>
      </c>
      <c r="I89" s="472">
        <v>0</v>
      </c>
      <c r="J89" s="472">
        <v>0</v>
      </c>
      <c r="K89" s="472">
        <v>0</v>
      </c>
      <c r="L89" s="1187">
        <v>0</v>
      </c>
      <c r="M89" s="1189">
        <v>6800</v>
      </c>
      <c r="N89" s="472">
        <v>0</v>
      </c>
      <c r="O89" s="471">
        <v>21780</v>
      </c>
      <c r="P89" s="1192">
        <v>31787</v>
      </c>
    </row>
    <row r="90" spans="1:16" s="462" customFormat="1" ht="13.8" x14ac:dyDescent="0.25">
      <c r="A90" s="470"/>
      <c r="B90" s="877" t="s">
        <v>224</v>
      </c>
      <c r="C90" s="1189">
        <v>5175</v>
      </c>
      <c r="D90" s="472">
        <v>0</v>
      </c>
      <c r="E90" s="471">
        <v>0</v>
      </c>
      <c r="F90" s="873">
        <v>9</v>
      </c>
      <c r="G90" s="472">
        <v>0</v>
      </c>
      <c r="H90" s="472">
        <v>0</v>
      </c>
      <c r="I90" s="472">
        <v>0</v>
      </c>
      <c r="J90" s="472">
        <v>0</v>
      </c>
      <c r="K90" s="472">
        <v>0</v>
      </c>
      <c r="L90" s="1187">
        <v>0</v>
      </c>
      <c r="M90" s="1189">
        <v>5354</v>
      </c>
      <c r="N90" s="472">
        <v>7776</v>
      </c>
      <c r="O90" s="471">
        <v>23777</v>
      </c>
      <c r="P90" s="1192">
        <v>42091</v>
      </c>
    </row>
    <row r="91" spans="1:16" ht="13.8" x14ac:dyDescent="0.25">
      <c r="A91" s="175"/>
      <c r="B91" s="878" t="s">
        <v>151</v>
      </c>
      <c r="C91" s="469">
        <v>4226</v>
      </c>
      <c r="D91" s="464">
        <v>0</v>
      </c>
      <c r="E91" s="465">
        <v>0</v>
      </c>
      <c r="F91" s="874">
        <v>75</v>
      </c>
      <c r="G91" s="464">
        <v>0</v>
      </c>
      <c r="H91" s="464">
        <v>0</v>
      </c>
      <c r="I91" s="464">
        <v>0</v>
      </c>
      <c r="J91" s="464">
        <v>0</v>
      </c>
      <c r="K91" s="464">
        <v>0</v>
      </c>
      <c r="L91" s="1002">
        <v>0</v>
      </c>
      <c r="M91" s="469">
        <v>5817</v>
      </c>
      <c r="N91" s="464">
        <v>8984</v>
      </c>
      <c r="O91" s="465">
        <v>17209</v>
      </c>
      <c r="P91" s="1191">
        <v>36311</v>
      </c>
    </row>
    <row r="92" spans="1:16" ht="13.8" x14ac:dyDescent="0.25">
      <c r="A92" s="175"/>
      <c r="B92" s="878" t="s">
        <v>150</v>
      </c>
      <c r="C92" s="469">
        <v>10908</v>
      </c>
      <c r="D92" s="464">
        <v>0</v>
      </c>
      <c r="E92" s="465">
        <v>0</v>
      </c>
      <c r="F92" s="874">
        <v>0</v>
      </c>
      <c r="G92" s="464">
        <v>0</v>
      </c>
      <c r="H92" s="464">
        <v>0</v>
      </c>
      <c r="I92" s="464">
        <v>0</v>
      </c>
      <c r="J92" s="464">
        <v>0</v>
      </c>
      <c r="K92" s="464">
        <v>0</v>
      </c>
      <c r="L92" s="1002">
        <v>0</v>
      </c>
      <c r="M92" s="469">
        <v>13356</v>
      </c>
      <c r="N92" s="464">
        <v>10145</v>
      </c>
      <c r="O92" s="465">
        <v>18365</v>
      </c>
      <c r="P92" s="1191">
        <v>52774</v>
      </c>
    </row>
    <row r="93" spans="1:16" ht="14.4" thickBot="1" x14ac:dyDescent="0.3">
      <c r="A93" s="176"/>
      <c r="B93" s="879" t="s">
        <v>73</v>
      </c>
      <c r="C93" s="738">
        <v>9146</v>
      </c>
      <c r="D93" s="466">
        <v>1523</v>
      </c>
      <c r="E93" s="467">
        <v>0</v>
      </c>
      <c r="F93" s="875">
        <v>0</v>
      </c>
      <c r="G93" s="466">
        <v>0</v>
      </c>
      <c r="H93" s="466">
        <v>0</v>
      </c>
      <c r="I93" s="466">
        <v>0</v>
      </c>
      <c r="J93" s="466">
        <v>365</v>
      </c>
      <c r="K93" s="466">
        <v>0</v>
      </c>
      <c r="L93" s="1184">
        <v>0</v>
      </c>
      <c r="M93" s="738">
        <v>15511</v>
      </c>
      <c r="N93" s="466">
        <v>10862</v>
      </c>
      <c r="O93" s="467">
        <v>16817</v>
      </c>
      <c r="P93" s="1193">
        <v>54224</v>
      </c>
    </row>
    <row r="94" spans="1:16" x14ac:dyDescent="0.25">
      <c r="A94" s="1" t="s">
        <v>77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s="552" customFormat="1" x14ac:dyDescent="0.25">
      <c r="A95" s="1"/>
      <c r="B95" s="555"/>
      <c r="C95" s="555"/>
      <c r="D95" s="555"/>
      <c r="E95" s="555"/>
      <c r="F95" s="555"/>
      <c r="G95" s="555"/>
      <c r="H95" s="555"/>
      <c r="I95" s="555"/>
      <c r="J95" s="555"/>
      <c r="K95" s="555"/>
      <c r="L95" s="555"/>
      <c r="M95" s="555"/>
      <c r="N95" s="555"/>
      <c r="O95" s="555"/>
      <c r="P95" s="555"/>
    </row>
    <row r="96" spans="1:16" s="552" customFormat="1" x14ac:dyDescent="0.25">
      <c r="A96" s="1"/>
      <c r="B96" s="555"/>
      <c r="C96" s="555"/>
      <c r="D96" s="555"/>
      <c r="E96" s="555"/>
      <c r="F96" s="555"/>
      <c r="G96" s="555"/>
      <c r="H96" s="555"/>
      <c r="I96" s="555"/>
      <c r="J96" s="555"/>
      <c r="K96" s="555"/>
      <c r="L96" s="555"/>
      <c r="M96" s="555"/>
      <c r="N96" s="555"/>
      <c r="O96" s="555"/>
      <c r="P96" s="555"/>
    </row>
    <row r="97" spans="1:16" s="552" customFormat="1" x14ac:dyDescent="0.25">
      <c r="A97" s="1"/>
      <c r="B97" s="555"/>
      <c r="C97" s="555"/>
      <c r="D97" s="555"/>
      <c r="E97" s="555"/>
      <c r="F97" s="555"/>
      <c r="G97" s="555"/>
      <c r="H97" s="555"/>
      <c r="I97" s="555"/>
      <c r="J97" s="555" t="s">
        <v>152</v>
      </c>
      <c r="K97" s="555"/>
      <c r="L97" s="555"/>
      <c r="M97" s="555"/>
      <c r="N97" s="555"/>
      <c r="O97" s="555"/>
      <c r="P97" s="555"/>
    </row>
    <row r="98" spans="1:16" s="552" customFormat="1" x14ac:dyDescent="0.25">
      <c r="A98" s="1"/>
      <c r="B98" s="555"/>
      <c r="C98" s="555"/>
      <c r="D98" s="555"/>
      <c r="E98" s="555"/>
      <c r="F98" s="555"/>
      <c r="G98" s="555"/>
      <c r="H98" s="555"/>
      <c r="I98" s="555"/>
      <c r="J98" s="555"/>
      <c r="K98" s="555"/>
      <c r="L98" s="555"/>
      <c r="M98" s="555"/>
      <c r="N98" s="555"/>
      <c r="O98" s="555"/>
      <c r="P98" s="555"/>
    </row>
    <row r="99" spans="1:16" s="552" customFormat="1" x14ac:dyDescent="0.25">
      <c r="A99" s="1"/>
      <c r="B99" s="555"/>
      <c r="C99" s="555"/>
      <c r="D99" s="555"/>
      <c r="E99" s="555"/>
      <c r="F99" s="555"/>
      <c r="G99" s="555"/>
      <c r="H99" s="555"/>
      <c r="I99" s="555"/>
      <c r="J99" s="555"/>
      <c r="K99" s="555"/>
      <c r="L99" s="555"/>
      <c r="M99" s="555"/>
      <c r="N99" s="555"/>
      <c r="O99" s="555"/>
      <c r="P99" s="555"/>
    </row>
    <row r="100" spans="1:16" s="552" customFormat="1" x14ac:dyDescent="0.25">
      <c r="A100" s="1"/>
      <c r="B100" s="555"/>
      <c r="C100" s="555"/>
      <c r="D100" s="555"/>
      <c r="E100" s="555"/>
      <c r="F100" s="555"/>
      <c r="G100" s="555"/>
      <c r="H100" s="555"/>
      <c r="I100" s="555"/>
      <c r="J100" s="555"/>
      <c r="K100" s="555"/>
      <c r="L100" s="555"/>
      <c r="M100" s="555"/>
      <c r="N100" s="555"/>
      <c r="O100" s="555"/>
      <c r="P100" s="555"/>
    </row>
    <row r="101" spans="1:16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3" spans="1:16" s="552" customFormat="1" ht="24.75" customHeight="1" x14ac:dyDescent="0.25">
      <c r="L103" s="552" t="s">
        <v>484</v>
      </c>
    </row>
    <row r="104" spans="1:16" s="552" customFormat="1" ht="24.75" customHeight="1" x14ac:dyDescent="0.25">
      <c r="G104" s="552" t="s">
        <v>485</v>
      </c>
      <c r="I104" s="552" t="s">
        <v>152</v>
      </c>
    </row>
    <row r="105" spans="1:16" s="552" customFormat="1" x14ac:dyDescent="0.25"/>
    <row r="106" spans="1:16" ht="19.5" customHeight="1" thickBot="1" x14ac:dyDescent="0.3">
      <c r="A106" s="271" t="s">
        <v>193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1:16" ht="43.5" customHeight="1" thickBot="1" x14ac:dyDescent="0.3">
      <c r="A107" s="66"/>
      <c r="B107" s="10"/>
      <c r="C107" s="1531" t="s">
        <v>78</v>
      </c>
      <c r="D107" s="1531"/>
      <c r="E107" s="1531"/>
      <c r="F107" s="1536" t="s">
        <v>79</v>
      </c>
      <c r="G107" s="1537"/>
      <c r="H107" s="1537"/>
      <c r="I107" s="1537"/>
      <c r="J107" s="1537"/>
      <c r="K107" s="1537"/>
      <c r="L107" s="1538"/>
      <c r="M107" s="1531" t="s">
        <v>80</v>
      </c>
      <c r="N107" s="1531"/>
      <c r="O107" s="1531"/>
      <c r="P107" s="51"/>
    </row>
    <row r="108" spans="1:16" ht="110.25" customHeight="1" thickBot="1" x14ac:dyDescent="0.3">
      <c r="A108" s="41" t="s">
        <v>74</v>
      </c>
      <c r="B108" s="69" t="s">
        <v>3</v>
      </c>
      <c r="C108" s="41" t="s">
        <v>159</v>
      </c>
      <c r="D108" s="42" t="s">
        <v>158</v>
      </c>
      <c r="E108" s="69" t="s">
        <v>367</v>
      </c>
      <c r="F108" s="51" t="s">
        <v>160</v>
      </c>
      <c r="G108" s="40" t="s">
        <v>161</v>
      </c>
      <c r="H108" s="42" t="s">
        <v>368</v>
      </c>
      <c r="I108" s="40" t="s">
        <v>369</v>
      </c>
      <c r="J108" s="40" t="s">
        <v>370</v>
      </c>
      <c r="K108" s="40" t="s">
        <v>81</v>
      </c>
      <c r="L108" s="74" t="s">
        <v>162</v>
      </c>
      <c r="M108" s="41" t="s">
        <v>82</v>
      </c>
      <c r="N108" s="42" t="s">
        <v>371</v>
      </c>
      <c r="O108" s="40" t="s">
        <v>372</v>
      </c>
      <c r="P108" s="51" t="s">
        <v>244</v>
      </c>
    </row>
    <row r="109" spans="1:16" ht="13.8" x14ac:dyDescent="0.25">
      <c r="A109" s="412">
        <v>1</v>
      </c>
      <c r="B109" s="413" t="s">
        <v>14</v>
      </c>
      <c r="C109" s="1326">
        <f t="shared" ref="C109:O109" si="6">C72+C39+C12</f>
        <v>8433</v>
      </c>
      <c r="D109" s="1327">
        <f t="shared" si="6"/>
        <v>1064</v>
      </c>
      <c r="E109" s="1328">
        <f t="shared" si="6"/>
        <v>362</v>
      </c>
      <c r="F109" s="1326">
        <f t="shared" si="6"/>
        <v>38634</v>
      </c>
      <c r="G109" s="1327">
        <f t="shared" si="6"/>
        <v>8990</v>
      </c>
      <c r="H109" s="1327">
        <f t="shared" si="6"/>
        <v>2870</v>
      </c>
      <c r="I109" s="1327">
        <f t="shared" si="6"/>
        <v>939</v>
      </c>
      <c r="J109" s="1327">
        <f t="shared" si="6"/>
        <v>366</v>
      </c>
      <c r="K109" s="1327">
        <f t="shared" si="6"/>
        <v>99</v>
      </c>
      <c r="L109" s="1329">
        <f t="shared" si="6"/>
        <v>366</v>
      </c>
      <c r="M109" s="1330">
        <f t="shared" si="6"/>
        <v>11626</v>
      </c>
      <c r="N109" s="1327">
        <f t="shared" si="6"/>
        <v>0</v>
      </c>
      <c r="O109" s="1329">
        <f t="shared" si="6"/>
        <v>2493</v>
      </c>
      <c r="P109" s="1331">
        <f t="shared" ref="P109:P123" si="7">SUM(C109:O109)</f>
        <v>76242</v>
      </c>
    </row>
    <row r="110" spans="1:16" ht="13.8" x14ac:dyDescent="0.25">
      <c r="A110" s="414">
        <v>2</v>
      </c>
      <c r="B110" s="178" t="s">
        <v>15</v>
      </c>
      <c r="C110" s="1332">
        <f t="shared" ref="C110:O110" si="8">C73+C40+C13</f>
        <v>4416</v>
      </c>
      <c r="D110" s="1333">
        <f t="shared" si="8"/>
        <v>3684</v>
      </c>
      <c r="E110" s="1334">
        <f t="shared" si="8"/>
        <v>180</v>
      </c>
      <c r="F110" s="1332">
        <f t="shared" si="8"/>
        <v>49016</v>
      </c>
      <c r="G110" s="1333">
        <f t="shared" si="8"/>
        <v>16690</v>
      </c>
      <c r="H110" s="1333">
        <f t="shared" si="8"/>
        <v>3020</v>
      </c>
      <c r="I110" s="1333">
        <f t="shared" si="8"/>
        <v>1369</v>
      </c>
      <c r="J110" s="1333">
        <f t="shared" si="8"/>
        <v>0</v>
      </c>
      <c r="K110" s="1333">
        <f t="shared" si="8"/>
        <v>0</v>
      </c>
      <c r="L110" s="1335">
        <f t="shared" si="8"/>
        <v>538</v>
      </c>
      <c r="M110" s="1336">
        <f t="shared" si="8"/>
        <v>8291</v>
      </c>
      <c r="N110" s="1333">
        <f t="shared" si="8"/>
        <v>724</v>
      </c>
      <c r="O110" s="1335">
        <f t="shared" si="8"/>
        <v>1949</v>
      </c>
      <c r="P110" s="1337">
        <f t="shared" si="7"/>
        <v>89877</v>
      </c>
    </row>
    <row r="111" spans="1:16" ht="13.8" x14ac:dyDescent="0.25">
      <c r="A111" s="414">
        <v>3</v>
      </c>
      <c r="B111" s="178" t="s">
        <v>16</v>
      </c>
      <c r="C111" s="1332">
        <f t="shared" ref="C111:O111" si="9">C74+C41+C14</f>
        <v>8716</v>
      </c>
      <c r="D111" s="1333">
        <f t="shared" si="9"/>
        <v>2957</v>
      </c>
      <c r="E111" s="1334">
        <f t="shared" si="9"/>
        <v>44</v>
      </c>
      <c r="F111" s="1332">
        <f t="shared" si="9"/>
        <v>41003</v>
      </c>
      <c r="G111" s="1333">
        <f t="shared" si="9"/>
        <v>12784</v>
      </c>
      <c r="H111" s="1333">
        <f t="shared" si="9"/>
        <v>2693</v>
      </c>
      <c r="I111" s="1333">
        <f t="shared" si="9"/>
        <v>922</v>
      </c>
      <c r="J111" s="1333">
        <f t="shared" si="9"/>
        <v>0</v>
      </c>
      <c r="K111" s="1333">
        <f t="shared" si="9"/>
        <v>0</v>
      </c>
      <c r="L111" s="1335">
        <f t="shared" si="9"/>
        <v>667</v>
      </c>
      <c r="M111" s="1336">
        <f t="shared" si="9"/>
        <v>4392</v>
      </c>
      <c r="N111" s="1333">
        <f t="shared" si="9"/>
        <v>6948</v>
      </c>
      <c r="O111" s="1335">
        <f t="shared" si="9"/>
        <v>3061</v>
      </c>
      <c r="P111" s="1337">
        <f t="shared" si="7"/>
        <v>84187</v>
      </c>
    </row>
    <row r="112" spans="1:16" ht="13.8" x14ac:dyDescent="0.25">
      <c r="A112" s="414">
        <v>4</v>
      </c>
      <c r="B112" s="178" t="s">
        <v>17</v>
      </c>
      <c r="C112" s="1332">
        <f t="shared" ref="C112:O112" si="10">C75+C42+C15</f>
        <v>1760</v>
      </c>
      <c r="D112" s="1333">
        <f t="shared" si="10"/>
        <v>1605</v>
      </c>
      <c r="E112" s="1334">
        <f t="shared" si="10"/>
        <v>424</v>
      </c>
      <c r="F112" s="1332">
        <f t="shared" si="10"/>
        <v>24622</v>
      </c>
      <c r="G112" s="1333">
        <f t="shared" si="10"/>
        <v>9795</v>
      </c>
      <c r="H112" s="1333">
        <f t="shared" si="10"/>
        <v>888</v>
      </c>
      <c r="I112" s="1333">
        <f t="shared" si="10"/>
        <v>732</v>
      </c>
      <c r="J112" s="1333">
        <f t="shared" si="10"/>
        <v>366</v>
      </c>
      <c r="K112" s="1333">
        <f t="shared" si="10"/>
        <v>27</v>
      </c>
      <c r="L112" s="1335">
        <f t="shared" si="10"/>
        <v>0</v>
      </c>
      <c r="M112" s="1336">
        <f t="shared" si="10"/>
        <v>3331</v>
      </c>
      <c r="N112" s="1333">
        <f t="shared" si="10"/>
        <v>4640</v>
      </c>
      <c r="O112" s="1335">
        <f t="shared" si="10"/>
        <v>365</v>
      </c>
      <c r="P112" s="1337">
        <f t="shared" si="7"/>
        <v>48555</v>
      </c>
    </row>
    <row r="113" spans="1:16" ht="13.8" x14ac:dyDescent="0.25">
      <c r="A113" s="414">
        <v>5</v>
      </c>
      <c r="B113" s="178" t="s">
        <v>18</v>
      </c>
      <c r="C113" s="1332">
        <f t="shared" ref="C113:O113" si="11">C76+C43+C16</f>
        <v>10982</v>
      </c>
      <c r="D113" s="1333">
        <f t="shared" si="11"/>
        <v>1080</v>
      </c>
      <c r="E113" s="1334">
        <f t="shared" si="11"/>
        <v>136</v>
      </c>
      <c r="F113" s="1332">
        <f t="shared" si="11"/>
        <v>104277</v>
      </c>
      <c r="G113" s="1333">
        <f t="shared" si="11"/>
        <v>29533</v>
      </c>
      <c r="H113" s="1333">
        <f t="shared" si="11"/>
        <v>5873</v>
      </c>
      <c r="I113" s="1333">
        <f t="shared" si="11"/>
        <v>731</v>
      </c>
      <c r="J113" s="1333">
        <f t="shared" si="11"/>
        <v>786</v>
      </c>
      <c r="K113" s="1333">
        <f t="shared" si="11"/>
        <v>0</v>
      </c>
      <c r="L113" s="1335">
        <f t="shared" si="11"/>
        <v>433</v>
      </c>
      <c r="M113" s="1336">
        <f t="shared" si="11"/>
        <v>8025</v>
      </c>
      <c r="N113" s="1333">
        <f t="shared" si="11"/>
        <v>1080</v>
      </c>
      <c r="O113" s="1335">
        <f t="shared" si="11"/>
        <v>137</v>
      </c>
      <c r="P113" s="1337">
        <f t="shared" si="7"/>
        <v>163073</v>
      </c>
    </row>
    <row r="114" spans="1:16" ht="13.8" x14ac:dyDescent="0.25">
      <c r="A114" s="414">
        <v>6</v>
      </c>
      <c r="B114" s="178" t="s">
        <v>19</v>
      </c>
      <c r="C114" s="1332">
        <f t="shared" ref="C114:O114" si="12">C77+C44+C17</f>
        <v>7931</v>
      </c>
      <c r="D114" s="1333">
        <f t="shared" si="12"/>
        <v>2576</v>
      </c>
      <c r="E114" s="1334">
        <f t="shared" si="12"/>
        <v>313</v>
      </c>
      <c r="F114" s="1332">
        <f t="shared" si="12"/>
        <v>75075</v>
      </c>
      <c r="G114" s="1333">
        <f t="shared" si="12"/>
        <v>15337</v>
      </c>
      <c r="H114" s="1333">
        <f t="shared" si="12"/>
        <v>2988</v>
      </c>
      <c r="I114" s="1333">
        <f t="shared" si="12"/>
        <v>2215</v>
      </c>
      <c r="J114" s="1333">
        <f t="shared" si="12"/>
        <v>226</v>
      </c>
      <c r="K114" s="1333">
        <f t="shared" si="12"/>
        <v>0</v>
      </c>
      <c r="L114" s="1335">
        <f t="shared" si="12"/>
        <v>0</v>
      </c>
      <c r="M114" s="1336">
        <f t="shared" si="12"/>
        <v>5528</v>
      </c>
      <c r="N114" s="1333">
        <f t="shared" si="12"/>
        <v>68</v>
      </c>
      <c r="O114" s="1335">
        <f t="shared" si="12"/>
        <v>50</v>
      </c>
      <c r="P114" s="1337">
        <f t="shared" si="7"/>
        <v>112307</v>
      </c>
    </row>
    <row r="115" spans="1:16" ht="13.8" x14ac:dyDescent="0.25">
      <c r="A115" s="414">
        <v>7</v>
      </c>
      <c r="B115" s="178" t="s">
        <v>20</v>
      </c>
      <c r="C115" s="1332">
        <f t="shared" ref="C115:O115" si="13">C78+C45+C18</f>
        <v>5461</v>
      </c>
      <c r="D115" s="1333">
        <f t="shared" si="13"/>
        <v>4832</v>
      </c>
      <c r="E115" s="1334">
        <f t="shared" si="13"/>
        <v>313</v>
      </c>
      <c r="F115" s="1332">
        <f t="shared" si="13"/>
        <v>90792</v>
      </c>
      <c r="G115" s="1333">
        <f t="shared" si="13"/>
        <v>22137</v>
      </c>
      <c r="H115" s="1333">
        <f t="shared" si="13"/>
        <v>3850</v>
      </c>
      <c r="I115" s="1333">
        <f t="shared" si="13"/>
        <v>1716</v>
      </c>
      <c r="J115" s="1333">
        <f t="shared" si="13"/>
        <v>1098</v>
      </c>
      <c r="K115" s="1333">
        <f t="shared" si="13"/>
        <v>0</v>
      </c>
      <c r="L115" s="1335">
        <f t="shared" si="13"/>
        <v>732</v>
      </c>
      <c r="M115" s="1336">
        <f t="shared" si="13"/>
        <v>6687</v>
      </c>
      <c r="N115" s="1333">
        <f t="shared" si="13"/>
        <v>808</v>
      </c>
      <c r="O115" s="1335">
        <f t="shared" si="13"/>
        <v>4010</v>
      </c>
      <c r="P115" s="1337">
        <f t="shared" si="7"/>
        <v>142436</v>
      </c>
    </row>
    <row r="116" spans="1:16" ht="13.8" x14ac:dyDescent="0.25">
      <c r="A116" s="414">
        <v>8</v>
      </c>
      <c r="B116" s="178" t="s">
        <v>21</v>
      </c>
      <c r="C116" s="1332">
        <f t="shared" ref="C116:O116" si="14">C79+C46+C19</f>
        <v>5203</v>
      </c>
      <c r="D116" s="1333">
        <f t="shared" si="14"/>
        <v>2382</v>
      </c>
      <c r="E116" s="1334">
        <f t="shared" si="14"/>
        <v>215</v>
      </c>
      <c r="F116" s="1332">
        <f t="shared" si="14"/>
        <v>93287</v>
      </c>
      <c r="G116" s="1333">
        <f t="shared" si="14"/>
        <v>24994</v>
      </c>
      <c r="H116" s="1333">
        <f t="shared" si="14"/>
        <v>1606</v>
      </c>
      <c r="I116" s="1333">
        <f t="shared" si="14"/>
        <v>1748</v>
      </c>
      <c r="J116" s="1333">
        <f t="shared" si="14"/>
        <v>305</v>
      </c>
      <c r="K116" s="1333">
        <f t="shared" si="14"/>
        <v>145</v>
      </c>
      <c r="L116" s="1335">
        <f t="shared" si="14"/>
        <v>732</v>
      </c>
      <c r="M116" s="1336">
        <f t="shared" si="14"/>
        <v>2562</v>
      </c>
      <c r="N116" s="1333">
        <f t="shared" si="14"/>
        <v>0</v>
      </c>
      <c r="O116" s="1335">
        <f t="shared" si="14"/>
        <v>3188</v>
      </c>
      <c r="P116" s="1337">
        <f t="shared" si="7"/>
        <v>136367</v>
      </c>
    </row>
    <row r="117" spans="1:16" ht="13.8" x14ac:dyDescent="0.25">
      <c r="A117" s="414">
        <v>9</v>
      </c>
      <c r="B117" s="178" t="s">
        <v>22</v>
      </c>
      <c r="C117" s="1332">
        <f t="shared" ref="C117:O117" si="15">C80+C47+C20</f>
        <v>13006</v>
      </c>
      <c r="D117" s="1333">
        <f t="shared" si="15"/>
        <v>1298</v>
      </c>
      <c r="E117" s="1334">
        <f t="shared" si="15"/>
        <v>128</v>
      </c>
      <c r="F117" s="1332">
        <f t="shared" si="15"/>
        <v>47304</v>
      </c>
      <c r="G117" s="1333">
        <f t="shared" si="15"/>
        <v>18441</v>
      </c>
      <c r="H117" s="1333">
        <f t="shared" si="15"/>
        <v>2434</v>
      </c>
      <c r="I117" s="1333">
        <f t="shared" si="15"/>
        <v>1464</v>
      </c>
      <c r="J117" s="1333">
        <f t="shared" si="15"/>
        <v>0</v>
      </c>
      <c r="K117" s="1333">
        <f t="shared" si="15"/>
        <v>366</v>
      </c>
      <c r="L117" s="1335">
        <f t="shared" si="15"/>
        <v>366</v>
      </c>
      <c r="M117" s="1336">
        <f t="shared" si="15"/>
        <v>1096</v>
      </c>
      <c r="N117" s="1333">
        <f t="shared" si="15"/>
        <v>1186</v>
      </c>
      <c r="O117" s="1335">
        <f t="shared" si="15"/>
        <v>2869</v>
      </c>
      <c r="P117" s="1337">
        <f t="shared" si="7"/>
        <v>89958</v>
      </c>
    </row>
    <row r="118" spans="1:16" ht="13.8" x14ac:dyDescent="0.25">
      <c r="A118" s="414">
        <v>10</v>
      </c>
      <c r="B118" s="178" t="s">
        <v>23</v>
      </c>
      <c r="C118" s="1332">
        <f t="shared" ref="C118:O118" si="16">C81+C48+C21</f>
        <v>8928</v>
      </c>
      <c r="D118" s="1333">
        <f t="shared" si="16"/>
        <v>1798</v>
      </c>
      <c r="E118" s="1334">
        <f t="shared" si="16"/>
        <v>207</v>
      </c>
      <c r="F118" s="1332">
        <f t="shared" si="16"/>
        <v>47904</v>
      </c>
      <c r="G118" s="1333">
        <f t="shared" si="16"/>
        <v>17987</v>
      </c>
      <c r="H118" s="1333">
        <f t="shared" si="16"/>
        <v>2550</v>
      </c>
      <c r="I118" s="1333">
        <f t="shared" si="16"/>
        <v>2201</v>
      </c>
      <c r="J118" s="1333">
        <f t="shared" si="16"/>
        <v>366</v>
      </c>
      <c r="K118" s="1333">
        <f t="shared" si="16"/>
        <v>0</v>
      </c>
      <c r="L118" s="1335">
        <f t="shared" si="16"/>
        <v>366</v>
      </c>
      <c r="M118" s="1336">
        <f t="shared" si="16"/>
        <v>3291</v>
      </c>
      <c r="N118" s="1333">
        <f t="shared" si="16"/>
        <v>0</v>
      </c>
      <c r="O118" s="1335">
        <f t="shared" si="16"/>
        <v>0</v>
      </c>
      <c r="P118" s="1337">
        <f t="shared" si="7"/>
        <v>85598</v>
      </c>
    </row>
    <row r="119" spans="1:16" ht="13.8" x14ac:dyDescent="0.25">
      <c r="A119" s="414">
        <v>11</v>
      </c>
      <c r="B119" s="178" t="s">
        <v>24</v>
      </c>
      <c r="C119" s="1332">
        <f t="shared" ref="C119:O119" si="17">C82+C49+C22</f>
        <v>4592</v>
      </c>
      <c r="D119" s="1333">
        <f t="shared" si="17"/>
        <v>2961</v>
      </c>
      <c r="E119" s="1334">
        <f t="shared" si="17"/>
        <v>437</v>
      </c>
      <c r="F119" s="1332">
        <f t="shared" si="17"/>
        <v>47497</v>
      </c>
      <c r="G119" s="1333">
        <f t="shared" si="17"/>
        <v>12161</v>
      </c>
      <c r="H119" s="1333">
        <f t="shared" si="17"/>
        <v>2867</v>
      </c>
      <c r="I119" s="1333">
        <f t="shared" si="17"/>
        <v>1760</v>
      </c>
      <c r="J119" s="1333">
        <f t="shared" si="17"/>
        <v>0</v>
      </c>
      <c r="K119" s="1333">
        <f t="shared" si="17"/>
        <v>0</v>
      </c>
      <c r="L119" s="1335">
        <f t="shared" si="17"/>
        <v>153</v>
      </c>
      <c r="M119" s="1336">
        <f t="shared" si="17"/>
        <v>3396</v>
      </c>
      <c r="N119" s="1333">
        <f t="shared" si="17"/>
        <v>0</v>
      </c>
      <c r="O119" s="1335">
        <f t="shared" si="17"/>
        <v>6844</v>
      </c>
      <c r="P119" s="1337">
        <f t="shared" si="7"/>
        <v>82668</v>
      </c>
    </row>
    <row r="120" spans="1:16" ht="13.8" x14ac:dyDescent="0.25">
      <c r="A120" s="414">
        <v>12</v>
      </c>
      <c r="B120" s="178" t="s">
        <v>25</v>
      </c>
      <c r="C120" s="1332">
        <f t="shared" ref="C120:O120" si="18">C83+C50+C23</f>
        <v>15304</v>
      </c>
      <c r="D120" s="1333">
        <f t="shared" si="18"/>
        <v>5853</v>
      </c>
      <c r="E120" s="1334">
        <f t="shared" si="18"/>
        <v>144</v>
      </c>
      <c r="F120" s="1332">
        <f t="shared" si="18"/>
        <v>89286</v>
      </c>
      <c r="G120" s="1333">
        <f t="shared" si="18"/>
        <v>26841</v>
      </c>
      <c r="H120" s="1333">
        <f t="shared" si="18"/>
        <v>7131</v>
      </c>
      <c r="I120" s="1333">
        <f t="shared" si="18"/>
        <v>2104</v>
      </c>
      <c r="J120" s="1333">
        <f t="shared" si="18"/>
        <v>249</v>
      </c>
      <c r="K120" s="1333">
        <f t="shared" si="18"/>
        <v>1251</v>
      </c>
      <c r="L120" s="1335">
        <f t="shared" si="18"/>
        <v>732</v>
      </c>
      <c r="M120" s="1336">
        <f t="shared" si="18"/>
        <v>10461</v>
      </c>
      <c r="N120" s="1333">
        <f t="shared" si="18"/>
        <v>869</v>
      </c>
      <c r="O120" s="1335">
        <f t="shared" si="18"/>
        <v>4963</v>
      </c>
      <c r="P120" s="1337">
        <f t="shared" si="7"/>
        <v>165188</v>
      </c>
    </row>
    <row r="121" spans="1:16" ht="13.8" x14ac:dyDescent="0.25">
      <c r="A121" s="414">
        <v>13</v>
      </c>
      <c r="B121" s="178" t="s">
        <v>26</v>
      </c>
      <c r="C121" s="1332">
        <f t="shared" ref="C121:O121" si="19">C84+C51+C24</f>
        <v>16976</v>
      </c>
      <c r="D121" s="1333">
        <f t="shared" si="19"/>
        <v>5571</v>
      </c>
      <c r="E121" s="1334">
        <f t="shared" si="19"/>
        <v>369</v>
      </c>
      <c r="F121" s="1332">
        <f t="shared" si="19"/>
        <v>130585</v>
      </c>
      <c r="G121" s="1333">
        <f t="shared" si="19"/>
        <v>34142</v>
      </c>
      <c r="H121" s="1333">
        <f t="shared" si="19"/>
        <v>3204</v>
      </c>
      <c r="I121" s="1333">
        <f t="shared" si="19"/>
        <v>2106</v>
      </c>
      <c r="J121" s="1333">
        <f t="shared" si="19"/>
        <v>732</v>
      </c>
      <c r="K121" s="1333">
        <f t="shared" si="19"/>
        <v>262</v>
      </c>
      <c r="L121" s="1335">
        <f t="shared" si="19"/>
        <v>0</v>
      </c>
      <c r="M121" s="1336">
        <f t="shared" si="19"/>
        <v>3215</v>
      </c>
      <c r="N121" s="1333">
        <f t="shared" si="19"/>
        <v>7489</v>
      </c>
      <c r="O121" s="1335">
        <f t="shared" si="19"/>
        <v>2545</v>
      </c>
      <c r="P121" s="1337">
        <f t="shared" si="7"/>
        <v>207196</v>
      </c>
    </row>
    <row r="122" spans="1:16" ht="13.8" x14ac:dyDescent="0.25">
      <c r="A122" s="414">
        <v>14</v>
      </c>
      <c r="B122" s="178" t="s">
        <v>27</v>
      </c>
      <c r="C122" s="1332">
        <f t="shared" ref="C122:O122" si="20">C85+C52+C25</f>
        <v>14696</v>
      </c>
      <c r="D122" s="1333">
        <f t="shared" si="20"/>
        <v>3476</v>
      </c>
      <c r="E122" s="1334">
        <f t="shared" si="20"/>
        <v>481</v>
      </c>
      <c r="F122" s="1332">
        <f t="shared" si="20"/>
        <v>137712</v>
      </c>
      <c r="G122" s="1333">
        <f t="shared" si="20"/>
        <v>30390</v>
      </c>
      <c r="H122" s="1333">
        <f t="shared" si="20"/>
        <v>3780</v>
      </c>
      <c r="I122" s="1333">
        <f t="shared" si="20"/>
        <v>2925</v>
      </c>
      <c r="J122" s="1333">
        <f t="shared" si="20"/>
        <v>0</v>
      </c>
      <c r="K122" s="1333">
        <f t="shared" si="20"/>
        <v>0</v>
      </c>
      <c r="L122" s="1335">
        <f t="shared" si="20"/>
        <v>196</v>
      </c>
      <c r="M122" s="1336">
        <f t="shared" si="20"/>
        <v>5189</v>
      </c>
      <c r="N122" s="1333">
        <f t="shared" si="20"/>
        <v>3805</v>
      </c>
      <c r="O122" s="1335">
        <f t="shared" si="20"/>
        <v>6637</v>
      </c>
      <c r="P122" s="1337">
        <f t="shared" si="7"/>
        <v>209287</v>
      </c>
    </row>
    <row r="123" spans="1:16" ht="15.75" customHeight="1" thickBot="1" x14ac:dyDescent="0.3">
      <c r="A123" s="1181">
        <v>15</v>
      </c>
      <c r="B123" s="415" t="s">
        <v>28</v>
      </c>
      <c r="C123" s="1338">
        <f t="shared" ref="C123:O123" si="21">C86+C53+C26</f>
        <v>4250</v>
      </c>
      <c r="D123" s="1339">
        <f t="shared" si="21"/>
        <v>951</v>
      </c>
      <c r="E123" s="1340">
        <f t="shared" si="21"/>
        <v>140</v>
      </c>
      <c r="F123" s="1338">
        <f t="shared" si="21"/>
        <v>26844</v>
      </c>
      <c r="G123" s="1339">
        <f t="shared" si="21"/>
        <v>8836</v>
      </c>
      <c r="H123" s="1339">
        <f t="shared" si="21"/>
        <v>675</v>
      </c>
      <c r="I123" s="1339">
        <f t="shared" si="21"/>
        <v>1464</v>
      </c>
      <c r="J123" s="1339">
        <f t="shared" si="21"/>
        <v>0</v>
      </c>
      <c r="K123" s="1339">
        <f t="shared" si="21"/>
        <v>288</v>
      </c>
      <c r="L123" s="1341">
        <f t="shared" si="21"/>
        <v>398</v>
      </c>
      <c r="M123" s="1342">
        <f t="shared" si="21"/>
        <v>5055</v>
      </c>
      <c r="N123" s="1339">
        <f t="shared" si="21"/>
        <v>366</v>
      </c>
      <c r="O123" s="1341">
        <f t="shared" si="21"/>
        <v>3785</v>
      </c>
      <c r="P123" s="1343">
        <f t="shared" si="7"/>
        <v>53052</v>
      </c>
    </row>
    <row r="124" spans="1:16" ht="13.8" x14ac:dyDescent="0.25">
      <c r="A124" s="1126"/>
      <c r="B124" s="1127" t="s">
        <v>489</v>
      </c>
      <c r="C124" s="1188">
        <f t="shared" ref="C124:P124" si="22">SUM(C109:C123)</f>
        <v>130654</v>
      </c>
      <c r="D124" s="1124">
        <f t="shared" si="22"/>
        <v>42088</v>
      </c>
      <c r="E124" s="1125">
        <f t="shared" si="22"/>
        <v>3893</v>
      </c>
      <c r="F124" s="1128">
        <f t="shared" si="22"/>
        <v>1043838</v>
      </c>
      <c r="G124" s="1124">
        <f t="shared" si="22"/>
        <v>289058</v>
      </c>
      <c r="H124" s="1124">
        <f t="shared" si="22"/>
        <v>46429</v>
      </c>
      <c r="I124" s="1124">
        <f t="shared" si="22"/>
        <v>24396</v>
      </c>
      <c r="J124" s="1124">
        <f t="shared" si="22"/>
        <v>4494</v>
      </c>
      <c r="K124" s="1124">
        <f t="shared" si="22"/>
        <v>2438</v>
      </c>
      <c r="L124" s="1186">
        <f t="shared" si="22"/>
        <v>5679</v>
      </c>
      <c r="M124" s="1188">
        <f t="shared" si="22"/>
        <v>82145</v>
      </c>
      <c r="N124" s="1124">
        <f t="shared" si="22"/>
        <v>27983</v>
      </c>
      <c r="O124" s="1125">
        <f t="shared" si="22"/>
        <v>42896</v>
      </c>
      <c r="P124" s="1190">
        <f t="shared" si="22"/>
        <v>1745991</v>
      </c>
    </row>
    <row r="125" spans="1:16" s="557" customFormat="1" ht="13.8" x14ac:dyDescent="0.25">
      <c r="A125" s="175"/>
      <c r="B125" s="1203" t="s">
        <v>437</v>
      </c>
      <c r="C125" s="469">
        <v>141248</v>
      </c>
      <c r="D125" s="464">
        <v>37029</v>
      </c>
      <c r="E125" s="465">
        <v>3816</v>
      </c>
      <c r="F125" s="874">
        <v>1065774</v>
      </c>
      <c r="G125" s="464">
        <v>296246</v>
      </c>
      <c r="H125" s="464">
        <v>45389</v>
      </c>
      <c r="I125" s="464">
        <v>24381</v>
      </c>
      <c r="J125" s="464">
        <v>4392</v>
      </c>
      <c r="K125" s="464">
        <v>2992</v>
      </c>
      <c r="L125" s="1002">
        <v>5159</v>
      </c>
      <c r="M125" s="469">
        <v>86427</v>
      </c>
      <c r="N125" s="464">
        <v>31379</v>
      </c>
      <c r="O125" s="465">
        <v>60224.5</v>
      </c>
      <c r="P125" s="1191">
        <v>1804456.5</v>
      </c>
    </row>
    <row r="126" spans="1:16" s="557" customFormat="1" ht="13.8" x14ac:dyDescent="0.25">
      <c r="A126" s="470"/>
      <c r="B126" s="876" t="s">
        <v>390</v>
      </c>
      <c r="C126" s="1189">
        <v>151294</v>
      </c>
      <c r="D126" s="472">
        <v>33802</v>
      </c>
      <c r="E126" s="471">
        <v>3413</v>
      </c>
      <c r="F126" s="873">
        <v>1068176</v>
      </c>
      <c r="G126" s="472">
        <v>300742</v>
      </c>
      <c r="H126" s="472">
        <v>45096</v>
      </c>
      <c r="I126" s="472">
        <v>23532</v>
      </c>
      <c r="J126" s="472">
        <v>5150</v>
      </c>
      <c r="K126" s="472">
        <v>3083</v>
      </c>
      <c r="L126" s="1187">
        <v>5760</v>
      </c>
      <c r="M126" s="1189">
        <v>95772</v>
      </c>
      <c r="N126" s="472">
        <v>27098</v>
      </c>
      <c r="O126" s="471">
        <v>55550</v>
      </c>
      <c r="P126" s="1192">
        <v>1818468</v>
      </c>
    </row>
    <row r="127" spans="1:16" s="462" customFormat="1" ht="13.8" x14ac:dyDescent="0.25">
      <c r="A127" s="470"/>
      <c r="B127" s="877" t="s">
        <v>224</v>
      </c>
      <c r="C127" s="1189">
        <v>163890</v>
      </c>
      <c r="D127" s="472">
        <v>37162</v>
      </c>
      <c r="E127" s="471">
        <v>4113</v>
      </c>
      <c r="F127" s="873">
        <v>1079373</v>
      </c>
      <c r="G127" s="472">
        <v>308578</v>
      </c>
      <c r="H127" s="472">
        <v>42453</v>
      </c>
      <c r="I127" s="472">
        <v>22913</v>
      </c>
      <c r="J127" s="472">
        <v>3696</v>
      </c>
      <c r="K127" s="472">
        <v>2806</v>
      </c>
      <c r="L127" s="1187">
        <v>4456</v>
      </c>
      <c r="M127" s="1189">
        <v>92470</v>
      </c>
      <c r="N127" s="472">
        <v>34286</v>
      </c>
      <c r="O127" s="471">
        <v>49788.25</v>
      </c>
      <c r="P127" s="1192">
        <v>1845984.25</v>
      </c>
    </row>
    <row r="128" spans="1:16" ht="13.8" x14ac:dyDescent="0.25">
      <c r="A128" s="175"/>
      <c r="B128" s="878" t="s">
        <v>151</v>
      </c>
      <c r="C128" s="469">
        <v>169116</v>
      </c>
      <c r="D128" s="464">
        <v>38517</v>
      </c>
      <c r="E128" s="465">
        <v>4915</v>
      </c>
      <c r="F128" s="874">
        <v>1076634</v>
      </c>
      <c r="G128" s="464">
        <v>316448</v>
      </c>
      <c r="H128" s="464">
        <v>41913</v>
      </c>
      <c r="I128" s="464">
        <v>22627</v>
      </c>
      <c r="J128" s="464">
        <v>2380</v>
      </c>
      <c r="K128" s="464">
        <v>2720</v>
      </c>
      <c r="L128" s="1002">
        <v>3286</v>
      </c>
      <c r="M128" s="469">
        <v>91314</v>
      </c>
      <c r="N128" s="464">
        <v>37697</v>
      </c>
      <c r="O128" s="465">
        <v>47634</v>
      </c>
      <c r="P128" s="1191">
        <v>1855201</v>
      </c>
    </row>
    <row r="129" spans="1:23" ht="13.8" x14ac:dyDescent="0.25">
      <c r="A129" s="175"/>
      <c r="B129" s="878" t="s">
        <v>150</v>
      </c>
      <c r="C129" s="469">
        <v>159675</v>
      </c>
      <c r="D129" s="464">
        <v>35320</v>
      </c>
      <c r="E129" s="465">
        <v>3213</v>
      </c>
      <c r="F129" s="874">
        <v>1072013</v>
      </c>
      <c r="G129" s="464">
        <v>315337</v>
      </c>
      <c r="H129" s="464">
        <v>42587</v>
      </c>
      <c r="I129" s="464">
        <v>21206</v>
      </c>
      <c r="J129" s="464">
        <v>3690</v>
      </c>
      <c r="K129" s="464">
        <v>3619</v>
      </c>
      <c r="L129" s="1002">
        <v>1973</v>
      </c>
      <c r="M129" s="469">
        <v>104826</v>
      </c>
      <c r="N129" s="464">
        <v>40908</v>
      </c>
      <c r="O129" s="465">
        <v>51569</v>
      </c>
      <c r="P129" s="1191">
        <v>1855936</v>
      </c>
      <c r="W129" t="s">
        <v>152</v>
      </c>
    </row>
    <row r="130" spans="1:23" ht="14.4" thickBot="1" x14ac:dyDescent="0.3">
      <c r="A130" s="176"/>
      <c r="B130" s="879" t="s">
        <v>73</v>
      </c>
      <c r="C130" s="738">
        <v>172505</v>
      </c>
      <c r="D130" s="466">
        <v>23312</v>
      </c>
      <c r="E130" s="467">
        <v>2470</v>
      </c>
      <c r="F130" s="875">
        <v>1088747</v>
      </c>
      <c r="G130" s="466">
        <v>323494</v>
      </c>
      <c r="H130" s="466">
        <v>41430</v>
      </c>
      <c r="I130" s="466">
        <v>20835</v>
      </c>
      <c r="J130" s="466">
        <v>2953</v>
      </c>
      <c r="K130" s="466">
        <v>1005</v>
      </c>
      <c r="L130" s="1184" t="s">
        <v>175</v>
      </c>
      <c r="M130" s="738">
        <v>97343</v>
      </c>
      <c r="N130" s="466">
        <v>43530</v>
      </c>
      <c r="O130" s="467">
        <v>43615</v>
      </c>
      <c r="P130" s="1193">
        <v>1861239</v>
      </c>
    </row>
    <row r="131" spans="1:23" x14ac:dyDescent="0.25">
      <c r="A131" s="1" t="s">
        <v>77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23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</sheetData>
  <mergeCells count="12">
    <mergeCell ref="C10:E10"/>
    <mergeCell ref="M10:O10"/>
    <mergeCell ref="C37:E37"/>
    <mergeCell ref="M37:O37"/>
    <mergeCell ref="F10:L10"/>
    <mergeCell ref="F37:L37"/>
    <mergeCell ref="C70:E70"/>
    <mergeCell ref="M70:O70"/>
    <mergeCell ref="C107:E107"/>
    <mergeCell ref="M107:O107"/>
    <mergeCell ref="F70:L70"/>
    <mergeCell ref="F107:L107"/>
  </mergeCells>
  <pageMargins left="0.39370078740157505" right="0.39370078740157505" top="0.78740157480314998" bottom="0.59055118110236204" header="0.5" footer="0.5"/>
  <pageSetup paperSize="9" fitToHeight="0" orientation="landscape" r:id="rId1"/>
  <headerFooter alignWithMargins="0">
    <oddFooter>&amp;L&amp;F&amp;RÅrsstatistikk 2016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Z28"/>
  <sheetViews>
    <sheetView showGridLines="0" tabSelected="1" topLeftCell="A4" zoomScaleNormal="100" workbookViewId="0">
      <selection activeCell="E39" sqref="E39"/>
    </sheetView>
  </sheetViews>
  <sheetFormatPr baseColWidth="10" defaultColWidth="11.44140625" defaultRowHeight="11.4" x14ac:dyDescent="0.2"/>
  <cols>
    <col min="1" max="1" width="4.88671875" style="5" customWidth="1"/>
    <col min="2" max="2" width="22" style="2" bestFit="1" customWidth="1"/>
    <col min="3" max="3" width="12.6640625" style="2" customWidth="1"/>
    <col min="4" max="4" width="16.5546875" style="2" customWidth="1"/>
    <col min="5" max="9" width="14.6640625" style="2" customWidth="1"/>
    <col min="10" max="10" width="11.44140625" style="2" customWidth="1"/>
    <col min="11" max="11" width="4.88671875" style="5" customWidth="1"/>
    <col min="12" max="12" width="22" style="2" bestFit="1" customWidth="1"/>
    <col min="13" max="13" width="18.5546875" style="2" hidden="1" customWidth="1"/>
    <col min="14" max="14" width="13.109375" style="2" hidden="1" customWidth="1"/>
    <col min="15" max="15" width="18.5546875" style="2" hidden="1" customWidth="1"/>
    <col min="16" max="16" width="13.109375" style="2" hidden="1" customWidth="1"/>
    <col min="17" max="17" width="16.6640625" style="2" hidden="1" customWidth="1"/>
    <col min="18" max="18" width="13.33203125" style="2" hidden="1" customWidth="1"/>
    <col min="19" max="19" width="16.6640625" style="2" customWidth="1"/>
    <col min="20" max="20" width="13.33203125" style="2" customWidth="1"/>
    <col min="21" max="21" width="11.44140625" style="2" customWidth="1"/>
    <col min="22" max="16384" width="11.44140625" style="2"/>
  </cols>
  <sheetData>
    <row r="1" spans="1:26" x14ac:dyDescent="0.2">
      <c r="A1" s="154" t="s">
        <v>204</v>
      </c>
      <c r="B1" s="155"/>
    </row>
    <row r="2" spans="1:26" x14ac:dyDescent="0.2">
      <c r="A2" s="1" t="s">
        <v>0</v>
      </c>
      <c r="K2" s="1"/>
    </row>
    <row r="4" spans="1:26" x14ac:dyDescent="0.2">
      <c r="A4" s="1" t="str">
        <f>A7</f>
        <v>Tabell 3-4 - A - Egenbetaling for heldøgnsplasser i eldreomsorgsinstitusjoner som bydelen disponerer</v>
      </c>
      <c r="K4" s="1"/>
    </row>
    <row r="5" spans="1:26" x14ac:dyDescent="0.2">
      <c r="A5" s="1" t="str">
        <f>K7</f>
        <v>Tabell 3-4 - B1 - HMS i pleie- og omsorgssektoren - internkontroll i helse- og sosialtjenesten</v>
      </c>
    </row>
    <row r="7" spans="1:26" s="113" customFormat="1" ht="26.25" customHeight="1" thickBot="1" x14ac:dyDescent="0.3">
      <c r="A7" s="65" t="s">
        <v>245</v>
      </c>
      <c r="K7" s="65" t="s">
        <v>246</v>
      </c>
    </row>
    <row r="8" spans="1:26" s="113" customFormat="1" ht="26.25" customHeight="1" thickBot="1" x14ac:dyDescent="0.3">
      <c r="A8" s="66"/>
      <c r="B8" s="10"/>
      <c r="C8" s="1520" t="s">
        <v>247</v>
      </c>
      <c r="D8" s="1520"/>
      <c r="E8" s="1520"/>
      <c r="F8" s="1520" t="s">
        <v>248</v>
      </c>
      <c r="G8" s="1520"/>
      <c r="H8" s="1520"/>
      <c r="I8" s="1520"/>
      <c r="K8" s="66"/>
      <c r="L8" s="10"/>
      <c r="M8" s="1520" t="s">
        <v>249</v>
      </c>
      <c r="N8" s="1520"/>
      <c r="O8" s="1520" t="s">
        <v>250</v>
      </c>
      <c r="P8" s="1520"/>
      <c r="Q8" s="1520" t="s">
        <v>251</v>
      </c>
      <c r="R8" s="1520"/>
      <c r="S8" s="1520" t="s">
        <v>252</v>
      </c>
      <c r="T8" s="1520"/>
    </row>
    <row r="9" spans="1:26" s="113" customFormat="1" ht="93" customHeight="1" thickBot="1" x14ac:dyDescent="0.3">
      <c r="A9" s="17" t="s">
        <v>74</v>
      </c>
      <c r="B9" s="67" t="s">
        <v>3</v>
      </c>
      <c r="C9" s="41" t="s">
        <v>253</v>
      </c>
      <c r="D9" s="42" t="s">
        <v>254</v>
      </c>
      <c r="E9" s="40" t="s">
        <v>255</v>
      </c>
      <c r="F9" s="12" t="s">
        <v>256</v>
      </c>
      <c r="G9" s="40" t="s">
        <v>257</v>
      </c>
      <c r="H9" s="40" t="s">
        <v>258</v>
      </c>
      <c r="I9" s="40" t="s">
        <v>259</v>
      </c>
      <c r="K9" s="17" t="s">
        <v>74</v>
      </c>
      <c r="L9" s="67" t="s">
        <v>3</v>
      </c>
      <c r="M9" s="17" t="s">
        <v>260</v>
      </c>
      <c r="N9" s="16" t="s">
        <v>261</v>
      </c>
      <c r="O9" s="17" t="s">
        <v>260</v>
      </c>
      <c r="P9" s="16" t="s">
        <v>261</v>
      </c>
      <c r="Q9" s="17" t="s">
        <v>260</v>
      </c>
      <c r="R9" s="16" t="s">
        <v>261</v>
      </c>
      <c r="S9" s="41" t="s">
        <v>260</v>
      </c>
      <c r="T9" s="40" t="s">
        <v>261</v>
      </c>
    </row>
    <row r="10" spans="1:26" ht="12.9" customHeight="1" x14ac:dyDescent="0.25">
      <c r="A10" s="31">
        <v>1</v>
      </c>
      <c r="B10" s="32" t="s">
        <v>14</v>
      </c>
      <c r="C10" s="1347">
        <v>23927</v>
      </c>
      <c r="D10" s="1348">
        <v>4849</v>
      </c>
      <c r="E10" s="1349">
        <v>185</v>
      </c>
      <c r="F10" s="179">
        <f t="shared" ref="F10:F25" si="0">IF(C10=0,0,C10*1000/E10)</f>
        <v>129335.13513513513</v>
      </c>
      <c r="G10" s="180">
        <f t="shared" ref="G10:G25" si="1">IF(D10=0,0,D10*1000/E10)</f>
        <v>26210.81081081081</v>
      </c>
      <c r="H10" s="1353">
        <f t="shared" ref="H10:H25" si="2">IF((C10+D10)=0,0,(C10+D10)*1000/E10)</f>
        <v>155545.94594594595</v>
      </c>
      <c r="I10" s="1356">
        <f t="shared" ref="I10:I25" si="3">(H10-$H$25)*100/$H$25</f>
        <v>-14.201771164487152</v>
      </c>
      <c r="K10" s="31">
        <v>1</v>
      </c>
      <c r="L10" s="32" t="s">
        <v>14</v>
      </c>
      <c r="M10" s="181" t="s">
        <v>262</v>
      </c>
      <c r="N10" s="182" t="s">
        <v>263</v>
      </c>
      <c r="O10" s="183" t="s">
        <v>262</v>
      </c>
      <c r="P10" s="184" t="s">
        <v>264</v>
      </c>
      <c r="Q10" s="183" t="s">
        <v>231</v>
      </c>
      <c r="R10" s="185" t="s">
        <v>232</v>
      </c>
      <c r="S10" s="171" t="s">
        <v>262</v>
      </c>
      <c r="T10" s="968" t="s">
        <v>513</v>
      </c>
      <c r="Z10" s="2" t="s">
        <v>152</v>
      </c>
    </row>
    <row r="11" spans="1:26" ht="12.9" customHeight="1" x14ac:dyDescent="0.25">
      <c r="A11" s="25">
        <v>2</v>
      </c>
      <c r="B11" s="26" t="s">
        <v>15</v>
      </c>
      <c r="C11" s="1350">
        <v>31728</v>
      </c>
      <c r="D11" s="60">
        <v>5385</v>
      </c>
      <c r="E11" s="1351">
        <v>248</v>
      </c>
      <c r="F11" s="186">
        <f t="shared" si="0"/>
        <v>127935.48387096774</v>
      </c>
      <c r="G11" s="60">
        <f t="shared" si="1"/>
        <v>21713.709677419356</v>
      </c>
      <c r="H11" s="1354">
        <f t="shared" si="2"/>
        <v>149649.19354838709</v>
      </c>
      <c r="I11" s="1357">
        <f t="shared" si="3"/>
        <v>-17.454385101258801</v>
      </c>
      <c r="K11" s="25">
        <v>2</v>
      </c>
      <c r="L11" s="26" t="s">
        <v>15</v>
      </c>
      <c r="M11" s="187" t="s">
        <v>265</v>
      </c>
      <c r="N11" s="188" t="s">
        <v>266</v>
      </c>
      <c r="O11" s="187" t="s">
        <v>265</v>
      </c>
      <c r="P11" s="189" t="s">
        <v>267</v>
      </c>
      <c r="Q11" s="187">
        <v>0</v>
      </c>
      <c r="R11" s="190">
        <v>31</v>
      </c>
      <c r="S11" s="172" t="s">
        <v>265</v>
      </c>
      <c r="T11" s="969" t="s">
        <v>514</v>
      </c>
    </row>
    <row r="12" spans="1:26" ht="12.9" customHeight="1" x14ac:dyDescent="0.25">
      <c r="A12" s="25">
        <v>3</v>
      </c>
      <c r="B12" s="26" t="s">
        <v>16</v>
      </c>
      <c r="C12" s="1350">
        <v>28176</v>
      </c>
      <c r="D12" s="60">
        <v>6469</v>
      </c>
      <c r="E12" s="1351">
        <v>228</v>
      </c>
      <c r="F12" s="186">
        <f t="shared" si="0"/>
        <v>123578.94736842105</v>
      </c>
      <c r="G12" s="60">
        <f t="shared" si="1"/>
        <v>28372.807017543859</v>
      </c>
      <c r="H12" s="1354">
        <f t="shared" si="2"/>
        <v>151951.75438596492</v>
      </c>
      <c r="I12" s="1357">
        <f t="shared" si="3"/>
        <v>-16.184306087313654</v>
      </c>
      <c r="K12" s="25">
        <v>3</v>
      </c>
      <c r="L12" s="26" t="s">
        <v>16</v>
      </c>
      <c r="M12" s="187" t="s">
        <v>262</v>
      </c>
      <c r="N12" s="188" t="s">
        <v>268</v>
      </c>
      <c r="O12" s="187" t="s">
        <v>262</v>
      </c>
      <c r="P12" s="189" t="s">
        <v>268</v>
      </c>
      <c r="Q12" s="187">
        <v>8</v>
      </c>
      <c r="R12" s="190">
        <v>12</v>
      </c>
      <c r="S12" s="172" t="s">
        <v>262</v>
      </c>
      <c r="T12" s="969" t="s">
        <v>514</v>
      </c>
      <c r="W12" s="2" t="s">
        <v>152</v>
      </c>
    </row>
    <row r="13" spans="1:26" ht="12.9" customHeight="1" x14ac:dyDescent="0.25">
      <c r="A13" s="25">
        <v>4</v>
      </c>
      <c r="B13" s="26" t="s">
        <v>17</v>
      </c>
      <c r="C13" s="1350">
        <v>18859</v>
      </c>
      <c r="D13" s="60">
        <v>6777</v>
      </c>
      <c r="E13" s="1351">
        <v>131</v>
      </c>
      <c r="F13" s="186">
        <f t="shared" si="0"/>
        <v>143961.83206106871</v>
      </c>
      <c r="G13" s="60">
        <f t="shared" si="1"/>
        <v>51732.824427480919</v>
      </c>
      <c r="H13" s="1354">
        <f t="shared" si="2"/>
        <v>195694.6564885496</v>
      </c>
      <c r="I13" s="1357">
        <f t="shared" si="3"/>
        <v>7.9440214091241605</v>
      </c>
      <c r="K13" s="25">
        <v>4</v>
      </c>
      <c r="L13" s="26" t="s">
        <v>17</v>
      </c>
      <c r="M13" s="187" t="s">
        <v>269</v>
      </c>
      <c r="N13" s="188" t="s">
        <v>270</v>
      </c>
      <c r="O13" s="187" t="s">
        <v>262</v>
      </c>
      <c r="P13" s="189" t="s">
        <v>270</v>
      </c>
      <c r="Q13" s="187">
        <v>2</v>
      </c>
      <c r="R13" s="190">
        <v>15</v>
      </c>
      <c r="S13" s="172" t="s">
        <v>262</v>
      </c>
      <c r="T13" s="969" t="s">
        <v>515</v>
      </c>
    </row>
    <row r="14" spans="1:26" ht="12.9" customHeight="1" x14ac:dyDescent="0.25">
      <c r="A14" s="25">
        <v>5</v>
      </c>
      <c r="B14" s="26" t="s">
        <v>18</v>
      </c>
      <c r="C14" s="1350">
        <v>65331</v>
      </c>
      <c r="D14" s="60">
        <v>25792</v>
      </c>
      <c r="E14" s="1504">
        <v>435</v>
      </c>
      <c r="F14" s="186">
        <f t="shared" si="0"/>
        <v>150186.20689655171</v>
      </c>
      <c r="G14" s="60">
        <f t="shared" si="1"/>
        <v>59291.954022988502</v>
      </c>
      <c r="H14" s="1354">
        <f t="shared" si="2"/>
        <v>209478.16091954024</v>
      </c>
      <c r="I14" s="1357">
        <f t="shared" si="3"/>
        <v>15.546921376291465</v>
      </c>
      <c r="K14" s="25">
        <v>5</v>
      </c>
      <c r="L14" s="26" t="s">
        <v>18</v>
      </c>
      <c r="M14" s="187" t="s">
        <v>262</v>
      </c>
      <c r="N14" s="188" t="s">
        <v>271</v>
      </c>
      <c r="O14" s="187" t="s">
        <v>262</v>
      </c>
      <c r="P14" s="189" t="s">
        <v>272</v>
      </c>
      <c r="Q14" s="187">
        <v>0</v>
      </c>
      <c r="R14" s="190">
        <v>2</v>
      </c>
      <c r="S14" s="172" t="s">
        <v>262</v>
      </c>
      <c r="T14" s="969" t="s">
        <v>516</v>
      </c>
    </row>
    <row r="15" spans="1:26" ht="14.25" customHeight="1" x14ac:dyDescent="0.25">
      <c r="A15" s="25">
        <v>6</v>
      </c>
      <c r="B15" s="26" t="s">
        <v>19</v>
      </c>
      <c r="C15" s="1350">
        <v>43105</v>
      </c>
      <c r="D15" s="60">
        <v>20619</v>
      </c>
      <c r="E15" s="1351">
        <v>307</v>
      </c>
      <c r="F15" s="186">
        <f t="shared" si="0"/>
        <v>140407.1661237785</v>
      </c>
      <c r="G15" s="60">
        <f t="shared" si="1"/>
        <v>67162.866449511406</v>
      </c>
      <c r="H15" s="1354">
        <f t="shared" si="2"/>
        <v>207570.03257328991</v>
      </c>
      <c r="I15" s="1357">
        <f t="shared" si="3"/>
        <v>14.494409004442138</v>
      </c>
      <c r="K15" s="25">
        <v>6</v>
      </c>
      <c r="L15" s="26" t="s">
        <v>19</v>
      </c>
      <c r="M15" s="187" t="s">
        <v>273</v>
      </c>
      <c r="N15" s="188" t="s">
        <v>274</v>
      </c>
      <c r="O15" s="187" t="s">
        <v>273</v>
      </c>
      <c r="P15" s="189" t="s">
        <v>275</v>
      </c>
      <c r="Q15" s="187">
        <v>0</v>
      </c>
      <c r="R15" s="190">
        <v>18</v>
      </c>
      <c r="S15" s="172" t="s">
        <v>262</v>
      </c>
      <c r="T15" s="969" t="s">
        <v>517</v>
      </c>
    </row>
    <row r="16" spans="1:26" ht="12.9" customHeight="1" x14ac:dyDescent="0.25">
      <c r="A16" s="25">
        <v>7</v>
      </c>
      <c r="B16" s="26" t="s">
        <v>20</v>
      </c>
      <c r="C16" s="1350">
        <v>56472</v>
      </c>
      <c r="D16" s="60">
        <v>17646</v>
      </c>
      <c r="E16" s="1351">
        <v>396</v>
      </c>
      <c r="F16" s="186">
        <f t="shared" si="0"/>
        <v>142606.06060606061</v>
      </c>
      <c r="G16" s="60">
        <f t="shared" si="1"/>
        <v>44560.606060606064</v>
      </c>
      <c r="H16" s="1354">
        <f t="shared" si="2"/>
        <v>187166.66666666666</v>
      </c>
      <c r="I16" s="1357">
        <f t="shared" si="3"/>
        <v>3.2400323864908902</v>
      </c>
      <c r="K16" s="25">
        <v>7</v>
      </c>
      <c r="L16" s="26" t="s">
        <v>20</v>
      </c>
      <c r="M16" s="187" t="s">
        <v>265</v>
      </c>
      <c r="N16" s="188" t="s">
        <v>276</v>
      </c>
      <c r="O16" s="187" t="s">
        <v>265</v>
      </c>
      <c r="P16" s="189" t="s">
        <v>276</v>
      </c>
      <c r="Q16" s="187">
        <v>0</v>
      </c>
      <c r="R16" s="190">
        <v>5</v>
      </c>
      <c r="S16" s="172" t="s">
        <v>262</v>
      </c>
      <c r="T16" s="969" t="s">
        <v>515</v>
      </c>
      <c r="V16" s="2" t="s">
        <v>152</v>
      </c>
    </row>
    <row r="17" spans="1:20" ht="12.9" customHeight="1" x14ac:dyDescent="0.25">
      <c r="A17" s="25">
        <v>8</v>
      </c>
      <c r="B17" s="26" t="s">
        <v>21</v>
      </c>
      <c r="C17" s="1350">
        <v>54610</v>
      </c>
      <c r="D17" s="60">
        <v>18652</v>
      </c>
      <c r="E17" s="1351">
        <v>349</v>
      </c>
      <c r="F17" s="186">
        <f t="shared" si="0"/>
        <v>156475.64469914039</v>
      </c>
      <c r="G17" s="60">
        <f t="shared" si="1"/>
        <v>53444.12607449857</v>
      </c>
      <c r="H17" s="1354">
        <f t="shared" si="2"/>
        <v>209919.77077363897</v>
      </c>
      <c r="I17" s="1357">
        <f t="shared" si="3"/>
        <v>15.790510774186458</v>
      </c>
      <c r="K17" s="25">
        <v>8</v>
      </c>
      <c r="L17" s="26" t="s">
        <v>21</v>
      </c>
      <c r="M17" s="187" t="s">
        <v>262</v>
      </c>
      <c r="N17" s="188" t="s">
        <v>274</v>
      </c>
      <c r="O17" s="187" t="s">
        <v>265</v>
      </c>
      <c r="P17" s="189" t="s">
        <v>277</v>
      </c>
      <c r="Q17" s="187">
        <v>13</v>
      </c>
      <c r="R17" s="190">
        <v>41</v>
      </c>
      <c r="S17" s="172" t="s">
        <v>262</v>
      </c>
      <c r="T17" s="969" t="s">
        <v>518</v>
      </c>
    </row>
    <row r="18" spans="1:20" ht="12.9" customHeight="1" x14ac:dyDescent="0.25">
      <c r="A18" s="25">
        <v>9</v>
      </c>
      <c r="B18" s="26" t="s">
        <v>22</v>
      </c>
      <c r="C18" s="1350">
        <v>30396</v>
      </c>
      <c r="D18" s="60">
        <v>6458</v>
      </c>
      <c r="E18" s="1351">
        <v>194</v>
      </c>
      <c r="F18" s="186">
        <f t="shared" si="0"/>
        <v>156680.41237113401</v>
      </c>
      <c r="G18" s="60">
        <f t="shared" si="1"/>
        <v>33288.659793814433</v>
      </c>
      <c r="H18" s="1354">
        <f t="shared" si="2"/>
        <v>189969.07216494845</v>
      </c>
      <c r="I18" s="1357">
        <f t="shared" si="3"/>
        <v>4.7858227751072331</v>
      </c>
      <c r="K18" s="25">
        <v>9</v>
      </c>
      <c r="L18" s="26" t="s">
        <v>22</v>
      </c>
      <c r="M18" s="187" t="s">
        <v>262</v>
      </c>
      <c r="N18" s="188" t="s">
        <v>268</v>
      </c>
      <c r="O18" s="187" t="s">
        <v>269</v>
      </c>
      <c r="P18" s="189" t="s">
        <v>278</v>
      </c>
      <c r="Q18" s="187">
        <v>2</v>
      </c>
      <c r="R18" s="190">
        <v>21</v>
      </c>
      <c r="S18" s="172" t="s">
        <v>262</v>
      </c>
      <c r="T18" s="969" t="s">
        <v>514</v>
      </c>
    </row>
    <row r="19" spans="1:20" ht="12.9" customHeight="1" x14ac:dyDescent="0.25">
      <c r="A19" s="25">
        <v>10</v>
      </c>
      <c r="B19" s="26" t="s">
        <v>23</v>
      </c>
      <c r="C19" s="1350">
        <v>31975</v>
      </c>
      <c r="D19" s="60">
        <v>6809</v>
      </c>
      <c r="E19" s="1351">
        <v>225.66666666666666</v>
      </c>
      <c r="F19" s="186">
        <f t="shared" si="0"/>
        <v>141691.28508124079</v>
      </c>
      <c r="G19" s="60">
        <f t="shared" si="1"/>
        <v>30172.821270310193</v>
      </c>
      <c r="H19" s="1354">
        <f t="shared" si="2"/>
        <v>171864.10635155096</v>
      </c>
      <c r="I19" s="1357">
        <f t="shared" si="3"/>
        <v>-5.2007698710092427</v>
      </c>
      <c r="K19" s="25">
        <v>10</v>
      </c>
      <c r="L19" s="26" t="s">
        <v>23</v>
      </c>
      <c r="M19" s="187" t="s">
        <v>262</v>
      </c>
      <c r="N19" s="188" t="s">
        <v>279</v>
      </c>
      <c r="O19" s="187" t="s">
        <v>262</v>
      </c>
      <c r="P19" s="189" t="s">
        <v>268</v>
      </c>
      <c r="Q19" s="187">
        <v>2</v>
      </c>
      <c r="R19" s="190">
        <v>8</v>
      </c>
      <c r="S19" s="172" t="s">
        <v>265</v>
      </c>
      <c r="T19" s="969" t="s">
        <v>519</v>
      </c>
    </row>
    <row r="20" spans="1:20" ht="15" customHeight="1" x14ac:dyDescent="0.25">
      <c r="A20" s="25">
        <v>11</v>
      </c>
      <c r="B20" s="26" t="s">
        <v>24</v>
      </c>
      <c r="C20" s="1350">
        <v>28636</v>
      </c>
      <c r="D20" s="60">
        <v>6148</v>
      </c>
      <c r="E20" s="1351">
        <v>194</v>
      </c>
      <c r="F20" s="186">
        <f t="shared" si="0"/>
        <v>147608.2474226804</v>
      </c>
      <c r="G20" s="60">
        <f t="shared" si="1"/>
        <v>31690.721649484534</v>
      </c>
      <c r="H20" s="1354">
        <f t="shared" si="2"/>
        <v>179298.96907216494</v>
      </c>
      <c r="I20" s="1357">
        <f t="shared" si="3"/>
        <v>-1.0997433274724611</v>
      </c>
      <c r="K20" s="25">
        <v>11</v>
      </c>
      <c r="L20" s="26" t="s">
        <v>24</v>
      </c>
      <c r="M20" s="187" t="s">
        <v>262</v>
      </c>
      <c r="N20" s="188" t="s">
        <v>280</v>
      </c>
      <c r="O20" s="187" t="s">
        <v>262</v>
      </c>
      <c r="P20" s="189" t="s">
        <v>281</v>
      </c>
      <c r="Q20" s="187">
        <v>0</v>
      </c>
      <c r="R20" s="190">
        <v>7</v>
      </c>
      <c r="S20" s="172" t="s">
        <v>265</v>
      </c>
      <c r="T20" s="969" t="s">
        <v>514</v>
      </c>
    </row>
    <row r="21" spans="1:20" ht="12.9" customHeight="1" x14ac:dyDescent="0.25">
      <c r="A21" s="25">
        <v>12</v>
      </c>
      <c r="B21" s="26" t="s">
        <v>25</v>
      </c>
      <c r="C21" s="1350">
        <v>58415</v>
      </c>
      <c r="D21" s="60">
        <v>18551</v>
      </c>
      <c r="E21" s="1351">
        <v>438</v>
      </c>
      <c r="F21" s="186">
        <f t="shared" si="0"/>
        <v>133367.57990867581</v>
      </c>
      <c r="G21" s="60">
        <f t="shared" si="1"/>
        <v>42353.881278538815</v>
      </c>
      <c r="H21" s="1354">
        <f t="shared" si="2"/>
        <v>175721.46118721462</v>
      </c>
      <c r="I21" s="1357">
        <f t="shared" si="3"/>
        <v>-3.073075633288298</v>
      </c>
      <c r="K21" s="25">
        <v>12</v>
      </c>
      <c r="L21" s="26" t="s">
        <v>25</v>
      </c>
      <c r="M21" s="187" t="s">
        <v>265</v>
      </c>
      <c r="N21" s="188" t="s">
        <v>274</v>
      </c>
      <c r="O21" s="187" t="s">
        <v>265</v>
      </c>
      <c r="P21" s="189" t="s">
        <v>274</v>
      </c>
      <c r="Q21" s="187">
        <v>0</v>
      </c>
      <c r="R21" s="190">
        <v>0</v>
      </c>
      <c r="S21" s="172" t="s">
        <v>262</v>
      </c>
      <c r="T21" s="969" t="s">
        <v>438</v>
      </c>
    </row>
    <row r="22" spans="1:20" ht="12.9" customHeight="1" x14ac:dyDescent="0.25">
      <c r="A22" s="25">
        <v>13</v>
      </c>
      <c r="B22" s="26" t="s">
        <v>26</v>
      </c>
      <c r="C22" s="1350">
        <v>73954</v>
      </c>
      <c r="D22" s="60">
        <v>21640</v>
      </c>
      <c r="E22" s="1351">
        <v>556</v>
      </c>
      <c r="F22" s="186">
        <f t="shared" si="0"/>
        <v>133010.79136690649</v>
      </c>
      <c r="G22" s="60">
        <f t="shared" si="1"/>
        <v>38920.86330935252</v>
      </c>
      <c r="H22" s="1354">
        <f t="shared" si="2"/>
        <v>171931.654676259</v>
      </c>
      <c r="I22" s="1357">
        <f t="shared" si="3"/>
        <v>-5.1635106124312662</v>
      </c>
      <c r="K22" s="25">
        <v>13</v>
      </c>
      <c r="L22" s="26" t="s">
        <v>26</v>
      </c>
      <c r="M22" s="187" t="s">
        <v>262</v>
      </c>
      <c r="N22" s="188" t="s">
        <v>282</v>
      </c>
      <c r="O22" s="187" t="s">
        <v>269</v>
      </c>
      <c r="P22" s="189" t="s">
        <v>283</v>
      </c>
      <c r="Q22" s="187">
        <v>0</v>
      </c>
      <c r="R22" s="190">
        <v>20</v>
      </c>
      <c r="S22" s="172" t="s">
        <v>262</v>
      </c>
      <c r="T22" s="969" t="s">
        <v>516</v>
      </c>
    </row>
    <row r="23" spans="1:20" ht="12.9" customHeight="1" x14ac:dyDescent="0.25">
      <c r="A23" s="25">
        <v>14</v>
      </c>
      <c r="B23" s="26" t="s">
        <v>27</v>
      </c>
      <c r="C23" s="1350">
        <v>81075</v>
      </c>
      <c r="D23" s="60">
        <v>18145</v>
      </c>
      <c r="E23" s="1351">
        <v>571</v>
      </c>
      <c r="F23" s="186">
        <f t="shared" si="0"/>
        <v>141987.7408056042</v>
      </c>
      <c r="G23" s="60">
        <f t="shared" si="1"/>
        <v>31777.583187390544</v>
      </c>
      <c r="H23" s="1354">
        <f t="shared" si="2"/>
        <v>173765.32399299476</v>
      </c>
      <c r="I23" s="1357">
        <f t="shared" si="3"/>
        <v>-4.1520694032812333</v>
      </c>
      <c r="K23" s="25">
        <v>14</v>
      </c>
      <c r="L23" s="26" t="s">
        <v>27</v>
      </c>
      <c r="M23" s="187" t="s">
        <v>262</v>
      </c>
      <c r="N23" s="188" t="s">
        <v>284</v>
      </c>
      <c r="O23" s="187" t="s">
        <v>262</v>
      </c>
      <c r="P23" s="189" t="s">
        <v>285</v>
      </c>
      <c r="Q23" s="187">
        <v>3</v>
      </c>
      <c r="R23" s="190">
        <v>5</v>
      </c>
      <c r="S23" s="172" t="s">
        <v>262</v>
      </c>
      <c r="T23" s="969" t="s">
        <v>401</v>
      </c>
    </row>
    <row r="24" spans="1:20" ht="12.9" customHeight="1" thickBot="1" x14ac:dyDescent="0.3">
      <c r="A24" s="33">
        <v>15</v>
      </c>
      <c r="B24" s="34" t="s">
        <v>28</v>
      </c>
      <c r="C24" s="1352">
        <v>17089</v>
      </c>
      <c r="D24" s="1120">
        <v>3660</v>
      </c>
      <c r="E24" s="1121">
        <v>128</v>
      </c>
      <c r="F24" s="191">
        <f t="shared" si="0"/>
        <v>133507.8125</v>
      </c>
      <c r="G24" s="35">
        <f t="shared" si="1"/>
        <v>28593.75</v>
      </c>
      <c r="H24" s="1355">
        <f t="shared" si="2"/>
        <v>162101.5625</v>
      </c>
      <c r="I24" s="1358">
        <f t="shared" si="3"/>
        <v>-10.585731634546155</v>
      </c>
      <c r="K24" s="33">
        <v>15</v>
      </c>
      <c r="L24" s="34" t="s">
        <v>28</v>
      </c>
      <c r="M24" s="192" t="s">
        <v>286</v>
      </c>
      <c r="N24" s="193" t="s">
        <v>274</v>
      </c>
      <c r="O24" s="192" t="s">
        <v>262</v>
      </c>
      <c r="P24" s="194" t="s">
        <v>274</v>
      </c>
      <c r="Q24" s="192">
        <v>2</v>
      </c>
      <c r="R24" s="195">
        <v>101</v>
      </c>
      <c r="S24" s="173" t="s">
        <v>262</v>
      </c>
      <c r="T24" s="970" t="s">
        <v>438</v>
      </c>
    </row>
    <row r="25" spans="1:20" s="37" customFormat="1" ht="19.5" customHeight="1" thickBot="1" x14ac:dyDescent="0.3">
      <c r="A25" s="965"/>
      <c r="B25" s="967" t="s">
        <v>489</v>
      </c>
      <c r="C25" s="966">
        <f>SUM(C10:C24)</f>
        <v>643748</v>
      </c>
      <c r="D25" s="264">
        <f>SUM(D10:D24)</f>
        <v>187600</v>
      </c>
      <c r="E25" s="265">
        <f>SUM(E10:E24)</f>
        <v>4585.6666666666661</v>
      </c>
      <c r="F25" s="266">
        <f t="shared" si="0"/>
        <v>140382.64156429455</v>
      </c>
      <c r="G25" s="264">
        <f t="shared" si="1"/>
        <v>40910.082140001461</v>
      </c>
      <c r="H25" s="265">
        <f t="shared" si="2"/>
        <v>181292.72370429602</v>
      </c>
      <c r="I25" s="267">
        <f t="shared" si="3"/>
        <v>0</v>
      </c>
      <c r="K25" s="168"/>
      <c r="L25" s="196" t="s">
        <v>287</v>
      </c>
      <c r="M25" s="197">
        <f>COUNTIF(M10:M24,"ja")</f>
        <v>13</v>
      </c>
      <c r="N25" s="198" t="s">
        <v>288</v>
      </c>
      <c r="O25" s="197">
        <f>COUNTIF(O10:O24,"ja")</f>
        <v>14</v>
      </c>
      <c r="P25" s="198" t="s">
        <v>288</v>
      </c>
      <c r="Q25" s="197">
        <f>COUNTIF(Q10:Q24,"ja")</f>
        <v>0</v>
      </c>
      <c r="R25" s="198" t="s">
        <v>288</v>
      </c>
      <c r="S25" s="746">
        <f>COUNTIF(S10:S24,"ja")</f>
        <v>15</v>
      </c>
      <c r="T25" s="746" t="s">
        <v>288</v>
      </c>
    </row>
    <row r="26" spans="1:20" s="458" customFormat="1" ht="19.5" customHeight="1" thickBot="1" x14ac:dyDescent="0.3">
      <c r="A26" s="1344"/>
      <c r="B26" s="1345" t="s">
        <v>437</v>
      </c>
      <c r="C26" s="1346">
        <v>633251</v>
      </c>
      <c r="D26" s="1207">
        <v>193599</v>
      </c>
      <c r="E26" s="1208">
        <v>4777</v>
      </c>
      <c r="F26" s="1209">
        <v>132562.48691647477</v>
      </c>
      <c r="G26" s="1207">
        <v>40527.318400669879</v>
      </c>
      <c r="H26" s="1208">
        <v>173089.80531714464</v>
      </c>
      <c r="I26" s="1210">
        <v>0</v>
      </c>
      <c r="K26" s="77"/>
      <c r="L26" s="78"/>
      <c r="M26" s="199"/>
      <c r="N26" s="199"/>
      <c r="O26" s="199"/>
      <c r="P26" s="199"/>
      <c r="Q26" s="199"/>
      <c r="R26" s="199"/>
      <c r="S26" s="78"/>
      <c r="T26" s="78"/>
    </row>
    <row r="27" spans="1:20" s="458" customFormat="1" ht="19.5" customHeight="1" thickBot="1" x14ac:dyDescent="0.3">
      <c r="A27" s="86"/>
      <c r="B27" s="75" t="s">
        <v>390</v>
      </c>
      <c r="C27" s="20">
        <v>600150</v>
      </c>
      <c r="D27" s="21">
        <v>216014</v>
      </c>
      <c r="E27" s="22">
        <v>4766.3366666666661</v>
      </c>
      <c r="F27" s="200">
        <v>125914.31155024021</v>
      </c>
      <c r="G27" s="21">
        <v>45320.759968697137</v>
      </c>
      <c r="H27" s="22">
        <v>171235.07151893736</v>
      </c>
      <c r="I27" s="795">
        <v>0</v>
      </c>
      <c r="K27" s="77"/>
      <c r="L27" s="78"/>
      <c r="M27" s="199"/>
      <c r="N27" s="199"/>
      <c r="O27" s="199"/>
      <c r="P27" s="199"/>
      <c r="Q27" s="199"/>
      <c r="R27" s="199"/>
      <c r="S27" s="199"/>
      <c r="T27" s="199"/>
    </row>
    <row r="28" spans="1:20" s="458" customFormat="1" ht="19.5" customHeight="1" thickBot="1" x14ac:dyDescent="0.3">
      <c r="A28" s="1205"/>
      <c r="B28" s="796" t="s">
        <v>224</v>
      </c>
      <c r="C28" s="1206">
        <v>601011</v>
      </c>
      <c r="D28" s="1207">
        <v>190520</v>
      </c>
      <c r="E28" s="1208">
        <v>4934.2</v>
      </c>
      <c r="F28" s="1209">
        <v>121805.15585099916</v>
      </c>
      <c r="G28" s="1207">
        <v>38612.135705889508</v>
      </c>
      <c r="H28" s="1208">
        <v>160417.29155688867</v>
      </c>
      <c r="I28" s="1210">
        <v>0</v>
      </c>
      <c r="K28" s="77"/>
      <c r="L28" s="78"/>
      <c r="M28" s="199"/>
      <c r="N28" s="199"/>
      <c r="O28" s="199"/>
      <c r="P28" s="199"/>
      <c r="Q28" s="199"/>
      <c r="R28" s="199"/>
      <c r="S28" s="199"/>
      <c r="T28" s="199"/>
    </row>
  </sheetData>
  <mergeCells count="6">
    <mergeCell ref="S8:T8"/>
    <mergeCell ref="C8:E8"/>
    <mergeCell ref="F8:I8"/>
    <mergeCell ref="M8:N8"/>
    <mergeCell ref="O8:P8"/>
    <mergeCell ref="Q8:R8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3"/>
  <dimension ref="A1:BJ38"/>
  <sheetViews>
    <sheetView showGridLines="0" topLeftCell="C1" zoomScaleNormal="100" workbookViewId="0">
      <selection activeCell="P35" sqref="P35"/>
    </sheetView>
  </sheetViews>
  <sheetFormatPr baseColWidth="10" defaultColWidth="11.44140625" defaultRowHeight="11.4" x14ac:dyDescent="0.2"/>
  <cols>
    <col min="1" max="1" width="5.5546875" style="5" customWidth="1"/>
    <col min="2" max="2" width="21" style="2" customWidth="1"/>
    <col min="3" max="3" width="6.109375" style="2" customWidth="1"/>
    <col min="4" max="4" width="7" style="2" customWidth="1"/>
    <col min="5" max="5" width="6.33203125" style="2" customWidth="1"/>
    <col min="6" max="6" width="5.5546875" style="2" customWidth="1"/>
    <col min="7" max="7" width="5.33203125" style="2" customWidth="1"/>
    <col min="8" max="8" width="5.33203125" style="555" customWidth="1"/>
    <col min="9" max="9" width="5.44140625" style="2" customWidth="1"/>
    <col min="10" max="10" width="7" style="2" customWidth="1"/>
    <col min="11" max="11" width="6.33203125" style="2" customWidth="1"/>
    <col min="12" max="13" width="6" style="2" customWidth="1"/>
    <col min="14" max="14" width="6.33203125" style="2" customWidth="1"/>
    <col min="15" max="15" width="6.109375" style="2" customWidth="1"/>
    <col min="16" max="16" width="6.109375" style="555" customWidth="1"/>
    <col min="17" max="17" width="5.5546875" style="2" customWidth="1"/>
    <col min="18" max="18" width="7.5546875" style="2" customWidth="1"/>
    <col min="19" max="19" width="5.33203125" style="2" customWidth="1"/>
    <col min="20" max="20" width="5.6640625" style="2" customWidth="1"/>
    <col min="21" max="21" width="6" style="2" customWidth="1"/>
    <col min="22" max="22" width="6.88671875" style="2" customWidth="1"/>
    <col min="23" max="23" width="6.5546875" style="2" customWidth="1"/>
    <col min="24" max="24" width="6.44140625" style="2" customWidth="1"/>
    <col min="25" max="25" width="6.44140625" style="555" customWidth="1"/>
    <col min="26" max="26" width="6.5546875" style="2" customWidth="1"/>
    <col min="27" max="27" width="6.5546875" style="555" customWidth="1"/>
    <col min="28" max="28" width="6" style="2" customWidth="1"/>
    <col min="29" max="29" width="5.88671875" style="5" customWidth="1"/>
    <col min="30" max="30" width="20.5546875" style="2" customWidth="1"/>
    <col min="31" max="31" width="6.88671875" style="2" customWidth="1"/>
    <col min="32" max="32" width="7.33203125" style="2" customWidth="1"/>
    <col min="33" max="33" width="6.109375" style="2" customWidth="1"/>
    <col min="34" max="34" width="7.33203125" style="2" customWidth="1"/>
    <col min="35" max="35" width="7" style="2" customWidth="1"/>
    <col min="36" max="36" width="7" style="555" customWidth="1"/>
    <col min="37" max="37" width="8.109375" style="2" customWidth="1"/>
    <col min="38" max="38" width="8" style="2" customWidth="1"/>
    <col min="39" max="39" width="6.109375" style="2" customWidth="1"/>
    <col min="40" max="40" width="6.33203125" style="2" customWidth="1"/>
    <col min="41" max="41" width="6.44140625" style="2" customWidth="1"/>
    <col min="42" max="42" width="5.44140625" style="2" customWidth="1"/>
    <col min="43" max="43" width="6.109375" style="2" customWidth="1"/>
    <col min="44" max="44" width="6.109375" style="555" customWidth="1"/>
    <col min="45" max="45" width="6.109375" style="2" customWidth="1"/>
    <col min="46" max="46" width="7.33203125" style="2" customWidth="1"/>
    <col min="47" max="16384" width="11.44140625" style="2"/>
  </cols>
  <sheetData>
    <row r="1" spans="1:62" x14ac:dyDescent="0.2">
      <c r="A1" s="1" t="s">
        <v>0</v>
      </c>
      <c r="AC1" s="1"/>
    </row>
    <row r="2" spans="1:62" x14ac:dyDescent="0.2">
      <c r="A2" s="1"/>
      <c r="AC2" s="1"/>
    </row>
    <row r="3" spans="1:62" x14ac:dyDescent="0.2">
      <c r="A3" s="1" t="str">
        <f>A7</f>
        <v>Tabell 3 - 5 - A -  Brukere av hjemmetjenester pr. 31.12.   *)</v>
      </c>
      <c r="Q3" s="2" t="s">
        <v>152</v>
      </c>
      <c r="AC3" s="1"/>
    </row>
    <row r="4" spans="1:62" x14ac:dyDescent="0.2">
      <c r="A4" s="1" t="str">
        <f>AC7</f>
        <v>Tabell 3 - 5 - B -  Sum brukere av hjemmetjenester pr. 31.12. - antall med private tjenesteyter   *)</v>
      </c>
      <c r="K4" s="4" t="s">
        <v>83</v>
      </c>
      <c r="L4" s="4"/>
      <c r="R4" s="2" t="s">
        <v>152</v>
      </c>
      <c r="U4" s="2" t="s">
        <v>152</v>
      </c>
      <c r="Y4" s="555" t="s">
        <v>152</v>
      </c>
      <c r="AC4" s="1"/>
    </row>
    <row r="5" spans="1:62" x14ac:dyDescent="0.2">
      <c r="A5" s="1"/>
      <c r="U5" s="2" t="s">
        <v>152</v>
      </c>
      <c r="AC5" s="1"/>
      <c r="AK5" s="2" t="s">
        <v>152</v>
      </c>
    </row>
    <row r="7" spans="1:62" s="8" customFormat="1" ht="15.75" customHeight="1" thickBot="1" x14ac:dyDescent="0.25">
      <c r="A7" s="627" t="s">
        <v>521</v>
      </c>
      <c r="AB7" s="2"/>
      <c r="AC7" s="7" t="s">
        <v>520</v>
      </c>
    </row>
    <row r="8" spans="1:62" s="11" customFormat="1" ht="18" customHeight="1" thickBot="1" x14ac:dyDescent="0.3">
      <c r="A8" s="89"/>
      <c r="B8" s="90"/>
      <c r="C8" s="1545" t="s">
        <v>84</v>
      </c>
      <c r="D8" s="1545"/>
      <c r="E8" s="1545"/>
      <c r="F8" s="1545"/>
      <c r="G8" s="1545"/>
      <c r="H8" s="1545"/>
      <c r="I8" s="1545"/>
      <c r="J8" s="1545"/>
      <c r="K8" s="1505" t="s">
        <v>85</v>
      </c>
      <c r="L8" s="1505"/>
      <c r="M8" s="1505"/>
      <c r="N8" s="1505"/>
      <c r="O8" s="1505"/>
      <c r="P8" s="1505"/>
      <c r="Q8" s="1505"/>
      <c r="R8" s="1505"/>
      <c r="S8" s="1505" t="s">
        <v>86</v>
      </c>
      <c r="T8" s="1505"/>
      <c r="U8" s="1505"/>
      <c r="V8" s="1505"/>
      <c r="W8" s="1505"/>
      <c r="X8" s="1505"/>
      <c r="Y8" s="1546"/>
      <c r="Z8" s="1506"/>
      <c r="AA8" s="884"/>
      <c r="AB8" s="2"/>
      <c r="AC8" s="9"/>
      <c r="AD8" s="10"/>
      <c r="AE8" s="1547" t="s">
        <v>87</v>
      </c>
      <c r="AF8" s="1547"/>
      <c r="AG8" s="1547"/>
      <c r="AH8" s="1547"/>
      <c r="AI8" s="1547"/>
      <c r="AJ8" s="1547"/>
      <c r="AK8" s="1547"/>
      <c r="AL8" s="1547"/>
      <c r="AM8" s="1547" t="s">
        <v>88</v>
      </c>
      <c r="AN8" s="1547"/>
      <c r="AO8" s="1547"/>
      <c r="AP8" s="1547"/>
      <c r="AQ8" s="1547"/>
      <c r="AR8" s="1547"/>
      <c r="AS8" s="1547"/>
      <c r="AT8" s="1547"/>
      <c r="AU8" s="1543" t="s">
        <v>388</v>
      </c>
    </row>
    <row r="9" spans="1:62" s="11" customFormat="1" ht="43.5" customHeight="1" thickBot="1" x14ac:dyDescent="0.3">
      <c r="A9" s="101" t="s">
        <v>2</v>
      </c>
      <c r="B9" s="9" t="s">
        <v>3</v>
      </c>
      <c r="C9" s="236" t="s">
        <v>89</v>
      </c>
      <c r="D9" s="1011" t="s">
        <v>6</v>
      </c>
      <c r="E9" s="237" t="s">
        <v>12</v>
      </c>
      <c r="F9" s="237" t="s">
        <v>9</v>
      </c>
      <c r="G9" s="237" t="s">
        <v>90</v>
      </c>
      <c r="H9" s="237" t="s">
        <v>419</v>
      </c>
      <c r="I9" s="237" t="s">
        <v>423</v>
      </c>
      <c r="J9" s="883" t="s">
        <v>13</v>
      </c>
      <c r="K9" s="880" t="s">
        <v>89</v>
      </c>
      <c r="L9" s="881" t="s">
        <v>6</v>
      </c>
      <c r="M9" s="882" t="s">
        <v>12</v>
      </c>
      <c r="N9" s="882" t="s">
        <v>9</v>
      </c>
      <c r="O9" s="882" t="s">
        <v>90</v>
      </c>
      <c r="P9" s="882" t="s">
        <v>419</v>
      </c>
      <c r="Q9" s="882" t="s">
        <v>423</v>
      </c>
      <c r="R9" s="883" t="s">
        <v>13</v>
      </c>
      <c r="S9" s="880" t="s">
        <v>89</v>
      </c>
      <c r="T9" s="881" t="s">
        <v>6</v>
      </c>
      <c r="U9" s="882" t="s">
        <v>12</v>
      </c>
      <c r="V9" s="882" t="s">
        <v>9</v>
      </c>
      <c r="W9" s="882" t="s">
        <v>90</v>
      </c>
      <c r="X9" s="882" t="s">
        <v>419</v>
      </c>
      <c r="Y9" s="882" t="s">
        <v>423</v>
      </c>
      <c r="Z9" s="883" t="s">
        <v>13</v>
      </c>
      <c r="AA9" s="8"/>
      <c r="AB9" s="555"/>
      <c r="AC9" s="13" t="s">
        <v>2</v>
      </c>
      <c r="AD9" s="14" t="s">
        <v>3</v>
      </c>
      <c r="AE9" s="880" t="s">
        <v>89</v>
      </c>
      <c r="AF9" s="881" t="s">
        <v>6</v>
      </c>
      <c r="AG9" s="882" t="s">
        <v>12</v>
      </c>
      <c r="AH9" s="882" t="s">
        <v>9</v>
      </c>
      <c r="AI9" s="882" t="s">
        <v>90</v>
      </c>
      <c r="AJ9" s="882" t="s">
        <v>419</v>
      </c>
      <c r="AK9" s="882" t="s">
        <v>423</v>
      </c>
      <c r="AL9" s="883" t="s">
        <v>13</v>
      </c>
      <c r="AM9" s="880" t="s">
        <v>89</v>
      </c>
      <c r="AN9" s="881" t="s">
        <v>6</v>
      </c>
      <c r="AO9" s="882" t="s">
        <v>12</v>
      </c>
      <c r="AP9" s="882" t="s">
        <v>9</v>
      </c>
      <c r="AQ9" s="882" t="s">
        <v>90</v>
      </c>
      <c r="AR9" s="882" t="s">
        <v>419</v>
      </c>
      <c r="AS9" s="882" t="s">
        <v>423</v>
      </c>
      <c r="AT9" s="883" t="s">
        <v>13</v>
      </c>
      <c r="AU9" s="1544"/>
    </row>
    <row r="10" spans="1:62" ht="12.9" customHeight="1" x14ac:dyDescent="0.25">
      <c r="A10" s="95">
        <v>1</v>
      </c>
      <c r="B10" s="32" t="s">
        <v>14</v>
      </c>
      <c r="C10" s="739">
        <v>185</v>
      </c>
      <c r="D10" s="460">
        <v>129</v>
      </c>
      <c r="E10" s="460">
        <v>71</v>
      </c>
      <c r="F10" s="460">
        <v>16</v>
      </c>
      <c r="G10" s="460">
        <v>12</v>
      </c>
      <c r="H10" s="460">
        <v>10</v>
      </c>
      <c r="I10" s="461">
        <v>1</v>
      </c>
      <c r="J10" s="1008">
        <f t="shared" ref="J10:J24" si="0">SUM(C10:I10)</f>
        <v>424</v>
      </c>
      <c r="K10" s="739">
        <v>45</v>
      </c>
      <c r="L10" s="460">
        <v>53</v>
      </c>
      <c r="M10" s="460">
        <v>66</v>
      </c>
      <c r="N10" s="460">
        <v>33</v>
      </c>
      <c r="O10" s="460">
        <v>24</v>
      </c>
      <c r="P10" s="460">
        <v>16</v>
      </c>
      <c r="Q10" s="461">
        <v>5</v>
      </c>
      <c r="R10" s="536">
        <f t="shared" ref="R10:R24" si="1">SUM(K10:Q10)</f>
        <v>242</v>
      </c>
      <c r="S10" s="739">
        <v>33</v>
      </c>
      <c r="T10" s="460">
        <v>62</v>
      </c>
      <c r="U10" s="460">
        <v>64</v>
      </c>
      <c r="V10" s="460">
        <v>28</v>
      </c>
      <c r="W10" s="460">
        <v>33</v>
      </c>
      <c r="X10" s="460">
        <v>38</v>
      </c>
      <c r="Y10" s="461">
        <v>6</v>
      </c>
      <c r="Z10" s="536">
        <f>SUM(S10:Y10)</f>
        <v>264</v>
      </c>
      <c r="AA10" s="886"/>
      <c r="AC10" s="18">
        <v>1</v>
      </c>
      <c r="AD10" s="19" t="s">
        <v>14</v>
      </c>
      <c r="AE10" s="70">
        <f t="shared" ref="AE10:AE24" si="2">C10+K10+S10</f>
        <v>263</v>
      </c>
      <c r="AF10" s="45">
        <f t="shared" ref="AF10:AF24" si="3">D10+L10+T10</f>
        <v>244</v>
      </c>
      <c r="AG10" s="45">
        <f t="shared" ref="AG10:AG24" si="4">E10+M10+U10</f>
        <v>201</v>
      </c>
      <c r="AH10" s="45">
        <f t="shared" ref="AH10:AH24" si="5">F10+N10+V10</f>
        <v>77</v>
      </c>
      <c r="AI10" s="45">
        <f t="shared" ref="AI10:AI24" si="6">G10+O10+W10</f>
        <v>69</v>
      </c>
      <c r="AJ10" s="533">
        <f t="shared" ref="AJ10:AJ24" si="7">H10+P10+X10</f>
        <v>64</v>
      </c>
      <c r="AK10" s="533">
        <f t="shared" ref="AK10:AK24" si="8">I10+Q10+Y10</f>
        <v>12</v>
      </c>
      <c r="AL10" s="1015">
        <f t="shared" ref="AL10:AL24" si="9">SUM(AE10:AK10)</f>
        <v>930</v>
      </c>
      <c r="AM10" s="70">
        <v>29</v>
      </c>
      <c r="AN10" s="533">
        <v>29</v>
      </c>
      <c r="AO10" s="533">
        <v>21</v>
      </c>
      <c r="AP10" s="533">
        <v>21</v>
      </c>
      <c r="AQ10" s="533">
        <v>13</v>
      </c>
      <c r="AR10" s="533">
        <v>21</v>
      </c>
      <c r="AS10" s="533">
        <v>1</v>
      </c>
      <c r="AT10" s="1018">
        <f t="shared" ref="AT10:AT24" si="10">SUM(AM10:AS10)</f>
        <v>135</v>
      </c>
      <c r="AU10" s="594">
        <f t="shared" ref="AU10:AU25" si="11">AT10/AL10</f>
        <v>0.14516129032258066</v>
      </c>
      <c r="AW10" s="553"/>
      <c r="AX10" s="554"/>
      <c r="AY10" s="554"/>
      <c r="AZ10" s="554"/>
      <c r="BA10" s="553"/>
      <c r="BB10" s="554"/>
      <c r="BC10" s="553"/>
      <c r="BD10" s="553"/>
      <c r="BE10" s="554"/>
      <c r="BF10" s="554"/>
      <c r="BG10" s="554"/>
      <c r="BH10" s="554"/>
      <c r="BI10" s="554"/>
      <c r="BJ10" s="554"/>
    </row>
    <row r="11" spans="1:62" ht="12.9" customHeight="1" x14ac:dyDescent="0.25">
      <c r="A11" s="96">
        <v>2</v>
      </c>
      <c r="B11" s="26" t="s">
        <v>15</v>
      </c>
      <c r="C11" s="1013">
        <v>169</v>
      </c>
      <c r="D11" s="104">
        <v>135</v>
      </c>
      <c r="E11" s="104">
        <v>77</v>
      </c>
      <c r="F11" s="104">
        <v>20</v>
      </c>
      <c r="G11" s="104">
        <v>16</v>
      </c>
      <c r="H11" s="104">
        <v>9</v>
      </c>
      <c r="I11" s="105">
        <v>1</v>
      </c>
      <c r="J11" s="1009">
        <f t="shared" si="0"/>
        <v>427</v>
      </c>
      <c r="K11" s="1013">
        <v>70</v>
      </c>
      <c r="L11" s="104">
        <v>46</v>
      </c>
      <c r="M11" s="104">
        <v>72</v>
      </c>
      <c r="N11" s="104">
        <v>17</v>
      </c>
      <c r="O11" s="104">
        <v>34</v>
      </c>
      <c r="P11" s="104">
        <v>19</v>
      </c>
      <c r="Q11" s="105">
        <v>6</v>
      </c>
      <c r="R11" s="537">
        <f t="shared" si="1"/>
        <v>264</v>
      </c>
      <c r="S11" s="1013">
        <v>49</v>
      </c>
      <c r="T11" s="104">
        <v>77</v>
      </c>
      <c r="U11" s="104">
        <v>73</v>
      </c>
      <c r="V11" s="104">
        <v>23</v>
      </c>
      <c r="W11" s="104">
        <v>42</v>
      </c>
      <c r="X11" s="104">
        <v>25</v>
      </c>
      <c r="Y11" s="105">
        <v>12</v>
      </c>
      <c r="Z11" s="537">
        <f t="shared" ref="Z11:Z24" si="12">SUM(S11:Y11)</f>
        <v>301</v>
      </c>
      <c r="AA11" s="886"/>
      <c r="AC11" s="25">
        <v>2</v>
      </c>
      <c r="AD11" s="26" t="s">
        <v>15</v>
      </c>
      <c r="AE11" s="71">
        <f t="shared" si="2"/>
        <v>288</v>
      </c>
      <c r="AF11" s="47">
        <f t="shared" si="3"/>
        <v>258</v>
      </c>
      <c r="AG11" s="47">
        <f t="shared" si="4"/>
        <v>222</v>
      </c>
      <c r="AH11" s="47">
        <f t="shared" si="5"/>
        <v>60</v>
      </c>
      <c r="AI11" s="47">
        <f t="shared" si="6"/>
        <v>92</v>
      </c>
      <c r="AJ11" s="534">
        <f t="shared" si="7"/>
        <v>53</v>
      </c>
      <c r="AK11" s="534">
        <f t="shared" si="8"/>
        <v>19</v>
      </c>
      <c r="AL11" s="1016">
        <f t="shared" si="9"/>
        <v>992</v>
      </c>
      <c r="AM11" s="71">
        <v>29</v>
      </c>
      <c r="AN11" s="534">
        <v>16</v>
      </c>
      <c r="AO11" s="534">
        <v>13</v>
      </c>
      <c r="AP11" s="534">
        <v>3</v>
      </c>
      <c r="AQ11" s="534">
        <v>8</v>
      </c>
      <c r="AR11" s="534">
        <v>4</v>
      </c>
      <c r="AS11" s="534">
        <v>0</v>
      </c>
      <c r="AT11" s="1009">
        <f t="shared" si="10"/>
        <v>73</v>
      </c>
      <c r="AU11" s="595">
        <f t="shared" si="11"/>
        <v>7.3588709677419359E-2</v>
      </c>
      <c r="AW11" s="553"/>
      <c r="AX11" s="554"/>
      <c r="AY11" s="554"/>
      <c r="AZ11" s="554"/>
      <c r="BA11" s="553"/>
      <c r="BB11" s="554"/>
      <c r="BC11" s="553"/>
      <c r="BD11" s="553"/>
      <c r="BE11" s="554"/>
      <c r="BF11" s="554"/>
      <c r="BG11" s="554"/>
      <c r="BH11" s="554"/>
      <c r="BI11" s="554"/>
      <c r="BJ11" s="554"/>
    </row>
    <row r="12" spans="1:62" ht="12.9" customHeight="1" x14ac:dyDescent="0.25">
      <c r="A12" s="96">
        <v>3</v>
      </c>
      <c r="B12" s="26" t="s">
        <v>16</v>
      </c>
      <c r="C12" s="1013">
        <v>115</v>
      </c>
      <c r="D12" s="104">
        <v>77</v>
      </c>
      <c r="E12" s="104">
        <v>63</v>
      </c>
      <c r="F12" s="104">
        <v>15</v>
      </c>
      <c r="G12" s="104">
        <v>14</v>
      </c>
      <c r="H12" s="104">
        <v>14</v>
      </c>
      <c r="I12" s="105">
        <v>3</v>
      </c>
      <c r="J12" s="1009">
        <f t="shared" si="0"/>
        <v>301</v>
      </c>
      <c r="K12" s="1013">
        <v>64</v>
      </c>
      <c r="L12" s="104">
        <v>66</v>
      </c>
      <c r="M12" s="104">
        <v>68</v>
      </c>
      <c r="N12" s="104">
        <v>23</v>
      </c>
      <c r="O12" s="104">
        <v>17</v>
      </c>
      <c r="P12" s="104">
        <v>22</v>
      </c>
      <c r="Q12" s="105">
        <v>4</v>
      </c>
      <c r="R12" s="537">
        <f t="shared" si="1"/>
        <v>264</v>
      </c>
      <c r="S12" s="1013">
        <v>62</v>
      </c>
      <c r="T12" s="104">
        <v>104</v>
      </c>
      <c r="U12" s="104">
        <v>98</v>
      </c>
      <c r="V12" s="104">
        <v>34</v>
      </c>
      <c r="W12" s="104">
        <v>38</v>
      </c>
      <c r="X12" s="104">
        <v>30</v>
      </c>
      <c r="Y12" s="105">
        <v>20</v>
      </c>
      <c r="Z12" s="537">
        <f t="shared" si="12"/>
        <v>386</v>
      </c>
      <c r="AA12" s="886"/>
      <c r="AC12" s="25">
        <v>3</v>
      </c>
      <c r="AD12" s="26" t="s">
        <v>16</v>
      </c>
      <c r="AE12" s="71">
        <f t="shared" si="2"/>
        <v>241</v>
      </c>
      <c r="AF12" s="47">
        <f t="shared" si="3"/>
        <v>247</v>
      </c>
      <c r="AG12" s="47">
        <f t="shared" si="4"/>
        <v>229</v>
      </c>
      <c r="AH12" s="47">
        <f t="shared" si="5"/>
        <v>72</v>
      </c>
      <c r="AI12" s="47">
        <f t="shared" si="6"/>
        <v>69</v>
      </c>
      <c r="AJ12" s="534">
        <f t="shared" si="7"/>
        <v>66</v>
      </c>
      <c r="AK12" s="534">
        <f t="shared" si="8"/>
        <v>27</v>
      </c>
      <c r="AL12" s="1016">
        <f t="shared" si="9"/>
        <v>951</v>
      </c>
      <c r="AM12" s="71">
        <v>41</v>
      </c>
      <c r="AN12" s="534">
        <v>20</v>
      </c>
      <c r="AO12" s="534">
        <v>32</v>
      </c>
      <c r="AP12" s="534">
        <v>13</v>
      </c>
      <c r="AQ12" s="534">
        <v>13</v>
      </c>
      <c r="AR12" s="534">
        <v>18</v>
      </c>
      <c r="AS12" s="534">
        <v>7</v>
      </c>
      <c r="AT12" s="1009">
        <f t="shared" si="10"/>
        <v>144</v>
      </c>
      <c r="AU12" s="595">
        <f t="shared" si="11"/>
        <v>0.15141955835962145</v>
      </c>
      <c r="AW12" s="553"/>
      <c r="AX12" s="554"/>
      <c r="AY12" s="554"/>
      <c r="AZ12" s="554"/>
      <c r="BA12" s="553"/>
      <c r="BB12" s="554"/>
      <c r="BC12" s="553"/>
      <c r="BD12" s="553"/>
      <c r="BE12" s="554"/>
      <c r="BF12" s="554"/>
      <c r="BG12" s="554"/>
      <c r="BH12" s="554"/>
      <c r="BI12" s="554"/>
      <c r="BJ12" s="554"/>
    </row>
    <row r="13" spans="1:62" ht="12.9" customHeight="1" x14ac:dyDescent="0.25">
      <c r="A13" s="96">
        <v>4</v>
      </c>
      <c r="B13" s="26" t="s">
        <v>17</v>
      </c>
      <c r="C13" s="1013">
        <v>95</v>
      </c>
      <c r="D13" s="104">
        <v>56</v>
      </c>
      <c r="E13" s="104">
        <v>50</v>
      </c>
      <c r="F13" s="104">
        <v>14</v>
      </c>
      <c r="G13" s="104">
        <v>12</v>
      </c>
      <c r="H13" s="104">
        <v>14</v>
      </c>
      <c r="I13" s="105">
        <v>5</v>
      </c>
      <c r="J13" s="1009">
        <f t="shared" si="0"/>
        <v>246</v>
      </c>
      <c r="K13" s="1013">
        <v>48</v>
      </c>
      <c r="L13" s="104">
        <v>36</v>
      </c>
      <c r="M13" s="104">
        <v>31</v>
      </c>
      <c r="N13" s="104">
        <v>12</v>
      </c>
      <c r="O13" s="104">
        <v>21</v>
      </c>
      <c r="P13" s="104">
        <v>17</v>
      </c>
      <c r="Q13" s="105">
        <v>8</v>
      </c>
      <c r="R13" s="537">
        <f t="shared" si="1"/>
        <v>173</v>
      </c>
      <c r="S13" s="1013">
        <v>19</v>
      </c>
      <c r="T13" s="104">
        <v>31</v>
      </c>
      <c r="U13" s="104">
        <v>45</v>
      </c>
      <c r="V13" s="104">
        <v>24</v>
      </c>
      <c r="W13" s="104">
        <v>32</v>
      </c>
      <c r="X13" s="104">
        <v>33</v>
      </c>
      <c r="Y13" s="105">
        <v>21</v>
      </c>
      <c r="Z13" s="537">
        <f t="shared" si="12"/>
        <v>205</v>
      </c>
      <c r="AA13" s="886"/>
      <c r="AB13" s="2" t="s">
        <v>152</v>
      </c>
      <c r="AC13" s="25">
        <v>4</v>
      </c>
      <c r="AD13" s="26" t="s">
        <v>17</v>
      </c>
      <c r="AE13" s="71">
        <f t="shared" si="2"/>
        <v>162</v>
      </c>
      <c r="AF13" s="47">
        <f t="shared" si="3"/>
        <v>123</v>
      </c>
      <c r="AG13" s="47">
        <f t="shared" si="4"/>
        <v>126</v>
      </c>
      <c r="AH13" s="47">
        <f t="shared" si="5"/>
        <v>50</v>
      </c>
      <c r="AI13" s="47">
        <f t="shared" si="6"/>
        <v>65</v>
      </c>
      <c r="AJ13" s="534">
        <f t="shared" si="7"/>
        <v>64</v>
      </c>
      <c r="AK13" s="534">
        <f t="shared" si="8"/>
        <v>34</v>
      </c>
      <c r="AL13" s="1016">
        <f t="shared" si="9"/>
        <v>624</v>
      </c>
      <c r="AM13" s="71">
        <v>25</v>
      </c>
      <c r="AN13" s="534">
        <v>17</v>
      </c>
      <c r="AO13" s="534">
        <v>20</v>
      </c>
      <c r="AP13" s="534">
        <v>10</v>
      </c>
      <c r="AQ13" s="534">
        <v>15</v>
      </c>
      <c r="AR13" s="534">
        <v>10</v>
      </c>
      <c r="AS13" s="534">
        <v>13</v>
      </c>
      <c r="AT13" s="1009">
        <f t="shared" si="10"/>
        <v>110</v>
      </c>
      <c r="AU13" s="595">
        <f t="shared" si="11"/>
        <v>0.17628205128205129</v>
      </c>
      <c r="AW13" s="553"/>
      <c r="AX13" s="554"/>
      <c r="AY13" s="554"/>
      <c r="AZ13" s="554"/>
      <c r="BA13" s="553"/>
      <c r="BB13" s="554"/>
      <c r="BC13" s="553"/>
      <c r="BD13" s="553"/>
      <c r="BE13" s="554"/>
      <c r="BF13" s="554"/>
      <c r="BG13" s="554"/>
      <c r="BH13" s="554"/>
      <c r="BI13" s="554"/>
      <c r="BJ13" s="554"/>
    </row>
    <row r="14" spans="1:62" ht="12.9" customHeight="1" x14ac:dyDescent="0.25">
      <c r="A14" s="96">
        <v>5</v>
      </c>
      <c r="B14" s="26" t="s">
        <v>18</v>
      </c>
      <c r="C14" s="1013">
        <v>108</v>
      </c>
      <c r="D14" s="104">
        <v>82</v>
      </c>
      <c r="E14" s="104">
        <v>151</v>
      </c>
      <c r="F14" s="104">
        <v>54</v>
      </c>
      <c r="G14" s="104">
        <v>76</v>
      </c>
      <c r="H14" s="104">
        <v>43</v>
      </c>
      <c r="I14" s="105">
        <v>10</v>
      </c>
      <c r="J14" s="1009">
        <f t="shared" si="0"/>
        <v>524</v>
      </c>
      <c r="K14" s="1013">
        <v>71</v>
      </c>
      <c r="L14" s="104">
        <v>53</v>
      </c>
      <c r="M14" s="104">
        <v>101</v>
      </c>
      <c r="N14" s="104">
        <v>49</v>
      </c>
      <c r="O14" s="104">
        <v>50</v>
      </c>
      <c r="P14" s="104">
        <v>48</v>
      </c>
      <c r="Q14" s="105">
        <v>14</v>
      </c>
      <c r="R14" s="537">
        <f t="shared" si="1"/>
        <v>386</v>
      </c>
      <c r="S14" s="1013">
        <v>37</v>
      </c>
      <c r="T14" s="104">
        <v>58</v>
      </c>
      <c r="U14" s="104">
        <v>100</v>
      </c>
      <c r="V14" s="104">
        <v>54</v>
      </c>
      <c r="W14" s="104">
        <v>78</v>
      </c>
      <c r="X14" s="104">
        <v>64</v>
      </c>
      <c r="Y14" s="105">
        <v>28</v>
      </c>
      <c r="Z14" s="537">
        <f t="shared" si="12"/>
        <v>419</v>
      </c>
      <c r="AA14" s="886"/>
      <c r="AC14" s="25">
        <v>5</v>
      </c>
      <c r="AD14" s="26" t="s">
        <v>18</v>
      </c>
      <c r="AE14" s="71">
        <f t="shared" si="2"/>
        <v>216</v>
      </c>
      <c r="AF14" s="47">
        <f t="shared" si="3"/>
        <v>193</v>
      </c>
      <c r="AG14" s="47">
        <f t="shared" si="4"/>
        <v>352</v>
      </c>
      <c r="AH14" s="47">
        <f t="shared" si="5"/>
        <v>157</v>
      </c>
      <c r="AI14" s="47">
        <f t="shared" si="6"/>
        <v>204</v>
      </c>
      <c r="AJ14" s="534">
        <f t="shared" si="7"/>
        <v>155</v>
      </c>
      <c r="AK14" s="534">
        <f t="shared" si="8"/>
        <v>52</v>
      </c>
      <c r="AL14" s="1016">
        <f t="shared" si="9"/>
        <v>1329</v>
      </c>
      <c r="AM14" s="71">
        <v>62</v>
      </c>
      <c r="AN14" s="534">
        <v>46</v>
      </c>
      <c r="AO14" s="534">
        <v>89</v>
      </c>
      <c r="AP14" s="534">
        <v>43</v>
      </c>
      <c r="AQ14" s="534">
        <v>64</v>
      </c>
      <c r="AR14" s="534">
        <v>47</v>
      </c>
      <c r="AS14" s="534">
        <v>39</v>
      </c>
      <c r="AT14" s="1009">
        <f t="shared" si="10"/>
        <v>390</v>
      </c>
      <c r="AU14" s="595">
        <f t="shared" si="11"/>
        <v>0.29345372460496616</v>
      </c>
      <c r="AW14" s="553"/>
      <c r="AX14" s="554"/>
      <c r="AY14" s="554"/>
      <c r="AZ14" s="554"/>
      <c r="BA14" s="553"/>
      <c r="BB14" s="554"/>
      <c r="BC14" s="553"/>
      <c r="BD14" s="553"/>
      <c r="BE14" s="554"/>
      <c r="BF14" s="554"/>
      <c r="BG14" s="554"/>
      <c r="BH14" s="554"/>
      <c r="BI14" s="554"/>
      <c r="BJ14" s="554"/>
    </row>
    <row r="15" spans="1:62" ht="12.9" customHeight="1" x14ac:dyDescent="0.25">
      <c r="A15" s="96">
        <v>6</v>
      </c>
      <c r="B15" s="26" t="s">
        <v>19</v>
      </c>
      <c r="C15" s="1013">
        <v>49</v>
      </c>
      <c r="D15" s="104">
        <v>58</v>
      </c>
      <c r="E15" s="104">
        <v>61</v>
      </c>
      <c r="F15" s="104">
        <v>29</v>
      </c>
      <c r="G15" s="104">
        <v>42</v>
      </c>
      <c r="H15" s="104">
        <v>40</v>
      </c>
      <c r="I15" s="105">
        <v>11</v>
      </c>
      <c r="J15" s="1009">
        <f t="shared" si="0"/>
        <v>290</v>
      </c>
      <c r="K15" s="1013">
        <v>40</v>
      </c>
      <c r="L15" s="104">
        <v>21</v>
      </c>
      <c r="M15" s="104">
        <v>37</v>
      </c>
      <c r="N15" s="104">
        <v>33</v>
      </c>
      <c r="O15" s="104">
        <v>44</v>
      </c>
      <c r="P15" s="104">
        <v>27</v>
      </c>
      <c r="Q15" s="105">
        <v>9</v>
      </c>
      <c r="R15" s="537">
        <f t="shared" si="1"/>
        <v>211</v>
      </c>
      <c r="S15" s="1013">
        <v>38</v>
      </c>
      <c r="T15" s="104">
        <v>41</v>
      </c>
      <c r="U15" s="104">
        <v>50</v>
      </c>
      <c r="V15" s="104">
        <v>36</v>
      </c>
      <c r="W15" s="104">
        <v>52</v>
      </c>
      <c r="X15" s="104">
        <v>41</v>
      </c>
      <c r="Y15" s="105">
        <v>18</v>
      </c>
      <c r="Z15" s="537">
        <f t="shared" si="12"/>
        <v>276</v>
      </c>
      <c r="AA15" s="886"/>
      <c r="AC15" s="25">
        <v>6</v>
      </c>
      <c r="AD15" s="26" t="s">
        <v>19</v>
      </c>
      <c r="AE15" s="71">
        <f t="shared" si="2"/>
        <v>127</v>
      </c>
      <c r="AF15" s="47">
        <f t="shared" si="3"/>
        <v>120</v>
      </c>
      <c r="AG15" s="47">
        <f t="shared" si="4"/>
        <v>148</v>
      </c>
      <c r="AH15" s="47">
        <f t="shared" si="5"/>
        <v>98</v>
      </c>
      <c r="AI15" s="47">
        <f t="shared" si="6"/>
        <v>138</v>
      </c>
      <c r="AJ15" s="534">
        <f t="shared" si="7"/>
        <v>108</v>
      </c>
      <c r="AK15" s="534">
        <f t="shared" si="8"/>
        <v>38</v>
      </c>
      <c r="AL15" s="1016">
        <f t="shared" si="9"/>
        <v>777</v>
      </c>
      <c r="AM15" s="71">
        <v>24</v>
      </c>
      <c r="AN15" s="534">
        <v>32</v>
      </c>
      <c r="AO15" s="534">
        <v>49</v>
      </c>
      <c r="AP15" s="534">
        <v>39</v>
      </c>
      <c r="AQ15" s="534">
        <v>54</v>
      </c>
      <c r="AR15" s="534">
        <v>48</v>
      </c>
      <c r="AS15" s="534">
        <v>15</v>
      </c>
      <c r="AT15" s="1009">
        <f t="shared" si="10"/>
        <v>261</v>
      </c>
      <c r="AU15" s="595">
        <f t="shared" si="11"/>
        <v>0.3359073359073359</v>
      </c>
      <c r="AW15" s="553"/>
      <c r="AX15" s="554"/>
      <c r="AY15" s="554"/>
      <c r="AZ15" s="554"/>
      <c r="BA15" s="553"/>
      <c r="BB15" s="554"/>
      <c r="BC15" s="553"/>
      <c r="BD15" s="553"/>
      <c r="BE15" s="554"/>
      <c r="BF15" s="554"/>
      <c r="BG15" s="554"/>
      <c r="BH15" s="554"/>
      <c r="BI15" s="554"/>
      <c r="BJ15" s="554"/>
    </row>
    <row r="16" spans="1:62" ht="12.9" customHeight="1" x14ac:dyDescent="0.25">
      <c r="A16" s="97">
        <v>7</v>
      </c>
      <c r="B16" s="32" t="s">
        <v>20</v>
      </c>
      <c r="C16" s="1013">
        <v>48</v>
      </c>
      <c r="D16" s="104">
        <v>56</v>
      </c>
      <c r="E16" s="104">
        <v>80</v>
      </c>
      <c r="F16" s="104">
        <v>40</v>
      </c>
      <c r="G16" s="104">
        <v>67</v>
      </c>
      <c r="H16" s="104">
        <v>43</v>
      </c>
      <c r="I16" s="105">
        <v>12</v>
      </c>
      <c r="J16" s="1009">
        <f t="shared" si="0"/>
        <v>346</v>
      </c>
      <c r="K16" s="1013">
        <v>85</v>
      </c>
      <c r="L16" s="104">
        <v>57</v>
      </c>
      <c r="M16" s="104">
        <v>68</v>
      </c>
      <c r="N16" s="104">
        <v>45</v>
      </c>
      <c r="O16" s="104">
        <v>67</v>
      </c>
      <c r="P16" s="104">
        <v>57</v>
      </c>
      <c r="Q16" s="105">
        <v>10</v>
      </c>
      <c r="R16" s="537">
        <f t="shared" si="1"/>
        <v>389</v>
      </c>
      <c r="S16" s="1013">
        <v>25</v>
      </c>
      <c r="T16" s="104">
        <v>48</v>
      </c>
      <c r="U16" s="104">
        <v>56</v>
      </c>
      <c r="V16" s="104">
        <v>29</v>
      </c>
      <c r="W16" s="104">
        <v>56</v>
      </c>
      <c r="X16" s="104">
        <v>58</v>
      </c>
      <c r="Y16" s="105">
        <v>23</v>
      </c>
      <c r="Z16" s="537">
        <f t="shared" si="12"/>
        <v>295</v>
      </c>
      <c r="AA16" s="886"/>
      <c r="AC16" s="31">
        <v>7</v>
      </c>
      <c r="AD16" s="32" t="s">
        <v>20</v>
      </c>
      <c r="AE16" s="71">
        <f t="shared" si="2"/>
        <v>158</v>
      </c>
      <c r="AF16" s="47">
        <f t="shared" si="3"/>
        <v>161</v>
      </c>
      <c r="AG16" s="47">
        <f t="shared" si="4"/>
        <v>204</v>
      </c>
      <c r="AH16" s="47">
        <f t="shared" si="5"/>
        <v>114</v>
      </c>
      <c r="AI16" s="47">
        <f t="shared" si="6"/>
        <v>190</v>
      </c>
      <c r="AJ16" s="534">
        <f t="shared" si="7"/>
        <v>158</v>
      </c>
      <c r="AK16" s="534">
        <f t="shared" si="8"/>
        <v>45</v>
      </c>
      <c r="AL16" s="1016">
        <f t="shared" si="9"/>
        <v>1030</v>
      </c>
      <c r="AM16" s="71">
        <v>37</v>
      </c>
      <c r="AN16" s="534">
        <v>48</v>
      </c>
      <c r="AO16" s="534">
        <v>73</v>
      </c>
      <c r="AP16" s="534">
        <v>38</v>
      </c>
      <c r="AQ16" s="534">
        <v>68</v>
      </c>
      <c r="AR16" s="534">
        <v>80</v>
      </c>
      <c r="AS16" s="534">
        <v>18</v>
      </c>
      <c r="AT16" s="1009">
        <f t="shared" si="10"/>
        <v>362</v>
      </c>
      <c r="AU16" s="595">
        <f t="shared" si="11"/>
        <v>0.35145631067961164</v>
      </c>
    </row>
    <row r="17" spans="1:47" ht="12.9" customHeight="1" x14ac:dyDescent="0.25">
      <c r="A17" s="96">
        <v>8</v>
      </c>
      <c r="B17" s="26" t="s">
        <v>21</v>
      </c>
      <c r="C17" s="1013">
        <v>129</v>
      </c>
      <c r="D17" s="104">
        <v>68</v>
      </c>
      <c r="E17" s="104">
        <v>109</v>
      </c>
      <c r="F17" s="104">
        <v>63</v>
      </c>
      <c r="G17" s="104">
        <v>67</v>
      </c>
      <c r="H17" s="104">
        <v>32</v>
      </c>
      <c r="I17" s="105">
        <v>7</v>
      </c>
      <c r="J17" s="1009">
        <f t="shared" si="0"/>
        <v>475</v>
      </c>
      <c r="K17" s="1013">
        <v>66</v>
      </c>
      <c r="L17" s="104">
        <v>32</v>
      </c>
      <c r="M17" s="104">
        <v>39</v>
      </c>
      <c r="N17" s="104">
        <v>35</v>
      </c>
      <c r="O17" s="104">
        <v>47</v>
      </c>
      <c r="P17" s="104">
        <v>40</v>
      </c>
      <c r="Q17" s="105">
        <v>4</v>
      </c>
      <c r="R17" s="537">
        <f t="shared" si="1"/>
        <v>263</v>
      </c>
      <c r="S17" s="1013">
        <v>80</v>
      </c>
      <c r="T17" s="104">
        <v>48</v>
      </c>
      <c r="U17" s="104">
        <v>56</v>
      </c>
      <c r="V17" s="104">
        <v>43</v>
      </c>
      <c r="W17" s="104">
        <v>82</v>
      </c>
      <c r="X17" s="104">
        <v>86</v>
      </c>
      <c r="Y17" s="105">
        <v>35</v>
      </c>
      <c r="Z17" s="537">
        <f t="shared" si="12"/>
        <v>430</v>
      </c>
      <c r="AA17" s="886"/>
      <c r="AC17" s="25">
        <v>8</v>
      </c>
      <c r="AD17" s="26" t="s">
        <v>21</v>
      </c>
      <c r="AE17" s="71">
        <f t="shared" si="2"/>
        <v>275</v>
      </c>
      <c r="AF17" s="47">
        <f t="shared" si="3"/>
        <v>148</v>
      </c>
      <c r="AG17" s="47">
        <f t="shared" si="4"/>
        <v>204</v>
      </c>
      <c r="AH17" s="47">
        <f t="shared" si="5"/>
        <v>141</v>
      </c>
      <c r="AI17" s="47">
        <f t="shared" si="6"/>
        <v>196</v>
      </c>
      <c r="AJ17" s="534">
        <f t="shared" si="7"/>
        <v>158</v>
      </c>
      <c r="AK17" s="534">
        <f t="shared" si="8"/>
        <v>46</v>
      </c>
      <c r="AL17" s="1016">
        <f t="shared" si="9"/>
        <v>1168</v>
      </c>
      <c r="AM17" s="71">
        <v>29</v>
      </c>
      <c r="AN17" s="534">
        <v>14</v>
      </c>
      <c r="AO17" s="534">
        <v>13</v>
      </c>
      <c r="AP17" s="534">
        <v>23</v>
      </c>
      <c r="AQ17" s="534">
        <v>26</v>
      </c>
      <c r="AR17" s="534">
        <v>18</v>
      </c>
      <c r="AS17" s="534">
        <v>12</v>
      </c>
      <c r="AT17" s="1009">
        <f t="shared" si="10"/>
        <v>135</v>
      </c>
      <c r="AU17" s="595">
        <f t="shared" si="11"/>
        <v>0.11558219178082192</v>
      </c>
    </row>
    <row r="18" spans="1:47" ht="12.9" customHeight="1" x14ac:dyDescent="0.25">
      <c r="A18" s="96">
        <v>9</v>
      </c>
      <c r="B18" s="26" t="s">
        <v>22</v>
      </c>
      <c r="C18" s="1013">
        <v>31</v>
      </c>
      <c r="D18" s="104">
        <v>42</v>
      </c>
      <c r="E18" s="104">
        <v>59</v>
      </c>
      <c r="F18" s="104">
        <v>43</v>
      </c>
      <c r="G18" s="104">
        <v>27</v>
      </c>
      <c r="H18" s="104">
        <v>16</v>
      </c>
      <c r="I18" s="105">
        <v>7</v>
      </c>
      <c r="J18" s="1009">
        <f t="shared" si="0"/>
        <v>225</v>
      </c>
      <c r="K18" s="1013">
        <v>72</v>
      </c>
      <c r="L18" s="104">
        <v>44</v>
      </c>
      <c r="M18" s="104">
        <v>44</v>
      </c>
      <c r="N18" s="104">
        <v>42</v>
      </c>
      <c r="O18" s="104">
        <v>47</v>
      </c>
      <c r="P18" s="104">
        <v>27</v>
      </c>
      <c r="Q18" s="105">
        <v>5</v>
      </c>
      <c r="R18" s="537">
        <f t="shared" si="1"/>
        <v>281</v>
      </c>
      <c r="S18" s="1013">
        <v>58</v>
      </c>
      <c r="T18" s="104">
        <v>48</v>
      </c>
      <c r="U18" s="104">
        <v>60</v>
      </c>
      <c r="V18" s="104">
        <v>39</v>
      </c>
      <c r="W18" s="104">
        <v>74</v>
      </c>
      <c r="X18" s="104">
        <v>67</v>
      </c>
      <c r="Y18" s="105">
        <v>18</v>
      </c>
      <c r="Z18" s="537">
        <f t="shared" si="12"/>
        <v>364</v>
      </c>
      <c r="AA18" s="886"/>
      <c r="AC18" s="25">
        <v>9</v>
      </c>
      <c r="AD18" s="26" t="s">
        <v>22</v>
      </c>
      <c r="AE18" s="71">
        <f t="shared" si="2"/>
        <v>161</v>
      </c>
      <c r="AF18" s="47">
        <f t="shared" si="3"/>
        <v>134</v>
      </c>
      <c r="AG18" s="47">
        <f t="shared" si="4"/>
        <v>163</v>
      </c>
      <c r="AH18" s="47">
        <f t="shared" si="5"/>
        <v>124</v>
      </c>
      <c r="AI18" s="47">
        <f t="shared" si="6"/>
        <v>148</v>
      </c>
      <c r="AJ18" s="534">
        <f t="shared" si="7"/>
        <v>110</v>
      </c>
      <c r="AK18" s="534">
        <f t="shared" si="8"/>
        <v>30</v>
      </c>
      <c r="AL18" s="1016">
        <f t="shared" si="9"/>
        <v>870</v>
      </c>
      <c r="AM18" s="71">
        <v>22</v>
      </c>
      <c r="AN18" s="534">
        <v>15</v>
      </c>
      <c r="AO18" s="534">
        <v>23</v>
      </c>
      <c r="AP18" s="534">
        <v>24</v>
      </c>
      <c r="AQ18" s="534">
        <v>30</v>
      </c>
      <c r="AR18" s="534">
        <v>29</v>
      </c>
      <c r="AS18" s="534">
        <v>3</v>
      </c>
      <c r="AT18" s="1009">
        <f t="shared" si="10"/>
        <v>146</v>
      </c>
      <c r="AU18" s="595">
        <f t="shared" si="11"/>
        <v>0.167816091954023</v>
      </c>
    </row>
    <row r="19" spans="1:47" ht="12.9" customHeight="1" x14ac:dyDescent="0.25">
      <c r="A19" s="96">
        <v>10</v>
      </c>
      <c r="B19" s="26" t="s">
        <v>23</v>
      </c>
      <c r="C19" s="1013">
        <v>91</v>
      </c>
      <c r="D19" s="104">
        <v>82</v>
      </c>
      <c r="E19" s="104">
        <v>56</v>
      </c>
      <c r="F19" s="104">
        <v>35</v>
      </c>
      <c r="G19" s="104">
        <v>25</v>
      </c>
      <c r="H19" s="104">
        <v>13</v>
      </c>
      <c r="I19" s="105">
        <v>0</v>
      </c>
      <c r="J19" s="1009">
        <f t="shared" si="0"/>
        <v>302</v>
      </c>
      <c r="K19" s="1013">
        <v>45</v>
      </c>
      <c r="L19" s="104">
        <v>53</v>
      </c>
      <c r="M19" s="104">
        <v>102</v>
      </c>
      <c r="N19" s="104">
        <v>42</v>
      </c>
      <c r="O19" s="104">
        <v>45</v>
      </c>
      <c r="P19" s="104">
        <v>21</v>
      </c>
      <c r="Q19" s="105">
        <v>5</v>
      </c>
      <c r="R19" s="537">
        <f t="shared" si="1"/>
        <v>313</v>
      </c>
      <c r="S19" s="1013">
        <v>40</v>
      </c>
      <c r="T19" s="104">
        <v>54</v>
      </c>
      <c r="U19" s="104">
        <v>75</v>
      </c>
      <c r="V19" s="104">
        <v>47</v>
      </c>
      <c r="W19" s="104">
        <v>61</v>
      </c>
      <c r="X19" s="104">
        <v>36</v>
      </c>
      <c r="Y19" s="105">
        <v>13</v>
      </c>
      <c r="Z19" s="537">
        <f t="shared" si="12"/>
        <v>326</v>
      </c>
      <c r="AA19" s="886"/>
      <c r="AC19" s="25">
        <v>10</v>
      </c>
      <c r="AD19" s="26" t="s">
        <v>23</v>
      </c>
      <c r="AE19" s="71">
        <f t="shared" si="2"/>
        <v>176</v>
      </c>
      <c r="AF19" s="47">
        <f t="shared" si="3"/>
        <v>189</v>
      </c>
      <c r="AG19" s="47">
        <f t="shared" si="4"/>
        <v>233</v>
      </c>
      <c r="AH19" s="47">
        <f t="shared" si="5"/>
        <v>124</v>
      </c>
      <c r="AI19" s="47">
        <f t="shared" si="6"/>
        <v>131</v>
      </c>
      <c r="AJ19" s="534">
        <f t="shared" si="7"/>
        <v>70</v>
      </c>
      <c r="AK19" s="534">
        <f t="shared" si="8"/>
        <v>18</v>
      </c>
      <c r="AL19" s="1016">
        <f t="shared" si="9"/>
        <v>941</v>
      </c>
      <c r="AM19" s="71">
        <v>27</v>
      </c>
      <c r="AN19" s="534">
        <v>28</v>
      </c>
      <c r="AO19" s="534">
        <v>49</v>
      </c>
      <c r="AP19" s="534">
        <v>21</v>
      </c>
      <c r="AQ19" s="534">
        <v>39</v>
      </c>
      <c r="AR19" s="534">
        <v>15</v>
      </c>
      <c r="AS19" s="534">
        <v>0</v>
      </c>
      <c r="AT19" s="1009">
        <f t="shared" si="10"/>
        <v>179</v>
      </c>
      <c r="AU19" s="595">
        <f t="shared" si="11"/>
        <v>0.19022316684378321</v>
      </c>
    </row>
    <row r="20" spans="1:47" ht="12.9" customHeight="1" x14ac:dyDescent="0.25">
      <c r="A20" s="96">
        <v>11</v>
      </c>
      <c r="B20" s="26" t="s">
        <v>24</v>
      </c>
      <c r="C20" s="1013">
        <v>99</v>
      </c>
      <c r="D20" s="104">
        <v>76</v>
      </c>
      <c r="E20" s="104">
        <v>96</v>
      </c>
      <c r="F20" s="104">
        <v>37</v>
      </c>
      <c r="G20" s="104">
        <v>23</v>
      </c>
      <c r="H20" s="104">
        <v>13</v>
      </c>
      <c r="I20" s="105">
        <v>2</v>
      </c>
      <c r="J20" s="1009">
        <f t="shared" si="0"/>
        <v>346</v>
      </c>
      <c r="K20" s="1013">
        <v>43</v>
      </c>
      <c r="L20" s="104">
        <v>33</v>
      </c>
      <c r="M20" s="104">
        <v>52</v>
      </c>
      <c r="N20" s="104">
        <v>36</v>
      </c>
      <c r="O20" s="104">
        <v>50</v>
      </c>
      <c r="P20" s="104">
        <v>21</v>
      </c>
      <c r="Q20" s="105">
        <v>3</v>
      </c>
      <c r="R20" s="537">
        <f t="shared" si="1"/>
        <v>238</v>
      </c>
      <c r="S20" s="1013">
        <v>56</v>
      </c>
      <c r="T20" s="104">
        <v>56</v>
      </c>
      <c r="U20" s="104">
        <v>51</v>
      </c>
      <c r="V20" s="104">
        <v>37</v>
      </c>
      <c r="W20" s="104">
        <v>33</v>
      </c>
      <c r="X20" s="104">
        <v>24</v>
      </c>
      <c r="Y20" s="105">
        <v>4</v>
      </c>
      <c r="Z20" s="537">
        <f t="shared" si="12"/>
        <v>261</v>
      </c>
      <c r="AA20" s="886"/>
      <c r="AC20" s="25">
        <v>11</v>
      </c>
      <c r="AD20" s="26" t="s">
        <v>24</v>
      </c>
      <c r="AE20" s="71">
        <f t="shared" si="2"/>
        <v>198</v>
      </c>
      <c r="AF20" s="47">
        <f t="shared" si="3"/>
        <v>165</v>
      </c>
      <c r="AG20" s="47">
        <f t="shared" si="4"/>
        <v>199</v>
      </c>
      <c r="AH20" s="47">
        <f t="shared" si="5"/>
        <v>110</v>
      </c>
      <c r="AI20" s="47">
        <f t="shared" si="6"/>
        <v>106</v>
      </c>
      <c r="AJ20" s="534">
        <f t="shared" si="7"/>
        <v>58</v>
      </c>
      <c r="AK20" s="534">
        <f t="shared" si="8"/>
        <v>9</v>
      </c>
      <c r="AL20" s="1016">
        <f t="shared" si="9"/>
        <v>845</v>
      </c>
      <c r="AM20" s="71">
        <v>27</v>
      </c>
      <c r="AN20" s="534">
        <v>28</v>
      </c>
      <c r="AO20" s="534">
        <v>38</v>
      </c>
      <c r="AP20" s="534">
        <v>24</v>
      </c>
      <c r="AQ20" s="534">
        <v>34</v>
      </c>
      <c r="AR20" s="534">
        <v>19</v>
      </c>
      <c r="AS20" s="534">
        <v>2</v>
      </c>
      <c r="AT20" s="1009">
        <f t="shared" si="10"/>
        <v>172</v>
      </c>
      <c r="AU20" s="595">
        <f t="shared" si="11"/>
        <v>0.20355029585798817</v>
      </c>
    </row>
    <row r="21" spans="1:47" ht="12.9" customHeight="1" x14ac:dyDescent="0.25">
      <c r="A21" s="96">
        <v>12</v>
      </c>
      <c r="B21" s="26" t="s">
        <v>25</v>
      </c>
      <c r="C21" s="1013">
        <v>152</v>
      </c>
      <c r="D21" s="104">
        <v>134</v>
      </c>
      <c r="E21" s="104">
        <v>127</v>
      </c>
      <c r="F21" s="104">
        <v>47</v>
      </c>
      <c r="G21" s="104">
        <v>49</v>
      </c>
      <c r="H21" s="104">
        <v>15</v>
      </c>
      <c r="I21" s="105">
        <v>5</v>
      </c>
      <c r="J21" s="1009">
        <f t="shared" si="0"/>
        <v>529</v>
      </c>
      <c r="K21" s="1013">
        <v>59</v>
      </c>
      <c r="L21" s="104">
        <v>60</v>
      </c>
      <c r="M21" s="104">
        <v>86</v>
      </c>
      <c r="N21" s="104">
        <v>51</v>
      </c>
      <c r="O21" s="104">
        <v>55</v>
      </c>
      <c r="P21" s="104">
        <v>38</v>
      </c>
      <c r="Q21" s="105">
        <v>3</v>
      </c>
      <c r="R21" s="537">
        <f t="shared" si="1"/>
        <v>352</v>
      </c>
      <c r="S21" s="1013">
        <v>64</v>
      </c>
      <c r="T21" s="104">
        <v>72</v>
      </c>
      <c r="U21" s="104">
        <v>87</v>
      </c>
      <c r="V21" s="104">
        <v>49</v>
      </c>
      <c r="W21" s="104">
        <v>66</v>
      </c>
      <c r="X21" s="104">
        <v>60</v>
      </c>
      <c r="Y21" s="105">
        <v>22</v>
      </c>
      <c r="Z21" s="537">
        <f t="shared" si="12"/>
        <v>420</v>
      </c>
      <c r="AA21" s="886"/>
      <c r="AC21" s="25">
        <v>12</v>
      </c>
      <c r="AD21" s="26" t="s">
        <v>25</v>
      </c>
      <c r="AE21" s="71">
        <f t="shared" si="2"/>
        <v>275</v>
      </c>
      <c r="AF21" s="47">
        <f t="shared" si="3"/>
        <v>266</v>
      </c>
      <c r="AG21" s="47">
        <f t="shared" si="4"/>
        <v>300</v>
      </c>
      <c r="AH21" s="47">
        <f t="shared" si="5"/>
        <v>147</v>
      </c>
      <c r="AI21" s="47">
        <f t="shared" si="6"/>
        <v>170</v>
      </c>
      <c r="AJ21" s="534">
        <f t="shared" si="7"/>
        <v>113</v>
      </c>
      <c r="AK21" s="534">
        <f t="shared" si="8"/>
        <v>30</v>
      </c>
      <c r="AL21" s="1016">
        <f t="shared" si="9"/>
        <v>1301</v>
      </c>
      <c r="AM21" s="71">
        <v>36</v>
      </c>
      <c r="AN21" s="534">
        <v>54</v>
      </c>
      <c r="AO21" s="534">
        <v>81</v>
      </c>
      <c r="AP21" s="534">
        <v>47</v>
      </c>
      <c r="AQ21" s="534">
        <v>60</v>
      </c>
      <c r="AR21" s="534">
        <v>36</v>
      </c>
      <c r="AS21" s="534">
        <v>12</v>
      </c>
      <c r="AT21" s="1009">
        <f t="shared" si="10"/>
        <v>326</v>
      </c>
      <c r="AU21" s="595">
        <f t="shared" si="11"/>
        <v>0.25057647963105306</v>
      </c>
    </row>
    <row r="22" spans="1:47" ht="12.9" customHeight="1" x14ac:dyDescent="0.25">
      <c r="A22" s="96">
        <v>13</v>
      </c>
      <c r="B22" s="26" t="s">
        <v>26</v>
      </c>
      <c r="C22" s="1013">
        <v>79</v>
      </c>
      <c r="D22" s="104">
        <v>89</v>
      </c>
      <c r="E22" s="104">
        <v>91</v>
      </c>
      <c r="F22" s="104">
        <v>80</v>
      </c>
      <c r="G22" s="104">
        <v>82</v>
      </c>
      <c r="H22" s="104">
        <v>37</v>
      </c>
      <c r="I22" s="105">
        <v>10</v>
      </c>
      <c r="J22" s="1009">
        <f t="shared" si="0"/>
        <v>468</v>
      </c>
      <c r="K22" s="1013">
        <v>60</v>
      </c>
      <c r="L22" s="104">
        <v>53</v>
      </c>
      <c r="M22" s="104">
        <v>81</v>
      </c>
      <c r="N22" s="104">
        <v>82</v>
      </c>
      <c r="O22" s="104">
        <v>124</v>
      </c>
      <c r="P22" s="104">
        <v>65</v>
      </c>
      <c r="Q22" s="105">
        <v>14</v>
      </c>
      <c r="R22" s="537">
        <f t="shared" si="1"/>
        <v>479</v>
      </c>
      <c r="S22" s="1013">
        <v>56</v>
      </c>
      <c r="T22" s="104">
        <v>84</v>
      </c>
      <c r="U22" s="104">
        <v>86</v>
      </c>
      <c r="V22" s="104">
        <v>72</v>
      </c>
      <c r="W22" s="104">
        <v>157</v>
      </c>
      <c r="X22" s="104">
        <v>100</v>
      </c>
      <c r="Y22" s="105">
        <v>33</v>
      </c>
      <c r="Z22" s="537">
        <f t="shared" si="12"/>
        <v>588</v>
      </c>
      <c r="AA22" s="886"/>
      <c r="AC22" s="25">
        <v>13</v>
      </c>
      <c r="AD22" s="26" t="s">
        <v>26</v>
      </c>
      <c r="AE22" s="71">
        <f t="shared" si="2"/>
        <v>195</v>
      </c>
      <c r="AF22" s="47">
        <f t="shared" si="3"/>
        <v>226</v>
      </c>
      <c r="AG22" s="47">
        <f t="shared" si="4"/>
        <v>258</v>
      </c>
      <c r="AH22" s="47">
        <f t="shared" si="5"/>
        <v>234</v>
      </c>
      <c r="AI22" s="47">
        <f t="shared" si="6"/>
        <v>363</v>
      </c>
      <c r="AJ22" s="534">
        <f t="shared" si="7"/>
        <v>202</v>
      </c>
      <c r="AK22" s="534">
        <f t="shared" si="8"/>
        <v>57</v>
      </c>
      <c r="AL22" s="1016">
        <f t="shared" si="9"/>
        <v>1535</v>
      </c>
      <c r="AM22" s="71">
        <v>39</v>
      </c>
      <c r="AN22" s="534">
        <v>28</v>
      </c>
      <c r="AO22" s="534">
        <v>42</v>
      </c>
      <c r="AP22" s="534">
        <v>52</v>
      </c>
      <c r="AQ22" s="534">
        <v>83</v>
      </c>
      <c r="AR22" s="534">
        <v>50</v>
      </c>
      <c r="AS22" s="534">
        <v>14</v>
      </c>
      <c r="AT22" s="1009">
        <f t="shared" si="10"/>
        <v>308</v>
      </c>
      <c r="AU22" s="595">
        <f t="shared" si="11"/>
        <v>0.2006514657980456</v>
      </c>
    </row>
    <row r="23" spans="1:47" ht="12.9" customHeight="1" x14ac:dyDescent="0.25">
      <c r="A23" s="96">
        <v>14</v>
      </c>
      <c r="B23" s="26" t="s">
        <v>27</v>
      </c>
      <c r="C23" s="1013">
        <v>141</v>
      </c>
      <c r="D23" s="104">
        <v>87</v>
      </c>
      <c r="E23" s="104">
        <v>109</v>
      </c>
      <c r="F23" s="104">
        <v>72</v>
      </c>
      <c r="G23" s="104">
        <v>92</v>
      </c>
      <c r="H23" s="104">
        <v>70</v>
      </c>
      <c r="I23" s="105">
        <v>9</v>
      </c>
      <c r="J23" s="1009">
        <f t="shared" si="0"/>
        <v>580</v>
      </c>
      <c r="K23" s="1013">
        <v>54</v>
      </c>
      <c r="L23" s="104">
        <v>51</v>
      </c>
      <c r="M23" s="104">
        <v>71</v>
      </c>
      <c r="N23" s="104">
        <v>52</v>
      </c>
      <c r="O23" s="104">
        <v>112</v>
      </c>
      <c r="P23" s="104">
        <v>68</v>
      </c>
      <c r="Q23" s="105">
        <v>18</v>
      </c>
      <c r="R23" s="537">
        <f t="shared" si="1"/>
        <v>426</v>
      </c>
      <c r="S23" s="1013">
        <v>34</v>
      </c>
      <c r="T23" s="104">
        <v>53</v>
      </c>
      <c r="U23" s="104">
        <v>86</v>
      </c>
      <c r="V23" s="104">
        <v>62</v>
      </c>
      <c r="W23" s="104">
        <v>118</v>
      </c>
      <c r="X23" s="104">
        <v>120</v>
      </c>
      <c r="Y23" s="105">
        <v>35</v>
      </c>
      <c r="Z23" s="537">
        <f t="shared" si="12"/>
        <v>508</v>
      </c>
      <c r="AA23" s="886"/>
      <c r="AC23" s="25">
        <v>14</v>
      </c>
      <c r="AD23" s="26" t="s">
        <v>27</v>
      </c>
      <c r="AE23" s="71">
        <f t="shared" si="2"/>
        <v>229</v>
      </c>
      <c r="AF23" s="47">
        <f t="shared" si="3"/>
        <v>191</v>
      </c>
      <c r="AG23" s="47">
        <f t="shared" si="4"/>
        <v>266</v>
      </c>
      <c r="AH23" s="47">
        <f t="shared" si="5"/>
        <v>186</v>
      </c>
      <c r="AI23" s="47">
        <f t="shared" si="6"/>
        <v>322</v>
      </c>
      <c r="AJ23" s="534">
        <f t="shared" si="7"/>
        <v>258</v>
      </c>
      <c r="AK23" s="534">
        <f t="shared" si="8"/>
        <v>62</v>
      </c>
      <c r="AL23" s="1016">
        <f t="shared" si="9"/>
        <v>1514</v>
      </c>
      <c r="AM23" s="71">
        <v>29</v>
      </c>
      <c r="AN23" s="534">
        <v>39</v>
      </c>
      <c r="AO23" s="534">
        <v>67</v>
      </c>
      <c r="AP23" s="534">
        <v>51</v>
      </c>
      <c r="AQ23" s="534">
        <v>113</v>
      </c>
      <c r="AR23" s="534">
        <v>113</v>
      </c>
      <c r="AS23" s="534">
        <v>0</v>
      </c>
      <c r="AT23" s="1009">
        <f t="shared" si="10"/>
        <v>412</v>
      </c>
      <c r="AU23" s="595">
        <f t="shared" si="11"/>
        <v>0.27212681638044917</v>
      </c>
    </row>
    <row r="24" spans="1:47" ht="14.25" customHeight="1" thickBot="1" x14ac:dyDescent="0.3">
      <c r="A24" s="103">
        <v>15</v>
      </c>
      <c r="B24" s="34" t="s">
        <v>28</v>
      </c>
      <c r="C24" s="1014">
        <v>114</v>
      </c>
      <c r="D24" s="106">
        <v>108</v>
      </c>
      <c r="E24" s="106">
        <v>48</v>
      </c>
      <c r="F24" s="106">
        <v>23</v>
      </c>
      <c r="G24" s="106">
        <v>12</v>
      </c>
      <c r="H24" s="106">
        <v>9</v>
      </c>
      <c r="I24" s="107">
        <v>0</v>
      </c>
      <c r="J24" s="1010">
        <f t="shared" si="0"/>
        <v>314</v>
      </c>
      <c r="K24" s="1014">
        <v>55</v>
      </c>
      <c r="L24" s="106">
        <v>51</v>
      </c>
      <c r="M24" s="106">
        <v>50</v>
      </c>
      <c r="N24" s="106">
        <v>20</v>
      </c>
      <c r="O24" s="106">
        <v>33</v>
      </c>
      <c r="P24" s="106">
        <v>19</v>
      </c>
      <c r="Q24" s="107">
        <v>6</v>
      </c>
      <c r="R24" s="538">
        <f t="shared" si="1"/>
        <v>234</v>
      </c>
      <c r="S24" s="1014">
        <v>86</v>
      </c>
      <c r="T24" s="106">
        <v>59</v>
      </c>
      <c r="U24" s="106">
        <v>42</v>
      </c>
      <c r="V24" s="106">
        <v>21</v>
      </c>
      <c r="W24" s="106">
        <v>24</v>
      </c>
      <c r="X24" s="106">
        <v>15</v>
      </c>
      <c r="Y24" s="107">
        <v>5</v>
      </c>
      <c r="Z24" s="538">
        <f t="shared" si="12"/>
        <v>252</v>
      </c>
      <c r="AA24" s="886"/>
      <c r="AC24" s="33">
        <v>15</v>
      </c>
      <c r="AD24" s="34" t="s">
        <v>28</v>
      </c>
      <c r="AE24" s="72">
        <f t="shared" si="2"/>
        <v>255</v>
      </c>
      <c r="AF24" s="50">
        <f t="shared" si="3"/>
        <v>218</v>
      </c>
      <c r="AG24" s="50">
        <f t="shared" si="4"/>
        <v>140</v>
      </c>
      <c r="AH24" s="50">
        <f t="shared" si="5"/>
        <v>64</v>
      </c>
      <c r="AI24" s="50">
        <f t="shared" si="6"/>
        <v>69</v>
      </c>
      <c r="AJ24" s="535">
        <f t="shared" si="7"/>
        <v>43</v>
      </c>
      <c r="AK24" s="535">
        <f t="shared" si="8"/>
        <v>11</v>
      </c>
      <c r="AL24" s="1017">
        <f t="shared" si="9"/>
        <v>800</v>
      </c>
      <c r="AM24" s="72">
        <v>40</v>
      </c>
      <c r="AN24" s="535">
        <v>32</v>
      </c>
      <c r="AO24" s="535">
        <v>23</v>
      </c>
      <c r="AP24" s="535">
        <v>9</v>
      </c>
      <c r="AQ24" s="535">
        <v>14</v>
      </c>
      <c r="AR24" s="535">
        <v>5</v>
      </c>
      <c r="AS24" s="535">
        <v>1</v>
      </c>
      <c r="AT24" s="1010">
        <f t="shared" si="10"/>
        <v>124</v>
      </c>
      <c r="AU24" s="596">
        <f t="shared" si="11"/>
        <v>0.155</v>
      </c>
    </row>
    <row r="25" spans="1:47" s="37" customFormat="1" ht="14.25" customHeight="1" thickBot="1" x14ac:dyDescent="0.3">
      <c r="A25" s="170"/>
      <c r="B25" s="597" t="s">
        <v>488</v>
      </c>
      <c r="C25" s="1012">
        <f t="shared" ref="C25:Z25" si="13">SUM(C10:C24)</f>
        <v>1605</v>
      </c>
      <c r="D25" s="1012">
        <f t="shared" si="13"/>
        <v>1279</v>
      </c>
      <c r="E25" s="1012">
        <f t="shared" si="13"/>
        <v>1248</v>
      </c>
      <c r="F25" s="1012">
        <f t="shared" si="13"/>
        <v>588</v>
      </c>
      <c r="G25" s="1012">
        <f t="shared" si="13"/>
        <v>616</v>
      </c>
      <c r="H25" s="1012">
        <f t="shared" si="13"/>
        <v>378</v>
      </c>
      <c r="I25" s="1012">
        <f t="shared" si="13"/>
        <v>83</v>
      </c>
      <c r="J25" s="598">
        <f>SUM(J10:J24)</f>
        <v>5797</v>
      </c>
      <c r="K25" s="598">
        <f t="shared" si="13"/>
        <v>877</v>
      </c>
      <c r="L25" s="598">
        <f t="shared" si="13"/>
        <v>709</v>
      </c>
      <c r="M25" s="598">
        <f t="shared" si="13"/>
        <v>968</v>
      </c>
      <c r="N25" s="598">
        <f t="shared" si="13"/>
        <v>572</v>
      </c>
      <c r="O25" s="598">
        <f t="shared" si="13"/>
        <v>770</v>
      </c>
      <c r="P25" s="598">
        <f t="shared" si="13"/>
        <v>505</v>
      </c>
      <c r="Q25" s="598">
        <f t="shared" si="13"/>
        <v>114</v>
      </c>
      <c r="R25" s="598">
        <f t="shared" si="13"/>
        <v>4515</v>
      </c>
      <c r="S25" s="598">
        <f t="shared" si="13"/>
        <v>737</v>
      </c>
      <c r="T25" s="598">
        <f t="shared" si="13"/>
        <v>895</v>
      </c>
      <c r="U25" s="598">
        <f t="shared" si="13"/>
        <v>1029</v>
      </c>
      <c r="V25" s="598">
        <f t="shared" si="13"/>
        <v>598</v>
      </c>
      <c r="W25" s="598">
        <f t="shared" si="13"/>
        <v>946</v>
      </c>
      <c r="X25" s="598">
        <f t="shared" si="13"/>
        <v>797</v>
      </c>
      <c r="Y25" s="598">
        <f t="shared" si="13"/>
        <v>293</v>
      </c>
      <c r="Z25" s="599">
        <f t="shared" si="13"/>
        <v>5295</v>
      </c>
      <c r="AA25" s="886"/>
      <c r="AB25" s="2"/>
      <c r="AC25" s="170"/>
      <c r="AD25" s="597" t="s">
        <v>488</v>
      </c>
      <c r="AE25" s="598">
        <f t="shared" ref="AE25:AT25" si="14">SUM(AE10:AE24)</f>
        <v>3219</v>
      </c>
      <c r="AF25" s="598">
        <f t="shared" si="14"/>
        <v>2883</v>
      </c>
      <c r="AG25" s="598">
        <f t="shared" si="14"/>
        <v>3245</v>
      </c>
      <c r="AH25" s="598">
        <f t="shared" si="14"/>
        <v>1758</v>
      </c>
      <c r="AI25" s="598">
        <f t="shared" si="14"/>
        <v>2332</v>
      </c>
      <c r="AJ25" s="598">
        <f t="shared" si="14"/>
        <v>1680</v>
      </c>
      <c r="AK25" s="598">
        <f t="shared" si="14"/>
        <v>490</v>
      </c>
      <c r="AL25" s="598">
        <f t="shared" si="14"/>
        <v>15607</v>
      </c>
      <c r="AM25" s="598">
        <f t="shared" si="14"/>
        <v>496</v>
      </c>
      <c r="AN25" s="598">
        <f t="shared" si="14"/>
        <v>446</v>
      </c>
      <c r="AO25" s="598">
        <f t="shared" si="14"/>
        <v>633</v>
      </c>
      <c r="AP25" s="598">
        <f t="shared" si="14"/>
        <v>418</v>
      </c>
      <c r="AQ25" s="598">
        <f t="shared" si="14"/>
        <v>634</v>
      </c>
      <c r="AR25" s="598">
        <f t="shared" si="14"/>
        <v>513</v>
      </c>
      <c r="AS25" s="598">
        <f t="shared" si="14"/>
        <v>137</v>
      </c>
      <c r="AT25" s="599">
        <f t="shared" si="14"/>
        <v>3277</v>
      </c>
      <c r="AU25" s="600">
        <f t="shared" si="11"/>
        <v>0.20996988530787467</v>
      </c>
    </row>
    <row r="26" spans="1:47" s="555" customFormat="1" ht="14.25" customHeight="1" thickBot="1" x14ac:dyDescent="0.3">
      <c r="A26" s="869"/>
      <c r="B26" s="1004" t="s">
        <v>464</v>
      </c>
      <c r="C26" s="903">
        <v>1539</v>
      </c>
      <c r="D26" s="903">
        <v>1250</v>
      </c>
      <c r="E26" s="903">
        <v>1190</v>
      </c>
      <c r="F26" s="903">
        <v>579</v>
      </c>
      <c r="G26" s="903">
        <v>588</v>
      </c>
      <c r="H26" s="903">
        <v>367</v>
      </c>
      <c r="I26" s="903">
        <v>78</v>
      </c>
      <c r="J26" s="1005">
        <v>5591</v>
      </c>
      <c r="K26" s="1005">
        <v>900</v>
      </c>
      <c r="L26" s="1005">
        <v>721</v>
      </c>
      <c r="M26" s="1005">
        <v>993</v>
      </c>
      <c r="N26" s="1005">
        <v>580</v>
      </c>
      <c r="O26" s="1005">
        <v>797</v>
      </c>
      <c r="P26" s="1005">
        <v>511</v>
      </c>
      <c r="Q26" s="1005">
        <v>119</v>
      </c>
      <c r="R26" s="1005">
        <v>4621</v>
      </c>
      <c r="S26" s="1005">
        <v>693</v>
      </c>
      <c r="T26" s="1005">
        <v>878</v>
      </c>
      <c r="U26" s="1005">
        <v>1068</v>
      </c>
      <c r="V26" s="1005">
        <v>626</v>
      </c>
      <c r="W26" s="1005">
        <v>958</v>
      </c>
      <c r="X26" s="1005">
        <v>787</v>
      </c>
      <c r="Y26" s="1005">
        <v>326</v>
      </c>
      <c r="Z26" s="1006">
        <v>5336</v>
      </c>
      <c r="AA26" s="1003"/>
      <c r="AC26" s="869"/>
      <c r="AD26" s="1004" t="s">
        <v>464</v>
      </c>
      <c r="AE26" s="1005">
        <v>3132</v>
      </c>
      <c r="AF26" s="1005">
        <v>2849</v>
      </c>
      <c r="AG26" s="1005">
        <v>3251</v>
      </c>
      <c r="AH26" s="1005">
        <v>1785</v>
      </c>
      <c r="AI26" s="1005">
        <v>2343</v>
      </c>
      <c r="AJ26" s="1005">
        <v>1665</v>
      </c>
      <c r="AK26" s="1005">
        <v>523</v>
      </c>
      <c r="AL26" s="1005">
        <v>15548</v>
      </c>
      <c r="AM26" s="1005">
        <v>453</v>
      </c>
      <c r="AN26" s="1005">
        <v>452</v>
      </c>
      <c r="AO26" s="1005">
        <v>649</v>
      </c>
      <c r="AP26" s="1005">
        <v>431</v>
      </c>
      <c r="AQ26" s="1005">
        <v>633</v>
      </c>
      <c r="AR26" s="1005">
        <v>520</v>
      </c>
      <c r="AS26" s="1005">
        <v>140</v>
      </c>
      <c r="AT26" s="1006">
        <v>3278</v>
      </c>
      <c r="AU26" s="1007">
        <v>0.21083097504502188</v>
      </c>
    </row>
    <row r="27" spans="1:47" s="555" customFormat="1" ht="14.25" customHeight="1" thickBot="1" x14ac:dyDescent="0.3">
      <c r="A27" s="869"/>
      <c r="B27" s="1004" t="s">
        <v>436</v>
      </c>
      <c r="C27" s="903">
        <v>1529</v>
      </c>
      <c r="D27" s="903">
        <v>1213</v>
      </c>
      <c r="E27" s="903">
        <v>1172</v>
      </c>
      <c r="F27" s="903">
        <v>585</v>
      </c>
      <c r="G27" s="903">
        <v>583</v>
      </c>
      <c r="H27" s="903">
        <v>406</v>
      </c>
      <c r="I27" s="903">
        <v>73</v>
      </c>
      <c r="J27" s="1005">
        <v>5561</v>
      </c>
      <c r="K27" s="1005">
        <v>901</v>
      </c>
      <c r="L27" s="1005">
        <v>741</v>
      </c>
      <c r="M27" s="1005">
        <v>1000</v>
      </c>
      <c r="N27" s="1005">
        <v>667</v>
      </c>
      <c r="O27" s="1005">
        <v>857</v>
      </c>
      <c r="P27" s="1005">
        <v>536</v>
      </c>
      <c r="Q27" s="1005">
        <v>113</v>
      </c>
      <c r="R27" s="1005">
        <v>4815</v>
      </c>
      <c r="S27" s="1005">
        <v>680</v>
      </c>
      <c r="T27" s="1005">
        <v>856</v>
      </c>
      <c r="U27" s="1005">
        <v>1066</v>
      </c>
      <c r="V27" s="1005">
        <v>695</v>
      </c>
      <c r="W27" s="1005">
        <v>999</v>
      </c>
      <c r="X27" s="1005">
        <v>861</v>
      </c>
      <c r="Y27" s="1005">
        <v>268</v>
      </c>
      <c r="Z27" s="1006">
        <v>5425</v>
      </c>
      <c r="AA27" s="1003"/>
      <c r="AC27" s="869"/>
      <c r="AD27" s="1004" t="s">
        <v>436</v>
      </c>
      <c r="AE27" s="1005">
        <v>3110</v>
      </c>
      <c r="AF27" s="1005">
        <v>2810</v>
      </c>
      <c r="AG27" s="1005">
        <v>3238</v>
      </c>
      <c r="AH27" s="1005">
        <v>1947</v>
      </c>
      <c r="AI27" s="1005">
        <v>2439</v>
      </c>
      <c r="AJ27" s="1005">
        <v>1803</v>
      </c>
      <c r="AK27" s="1005">
        <v>454</v>
      </c>
      <c r="AL27" s="1005">
        <v>15801</v>
      </c>
      <c r="AM27" s="1005">
        <v>446</v>
      </c>
      <c r="AN27" s="1005">
        <v>457</v>
      </c>
      <c r="AO27" s="1005">
        <v>669</v>
      </c>
      <c r="AP27" s="1005">
        <v>467</v>
      </c>
      <c r="AQ27" s="1005">
        <v>687</v>
      </c>
      <c r="AR27" s="1005">
        <v>509</v>
      </c>
      <c r="AS27" s="1005">
        <v>138</v>
      </c>
      <c r="AT27" s="1006">
        <v>3373</v>
      </c>
      <c r="AU27" s="1007">
        <v>0.21346750205683185</v>
      </c>
    </row>
    <row r="28" spans="1:47" s="555" customFormat="1" ht="14.25" customHeight="1" thickBot="1" x14ac:dyDescent="0.3">
      <c r="A28" s="869"/>
      <c r="B28" s="1004" t="s">
        <v>421</v>
      </c>
      <c r="C28" s="1005">
        <v>1508</v>
      </c>
      <c r="D28" s="1005">
        <v>1201</v>
      </c>
      <c r="E28" s="1005">
        <v>1132</v>
      </c>
      <c r="F28" s="1005">
        <v>567</v>
      </c>
      <c r="G28" s="1005">
        <v>586</v>
      </c>
      <c r="H28" s="1005">
        <v>361</v>
      </c>
      <c r="I28" s="1005">
        <v>67</v>
      </c>
      <c r="J28" s="1005">
        <v>5422</v>
      </c>
      <c r="K28" s="1005">
        <v>915</v>
      </c>
      <c r="L28" s="1005">
        <v>779</v>
      </c>
      <c r="M28" s="1005">
        <v>1030</v>
      </c>
      <c r="N28" s="1005">
        <v>719</v>
      </c>
      <c r="O28" s="1005">
        <v>897</v>
      </c>
      <c r="P28" s="1005">
        <v>551</v>
      </c>
      <c r="Q28" s="1005">
        <v>130</v>
      </c>
      <c r="R28" s="1005">
        <v>5021</v>
      </c>
      <c r="S28" s="1005">
        <v>644</v>
      </c>
      <c r="T28" s="1005">
        <v>840</v>
      </c>
      <c r="U28" s="1005">
        <v>1049</v>
      </c>
      <c r="V28" s="1005">
        <v>719</v>
      </c>
      <c r="W28" s="1005">
        <v>1014</v>
      </c>
      <c r="X28" s="1005">
        <v>864</v>
      </c>
      <c r="Y28" s="1005">
        <v>271</v>
      </c>
      <c r="Z28" s="1006">
        <v>5401</v>
      </c>
      <c r="AA28" s="1003"/>
      <c r="AC28" s="869"/>
      <c r="AD28" s="1004" t="s">
        <v>421</v>
      </c>
      <c r="AE28" s="1005">
        <v>3067</v>
      </c>
      <c r="AF28" s="1005">
        <v>2820</v>
      </c>
      <c r="AG28" s="1005">
        <v>3211</v>
      </c>
      <c r="AH28" s="1005">
        <v>2005</v>
      </c>
      <c r="AI28" s="1005">
        <v>2497</v>
      </c>
      <c r="AJ28" s="1005">
        <v>1776</v>
      </c>
      <c r="AK28" s="1005">
        <v>468</v>
      </c>
      <c r="AL28" s="1005">
        <v>15844</v>
      </c>
      <c r="AM28" s="1005">
        <v>443</v>
      </c>
      <c r="AN28" s="1005">
        <v>446</v>
      </c>
      <c r="AO28" s="1005">
        <v>687</v>
      </c>
      <c r="AP28" s="1005">
        <v>488</v>
      </c>
      <c r="AQ28" s="1005">
        <v>733</v>
      </c>
      <c r="AR28" s="1005">
        <v>485</v>
      </c>
      <c r="AS28" s="1005">
        <v>139</v>
      </c>
      <c r="AT28" s="1006">
        <v>3421</v>
      </c>
      <c r="AU28" s="1007">
        <v>0.21591769755112344</v>
      </c>
    </row>
    <row r="29" spans="1:47" x14ac:dyDescent="0.2">
      <c r="A29" s="1" t="s">
        <v>181</v>
      </c>
      <c r="AC29" s="1" t="s">
        <v>181</v>
      </c>
    </row>
    <row r="30" spans="1:47" x14ac:dyDescent="0.2">
      <c r="A30" s="1"/>
      <c r="AC30" s="1"/>
    </row>
    <row r="31" spans="1:47" x14ac:dyDescent="0.2">
      <c r="A31" s="8"/>
      <c r="I31" s="2" t="s">
        <v>485</v>
      </c>
      <c r="AC31" s="8"/>
      <c r="AI31" s="2" t="s">
        <v>152</v>
      </c>
    </row>
    <row r="32" spans="1:47" ht="13.2" x14ac:dyDescent="0.25">
      <c r="B32" s="551"/>
      <c r="C32" s="550"/>
      <c r="D32" s="551"/>
      <c r="E32" s="551"/>
      <c r="F32" s="551"/>
      <c r="G32" s="550"/>
      <c r="H32" s="568"/>
      <c r="I32" s="551"/>
      <c r="J32" s="550"/>
      <c r="K32" s="550"/>
      <c r="L32" s="551"/>
      <c r="M32" s="551"/>
      <c r="N32" s="551"/>
      <c r="O32" s="551"/>
      <c r="P32" s="565"/>
      <c r="Q32" s="551"/>
      <c r="R32" s="551"/>
      <c r="AQ32" s="2" t="s">
        <v>152</v>
      </c>
    </row>
    <row r="33" spans="1:44" ht="13.2" x14ac:dyDescent="0.25">
      <c r="B33" s="551"/>
      <c r="C33" s="550"/>
      <c r="D33" s="551"/>
      <c r="E33" s="551"/>
      <c r="F33" s="551"/>
      <c r="G33" s="550"/>
      <c r="H33" s="568"/>
      <c r="I33" s="551"/>
      <c r="J33" s="550"/>
      <c r="K33" s="550"/>
      <c r="L33" s="551"/>
      <c r="M33" s="551"/>
      <c r="N33" s="551"/>
      <c r="O33" s="551"/>
      <c r="P33" s="565"/>
      <c r="Q33" s="551"/>
      <c r="R33" s="551"/>
    </row>
    <row r="34" spans="1:44" ht="13.2" x14ac:dyDescent="0.25">
      <c r="B34" s="551"/>
      <c r="C34" s="550"/>
      <c r="D34" s="551"/>
      <c r="E34" s="551"/>
      <c r="F34" s="551"/>
      <c r="G34" s="550"/>
      <c r="H34" s="568"/>
      <c r="I34" s="551"/>
      <c r="J34" s="550"/>
      <c r="K34" s="550"/>
      <c r="L34" s="551"/>
      <c r="M34" s="551"/>
      <c r="N34" s="551"/>
      <c r="O34" s="551"/>
      <c r="P34" s="565"/>
      <c r="Q34" s="551"/>
      <c r="R34" s="551"/>
    </row>
    <row r="35" spans="1:44" ht="13.2" x14ac:dyDescent="0.25">
      <c r="B35" s="551"/>
      <c r="C35" s="550"/>
      <c r="D35" s="551"/>
      <c r="E35" s="551"/>
      <c r="F35" s="551"/>
      <c r="G35" s="550"/>
      <c r="H35" s="568"/>
      <c r="I35" s="551"/>
      <c r="J35" s="550"/>
      <c r="K35" s="550"/>
      <c r="L35" s="551"/>
      <c r="M35" s="551"/>
      <c r="N35" s="551"/>
      <c r="O35" s="551"/>
      <c r="P35" s="565"/>
      <c r="Q35" s="551"/>
      <c r="R35" s="551"/>
    </row>
    <row r="36" spans="1:44" ht="13.2" x14ac:dyDescent="0.25">
      <c r="A36" s="2"/>
      <c r="B36" s="551"/>
      <c r="C36" s="550"/>
      <c r="D36" s="551"/>
      <c r="E36" s="551"/>
      <c r="F36" s="551" t="s">
        <v>152</v>
      </c>
      <c r="G36" s="550"/>
      <c r="H36" s="568"/>
      <c r="I36" s="551"/>
      <c r="J36" s="550"/>
      <c r="K36" s="550"/>
      <c r="L36" s="551"/>
      <c r="M36" s="551"/>
      <c r="N36" s="551"/>
      <c r="O36" s="551"/>
      <c r="P36" s="565"/>
      <c r="Q36" s="551"/>
      <c r="R36" s="551"/>
      <c r="V36" s="2" t="s">
        <v>152</v>
      </c>
      <c r="Y36" s="2"/>
      <c r="AA36" s="2"/>
      <c r="AC36" s="2"/>
      <c r="AJ36" s="2"/>
      <c r="AR36" s="2"/>
    </row>
    <row r="37" spans="1:44" ht="13.2" x14ac:dyDescent="0.25">
      <c r="A37" s="2"/>
      <c r="B37" s="551"/>
      <c r="C37" s="550"/>
      <c r="D37" s="551"/>
      <c r="E37" s="551"/>
      <c r="F37" s="551"/>
      <c r="G37" s="550"/>
      <c r="H37" s="568"/>
      <c r="I37" s="551"/>
      <c r="J37" s="550"/>
      <c r="K37" s="550"/>
      <c r="L37" s="551"/>
      <c r="M37" s="551"/>
      <c r="N37" s="551"/>
      <c r="O37" s="551"/>
      <c r="P37" s="565"/>
      <c r="Q37" s="551"/>
      <c r="R37" s="551"/>
      <c r="Y37" s="2"/>
      <c r="AA37" s="2"/>
      <c r="AC37" s="2"/>
      <c r="AJ37" s="2"/>
      <c r="AR37" s="2"/>
    </row>
    <row r="38" spans="1:44" ht="13.2" x14ac:dyDescent="0.25">
      <c r="A38" s="2"/>
      <c r="B38" s="549"/>
      <c r="C38" s="548"/>
      <c r="D38" s="549"/>
      <c r="E38" s="549"/>
      <c r="F38" s="549"/>
      <c r="G38" s="548"/>
      <c r="H38" s="568"/>
      <c r="I38" s="549"/>
      <c r="J38" s="548"/>
      <c r="K38" s="548"/>
      <c r="L38" s="549"/>
      <c r="M38" s="549"/>
      <c r="N38" s="549"/>
      <c r="O38" s="549"/>
      <c r="P38" s="565"/>
      <c r="Q38" s="549"/>
      <c r="R38" s="549"/>
      <c r="Y38" s="2"/>
      <c r="AA38" s="2"/>
      <c r="AC38" s="2"/>
      <c r="AJ38" s="2"/>
      <c r="AR38" s="2"/>
    </row>
  </sheetData>
  <mergeCells count="6">
    <mergeCell ref="AU8:AU9"/>
    <mergeCell ref="C8:J8"/>
    <mergeCell ref="K8:R8"/>
    <mergeCell ref="S8:Z8"/>
    <mergeCell ref="AE8:AL8"/>
    <mergeCell ref="AM8:AT8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Footer>&amp;L&amp;F&amp;RÅrsstatistikk 2016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54"/>
  <sheetViews>
    <sheetView showGridLines="0" showWhiteSpace="0" zoomScaleNormal="100" workbookViewId="0">
      <selection activeCell="M31" sqref="M31"/>
    </sheetView>
  </sheetViews>
  <sheetFormatPr baseColWidth="10" defaultColWidth="11.44140625" defaultRowHeight="11.4" x14ac:dyDescent="0.2"/>
  <cols>
    <col min="1" max="1" width="5.5546875" style="5" customWidth="1"/>
    <col min="2" max="2" width="21" style="555" customWidth="1"/>
    <col min="3" max="3" width="6.109375" style="555" customWidth="1"/>
    <col min="4" max="4" width="7" style="555" customWidth="1"/>
    <col min="5" max="5" width="6.33203125" style="555" customWidth="1"/>
    <col min="6" max="6" width="5.5546875" style="555" customWidth="1"/>
    <col min="7" max="8" width="5.33203125" style="555" customWidth="1"/>
    <col min="9" max="9" width="5.44140625" style="555" customWidth="1"/>
    <col min="10" max="10" width="7" style="555" customWidth="1"/>
    <col min="11" max="11" width="6.33203125" style="555" customWidth="1"/>
    <col min="12" max="13" width="6" style="555" customWidth="1"/>
    <col min="14" max="14" width="6.33203125" style="555" customWidth="1"/>
    <col min="15" max="16" width="6.109375" style="555" customWidth="1"/>
    <col min="17" max="17" width="5.5546875" style="555" customWidth="1"/>
    <col min="18" max="18" width="7.5546875" style="555" customWidth="1"/>
    <col min="19" max="19" width="5.33203125" style="555" customWidth="1"/>
    <col min="20" max="20" width="5.6640625" style="555" customWidth="1"/>
    <col min="21" max="21" width="6" style="555" customWidth="1"/>
    <col min="22" max="22" width="6.88671875" style="555" customWidth="1"/>
    <col min="23" max="23" width="6.5546875" style="555" customWidth="1"/>
    <col min="24" max="25" width="6.44140625" style="555" customWidth="1"/>
    <col min="26" max="26" width="6.5546875" style="555" customWidth="1"/>
    <col min="27" max="27" width="6.88671875" style="555" customWidth="1"/>
    <col min="28" max="28" width="7.33203125" style="555" customWidth="1"/>
    <col min="29" max="29" width="6.109375" style="555" customWidth="1"/>
    <col min="30" max="30" width="7.33203125" style="555" customWidth="1"/>
    <col min="31" max="32" width="7" style="555" customWidth="1"/>
    <col min="33" max="33" width="8.109375" style="555" customWidth="1"/>
    <col min="34" max="34" width="8" style="555" customWidth="1"/>
    <col min="35" max="16384" width="11.44140625" style="555"/>
  </cols>
  <sheetData>
    <row r="1" spans="1:49" x14ac:dyDescent="0.2">
      <c r="A1" s="1" t="s">
        <v>0</v>
      </c>
    </row>
    <row r="2" spans="1:49" x14ac:dyDescent="0.2">
      <c r="A2" s="1"/>
    </row>
    <row r="3" spans="1:49" x14ac:dyDescent="0.2">
      <c r="A3" s="1" t="str">
        <f>A7</f>
        <v>Tabell 3 - 5 - A -2  Antall personer som mottar tjenestene avlastning utenfor institusjon og omsorgslønn pr 31.12.   *)</v>
      </c>
      <c r="Q3" s="555" t="s">
        <v>152</v>
      </c>
    </row>
    <row r="4" spans="1:49" x14ac:dyDescent="0.2">
      <c r="A4" s="1"/>
      <c r="K4" s="4" t="s">
        <v>83</v>
      </c>
      <c r="L4" s="4"/>
      <c r="R4" s="555" t="s">
        <v>152</v>
      </c>
      <c r="U4" s="555" t="s">
        <v>152</v>
      </c>
      <c r="Y4" s="555" t="s">
        <v>152</v>
      </c>
    </row>
    <row r="5" spans="1:49" x14ac:dyDescent="0.2">
      <c r="A5" s="1"/>
      <c r="U5" s="555" t="s">
        <v>152</v>
      </c>
      <c r="AG5" s="555" t="s">
        <v>152</v>
      </c>
    </row>
    <row r="7" spans="1:49" s="8" customFormat="1" ht="15.75" customHeight="1" thickBot="1" x14ac:dyDescent="0.3">
      <c r="A7" s="627" t="s">
        <v>525</v>
      </c>
    </row>
    <row r="8" spans="1:49" s="113" customFormat="1" ht="18" customHeight="1" thickBot="1" x14ac:dyDescent="0.3">
      <c r="A8" s="89"/>
      <c r="B8" s="90"/>
      <c r="C8" s="1545" t="s">
        <v>522</v>
      </c>
      <c r="D8" s="1545"/>
      <c r="E8" s="1545"/>
      <c r="F8" s="1545"/>
      <c r="G8" s="1545"/>
      <c r="H8" s="1545"/>
      <c r="I8" s="1545"/>
      <c r="J8" s="1545"/>
      <c r="K8" s="1505" t="s">
        <v>523</v>
      </c>
      <c r="L8" s="1505"/>
      <c r="M8" s="1505"/>
      <c r="N8" s="1505"/>
      <c r="O8" s="1505"/>
      <c r="P8" s="1505"/>
      <c r="Q8" s="1505"/>
      <c r="R8" s="1505"/>
      <c r="S8" s="1505" t="s">
        <v>424</v>
      </c>
      <c r="T8" s="1505"/>
      <c r="U8" s="1505"/>
      <c r="V8" s="1505"/>
      <c r="W8" s="1505"/>
      <c r="X8" s="1505"/>
      <c r="Y8" s="1546"/>
      <c r="Z8" s="1506"/>
    </row>
    <row r="9" spans="1:49" s="113" customFormat="1" ht="43.5" customHeight="1" thickBot="1" x14ac:dyDescent="0.3">
      <c r="A9" s="101" t="s">
        <v>2</v>
      </c>
      <c r="B9" s="9" t="s">
        <v>3</v>
      </c>
      <c r="C9" s="880" t="s">
        <v>89</v>
      </c>
      <c r="D9" s="881" t="s">
        <v>6</v>
      </c>
      <c r="E9" s="882" t="s">
        <v>12</v>
      </c>
      <c r="F9" s="882" t="s">
        <v>9</v>
      </c>
      <c r="G9" s="882" t="s">
        <v>90</v>
      </c>
      <c r="H9" s="882" t="s">
        <v>419</v>
      </c>
      <c r="I9" s="885" t="s">
        <v>423</v>
      </c>
      <c r="J9" s="156" t="s">
        <v>13</v>
      </c>
      <c r="K9" s="880" t="s">
        <v>89</v>
      </c>
      <c r="L9" s="881" t="s">
        <v>6</v>
      </c>
      <c r="M9" s="882" t="s">
        <v>12</v>
      </c>
      <c r="N9" s="882" t="s">
        <v>9</v>
      </c>
      <c r="O9" s="882" t="s">
        <v>90</v>
      </c>
      <c r="P9" s="882" t="s">
        <v>419</v>
      </c>
      <c r="Q9" s="882" t="s">
        <v>423</v>
      </c>
      <c r="R9" s="156" t="s">
        <v>13</v>
      </c>
      <c r="S9" s="880" t="s">
        <v>89</v>
      </c>
      <c r="T9" s="881" t="s">
        <v>6</v>
      </c>
      <c r="U9" s="882" t="s">
        <v>12</v>
      </c>
      <c r="V9" s="882" t="s">
        <v>9</v>
      </c>
      <c r="W9" s="882" t="s">
        <v>90</v>
      </c>
      <c r="X9" s="882" t="s">
        <v>419</v>
      </c>
      <c r="Y9" s="882" t="s">
        <v>423</v>
      </c>
      <c r="Z9" s="156" t="s">
        <v>13</v>
      </c>
    </row>
    <row r="10" spans="1:49" ht="12.9" customHeight="1" x14ac:dyDescent="0.25">
      <c r="A10" s="95">
        <v>1</v>
      </c>
      <c r="B10" s="32" t="s">
        <v>14</v>
      </c>
      <c r="C10" s="887">
        <v>15</v>
      </c>
      <c r="D10" s="888">
        <v>0</v>
      </c>
      <c r="E10" s="888">
        <v>0</v>
      </c>
      <c r="F10" s="888">
        <v>0</v>
      </c>
      <c r="G10" s="888">
        <v>0</v>
      </c>
      <c r="H10" s="888">
        <v>0</v>
      </c>
      <c r="I10" s="888">
        <v>0</v>
      </c>
      <c r="J10" s="896">
        <f t="shared" ref="J10:J24" si="0">SUM(C10:I10)</f>
        <v>15</v>
      </c>
      <c r="K10" s="887">
        <v>13</v>
      </c>
      <c r="L10" s="888">
        <v>8</v>
      </c>
      <c r="M10" s="888">
        <v>4</v>
      </c>
      <c r="N10" s="888">
        <v>3</v>
      </c>
      <c r="O10" s="888">
        <v>1</v>
      </c>
      <c r="P10" s="888">
        <v>0</v>
      </c>
      <c r="Q10" s="888">
        <v>0</v>
      </c>
      <c r="R10" s="896">
        <f t="shared" ref="R10:R24" si="1">SUM(K10:Q10)</f>
        <v>29</v>
      </c>
      <c r="S10" s="887">
        <v>18</v>
      </c>
      <c r="T10" s="888">
        <v>0</v>
      </c>
      <c r="U10" s="888">
        <v>0</v>
      </c>
      <c r="V10" s="888">
        <v>0</v>
      </c>
      <c r="W10" s="888">
        <v>0</v>
      </c>
      <c r="X10" s="888">
        <v>0</v>
      </c>
      <c r="Y10" s="888">
        <v>0</v>
      </c>
      <c r="Z10" s="896">
        <f>SUM(S10:Y10)</f>
        <v>18</v>
      </c>
      <c r="AJ10" s="568"/>
      <c r="AK10" s="569"/>
      <c r="AL10" s="569"/>
      <c r="AM10" s="569"/>
      <c r="AN10" s="568"/>
      <c r="AO10" s="569"/>
      <c r="AP10" s="568"/>
      <c r="AQ10" s="568"/>
      <c r="AR10" s="569"/>
      <c r="AS10" s="569"/>
      <c r="AT10" s="569"/>
      <c r="AU10" s="569"/>
      <c r="AV10" s="569"/>
      <c r="AW10" s="569"/>
    </row>
    <row r="11" spans="1:49" ht="12.9" customHeight="1" x14ac:dyDescent="0.25">
      <c r="A11" s="96">
        <v>2</v>
      </c>
      <c r="B11" s="26" t="s">
        <v>15</v>
      </c>
      <c r="C11" s="889">
        <v>22</v>
      </c>
      <c r="D11" s="890">
        <v>1</v>
      </c>
      <c r="E11" s="890">
        <v>0</v>
      </c>
      <c r="F11" s="890">
        <v>0</v>
      </c>
      <c r="G11" s="890">
        <v>0</v>
      </c>
      <c r="H11" s="890">
        <v>0</v>
      </c>
      <c r="I11" s="890">
        <v>0</v>
      </c>
      <c r="J11" s="897">
        <f t="shared" si="0"/>
        <v>23</v>
      </c>
      <c r="K11" s="889">
        <v>15</v>
      </c>
      <c r="L11" s="890">
        <v>11</v>
      </c>
      <c r="M11" s="890">
        <v>6</v>
      </c>
      <c r="N11" s="890">
        <v>1</v>
      </c>
      <c r="O11" s="890">
        <v>2</v>
      </c>
      <c r="P11" s="890">
        <v>2</v>
      </c>
      <c r="Q11" s="890">
        <v>0</v>
      </c>
      <c r="R11" s="897">
        <f t="shared" si="1"/>
        <v>37</v>
      </c>
      <c r="S11" s="889">
        <v>13</v>
      </c>
      <c r="T11" s="890">
        <v>0</v>
      </c>
      <c r="U11" s="890">
        <v>0</v>
      </c>
      <c r="V11" s="890">
        <v>0</v>
      </c>
      <c r="W11" s="890">
        <v>0</v>
      </c>
      <c r="X11" s="890">
        <v>0</v>
      </c>
      <c r="Y11" s="890">
        <v>0</v>
      </c>
      <c r="Z11" s="897">
        <f t="shared" ref="Z11:Z24" si="2">SUM(S11:Y11)</f>
        <v>13</v>
      </c>
      <c r="AJ11" s="568"/>
      <c r="AK11" s="569"/>
      <c r="AL11" s="569"/>
      <c r="AM11" s="569"/>
      <c r="AN11" s="568"/>
      <c r="AO11" s="569"/>
      <c r="AP11" s="568"/>
      <c r="AQ11" s="568"/>
      <c r="AR11" s="569"/>
      <c r="AS11" s="569"/>
      <c r="AT11" s="569"/>
      <c r="AU11" s="569"/>
      <c r="AV11" s="569"/>
      <c r="AW11" s="569"/>
    </row>
    <row r="12" spans="1:49" ht="12.9" customHeight="1" x14ac:dyDescent="0.25">
      <c r="A12" s="96">
        <v>3</v>
      </c>
      <c r="B12" s="26" t="s">
        <v>16</v>
      </c>
      <c r="C12" s="889">
        <v>34</v>
      </c>
      <c r="D12" s="890">
        <v>0</v>
      </c>
      <c r="E12" s="890">
        <v>0</v>
      </c>
      <c r="F12" s="890">
        <v>0</v>
      </c>
      <c r="G12" s="890">
        <v>0</v>
      </c>
      <c r="H12" s="890">
        <v>0</v>
      </c>
      <c r="I12" s="890">
        <v>0</v>
      </c>
      <c r="J12" s="897">
        <f t="shared" si="0"/>
        <v>34</v>
      </c>
      <c r="K12" s="889">
        <v>14</v>
      </c>
      <c r="L12" s="890">
        <v>1</v>
      </c>
      <c r="M12" s="890">
        <v>2</v>
      </c>
      <c r="N12" s="890">
        <v>0</v>
      </c>
      <c r="O12" s="890">
        <v>0</v>
      </c>
      <c r="P12" s="890">
        <v>0</v>
      </c>
      <c r="Q12" s="890">
        <v>0</v>
      </c>
      <c r="R12" s="897">
        <f t="shared" si="1"/>
        <v>17</v>
      </c>
      <c r="S12" s="889">
        <v>7</v>
      </c>
      <c r="T12" s="890">
        <v>1</v>
      </c>
      <c r="U12" s="890">
        <v>0</v>
      </c>
      <c r="V12" s="890">
        <v>0</v>
      </c>
      <c r="W12" s="890">
        <v>0</v>
      </c>
      <c r="X12" s="890">
        <v>0</v>
      </c>
      <c r="Y12" s="890">
        <v>0</v>
      </c>
      <c r="Z12" s="897">
        <f t="shared" si="2"/>
        <v>8</v>
      </c>
      <c r="AJ12" s="568"/>
      <c r="AK12" s="569"/>
      <c r="AL12" s="569"/>
      <c r="AM12" s="569"/>
      <c r="AN12" s="568"/>
      <c r="AO12" s="569"/>
      <c r="AP12" s="568"/>
      <c r="AQ12" s="568"/>
      <c r="AR12" s="569"/>
      <c r="AS12" s="569"/>
      <c r="AT12" s="569"/>
      <c r="AU12" s="569"/>
      <c r="AV12" s="569"/>
      <c r="AW12" s="569"/>
    </row>
    <row r="13" spans="1:49" ht="12.9" customHeight="1" x14ac:dyDescent="0.25">
      <c r="A13" s="96">
        <v>4</v>
      </c>
      <c r="B13" s="26" t="s">
        <v>17</v>
      </c>
      <c r="C13" s="889">
        <v>23</v>
      </c>
      <c r="D13" s="890">
        <v>0</v>
      </c>
      <c r="E13" s="890">
        <v>0</v>
      </c>
      <c r="F13" s="890">
        <v>0</v>
      </c>
      <c r="G13" s="890">
        <v>0</v>
      </c>
      <c r="H13" s="890">
        <v>0</v>
      </c>
      <c r="I13" s="890">
        <v>0</v>
      </c>
      <c r="J13" s="897">
        <f t="shared" si="0"/>
        <v>23</v>
      </c>
      <c r="K13" s="889">
        <v>5</v>
      </c>
      <c r="L13" s="890">
        <v>5</v>
      </c>
      <c r="M13" s="890">
        <v>6</v>
      </c>
      <c r="N13" s="890">
        <v>0</v>
      </c>
      <c r="O13" s="890">
        <v>0</v>
      </c>
      <c r="P13" s="890">
        <v>0</v>
      </c>
      <c r="Q13" s="890">
        <v>0</v>
      </c>
      <c r="R13" s="897">
        <f t="shared" si="1"/>
        <v>16</v>
      </c>
      <c r="S13" s="889">
        <v>1</v>
      </c>
      <c r="T13" s="890">
        <v>0</v>
      </c>
      <c r="U13" s="890">
        <v>0</v>
      </c>
      <c r="V13" s="890">
        <v>0</v>
      </c>
      <c r="W13" s="890">
        <v>0</v>
      </c>
      <c r="X13" s="890">
        <v>0</v>
      </c>
      <c r="Y13" s="890">
        <v>0</v>
      </c>
      <c r="Z13" s="897">
        <f t="shared" si="2"/>
        <v>1</v>
      </c>
      <c r="AJ13" s="568"/>
      <c r="AK13" s="569"/>
      <c r="AL13" s="569"/>
      <c r="AM13" s="569"/>
      <c r="AN13" s="568"/>
      <c r="AO13" s="569"/>
      <c r="AP13" s="568"/>
      <c r="AQ13" s="568"/>
      <c r="AR13" s="569"/>
      <c r="AS13" s="569"/>
      <c r="AT13" s="569"/>
      <c r="AU13" s="569"/>
      <c r="AV13" s="569"/>
      <c r="AW13" s="569"/>
    </row>
    <row r="14" spans="1:49" ht="12.9" customHeight="1" x14ac:dyDescent="0.25">
      <c r="A14" s="96">
        <v>5</v>
      </c>
      <c r="B14" s="26" t="s">
        <v>18</v>
      </c>
      <c r="C14" s="889">
        <v>32</v>
      </c>
      <c r="D14" s="890">
        <v>1</v>
      </c>
      <c r="E14" s="890">
        <v>0</v>
      </c>
      <c r="F14" s="890">
        <v>0</v>
      </c>
      <c r="G14" s="890">
        <v>0</v>
      </c>
      <c r="H14" s="890">
        <v>0</v>
      </c>
      <c r="I14" s="890">
        <v>0</v>
      </c>
      <c r="J14" s="897">
        <f t="shared" si="0"/>
        <v>33</v>
      </c>
      <c r="K14" s="889">
        <v>21</v>
      </c>
      <c r="L14" s="890">
        <v>3</v>
      </c>
      <c r="M14" s="890">
        <v>8</v>
      </c>
      <c r="N14" s="890">
        <v>2</v>
      </c>
      <c r="O14" s="890">
        <v>4</v>
      </c>
      <c r="P14" s="890">
        <v>1</v>
      </c>
      <c r="Q14" s="890">
        <v>0</v>
      </c>
      <c r="R14" s="897">
        <f t="shared" si="1"/>
        <v>39</v>
      </c>
      <c r="S14" s="889">
        <v>6</v>
      </c>
      <c r="T14" s="890">
        <v>0</v>
      </c>
      <c r="U14" s="890">
        <v>0</v>
      </c>
      <c r="V14" s="890">
        <v>0</v>
      </c>
      <c r="W14" s="890">
        <v>0</v>
      </c>
      <c r="X14" s="890">
        <v>0</v>
      </c>
      <c r="Y14" s="890">
        <v>0</v>
      </c>
      <c r="Z14" s="897">
        <f t="shared" si="2"/>
        <v>6</v>
      </c>
      <c r="AJ14" s="568"/>
      <c r="AK14" s="569"/>
      <c r="AL14" s="569"/>
      <c r="AM14" s="569"/>
      <c r="AN14" s="568"/>
      <c r="AO14" s="569"/>
      <c r="AP14" s="568"/>
      <c r="AQ14" s="568"/>
      <c r="AR14" s="569"/>
      <c r="AS14" s="569"/>
      <c r="AT14" s="569"/>
      <c r="AU14" s="569"/>
      <c r="AV14" s="569"/>
      <c r="AW14" s="569"/>
    </row>
    <row r="15" spans="1:49" ht="12.9" customHeight="1" x14ac:dyDescent="0.25">
      <c r="A15" s="96">
        <v>6</v>
      </c>
      <c r="B15" s="26" t="s">
        <v>19</v>
      </c>
      <c r="C15" s="889">
        <v>40</v>
      </c>
      <c r="D15" s="890">
        <v>0</v>
      </c>
      <c r="E15" s="890">
        <v>0</v>
      </c>
      <c r="F15" s="890">
        <v>0</v>
      </c>
      <c r="G15" s="890">
        <v>0</v>
      </c>
      <c r="H15" s="890">
        <v>0</v>
      </c>
      <c r="I15" s="890">
        <v>0</v>
      </c>
      <c r="J15" s="897">
        <f t="shared" si="0"/>
        <v>40</v>
      </c>
      <c r="K15" s="889">
        <v>14</v>
      </c>
      <c r="L15" s="890">
        <v>7</v>
      </c>
      <c r="M15" s="890">
        <v>1</v>
      </c>
      <c r="N15" s="890">
        <v>1</v>
      </c>
      <c r="O15" s="890">
        <v>0</v>
      </c>
      <c r="P15" s="890">
        <v>0</v>
      </c>
      <c r="Q15" s="890">
        <v>0</v>
      </c>
      <c r="R15" s="897">
        <f t="shared" si="1"/>
        <v>23</v>
      </c>
      <c r="S15" s="889">
        <v>20</v>
      </c>
      <c r="T15" s="890">
        <v>1</v>
      </c>
      <c r="U15" s="890">
        <v>0</v>
      </c>
      <c r="V15" s="890">
        <v>0</v>
      </c>
      <c r="W15" s="890">
        <v>0</v>
      </c>
      <c r="X15" s="890">
        <v>0</v>
      </c>
      <c r="Y15" s="890">
        <v>0</v>
      </c>
      <c r="Z15" s="897">
        <f t="shared" si="2"/>
        <v>21</v>
      </c>
      <c r="AJ15" s="568"/>
      <c r="AK15" s="569"/>
      <c r="AL15" s="569"/>
      <c r="AM15" s="569"/>
      <c r="AN15" s="568"/>
      <c r="AO15" s="569"/>
      <c r="AP15" s="568"/>
      <c r="AQ15" s="568"/>
      <c r="AR15" s="569"/>
      <c r="AS15" s="569"/>
      <c r="AT15" s="569"/>
      <c r="AU15" s="569"/>
      <c r="AV15" s="569"/>
      <c r="AW15" s="569"/>
    </row>
    <row r="16" spans="1:49" ht="12.9" customHeight="1" x14ac:dyDescent="0.25">
      <c r="A16" s="97">
        <v>7</v>
      </c>
      <c r="B16" s="32" t="s">
        <v>20</v>
      </c>
      <c r="C16" s="889">
        <v>58</v>
      </c>
      <c r="D16" s="890">
        <v>0</v>
      </c>
      <c r="E16" s="890">
        <v>0</v>
      </c>
      <c r="F16" s="890">
        <v>0</v>
      </c>
      <c r="G16" s="890">
        <v>0</v>
      </c>
      <c r="H16" s="890">
        <v>0</v>
      </c>
      <c r="I16" s="890">
        <v>0</v>
      </c>
      <c r="J16" s="897">
        <f t="shared" si="0"/>
        <v>58</v>
      </c>
      <c r="K16" s="889">
        <v>9</v>
      </c>
      <c r="L16" s="890">
        <v>6</v>
      </c>
      <c r="M16" s="890">
        <v>8</v>
      </c>
      <c r="N16" s="890">
        <v>0</v>
      </c>
      <c r="O16" s="890">
        <v>0</v>
      </c>
      <c r="P16" s="890">
        <v>1</v>
      </c>
      <c r="Q16" s="890">
        <v>0</v>
      </c>
      <c r="R16" s="897">
        <f t="shared" si="1"/>
        <v>24</v>
      </c>
      <c r="S16" s="889">
        <v>8</v>
      </c>
      <c r="T16" s="890">
        <v>1</v>
      </c>
      <c r="U16" s="890">
        <v>0</v>
      </c>
      <c r="V16" s="890">
        <v>0</v>
      </c>
      <c r="W16" s="890">
        <v>0</v>
      </c>
      <c r="X16" s="890">
        <v>0</v>
      </c>
      <c r="Y16" s="890">
        <v>0</v>
      </c>
      <c r="Z16" s="897">
        <f t="shared" si="2"/>
        <v>9</v>
      </c>
    </row>
    <row r="17" spans="1:31" ht="12.9" customHeight="1" x14ac:dyDescent="0.25">
      <c r="A17" s="96">
        <v>8</v>
      </c>
      <c r="B17" s="26" t="s">
        <v>21</v>
      </c>
      <c r="C17" s="889">
        <v>60</v>
      </c>
      <c r="D17" s="890">
        <v>0</v>
      </c>
      <c r="E17" s="890">
        <v>0</v>
      </c>
      <c r="F17" s="890">
        <v>0</v>
      </c>
      <c r="G17" s="890">
        <v>0</v>
      </c>
      <c r="H17" s="890">
        <v>0</v>
      </c>
      <c r="I17" s="890">
        <v>0</v>
      </c>
      <c r="J17" s="897">
        <f t="shared" si="0"/>
        <v>60</v>
      </c>
      <c r="K17" s="889">
        <v>10</v>
      </c>
      <c r="L17" s="890">
        <v>7</v>
      </c>
      <c r="M17" s="890">
        <v>2</v>
      </c>
      <c r="N17" s="890">
        <v>3</v>
      </c>
      <c r="O17" s="890">
        <v>1</v>
      </c>
      <c r="P17" s="890">
        <v>1</v>
      </c>
      <c r="Q17" s="890">
        <v>0</v>
      </c>
      <c r="R17" s="897">
        <f t="shared" si="1"/>
        <v>24</v>
      </c>
      <c r="S17" s="889">
        <v>16</v>
      </c>
      <c r="T17" s="890">
        <v>0</v>
      </c>
      <c r="U17" s="890">
        <v>0</v>
      </c>
      <c r="V17" s="890">
        <v>0</v>
      </c>
      <c r="W17" s="890">
        <v>0</v>
      </c>
      <c r="X17" s="890">
        <v>0</v>
      </c>
      <c r="Y17" s="890">
        <v>0</v>
      </c>
      <c r="Z17" s="897">
        <f t="shared" si="2"/>
        <v>16</v>
      </c>
    </row>
    <row r="18" spans="1:31" ht="12.9" customHeight="1" x14ac:dyDescent="0.25">
      <c r="A18" s="96">
        <v>9</v>
      </c>
      <c r="B18" s="26" t="s">
        <v>22</v>
      </c>
      <c r="C18" s="889">
        <v>32</v>
      </c>
      <c r="D18" s="890">
        <v>0</v>
      </c>
      <c r="E18" s="890">
        <v>0</v>
      </c>
      <c r="F18" s="890">
        <v>0</v>
      </c>
      <c r="G18" s="890">
        <v>0</v>
      </c>
      <c r="H18" s="890">
        <v>0</v>
      </c>
      <c r="I18" s="890">
        <v>0</v>
      </c>
      <c r="J18" s="897">
        <f t="shared" si="0"/>
        <v>32</v>
      </c>
      <c r="K18" s="889">
        <v>14</v>
      </c>
      <c r="L18" s="890">
        <v>6</v>
      </c>
      <c r="M18" s="890">
        <v>1</v>
      </c>
      <c r="N18" s="890">
        <v>1</v>
      </c>
      <c r="O18" s="890">
        <v>1</v>
      </c>
      <c r="P18" s="890">
        <v>0</v>
      </c>
      <c r="Q18" s="890">
        <v>0</v>
      </c>
      <c r="R18" s="897">
        <f t="shared" si="1"/>
        <v>23</v>
      </c>
      <c r="S18" s="889">
        <v>6</v>
      </c>
      <c r="T18" s="890">
        <v>0</v>
      </c>
      <c r="U18" s="890">
        <v>0</v>
      </c>
      <c r="V18" s="890">
        <v>0</v>
      </c>
      <c r="W18" s="890">
        <v>0</v>
      </c>
      <c r="X18" s="890">
        <v>0</v>
      </c>
      <c r="Y18" s="890">
        <v>0</v>
      </c>
      <c r="Z18" s="897">
        <f t="shared" si="2"/>
        <v>6</v>
      </c>
    </row>
    <row r="19" spans="1:31" ht="12.9" customHeight="1" x14ac:dyDescent="0.25">
      <c r="A19" s="96">
        <v>10</v>
      </c>
      <c r="B19" s="26" t="s">
        <v>23</v>
      </c>
      <c r="C19" s="889">
        <v>33</v>
      </c>
      <c r="D19" s="890">
        <v>0</v>
      </c>
      <c r="E19" s="890">
        <v>1</v>
      </c>
      <c r="F19" s="890">
        <v>0</v>
      </c>
      <c r="G19" s="890">
        <v>0</v>
      </c>
      <c r="H19" s="890">
        <v>0</v>
      </c>
      <c r="I19" s="890">
        <v>0</v>
      </c>
      <c r="J19" s="897">
        <f t="shared" si="0"/>
        <v>34</v>
      </c>
      <c r="K19" s="889">
        <v>27</v>
      </c>
      <c r="L19" s="890">
        <v>8</v>
      </c>
      <c r="M19" s="890">
        <v>6</v>
      </c>
      <c r="N19" s="890">
        <v>1</v>
      </c>
      <c r="O19" s="890">
        <v>2</v>
      </c>
      <c r="P19" s="890">
        <v>1</v>
      </c>
      <c r="Q19" s="890">
        <v>0</v>
      </c>
      <c r="R19" s="897">
        <f t="shared" si="1"/>
        <v>45</v>
      </c>
      <c r="S19" s="889">
        <v>26</v>
      </c>
      <c r="T19" s="890">
        <v>0</v>
      </c>
      <c r="U19" s="890">
        <v>0</v>
      </c>
      <c r="V19" s="890">
        <v>0</v>
      </c>
      <c r="W19" s="890">
        <v>0</v>
      </c>
      <c r="X19" s="890">
        <v>0</v>
      </c>
      <c r="Y19" s="890">
        <v>0</v>
      </c>
      <c r="Z19" s="897">
        <f t="shared" si="2"/>
        <v>26</v>
      </c>
    </row>
    <row r="20" spans="1:31" ht="12.9" customHeight="1" x14ac:dyDescent="0.25">
      <c r="A20" s="96">
        <v>11</v>
      </c>
      <c r="B20" s="26" t="s">
        <v>24</v>
      </c>
      <c r="C20" s="889">
        <v>37</v>
      </c>
      <c r="D20" s="890">
        <v>0</v>
      </c>
      <c r="E20" s="890">
        <v>0</v>
      </c>
      <c r="F20" s="890">
        <v>0</v>
      </c>
      <c r="G20" s="890">
        <v>0</v>
      </c>
      <c r="H20" s="890">
        <v>0</v>
      </c>
      <c r="I20" s="890">
        <v>0</v>
      </c>
      <c r="J20" s="897">
        <f t="shared" si="0"/>
        <v>37</v>
      </c>
      <c r="K20" s="889">
        <v>25</v>
      </c>
      <c r="L20" s="890">
        <v>3</v>
      </c>
      <c r="M20" s="890">
        <v>7</v>
      </c>
      <c r="N20" s="890">
        <v>0</v>
      </c>
      <c r="O20" s="890">
        <v>0</v>
      </c>
      <c r="P20" s="890">
        <v>0</v>
      </c>
      <c r="Q20" s="890">
        <v>0</v>
      </c>
      <c r="R20" s="897">
        <f t="shared" si="1"/>
        <v>35</v>
      </c>
      <c r="S20" s="889">
        <v>19</v>
      </c>
      <c r="T20" s="890">
        <v>0</v>
      </c>
      <c r="U20" s="890">
        <v>0</v>
      </c>
      <c r="V20" s="890">
        <v>0</v>
      </c>
      <c r="W20" s="890">
        <v>0</v>
      </c>
      <c r="X20" s="890">
        <v>0</v>
      </c>
      <c r="Y20" s="890">
        <v>0</v>
      </c>
      <c r="Z20" s="897">
        <f t="shared" si="2"/>
        <v>19</v>
      </c>
    </row>
    <row r="21" spans="1:31" ht="12.9" customHeight="1" x14ac:dyDescent="0.25">
      <c r="A21" s="96">
        <v>12</v>
      </c>
      <c r="B21" s="26" t="s">
        <v>25</v>
      </c>
      <c r="C21" s="889">
        <v>90</v>
      </c>
      <c r="D21" s="890">
        <v>1</v>
      </c>
      <c r="E21" s="890">
        <v>1</v>
      </c>
      <c r="F21" s="890">
        <v>0</v>
      </c>
      <c r="G21" s="890">
        <v>0</v>
      </c>
      <c r="H21" s="890">
        <v>0</v>
      </c>
      <c r="I21" s="890">
        <v>0</v>
      </c>
      <c r="J21" s="897">
        <f t="shared" si="0"/>
        <v>92</v>
      </c>
      <c r="K21" s="889">
        <v>54</v>
      </c>
      <c r="L21" s="890">
        <v>14</v>
      </c>
      <c r="M21" s="890">
        <v>9</v>
      </c>
      <c r="N21" s="890">
        <v>6</v>
      </c>
      <c r="O21" s="890">
        <v>1</v>
      </c>
      <c r="P21" s="890">
        <v>0</v>
      </c>
      <c r="Q21" s="890">
        <v>0</v>
      </c>
      <c r="R21" s="897">
        <f t="shared" si="1"/>
        <v>84</v>
      </c>
      <c r="S21" s="889">
        <v>37</v>
      </c>
      <c r="T21" s="890">
        <v>1</v>
      </c>
      <c r="U21" s="890">
        <v>0</v>
      </c>
      <c r="V21" s="890">
        <v>0</v>
      </c>
      <c r="W21" s="890">
        <v>0</v>
      </c>
      <c r="X21" s="890">
        <v>0</v>
      </c>
      <c r="Y21" s="890">
        <v>0</v>
      </c>
      <c r="Z21" s="897">
        <f t="shared" si="2"/>
        <v>38</v>
      </c>
    </row>
    <row r="22" spans="1:31" ht="12.9" customHeight="1" x14ac:dyDescent="0.25">
      <c r="A22" s="96">
        <v>13</v>
      </c>
      <c r="B22" s="26" t="s">
        <v>26</v>
      </c>
      <c r="C22" s="889">
        <v>52</v>
      </c>
      <c r="D22" s="890">
        <v>0</v>
      </c>
      <c r="E22" s="890">
        <v>0</v>
      </c>
      <c r="F22" s="890">
        <v>0</v>
      </c>
      <c r="G22" s="890">
        <v>0</v>
      </c>
      <c r="H22" s="890">
        <v>0</v>
      </c>
      <c r="I22" s="890">
        <v>0</v>
      </c>
      <c r="J22" s="897">
        <f t="shared" si="0"/>
        <v>52</v>
      </c>
      <c r="K22" s="889">
        <v>24</v>
      </c>
      <c r="L22" s="890">
        <v>10</v>
      </c>
      <c r="M22" s="890">
        <v>7</v>
      </c>
      <c r="N22" s="890">
        <v>1</v>
      </c>
      <c r="O22" s="890">
        <v>0</v>
      </c>
      <c r="P22" s="890">
        <v>0</v>
      </c>
      <c r="Q22" s="890">
        <v>0</v>
      </c>
      <c r="R22" s="897">
        <f t="shared" si="1"/>
        <v>42</v>
      </c>
      <c r="S22" s="889">
        <v>18</v>
      </c>
      <c r="T22" s="890">
        <v>1</v>
      </c>
      <c r="U22" s="890">
        <v>1</v>
      </c>
      <c r="V22" s="890">
        <v>0</v>
      </c>
      <c r="W22" s="890">
        <v>0</v>
      </c>
      <c r="X22" s="890">
        <v>0</v>
      </c>
      <c r="Y22" s="890">
        <v>0</v>
      </c>
      <c r="Z22" s="897">
        <f t="shared" si="2"/>
        <v>20</v>
      </c>
    </row>
    <row r="23" spans="1:31" ht="12.9" customHeight="1" x14ac:dyDescent="0.25">
      <c r="A23" s="96">
        <v>14</v>
      </c>
      <c r="B23" s="26" t="s">
        <v>27</v>
      </c>
      <c r="C23" s="889">
        <v>38</v>
      </c>
      <c r="D23" s="890">
        <v>18</v>
      </c>
      <c r="E23" s="890">
        <v>0</v>
      </c>
      <c r="F23" s="890">
        <v>0</v>
      </c>
      <c r="G23" s="890">
        <v>0</v>
      </c>
      <c r="H23" s="890">
        <v>0</v>
      </c>
      <c r="I23" s="890">
        <v>0</v>
      </c>
      <c r="J23" s="897">
        <f t="shared" si="0"/>
        <v>56</v>
      </c>
      <c r="K23" s="889">
        <v>5</v>
      </c>
      <c r="L23" s="890">
        <v>6</v>
      </c>
      <c r="M23" s="890">
        <v>2</v>
      </c>
      <c r="N23" s="890">
        <v>2</v>
      </c>
      <c r="O23" s="890">
        <v>1</v>
      </c>
      <c r="P23" s="890">
        <v>0</v>
      </c>
      <c r="Q23" s="890">
        <v>0</v>
      </c>
      <c r="R23" s="897">
        <f t="shared" si="1"/>
        <v>16</v>
      </c>
      <c r="S23" s="889">
        <v>2</v>
      </c>
      <c r="T23" s="890">
        <v>16</v>
      </c>
      <c r="U23" s="890">
        <v>0</v>
      </c>
      <c r="V23" s="890">
        <v>0</v>
      </c>
      <c r="W23" s="890">
        <v>0</v>
      </c>
      <c r="X23" s="890">
        <v>0</v>
      </c>
      <c r="Y23" s="890">
        <v>0</v>
      </c>
      <c r="Z23" s="897">
        <f t="shared" si="2"/>
        <v>18</v>
      </c>
    </row>
    <row r="24" spans="1:31" ht="14.25" customHeight="1" thickBot="1" x14ac:dyDescent="0.3">
      <c r="A24" s="103">
        <v>15</v>
      </c>
      <c r="B24" s="34" t="s">
        <v>28</v>
      </c>
      <c r="C24" s="891">
        <v>60</v>
      </c>
      <c r="D24" s="892">
        <v>1</v>
      </c>
      <c r="E24" s="892">
        <v>0</v>
      </c>
      <c r="F24" s="892">
        <v>0</v>
      </c>
      <c r="G24" s="892">
        <v>0</v>
      </c>
      <c r="H24" s="892">
        <v>0</v>
      </c>
      <c r="I24" s="892">
        <v>0</v>
      </c>
      <c r="J24" s="898">
        <f t="shared" si="0"/>
        <v>61</v>
      </c>
      <c r="K24" s="891">
        <v>46</v>
      </c>
      <c r="L24" s="892">
        <v>13</v>
      </c>
      <c r="M24" s="892">
        <v>6</v>
      </c>
      <c r="N24" s="892">
        <v>4</v>
      </c>
      <c r="O24" s="892">
        <v>1</v>
      </c>
      <c r="P24" s="892">
        <v>0</v>
      </c>
      <c r="Q24" s="892">
        <v>0</v>
      </c>
      <c r="R24" s="898">
        <f t="shared" si="1"/>
        <v>70</v>
      </c>
      <c r="S24" s="891">
        <v>47</v>
      </c>
      <c r="T24" s="892">
        <v>0</v>
      </c>
      <c r="U24" s="892">
        <v>0</v>
      </c>
      <c r="V24" s="892">
        <v>0</v>
      </c>
      <c r="W24" s="892">
        <v>0</v>
      </c>
      <c r="X24" s="892">
        <v>0</v>
      </c>
      <c r="Y24" s="892">
        <v>0</v>
      </c>
      <c r="Z24" s="898">
        <f t="shared" si="2"/>
        <v>47</v>
      </c>
    </row>
    <row r="25" spans="1:31" s="458" customFormat="1" ht="14.25" customHeight="1" thickBot="1" x14ac:dyDescent="0.3">
      <c r="A25" s="170"/>
      <c r="B25" s="597" t="s">
        <v>524</v>
      </c>
      <c r="C25" s="893">
        <f t="shared" ref="C25:Z25" si="3">SUM(C10:C24)</f>
        <v>626</v>
      </c>
      <c r="D25" s="893">
        <f t="shared" si="3"/>
        <v>22</v>
      </c>
      <c r="E25" s="893">
        <f t="shared" si="3"/>
        <v>2</v>
      </c>
      <c r="F25" s="893">
        <f t="shared" si="3"/>
        <v>0</v>
      </c>
      <c r="G25" s="893">
        <f t="shared" si="3"/>
        <v>0</v>
      </c>
      <c r="H25" s="893">
        <f t="shared" si="3"/>
        <v>0</v>
      </c>
      <c r="I25" s="894">
        <f t="shared" si="3"/>
        <v>0</v>
      </c>
      <c r="J25" s="899">
        <f>SUM(J10:J24)</f>
        <v>650</v>
      </c>
      <c r="K25" s="895">
        <f t="shared" si="3"/>
        <v>296</v>
      </c>
      <c r="L25" s="598">
        <f t="shared" si="3"/>
        <v>108</v>
      </c>
      <c r="M25" s="598">
        <f t="shared" si="3"/>
        <v>75</v>
      </c>
      <c r="N25" s="598">
        <f t="shared" si="3"/>
        <v>25</v>
      </c>
      <c r="O25" s="598">
        <f t="shared" si="3"/>
        <v>14</v>
      </c>
      <c r="P25" s="598">
        <f t="shared" si="3"/>
        <v>6</v>
      </c>
      <c r="Q25" s="598">
        <f t="shared" si="3"/>
        <v>0</v>
      </c>
      <c r="R25" s="899">
        <f t="shared" si="3"/>
        <v>524</v>
      </c>
      <c r="S25" s="893">
        <f t="shared" si="3"/>
        <v>244</v>
      </c>
      <c r="T25" s="893">
        <f t="shared" si="3"/>
        <v>21</v>
      </c>
      <c r="U25" s="893">
        <f t="shared" si="3"/>
        <v>1</v>
      </c>
      <c r="V25" s="893">
        <f t="shared" si="3"/>
        <v>0</v>
      </c>
      <c r="W25" s="893">
        <f t="shared" si="3"/>
        <v>0</v>
      </c>
      <c r="X25" s="893">
        <f t="shared" si="3"/>
        <v>0</v>
      </c>
      <c r="Y25" s="893">
        <f t="shared" si="3"/>
        <v>0</v>
      </c>
      <c r="Z25" s="899">
        <f t="shared" si="3"/>
        <v>266</v>
      </c>
    </row>
    <row r="26" spans="1:31" ht="14.25" customHeight="1" thickBot="1" x14ac:dyDescent="0.25">
      <c r="A26" s="869"/>
      <c r="B26" s="1004" t="s">
        <v>443</v>
      </c>
      <c r="C26" s="1019">
        <v>597</v>
      </c>
      <c r="D26" s="1019">
        <v>7</v>
      </c>
      <c r="E26" s="1019">
        <v>11</v>
      </c>
      <c r="F26" s="1019">
        <v>2</v>
      </c>
      <c r="G26" s="1019">
        <v>1</v>
      </c>
      <c r="H26" s="1019">
        <v>2</v>
      </c>
      <c r="I26" s="1021">
        <v>1</v>
      </c>
      <c r="J26" s="1020">
        <v>621</v>
      </c>
      <c r="K26" s="1022">
        <v>372</v>
      </c>
      <c r="L26" s="1005">
        <v>89</v>
      </c>
      <c r="M26" s="1005">
        <v>71</v>
      </c>
      <c r="N26" s="1005">
        <v>15</v>
      </c>
      <c r="O26" s="1005">
        <v>12</v>
      </c>
      <c r="P26" s="1005">
        <v>8</v>
      </c>
      <c r="Q26" s="1005">
        <v>1</v>
      </c>
      <c r="R26" s="1020">
        <v>568</v>
      </c>
      <c r="S26" s="1019">
        <v>272</v>
      </c>
      <c r="T26" s="1019">
        <v>9</v>
      </c>
      <c r="U26" s="1019">
        <v>4</v>
      </c>
      <c r="V26" s="1019">
        <v>2</v>
      </c>
      <c r="W26" s="1019">
        <v>0</v>
      </c>
      <c r="X26" s="1019">
        <v>2</v>
      </c>
      <c r="Y26" s="1019">
        <v>1</v>
      </c>
      <c r="Z26" s="1020">
        <v>290</v>
      </c>
    </row>
    <row r="27" spans="1:31" ht="14.25" customHeight="1" thickBot="1" x14ac:dyDescent="0.25">
      <c r="A27" s="869"/>
      <c r="B27" s="1004" t="s">
        <v>444</v>
      </c>
      <c r="C27" s="1019">
        <v>648</v>
      </c>
      <c r="D27" s="1019">
        <v>6</v>
      </c>
      <c r="E27" s="1019">
        <v>3</v>
      </c>
      <c r="F27" s="1019">
        <v>0</v>
      </c>
      <c r="G27" s="1019">
        <v>0</v>
      </c>
      <c r="H27" s="1019">
        <v>0</v>
      </c>
      <c r="I27" s="1021">
        <v>0</v>
      </c>
      <c r="J27" s="1020">
        <v>657</v>
      </c>
      <c r="K27" s="1022">
        <v>290</v>
      </c>
      <c r="L27" s="1005">
        <v>88</v>
      </c>
      <c r="M27" s="1005">
        <v>72</v>
      </c>
      <c r="N27" s="1005">
        <v>15</v>
      </c>
      <c r="O27" s="1005">
        <v>11</v>
      </c>
      <c r="P27" s="1005">
        <v>12</v>
      </c>
      <c r="Q27" s="1005">
        <v>2</v>
      </c>
      <c r="R27" s="1020">
        <v>490</v>
      </c>
      <c r="S27" s="1019">
        <v>275</v>
      </c>
      <c r="T27" s="1019">
        <v>5</v>
      </c>
      <c r="U27" s="1019">
        <v>1</v>
      </c>
      <c r="V27" s="1019">
        <v>0</v>
      </c>
      <c r="W27" s="1019">
        <v>0</v>
      </c>
      <c r="X27" s="1019">
        <v>0</v>
      </c>
      <c r="Y27" s="1019">
        <v>0</v>
      </c>
      <c r="Z27" s="1020">
        <v>281</v>
      </c>
    </row>
    <row r="28" spans="1:31" x14ac:dyDescent="0.2">
      <c r="A28" s="1" t="s">
        <v>181</v>
      </c>
    </row>
    <row r="29" spans="1:31" x14ac:dyDescent="0.2">
      <c r="A29" s="1"/>
    </row>
    <row r="30" spans="1:31" x14ac:dyDescent="0.2">
      <c r="A30" s="1"/>
    </row>
    <row r="31" spans="1:31" x14ac:dyDescent="0.2">
      <c r="A31" s="1"/>
      <c r="H31" s="555" t="s">
        <v>482</v>
      </c>
    </row>
    <row r="32" spans="1:31" x14ac:dyDescent="0.2">
      <c r="A32" s="8"/>
      <c r="B32" s="900" t="s">
        <v>427</v>
      </c>
      <c r="AE32" s="555" t="s">
        <v>152</v>
      </c>
    </row>
    <row r="33" spans="1:26" ht="13.2" x14ac:dyDescent="0.25">
      <c r="B33" s="4" t="s">
        <v>83</v>
      </c>
      <c r="C33" s="568"/>
      <c r="D33" s="565"/>
      <c r="E33" s="565"/>
      <c r="F33" s="565"/>
      <c r="G33" s="568"/>
      <c r="H33" s="568"/>
      <c r="I33" s="565"/>
      <c r="J33" s="568"/>
      <c r="K33" s="568"/>
      <c r="L33" s="565"/>
      <c r="M33" s="565"/>
      <c r="N33" s="565"/>
      <c r="O33" s="565"/>
      <c r="P33" s="565"/>
      <c r="Q33" s="565"/>
      <c r="R33" s="565"/>
    </row>
    <row r="34" spans="1:26" s="8" customFormat="1" ht="15.75" customHeight="1" thickBot="1" x14ac:dyDescent="0.3">
      <c r="A34" s="627" t="s">
        <v>486</v>
      </c>
    </row>
    <row r="35" spans="1:26" ht="27.75" customHeight="1" thickBot="1" x14ac:dyDescent="0.3">
      <c r="A35" s="89"/>
      <c r="B35" s="90"/>
      <c r="C35" s="1551" t="s">
        <v>425</v>
      </c>
      <c r="D35" s="1552"/>
      <c r="E35" s="1552"/>
      <c r="F35" s="1552"/>
      <c r="G35" s="1552"/>
      <c r="H35" s="1552"/>
      <c r="I35" s="1552"/>
      <c r="J35" s="1553"/>
      <c r="K35" s="1548" t="s">
        <v>426</v>
      </c>
      <c r="L35" s="1549"/>
      <c r="M35" s="1549"/>
      <c r="N35" s="1549"/>
      <c r="O35" s="1549"/>
      <c r="P35" s="1549"/>
      <c r="Q35" s="1549"/>
      <c r="R35" s="1550"/>
    </row>
    <row r="36" spans="1:26" ht="24.6" thickBot="1" x14ac:dyDescent="0.3">
      <c r="A36" s="101" t="s">
        <v>2</v>
      </c>
      <c r="B36" s="9" t="s">
        <v>3</v>
      </c>
      <c r="C36" s="880" t="s">
        <v>89</v>
      </c>
      <c r="D36" s="881" t="s">
        <v>6</v>
      </c>
      <c r="E36" s="882" t="s">
        <v>12</v>
      </c>
      <c r="F36" s="882" t="s">
        <v>9</v>
      </c>
      <c r="G36" s="882" t="s">
        <v>90</v>
      </c>
      <c r="H36" s="882" t="s">
        <v>419</v>
      </c>
      <c r="I36" s="882" t="s">
        <v>423</v>
      </c>
      <c r="J36" s="156" t="s">
        <v>13</v>
      </c>
      <c r="K36" s="880" t="s">
        <v>89</v>
      </c>
      <c r="L36" s="881" t="s">
        <v>6</v>
      </c>
      <c r="M36" s="882" t="s">
        <v>12</v>
      </c>
      <c r="N36" s="882" t="s">
        <v>9</v>
      </c>
      <c r="O36" s="882" t="s">
        <v>90</v>
      </c>
      <c r="P36" s="882" t="s">
        <v>419</v>
      </c>
      <c r="Q36" s="885" t="s">
        <v>423</v>
      </c>
      <c r="R36" s="156" t="s">
        <v>13</v>
      </c>
    </row>
    <row r="37" spans="1:26" ht="12" x14ac:dyDescent="0.25">
      <c r="A37" s="95">
        <v>1</v>
      </c>
      <c r="B37" s="32" t="s">
        <v>14</v>
      </c>
      <c r="C37" s="1023">
        <v>5</v>
      </c>
      <c r="D37" s="1024">
        <v>3</v>
      </c>
      <c r="E37" s="1024">
        <v>2</v>
      </c>
      <c r="F37" s="1024">
        <v>0</v>
      </c>
      <c r="G37" s="1024">
        <v>0</v>
      </c>
      <c r="H37" s="1024">
        <v>0</v>
      </c>
      <c r="I37" s="1025">
        <v>0</v>
      </c>
      <c r="J37" s="896">
        <f t="shared" ref="J37:J51" si="4">SUM(C37:I37)</f>
        <v>10</v>
      </c>
      <c r="K37" s="1023">
        <f>'Tab_3_5_-_hjemmetjenester'!AE10+'3-5A-2 avl. og oms.l'!C10+'3-5A-2 avl. og oms.l'!K10+'3-5A-2 avl. og oms.l'!S10-'3-5A-2 avl. og oms.l'!C37</f>
        <v>304</v>
      </c>
      <c r="L37" s="1024">
        <f>'Tab_3_5_-_hjemmetjenester'!AF10+'3-5A-2 avl. og oms.l'!D10+'3-5A-2 avl. og oms.l'!L10+'3-5A-2 avl. og oms.l'!T10-'3-5A-2 avl. og oms.l'!D37</f>
        <v>249</v>
      </c>
      <c r="M37" s="1024">
        <f>'Tab_3_5_-_hjemmetjenester'!AG10+'3-5A-2 avl. og oms.l'!E10+'3-5A-2 avl. og oms.l'!M10+'3-5A-2 avl. og oms.l'!U10-'3-5A-2 avl. og oms.l'!E37</f>
        <v>203</v>
      </c>
      <c r="N37" s="1024">
        <f>'Tab_3_5_-_hjemmetjenester'!AH10+'3-5A-2 avl. og oms.l'!F10+'3-5A-2 avl. og oms.l'!N10+'3-5A-2 avl. og oms.l'!V10-'3-5A-2 avl. og oms.l'!F37</f>
        <v>80</v>
      </c>
      <c r="O37" s="1024">
        <f>'Tab_3_5_-_hjemmetjenester'!AI10+'3-5A-2 avl. og oms.l'!G10+'3-5A-2 avl. og oms.l'!O10+'3-5A-2 avl. og oms.l'!W10-'3-5A-2 avl. og oms.l'!G37</f>
        <v>70</v>
      </c>
      <c r="P37" s="1024">
        <f>'Tab_3_5_-_hjemmetjenester'!AJ10+'3-5A-2 avl. og oms.l'!H10+'3-5A-2 avl. og oms.l'!P10+'3-5A-2 avl. og oms.l'!X10-'3-5A-2 avl. og oms.l'!H37</f>
        <v>64</v>
      </c>
      <c r="Q37" s="1025">
        <f>'Tab_3_5_-_hjemmetjenester'!AK10+'3-5A-2 avl. og oms.l'!I10+'3-5A-2 avl. og oms.l'!Q10+'3-5A-2 avl. og oms.l'!Y10-'3-5A-2 avl. og oms.l'!I37</f>
        <v>12</v>
      </c>
      <c r="R37" s="896">
        <f t="shared" ref="R37:R51" si="5">SUM(K37:Q37)</f>
        <v>982</v>
      </c>
    </row>
    <row r="38" spans="1:26" ht="12" x14ac:dyDescent="0.25">
      <c r="A38" s="96">
        <v>2</v>
      </c>
      <c r="B38" s="26" t="s">
        <v>15</v>
      </c>
      <c r="C38" s="1026">
        <v>10</v>
      </c>
      <c r="D38" s="890">
        <v>5</v>
      </c>
      <c r="E38" s="890">
        <v>1</v>
      </c>
      <c r="F38" s="890">
        <v>1</v>
      </c>
      <c r="G38" s="890">
        <v>1</v>
      </c>
      <c r="H38" s="890">
        <v>1</v>
      </c>
      <c r="I38" s="1027">
        <v>0</v>
      </c>
      <c r="J38" s="897">
        <f t="shared" si="4"/>
        <v>19</v>
      </c>
      <c r="K38" s="1026">
        <f>'Tab_3_5_-_hjemmetjenester'!AE11+'3-5A-2 avl. og oms.l'!C11+'3-5A-2 avl. og oms.l'!K11+'3-5A-2 avl. og oms.l'!S11-'3-5A-2 avl. og oms.l'!C38</f>
        <v>328</v>
      </c>
      <c r="L38" s="890">
        <f>'Tab_3_5_-_hjemmetjenester'!AF11+'3-5A-2 avl. og oms.l'!D11+'3-5A-2 avl. og oms.l'!L11+'3-5A-2 avl. og oms.l'!T11-'3-5A-2 avl. og oms.l'!D38</f>
        <v>265</v>
      </c>
      <c r="M38" s="890">
        <f>'Tab_3_5_-_hjemmetjenester'!AG11+'3-5A-2 avl. og oms.l'!E11+'3-5A-2 avl. og oms.l'!M11+'3-5A-2 avl. og oms.l'!U11-'3-5A-2 avl. og oms.l'!E38</f>
        <v>227</v>
      </c>
      <c r="N38" s="890">
        <f>'Tab_3_5_-_hjemmetjenester'!AH11+'3-5A-2 avl. og oms.l'!F11+'3-5A-2 avl. og oms.l'!N11+'3-5A-2 avl. og oms.l'!V11-'3-5A-2 avl. og oms.l'!F38</f>
        <v>60</v>
      </c>
      <c r="O38" s="890">
        <f>'Tab_3_5_-_hjemmetjenester'!AI11+'3-5A-2 avl. og oms.l'!G11+'3-5A-2 avl. og oms.l'!O11+'3-5A-2 avl. og oms.l'!W11-'3-5A-2 avl. og oms.l'!G38</f>
        <v>93</v>
      </c>
      <c r="P38" s="890">
        <f>'Tab_3_5_-_hjemmetjenester'!AJ11+'3-5A-2 avl. og oms.l'!H11+'3-5A-2 avl. og oms.l'!P11+'3-5A-2 avl. og oms.l'!X11-'3-5A-2 avl. og oms.l'!H38</f>
        <v>54</v>
      </c>
      <c r="Q38" s="1027">
        <f>'Tab_3_5_-_hjemmetjenester'!AK11+'3-5A-2 avl. og oms.l'!I11+'3-5A-2 avl. og oms.l'!Q11+'3-5A-2 avl. og oms.l'!Y11-'3-5A-2 avl. og oms.l'!I38</f>
        <v>19</v>
      </c>
      <c r="R38" s="897">
        <f t="shared" si="5"/>
        <v>1046</v>
      </c>
      <c r="V38" s="555" t="s">
        <v>152</v>
      </c>
    </row>
    <row r="39" spans="1:26" ht="12" x14ac:dyDescent="0.25">
      <c r="A39" s="96">
        <v>3</v>
      </c>
      <c r="B39" s="26" t="s">
        <v>16</v>
      </c>
      <c r="C39" s="1026">
        <v>8</v>
      </c>
      <c r="D39" s="890">
        <v>1</v>
      </c>
      <c r="E39" s="890">
        <v>0</v>
      </c>
      <c r="F39" s="890">
        <v>0</v>
      </c>
      <c r="G39" s="890">
        <v>0</v>
      </c>
      <c r="H39" s="890">
        <v>0</v>
      </c>
      <c r="I39" s="1027">
        <v>0</v>
      </c>
      <c r="J39" s="897">
        <f t="shared" si="4"/>
        <v>9</v>
      </c>
      <c r="K39" s="1026">
        <f>'Tab_3_5_-_hjemmetjenester'!AE12+'3-5A-2 avl. og oms.l'!C12+'3-5A-2 avl. og oms.l'!K12+'3-5A-2 avl. og oms.l'!S12-'3-5A-2 avl. og oms.l'!C39</f>
        <v>288</v>
      </c>
      <c r="L39" s="890">
        <f>'Tab_3_5_-_hjemmetjenester'!AF12+'3-5A-2 avl. og oms.l'!D12+'3-5A-2 avl. og oms.l'!L12+'3-5A-2 avl. og oms.l'!T12-'3-5A-2 avl. og oms.l'!D39</f>
        <v>248</v>
      </c>
      <c r="M39" s="890">
        <f>'Tab_3_5_-_hjemmetjenester'!AG12+'3-5A-2 avl. og oms.l'!E12+'3-5A-2 avl. og oms.l'!M12+'3-5A-2 avl. og oms.l'!U12-'3-5A-2 avl. og oms.l'!E39</f>
        <v>231</v>
      </c>
      <c r="N39" s="890">
        <f>'Tab_3_5_-_hjemmetjenester'!AH12+'3-5A-2 avl. og oms.l'!F12+'3-5A-2 avl. og oms.l'!N12+'3-5A-2 avl. og oms.l'!V12-'3-5A-2 avl. og oms.l'!F39</f>
        <v>72</v>
      </c>
      <c r="O39" s="890">
        <f>'Tab_3_5_-_hjemmetjenester'!AI12+'3-5A-2 avl. og oms.l'!G12+'3-5A-2 avl. og oms.l'!O12+'3-5A-2 avl. og oms.l'!W12-'3-5A-2 avl. og oms.l'!G39</f>
        <v>69</v>
      </c>
      <c r="P39" s="890">
        <f>'Tab_3_5_-_hjemmetjenester'!AJ12+'3-5A-2 avl. og oms.l'!H12+'3-5A-2 avl. og oms.l'!P12+'3-5A-2 avl. og oms.l'!X12-'3-5A-2 avl. og oms.l'!H39</f>
        <v>66</v>
      </c>
      <c r="Q39" s="1027">
        <f>'Tab_3_5_-_hjemmetjenester'!AK12+'3-5A-2 avl. og oms.l'!I12+'3-5A-2 avl. og oms.l'!Q12+'3-5A-2 avl. og oms.l'!Y12-'3-5A-2 avl. og oms.l'!I39</f>
        <v>27</v>
      </c>
      <c r="R39" s="897">
        <f t="shared" si="5"/>
        <v>1001</v>
      </c>
    </row>
    <row r="40" spans="1:26" ht="12" x14ac:dyDescent="0.25">
      <c r="A40" s="96">
        <v>4</v>
      </c>
      <c r="B40" s="26" t="s">
        <v>17</v>
      </c>
      <c r="C40" s="1026">
        <v>0</v>
      </c>
      <c r="D40" s="890">
        <v>0</v>
      </c>
      <c r="E40" s="890">
        <v>0</v>
      </c>
      <c r="F40" s="890">
        <v>0</v>
      </c>
      <c r="G40" s="890">
        <v>0</v>
      </c>
      <c r="H40" s="890">
        <v>0</v>
      </c>
      <c r="I40" s="1027">
        <v>0</v>
      </c>
      <c r="J40" s="897">
        <f t="shared" si="4"/>
        <v>0</v>
      </c>
      <c r="K40" s="1026">
        <f>'Tab_3_5_-_hjemmetjenester'!AE13+'3-5A-2 avl. og oms.l'!C13+'3-5A-2 avl. og oms.l'!K13+'3-5A-2 avl. og oms.l'!S13-'3-5A-2 avl. og oms.l'!C40</f>
        <v>191</v>
      </c>
      <c r="L40" s="890">
        <f>'Tab_3_5_-_hjemmetjenester'!AF13+'3-5A-2 avl. og oms.l'!D13+'3-5A-2 avl. og oms.l'!L13+'3-5A-2 avl. og oms.l'!T13-'3-5A-2 avl. og oms.l'!D40</f>
        <v>128</v>
      </c>
      <c r="M40" s="890">
        <f>'Tab_3_5_-_hjemmetjenester'!AG13+'3-5A-2 avl. og oms.l'!E13+'3-5A-2 avl. og oms.l'!M13+'3-5A-2 avl. og oms.l'!U13-'3-5A-2 avl. og oms.l'!E40</f>
        <v>132</v>
      </c>
      <c r="N40" s="890">
        <f>'Tab_3_5_-_hjemmetjenester'!AH13+'3-5A-2 avl. og oms.l'!F13+'3-5A-2 avl. og oms.l'!N13+'3-5A-2 avl. og oms.l'!V13-'3-5A-2 avl. og oms.l'!F40</f>
        <v>50</v>
      </c>
      <c r="O40" s="890">
        <f>'Tab_3_5_-_hjemmetjenester'!AI13+'3-5A-2 avl. og oms.l'!G13+'3-5A-2 avl. og oms.l'!O13+'3-5A-2 avl. og oms.l'!W13-'3-5A-2 avl. og oms.l'!G40</f>
        <v>65</v>
      </c>
      <c r="P40" s="890">
        <f>'Tab_3_5_-_hjemmetjenester'!AJ13+'3-5A-2 avl. og oms.l'!H13+'3-5A-2 avl. og oms.l'!P13+'3-5A-2 avl. og oms.l'!X13-'3-5A-2 avl. og oms.l'!H40</f>
        <v>64</v>
      </c>
      <c r="Q40" s="1027">
        <f>'Tab_3_5_-_hjemmetjenester'!AK13+'3-5A-2 avl. og oms.l'!I13+'3-5A-2 avl. og oms.l'!Q13+'3-5A-2 avl. og oms.l'!Y13-'3-5A-2 avl. og oms.l'!I40</f>
        <v>34</v>
      </c>
      <c r="R40" s="897">
        <f t="shared" si="5"/>
        <v>664</v>
      </c>
    </row>
    <row r="41" spans="1:26" ht="12" x14ac:dyDescent="0.25">
      <c r="A41" s="96">
        <v>5</v>
      </c>
      <c r="B41" s="26" t="s">
        <v>18</v>
      </c>
      <c r="C41" s="1026">
        <v>6</v>
      </c>
      <c r="D41" s="890">
        <v>1</v>
      </c>
      <c r="E41" s="890">
        <v>6</v>
      </c>
      <c r="F41" s="890">
        <v>1</v>
      </c>
      <c r="G41" s="890">
        <v>2</v>
      </c>
      <c r="H41" s="890">
        <v>1</v>
      </c>
      <c r="I41" s="1027">
        <v>0</v>
      </c>
      <c r="J41" s="897">
        <f t="shared" si="4"/>
        <v>17</v>
      </c>
      <c r="K41" s="1026">
        <f>'Tab_3_5_-_hjemmetjenester'!AE14+'3-5A-2 avl. og oms.l'!C14+'3-5A-2 avl. og oms.l'!K14+'3-5A-2 avl. og oms.l'!S14-'3-5A-2 avl. og oms.l'!C41</f>
        <v>269</v>
      </c>
      <c r="L41" s="890">
        <f>'Tab_3_5_-_hjemmetjenester'!AF14+'3-5A-2 avl. og oms.l'!D14+'3-5A-2 avl. og oms.l'!L14+'3-5A-2 avl. og oms.l'!T14-'3-5A-2 avl. og oms.l'!D41</f>
        <v>196</v>
      </c>
      <c r="M41" s="890">
        <f>'Tab_3_5_-_hjemmetjenester'!AG14+'3-5A-2 avl. og oms.l'!E14+'3-5A-2 avl. og oms.l'!M14+'3-5A-2 avl. og oms.l'!U14-'3-5A-2 avl. og oms.l'!E41</f>
        <v>354</v>
      </c>
      <c r="N41" s="890">
        <f>'Tab_3_5_-_hjemmetjenester'!AH14+'3-5A-2 avl. og oms.l'!F14+'3-5A-2 avl. og oms.l'!N14+'3-5A-2 avl. og oms.l'!V14-'3-5A-2 avl. og oms.l'!F41</f>
        <v>158</v>
      </c>
      <c r="O41" s="890">
        <f>'Tab_3_5_-_hjemmetjenester'!AI14+'3-5A-2 avl. og oms.l'!G14+'3-5A-2 avl. og oms.l'!O14+'3-5A-2 avl. og oms.l'!W14-'3-5A-2 avl. og oms.l'!G41</f>
        <v>206</v>
      </c>
      <c r="P41" s="890">
        <f>'Tab_3_5_-_hjemmetjenester'!AJ14+'3-5A-2 avl. og oms.l'!H14+'3-5A-2 avl. og oms.l'!P14+'3-5A-2 avl. og oms.l'!X14-'3-5A-2 avl. og oms.l'!H41</f>
        <v>155</v>
      </c>
      <c r="Q41" s="1027">
        <f>'Tab_3_5_-_hjemmetjenester'!AK14+'3-5A-2 avl. og oms.l'!I14+'3-5A-2 avl. og oms.l'!Q14+'3-5A-2 avl. og oms.l'!Y14-'3-5A-2 avl. og oms.l'!I41</f>
        <v>52</v>
      </c>
      <c r="R41" s="897">
        <f t="shared" si="5"/>
        <v>1390</v>
      </c>
      <c r="Z41" s="555" t="s">
        <v>152</v>
      </c>
    </row>
    <row r="42" spans="1:26" ht="12" x14ac:dyDescent="0.25">
      <c r="A42" s="96">
        <v>6</v>
      </c>
      <c r="B42" s="26" t="s">
        <v>19</v>
      </c>
      <c r="C42" s="1026">
        <v>7</v>
      </c>
      <c r="D42" s="890">
        <v>5</v>
      </c>
      <c r="E42" s="890">
        <v>0</v>
      </c>
      <c r="F42" s="890">
        <v>0</v>
      </c>
      <c r="G42" s="890">
        <v>0</v>
      </c>
      <c r="H42" s="890">
        <v>0</v>
      </c>
      <c r="I42" s="1027">
        <v>0</v>
      </c>
      <c r="J42" s="897">
        <f t="shared" si="4"/>
        <v>12</v>
      </c>
      <c r="K42" s="1026">
        <f>'Tab_3_5_-_hjemmetjenester'!AE15+'3-5A-2 avl. og oms.l'!C15+'3-5A-2 avl. og oms.l'!K15+'3-5A-2 avl. og oms.l'!S15-'3-5A-2 avl. og oms.l'!C42</f>
        <v>194</v>
      </c>
      <c r="L42" s="890">
        <f>'Tab_3_5_-_hjemmetjenester'!AF15+'3-5A-2 avl. og oms.l'!D15+'3-5A-2 avl. og oms.l'!L15+'3-5A-2 avl. og oms.l'!T15-'3-5A-2 avl. og oms.l'!D42</f>
        <v>123</v>
      </c>
      <c r="M42" s="890">
        <f>'Tab_3_5_-_hjemmetjenester'!AG15+'3-5A-2 avl. og oms.l'!E15+'3-5A-2 avl. og oms.l'!M15+'3-5A-2 avl. og oms.l'!U15-'3-5A-2 avl. og oms.l'!E42</f>
        <v>149</v>
      </c>
      <c r="N42" s="890">
        <f>'Tab_3_5_-_hjemmetjenester'!AH15+'3-5A-2 avl. og oms.l'!F15+'3-5A-2 avl. og oms.l'!N15+'3-5A-2 avl. og oms.l'!V15-'3-5A-2 avl. og oms.l'!F42</f>
        <v>99</v>
      </c>
      <c r="O42" s="890">
        <f>'Tab_3_5_-_hjemmetjenester'!AI15+'3-5A-2 avl. og oms.l'!G15+'3-5A-2 avl. og oms.l'!O15+'3-5A-2 avl. og oms.l'!W15-'3-5A-2 avl. og oms.l'!G42</f>
        <v>138</v>
      </c>
      <c r="P42" s="890">
        <f>'Tab_3_5_-_hjemmetjenester'!AJ15+'3-5A-2 avl. og oms.l'!H15+'3-5A-2 avl. og oms.l'!P15+'3-5A-2 avl. og oms.l'!X15-'3-5A-2 avl. og oms.l'!H42</f>
        <v>108</v>
      </c>
      <c r="Q42" s="1027">
        <f>'Tab_3_5_-_hjemmetjenester'!AK15+'3-5A-2 avl. og oms.l'!I15+'3-5A-2 avl. og oms.l'!Q15+'3-5A-2 avl. og oms.l'!Y15-'3-5A-2 avl. og oms.l'!I42</f>
        <v>38</v>
      </c>
      <c r="R42" s="897">
        <f t="shared" si="5"/>
        <v>849</v>
      </c>
    </row>
    <row r="43" spans="1:26" ht="12" x14ac:dyDescent="0.25">
      <c r="A43" s="97">
        <v>7</v>
      </c>
      <c r="B43" s="32" t="s">
        <v>20</v>
      </c>
      <c r="C43" s="1026">
        <v>10</v>
      </c>
      <c r="D43" s="890">
        <v>1</v>
      </c>
      <c r="E43" s="890">
        <v>2</v>
      </c>
      <c r="F43" s="890">
        <v>0</v>
      </c>
      <c r="G43" s="890">
        <v>0</v>
      </c>
      <c r="H43" s="890">
        <v>1</v>
      </c>
      <c r="I43" s="1027">
        <v>0</v>
      </c>
      <c r="J43" s="897">
        <f t="shared" si="4"/>
        <v>14</v>
      </c>
      <c r="K43" s="1026">
        <f>'Tab_3_5_-_hjemmetjenester'!AE16+'3-5A-2 avl. og oms.l'!C16+'3-5A-2 avl. og oms.l'!K16+'3-5A-2 avl. og oms.l'!S16-'3-5A-2 avl. og oms.l'!C43</f>
        <v>223</v>
      </c>
      <c r="L43" s="890">
        <f>'Tab_3_5_-_hjemmetjenester'!AF16+'3-5A-2 avl. og oms.l'!D16+'3-5A-2 avl. og oms.l'!L16+'3-5A-2 avl. og oms.l'!T16-'3-5A-2 avl. og oms.l'!D43</f>
        <v>167</v>
      </c>
      <c r="M43" s="890">
        <f>'Tab_3_5_-_hjemmetjenester'!AG16+'3-5A-2 avl. og oms.l'!E16+'3-5A-2 avl. og oms.l'!M16+'3-5A-2 avl. og oms.l'!U16-'3-5A-2 avl. og oms.l'!E43</f>
        <v>210</v>
      </c>
      <c r="N43" s="890">
        <f>'Tab_3_5_-_hjemmetjenester'!AH16+'3-5A-2 avl. og oms.l'!F16+'3-5A-2 avl. og oms.l'!N16+'3-5A-2 avl. og oms.l'!V16-'3-5A-2 avl. og oms.l'!F43</f>
        <v>114</v>
      </c>
      <c r="O43" s="890">
        <f>'Tab_3_5_-_hjemmetjenester'!AI16+'3-5A-2 avl. og oms.l'!G16+'3-5A-2 avl. og oms.l'!O16+'3-5A-2 avl. og oms.l'!W16-'3-5A-2 avl. og oms.l'!G43</f>
        <v>190</v>
      </c>
      <c r="P43" s="890">
        <f>'Tab_3_5_-_hjemmetjenester'!AJ16+'3-5A-2 avl. og oms.l'!H16+'3-5A-2 avl. og oms.l'!P16+'3-5A-2 avl. og oms.l'!X16-'3-5A-2 avl. og oms.l'!H43</f>
        <v>158</v>
      </c>
      <c r="Q43" s="1027">
        <f>'Tab_3_5_-_hjemmetjenester'!AK16+'3-5A-2 avl. og oms.l'!I16+'3-5A-2 avl. og oms.l'!Q16+'3-5A-2 avl. og oms.l'!Y16-'3-5A-2 avl. og oms.l'!I43</f>
        <v>45</v>
      </c>
      <c r="R43" s="897">
        <f t="shared" si="5"/>
        <v>1107</v>
      </c>
    </row>
    <row r="44" spans="1:26" ht="12" x14ac:dyDescent="0.25">
      <c r="A44" s="96">
        <v>8</v>
      </c>
      <c r="B44" s="26" t="s">
        <v>21</v>
      </c>
      <c r="C44" s="1026">
        <v>4</v>
      </c>
      <c r="D44" s="890">
        <v>2</v>
      </c>
      <c r="E44" s="890">
        <v>0</v>
      </c>
      <c r="F44" s="890">
        <v>3</v>
      </c>
      <c r="G44" s="890">
        <v>0</v>
      </c>
      <c r="H44" s="890">
        <v>1</v>
      </c>
      <c r="I44" s="1027">
        <v>0</v>
      </c>
      <c r="J44" s="897">
        <f t="shared" si="4"/>
        <v>10</v>
      </c>
      <c r="K44" s="1026">
        <f>'Tab_3_5_-_hjemmetjenester'!AE17+'3-5A-2 avl. og oms.l'!C17+'3-5A-2 avl. og oms.l'!K17+'3-5A-2 avl. og oms.l'!S17-'3-5A-2 avl. og oms.l'!C44</f>
        <v>357</v>
      </c>
      <c r="L44" s="890">
        <f>'Tab_3_5_-_hjemmetjenester'!AF17+'3-5A-2 avl. og oms.l'!D17+'3-5A-2 avl. og oms.l'!L17+'3-5A-2 avl. og oms.l'!T17-'3-5A-2 avl. og oms.l'!D44</f>
        <v>153</v>
      </c>
      <c r="M44" s="890">
        <f>'Tab_3_5_-_hjemmetjenester'!AG17+'3-5A-2 avl. og oms.l'!E17+'3-5A-2 avl. og oms.l'!M17+'3-5A-2 avl. og oms.l'!U17-'3-5A-2 avl. og oms.l'!E44</f>
        <v>206</v>
      </c>
      <c r="N44" s="890">
        <f>'Tab_3_5_-_hjemmetjenester'!AH17+'3-5A-2 avl. og oms.l'!F17+'3-5A-2 avl. og oms.l'!N17+'3-5A-2 avl. og oms.l'!V17-'3-5A-2 avl. og oms.l'!F44</f>
        <v>141</v>
      </c>
      <c r="O44" s="890">
        <f>'Tab_3_5_-_hjemmetjenester'!AI17+'3-5A-2 avl. og oms.l'!G17+'3-5A-2 avl. og oms.l'!O17+'3-5A-2 avl. og oms.l'!W17-'3-5A-2 avl. og oms.l'!G44</f>
        <v>197</v>
      </c>
      <c r="P44" s="890">
        <f>'Tab_3_5_-_hjemmetjenester'!AJ17+'3-5A-2 avl. og oms.l'!H17+'3-5A-2 avl. og oms.l'!P17+'3-5A-2 avl. og oms.l'!X17-'3-5A-2 avl. og oms.l'!H44</f>
        <v>158</v>
      </c>
      <c r="Q44" s="1027">
        <f>'Tab_3_5_-_hjemmetjenester'!AK17+'3-5A-2 avl. og oms.l'!I17+'3-5A-2 avl. og oms.l'!Q17+'3-5A-2 avl. og oms.l'!Y17-'3-5A-2 avl. og oms.l'!I44</f>
        <v>46</v>
      </c>
      <c r="R44" s="897">
        <f t="shared" si="5"/>
        <v>1258</v>
      </c>
    </row>
    <row r="45" spans="1:26" ht="12" x14ac:dyDescent="0.25">
      <c r="A45" s="96">
        <v>9</v>
      </c>
      <c r="B45" s="26" t="s">
        <v>22</v>
      </c>
      <c r="C45" s="1026">
        <v>4</v>
      </c>
      <c r="D45" s="890">
        <v>0</v>
      </c>
      <c r="E45" s="890">
        <v>0</v>
      </c>
      <c r="F45" s="890">
        <v>0</v>
      </c>
      <c r="G45" s="890">
        <v>0</v>
      </c>
      <c r="H45" s="890">
        <v>0</v>
      </c>
      <c r="I45" s="1027">
        <v>0</v>
      </c>
      <c r="J45" s="897">
        <f t="shared" si="4"/>
        <v>4</v>
      </c>
      <c r="K45" s="1026">
        <f>'Tab_3_5_-_hjemmetjenester'!AE18+'3-5A-2 avl. og oms.l'!C18+'3-5A-2 avl. og oms.l'!K18+'3-5A-2 avl. og oms.l'!S18-'3-5A-2 avl. og oms.l'!C45</f>
        <v>209</v>
      </c>
      <c r="L45" s="890">
        <f>'Tab_3_5_-_hjemmetjenester'!AF18+'3-5A-2 avl. og oms.l'!D18+'3-5A-2 avl. og oms.l'!L18+'3-5A-2 avl. og oms.l'!T18-'3-5A-2 avl. og oms.l'!D45</f>
        <v>140</v>
      </c>
      <c r="M45" s="890">
        <f>'Tab_3_5_-_hjemmetjenester'!AG18+'3-5A-2 avl. og oms.l'!E18+'3-5A-2 avl. og oms.l'!M18+'3-5A-2 avl. og oms.l'!U18-'3-5A-2 avl. og oms.l'!E45</f>
        <v>164</v>
      </c>
      <c r="N45" s="890">
        <f>'Tab_3_5_-_hjemmetjenester'!AH18+'3-5A-2 avl. og oms.l'!F18+'3-5A-2 avl. og oms.l'!N18+'3-5A-2 avl. og oms.l'!V18-'3-5A-2 avl. og oms.l'!F45</f>
        <v>125</v>
      </c>
      <c r="O45" s="890">
        <f>'Tab_3_5_-_hjemmetjenester'!AI18+'3-5A-2 avl. og oms.l'!G18+'3-5A-2 avl. og oms.l'!O18+'3-5A-2 avl. og oms.l'!W18-'3-5A-2 avl. og oms.l'!G45</f>
        <v>149</v>
      </c>
      <c r="P45" s="890">
        <f>'Tab_3_5_-_hjemmetjenester'!AJ18+'3-5A-2 avl. og oms.l'!H18+'3-5A-2 avl. og oms.l'!P18+'3-5A-2 avl. og oms.l'!X18-'3-5A-2 avl. og oms.l'!H45</f>
        <v>110</v>
      </c>
      <c r="Q45" s="1027">
        <f>'Tab_3_5_-_hjemmetjenester'!AK18+'3-5A-2 avl. og oms.l'!I18+'3-5A-2 avl. og oms.l'!Q18+'3-5A-2 avl. og oms.l'!Y18-'3-5A-2 avl. og oms.l'!I45</f>
        <v>30</v>
      </c>
      <c r="R45" s="897">
        <f t="shared" si="5"/>
        <v>927</v>
      </c>
    </row>
    <row r="46" spans="1:26" ht="12" x14ac:dyDescent="0.25">
      <c r="A46" s="96">
        <v>10</v>
      </c>
      <c r="B46" s="26" t="s">
        <v>23</v>
      </c>
      <c r="C46" s="1026">
        <v>3</v>
      </c>
      <c r="D46" s="890">
        <v>4</v>
      </c>
      <c r="E46" s="890">
        <v>6</v>
      </c>
      <c r="F46" s="890">
        <v>1</v>
      </c>
      <c r="G46" s="890">
        <v>1</v>
      </c>
      <c r="H46" s="890">
        <v>0</v>
      </c>
      <c r="I46" s="1027">
        <v>0</v>
      </c>
      <c r="J46" s="897">
        <f t="shared" si="4"/>
        <v>15</v>
      </c>
      <c r="K46" s="1026">
        <f>'Tab_3_5_-_hjemmetjenester'!AE19+'3-5A-2 avl. og oms.l'!C19+'3-5A-2 avl. og oms.l'!K19+'3-5A-2 avl. og oms.l'!S19-'3-5A-2 avl. og oms.l'!C46</f>
        <v>259</v>
      </c>
      <c r="L46" s="890">
        <f>'Tab_3_5_-_hjemmetjenester'!AF19+'3-5A-2 avl. og oms.l'!D19+'3-5A-2 avl. og oms.l'!L19+'3-5A-2 avl. og oms.l'!T19-'3-5A-2 avl. og oms.l'!D46</f>
        <v>193</v>
      </c>
      <c r="M46" s="890">
        <f>'Tab_3_5_-_hjemmetjenester'!AG19+'3-5A-2 avl. og oms.l'!E19+'3-5A-2 avl. og oms.l'!M19+'3-5A-2 avl. og oms.l'!U19-'3-5A-2 avl. og oms.l'!E46</f>
        <v>234</v>
      </c>
      <c r="N46" s="890">
        <f>'Tab_3_5_-_hjemmetjenester'!AH19+'3-5A-2 avl. og oms.l'!F19+'3-5A-2 avl. og oms.l'!N19+'3-5A-2 avl. og oms.l'!V19-'3-5A-2 avl. og oms.l'!F46</f>
        <v>124</v>
      </c>
      <c r="O46" s="890">
        <f>'Tab_3_5_-_hjemmetjenester'!AI19+'3-5A-2 avl. og oms.l'!G19+'3-5A-2 avl. og oms.l'!O19+'3-5A-2 avl. og oms.l'!W19-'3-5A-2 avl. og oms.l'!G46</f>
        <v>132</v>
      </c>
      <c r="P46" s="890">
        <f>'Tab_3_5_-_hjemmetjenester'!AJ19+'3-5A-2 avl. og oms.l'!H19+'3-5A-2 avl. og oms.l'!P19+'3-5A-2 avl. og oms.l'!X19-'3-5A-2 avl. og oms.l'!H46</f>
        <v>71</v>
      </c>
      <c r="Q46" s="1027">
        <f>'Tab_3_5_-_hjemmetjenester'!AK19+'3-5A-2 avl. og oms.l'!I19+'3-5A-2 avl. og oms.l'!Q19+'3-5A-2 avl. og oms.l'!Y19-'3-5A-2 avl. og oms.l'!I46</f>
        <v>18</v>
      </c>
      <c r="R46" s="897">
        <f t="shared" si="5"/>
        <v>1031</v>
      </c>
    </row>
    <row r="47" spans="1:26" ht="12" x14ac:dyDescent="0.25">
      <c r="A47" s="96">
        <v>11</v>
      </c>
      <c r="B47" s="26" t="s">
        <v>24</v>
      </c>
      <c r="C47" s="1026">
        <v>9</v>
      </c>
      <c r="D47" s="890">
        <v>1</v>
      </c>
      <c r="E47" s="890">
        <v>6</v>
      </c>
      <c r="F47" s="890">
        <v>0</v>
      </c>
      <c r="G47" s="890">
        <v>0</v>
      </c>
      <c r="H47" s="890">
        <v>0</v>
      </c>
      <c r="I47" s="1027">
        <v>0</v>
      </c>
      <c r="J47" s="947">
        <f t="shared" si="4"/>
        <v>16</v>
      </c>
      <c r="K47" s="1026">
        <f>'Tab_3_5_-_hjemmetjenester'!AE20+'3-5A-2 avl. og oms.l'!C20+'3-5A-2 avl. og oms.l'!K20+'3-5A-2 avl. og oms.l'!S20-'3-5A-2 avl. og oms.l'!C47</f>
        <v>270</v>
      </c>
      <c r="L47" s="890">
        <f>'Tab_3_5_-_hjemmetjenester'!AF20+'3-5A-2 avl. og oms.l'!D20+'3-5A-2 avl. og oms.l'!L20+'3-5A-2 avl. og oms.l'!T20-'3-5A-2 avl. og oms.l'!D47</f>
        <v>167</v>
      </c>
      <c r="M47" s="890">
        <f>'Tab_3_5_-_hjemmetjenester'!AG20+'3-5A-2 avl. og oms.l'!E20+'3-5A-2 avl. og oms.l'!M20+'3-5A-2 avl. og oms.l'!U20-'3-5A-2 avl. og oms.l'!E47</f>
        <v>200</v>
      </c>
      <c r="N47" s="890">
        <f>'Tab_3_5_-_hjemmetjenester'!AH20+'3-5A-2 avl. og oms.l'!F20+'3-5A-2 avl. og oms.l'!N20+'3-5A-2 avl. og oms.l'!V20-'3-5A-2 avl. og oms.l'!F47</f>
        <v>110</v>
      </c>
      <c r="O47" s="890">
        <f>'Tab_3_5_-_hjemmetjenester'!AI20+'3-5A-2 avl. og oms.l'!G20+'3-5A-2 avl. og oms.l'!O20+'3-5A-2 avl. og oms.l'!W20-'3-5A-2 avl. og oms.l'!G47</f>
        <v>106</v>
      </c>
      <c r="P47" s="890">
        <f>'Tab_3_5_-_hjemmetjenester'!AJ20+'3-5A-2 avl. og oms.l'!H20+'3-5A-2 avl. og oms.l'!P20+'3-5A-2 avl. og oms.l'!X20-'3-5A-2 avl. og oms.l'!H47</f>
        <v>58</v>
      </c>
      <c r="Q47" s="1027">
        <f>'Tab_3_5_-_hjemmetjenester'!AK20+'3-5A-2 avl. og oms.l'!I20+'3-5A-2 avl. og oms.l'!Q20+'3-5A-2 avl. og oms.l'!Y20-'3-5A-2 avl. og oms.l'!I47</f>
        <v>9</v>
      </c>
      <c r="R47" s="947">
        <f t="shared" si="5"/>
        <v>920</v>
      </c>
    </row>
    <row r="48" spans="1:26" ht="12" x14ac:dyDescent="0.25">
      <c r="A48" s="96">
        <v>12</v>
      </c>
      <c r="B48" s="26" t="s">
        <v>25</v>
      </c>
      <c r="C48" s="1026">
        <v>15</v>
      </c>
      <c r="D48" s="890">
        <v>5</v>
      </c>
      <c r="E48" s="890">
        <v>5</v>
      </c>
      <c r="F48" s="890">
        <v>3</v>
      </c>
      <c r="G48" s="890">
        <v>1</v>
      </c>
      <c r="H48" s="890">
        <v>0</v>
      </c>
      <c r="I48" s="1027">
        <v>0</v>
      </c>
      <c r="J48" s="897">
        <f t="shared" si="4"/>
        <v>29</v>
      </c>
      <c r="K48" s="1026">
        <f>'Tab_3_5_-_hjemmetjenester'!AE21+'3-5A-2 avl. og oms.l'!C21+'3-5A-2 avl. og oms.l'!K21+'3-5A-2 avl. og oms.l'!S21-'3-5A-2 avl. og oms.l'!C48</f>
        <v>441</v>
      </c>
      <c r="L48" s="890">
        <f>'Tab_3_5_-_hjemmetjenester'!AF21+'3-5A-2 avl. og oms.l'!D21+'3-5A-2 avl. og oms.l'!L21+'3-5A-2 avl. og oms.l'!T21-'3-5A-2 avl. og oms.l'!D48</f>
        <v>277</v>
      </c>
      <c r="M48" s="890">
        <f>'Tab_3_5_-_hjemmetjenester'!AG21+'3-5A-2 avl. og oms.l'!E21+'3-5A-2 avl. og oms.l'!M21+'3-5A-2 avl. og oms.l'!U21-'3-5A-2 avl. og oms.l'!E48</f>
        <v>305</v>
      </c>
      <c r="N48" s="890">
        <f>'Tab_3_5_-_hjemmetjenester'!AH21+'3-5A-2 avl. og oms.l'!F21+'3-5A-2 avl. og oms.l'!N21+'3-5A-2 avl. og oms.l'!V21-'3-5A-2 avl. og oms.l'!F48</f>
        <v>150</v>
      </c>
      <c r="O48" s="890">
        <f>'Tab_3_5_-_hjemmetjenester'!AI21+'3-5A-2 avl. og oms.l'!G21+'3-5A-2 avl. og oms.l'!O21+'3-5A-2 avl. og oms.l'!W21-'3-5A-2 avl. og oms.l'!G48</f>
        <v>170</v>
      </c>
      <c r="P48" s="890">
        <f>'Tab_3_5_-_hjemmetjenester'!AJ21+'3-5A-2 avl. og oms.l'!H21+'3-5A-2 avl. og oms.l'!P21+'3-5A-2 avl. og oms.l'!X21-'3-5A-2 avl. og oms.l'!H48</f>
        <v>113</v>
      </c>
      <c r="Q48" s="1027">
        <f>'Tab_3_5_-_hjemmetjenester'!AK21+'3-5A-2 avl. og oms.l'!I21+'3-5A-2 avl. og oms.l'!Q21+'3-5A-2 avl. og oms.l'!Y21-'3-5A-2 avl. og oms.l'!I48</f>
        <v>30</v>
      </c>
      <c r="R48" s="897">
        <f t="shared" si="5"/>
        <v>1486</v>
      </c>
    </row>
    <row r="49" spans="1:21" ht="12" x14ac:dyDescent="0.25">
      <c r="A49" s="96">
        <v>13</v>
      </c>
      <c r="B49" s="26" t="s">
        <v>26</v>
      </c>
      <c r="C49" s="1026">
        <v>9</v>
      </c>
      <c r="D49" s="890">
        <v>5</v>
      </c>
      <c r="E49" s="890">
        <v>5</v>
      </c>
      <c r="F49" s="890">
        <v>2</v>
      </c>
      <c r="G49" s="890">
        <v>2</v>
      </c>
      <c r="H49" s="890">
        <v>0</v>
      </c>
      <c r="I49" s="1027">
        <v>0</v>
      </c>
      <c r="J49" s="897">
        <f t="shared" si="4"/>
        <v>23</v>
      </c>
      <c r="K49" s="1026">
        <f>'Tab_3_5_-_hjemmetjenester'!AE22+'3-5A-2 avl. og oms.l'!C22+'3-5A-2 avl. og oms.l'!K22+'3-5A-2 avl. og oms.l'!S22-'3-5A-2 avl. og oms.l'!C49</f>
        <v>280</v>
      </c>
      <c r="L49" s="890">
        <f>'Tab_3_5_-_hjemmetjenester'!AF22+'3-5A-2 avl. og oms.l'!D22+'3-5A-2 avl. og oms.l'!L22+'3-5A-2 avl. og oms.l'!T22-'3-5A-2 avl. og oms.l'!D49</f>
        <v>232</v>
      </c>
      <c r="M49" s="890">
        <f>'Tab_3_5_-_hjemmetjenester'!AG22+'3-5A-2 avl. og oms.l'!E22+'3-5A-2 avl. og oms.l'!M22+'3-5A-2 avl. og oms.l'!U22-'3-5A-2 avl. og oms.l'!E49</f>
        <v>261</v>
      </c>
      <c r="N49" s="890">
        <f>'Tab_3_5_-_hjemmetjenester'!AH22+'3-5A-2 avl. og oms.l'!F22+'3-5A-2 avl. og oms.l'!N22+'3-5A-2 avl. og oms.l'!V22-'3-5A-2 avl. og oms.l'!F49</f>
        <v>233</v>
      </c>
      <c r="O49" s="890">
        <f>'Tab_3_5_-_hjemmetjenester'!AI22+'3-5A-2 avl. og oms.l'!G22+'3-5A-2 avl. og oms.l'!O22+'3-5A-2 avl. og oms.l'!W22-'3-5A-2 avl. og oms.l'!G49</f>
        <v>361</v>
      </c>
      <c r="P49" s="890">
        <f>'Tab_3_5_-_hjemmetjenester'!AJ22+'3-5A-2 avl. og oms.l'!H22+'3-5A-2 avl. og oms.l'!P22+'3-5A-2 avl. og oms.l'!X22-'3-5A-2 avl. og oms.l'!H49</f>
        <v>202</v>
      </c>
      <c r="Q49" s="1027">
        <f>'Tab_3_5_-_hjemmetjenester'!AK22+'3-5A-2 avl. og oms.l'!I22+'3-5A-2 avl. og oms.l'!Q22+'3-5A-2 avl. og oms.l'!Y22-'3-5A-2 avl. og oms.l'!I49</f>
        <v>57</v>
      </c>
      <c r="R49" s="897">
        <f t="shared" si="5"/>
        <v>1626</v>
      </c>
    </row>
    <row r="50" spans="1:21" ht="12" x14ac:dyDescent="0.25">
      <c r="A50" s="96">
        <v>14</v>
      </c>
      <c r="B50" s="26" t="s">
        <v>27</v>
      </c>
      <c r="C50" s="1026">
        <v>5</v>
      </c>
      <c r="D50" s="890">
        <v>3</v>
      </c>
      <c r="E50" s="890">
        <v>1</v>
      </c>
      <c r="F50" s="890">
        <v>2</v>
      </c>
      <c r="G50" s="890">
        <v>0</v>
      </c>
      <c r="H50" s="890">
        <v>0</v>
      </c>
      <c r="I50" s="1027">
        <v>0</v>
      </c>
      <c r="J50" s="897">
        <f t="shared" si="4"/>
        <v>11</v>
      </c>
      <c r="K50" s="1026">
        <f>'Tab_3_5_-_hjemmetjenester'!AE23+'3-5A-2 avl. og oms.l'!C23+'3-5A-2 avl. og oms.l'!K23+'3-5A-2 avl. og oms.l'!S23-'3-5A-2 avl. og oms.l'!C50</f>
        <v>269</v>
      </c>
      <c r="L50" s="890">
        <f>'Tab_3_5_-_hjemmetjenester'!AF23+'3-5A-2 avl. og oms.l'!D23+'3-5A-2 avl. og oms.l'!L23+'3-5A-2 avl. og oms.l'!T23-'3-5A-2 avl. og oms.l'!D50</f>
        <v>228</v>
      </c>
      <c r="M50" s="890">
        <f>'Tab_3_5_-_hjemmetjenester'!AG23+'3-5A-2 avl. og oms.l'!E23+'3-5A-2 avl. og oms.l'!M23+'3-5A-2 avl. og oms.l'!U23-'3-5A-2 avl. og oms.l'!E50</f>
        <v>267</v>
      </c>
      <c r="N50" s="890">
        <f>'Tab_3_5_-_hjemmetjenester'!AH23+'3-5A-2 avl. og oms.l'!F23+'3-5A-2 avl. og oms.l'!N23+'3-5A-2 avl. og oms.l'!V23-'3-5A-2 avl. og oms.l'!F50</f>
        <v>186</v>
      </c>
      <c r="O50" s="890">
        <f>'Tab_3_5_-_hjemmetjenester'!AI23+'3-5A-2 avl. og oms.l'!G23+'3-5A-2 avl. og oms.l'!O23+'3-5A-2 avl. og oms.l'!W23-'3-5A-2 avl. og oms.l'!G50</f>
        <v>323</v>
      </c>
      <c r="P50" s="890">
        <f>'Tab_3_5_-_hjemmetjenester'!AJ23+'3-5A-2 avl. og oms.l'!H23+'3-5A-2 avl. og oms.l'!P23+'3-5A-2 avl. og oms.l'!X23-'3-5A-2 avl. og oms.l'!H50</f>
        <v>258</v>
      </c>
      <c r="Q50" s="1027">
        <f>'Tab_3_5_-_hjemmetjenester'!AK23+'3-5A-2 avl. og oms.l'!I23+'3-5A-2 avl. og oms.l'!Q23+'3-5A-2 avl. og oms.l'!Y23-'3-5A-2 avl. og oms.l'!I50</f>
        <v>62</v>
      </c>
      <c r="R50" s="897">
        <f t="shared" si="5"/>
        <v>1593</v>
      </c>
    </row>
    <row r="51" spans="1:21" ht="12.6" thickBot="1" x14ac:dyDescent="0.3">
      <c r="A51" s="103">
        <v>15</v>
      </c>
      <c r="B51" s="34" t="s">
        <v>28</v>
      </c>
      <c r="C51" s="1028">
        <v>16</v>
      </c>
      <c r="D51" s="1029">
        <v>4</v>
      </c>
      <c r="E51" s="1029">
        <v>2</v>
      </c>
      <c r="F51" s="1029">
        <v>2</v>
      </c>
      <c r="G51" s="1029">
        <v>0</v>
      </c>
      <c r="H51" s="1029">
        <v>0</v>
      </c>
      <c r="I51" s="1030">
        <v>0</v>
      </c>
      <c r="J51" s="898">
        <f t="shared" si="4"/>
        <v>24</v>
      </c>
      <c r="K51" s="1028">
        <f>'Tab_3_5_-_hjemmetjenester'!AE24+'3-5A-2 avl. og oms.l'!C24+'3-5A-2 avl. og oms.l'!K24+'3-5A-2 avl. og oms.l'!S24-'3-5A-2 avl. og oms.l'!C51</f>
        <v>392</v>
      </c>
      <c r="L51" s="1029">
        <f>'Tab_3_5_-_hjemmetjenester'!AF24+'3-5A-2 avl. og oms.l'!D24+'3-5A-2 avl. og oms.l'!L24+'3-5A-2 avl. og oms.l'!T24-'3-5A-2 avl. og oms.l'!D51</f>
        <v>228</v>
      </c>
      <c r="M51" s="1029">
        <f>'Tab_3_5_-_hjemmetjenester'!AG24+'3-5A-2 avl. og oms.l'!E24+'3-5A-2 avl. og oms.l'!M24+'3-5A-2 avl. og oms.l'!U24-'3-5A-2 avl. og oms.l'!E51</f>
        <v>144</v>
      </c>
      <c r="N51" s="1029">
        <f>'Tab_3_5_-_hjemmetjenester'!AH24+'3-5A-2 avl. og oms.l'!F24+'3-5A-2 avl. og oms.l'!N24+'3-5A-2 avl. og oms.l'!V24-'3-5A-2 avl. og oms.l'!F51</f>
        <v>66</v>
      </c>
      <c r="O51" s="1029">
        <f>'Tab_3_5_-_hjemmetjenester'!AI24+'3-5A-2 avl. og oms.l'!G24+'3-5A-2 avl. og oms.l'!O24+'3-5A-2 avl. og oms.l'!W24-'3-5A-2 avl. og oms.l'!G51</f>
        <v>70</v>
      </c>
      <c r="P51" s="1029">
        <f>'Tab_3_5_-_hjemmetjenester'!AJ24+'3-5A-2 avl. og oms.l'!H24+'3-5A-2 avl. og oms.l'!P24+'3-5A-2 avl. og oms.l'!X24-'3-5A-2 avl. og oms.l'!H51</f>
        <v>43</v>
      </c>
      <c r="Q51" s="1030">
        <f>'Tab_3_5_-_hjemmetjenester'!AK24+'3-5A-2 avl. og oms.l'!I24+'3-5A-2 avl. og oms.l'!Q24+'3-5A-2 avl. og oms.l'!Y24-'3-5A-2 avl. og oms.l'!I51</f>
        <v>11</v>
      </c>
      <c r="R51" s="898">
        <f t="shared" si="5"/>
        <v>954</v>
      </c>
    </row>
    <row r="52" spans="1:21" ht="12.6" thickBot="1" x14ac:dyDescent="0.3">
      <c r="A52" s="170"/>
      <c r="B52" s="597" t="s">
        <v>488</v>
      </c>
      <c r="C52" s="893">
        <f t="shared" ref="C52:J52" si="6">SUM(C37:C51)</f>
        <v>111</v>
      </c>
      <c r="D52" s="893">
        <f t="shared" si="6"/>
        <v>40</v>
      </c>
      <c r="E52" s="893">
        <f t="shared" si="6"/>
        <v>36</v>
      </c>
      <c r="F52" s="893">
        <f t="shared" si="6"/>
        <v>15</v>
      </c>
      <c r="G52" s="893">
        <f t="shared" si="6"/>
        <v>7</v>
      </c>
      <c r="H52" s="893">
        <f t="shared" si="6"/>
        <v>4</v>
      </c>
      <c r="I52" s="893">
        <f t="shared" si="6"/>
        <v>0</v>
      </c>
      <c r="J52" s="899">
        <f t="shared" si="6"/>
        <v>213</v>
      </c>
      <c r="K52" s="893">
        <f t="shared" ref="K52:R52" si="7">SUM(K37:K51)</f>
        <v>4274</v>
      </c>
      <c r="L52" s="893">
        <f t="shared" si="7"/>
        <v>2994</v>
      </c>
      <c r="M52" s="893">
        <f t="shared" si="7"/>
        <v>3287</v>
      </c>
      <c r="N52" s="893">
        <f t="shared" si="7"/>
        <v>1768</v>
      </c>
      <c r="O52" s="893">
        <f t="shared" si="7"/>
        <v>2339</v>
      </c>
      <c r="P52" s="893">
        <f t="shared" si="7"/>
        <v>1682</v>
      </c>
      <c r="Q52" s="894">
        <f t="shared" si="7"/>
        <v>490</v>
      </c>
      <c r="R52" s="899">
        <f t="shared" si="7"/>
        <v>16834</v>
      </c>
      <c r="U52" s="555" t="s">
        <v>152</v>
      </c>
    </row>
    <row r="53" spans="1:21" ht="12" thickBot="1" x14ac:dyDescent="0.25">
      <c r="A53" s="869"/>
      <c r="B53" s="1004" t="s">
        <v>436</v>
      </c>
      <c r="C53" s="1019">
        <v>104</v>
      </c>
      <c r="D53" s="1019">
        <v>39</v>
      </c>
      <c r="E53" s="1019">
        <v>37</v>
      </c>
      <c r="F53" s="1019">
        <v>6</v>
      </c>
      <c r="G53" s="1019">
        <v>3</v>
      </c>
      <c r="H53" s="1019">
        <v>9</v>
      </c>
      <c r="I53" s="1019">
        <v>2</v>
      </c>
      <c r="J53" s="1020">
        <v>200</v>
      </c>
      <c r="K53" s="1019">
        <v>4269</v>
      </c>
      <c r="L53" s="1019">
        <v>2915</v>
      </c>
      <c r="M53" s="1019">
        <v>3300</v>
      </c>
      <c r="N53" s="1019">
        <v>1798</v>
      </c>
      <c r="O53" s="1019">
        <v>2353</v>
      </c>
      <c r="P53" s="1019">
        <v>1668</v>
      </c>
      <c r="Q53" s="1021">
        <v>524</v>
      </c>
      <c r="R53" s="1020">
        <v>16827</v>
      </c>
    </row>
    <row r="54" spans="1:21" ht="12" thickBot="1" x14ac:dyDescent="0.25">
      <c r="A54" s="869"/>
      <c r="B54" s="1004" t="s">
        <v>421</v>
      </c>
      <c r="C54" s="1019">
        <v>128</v>
      </c>
      <c r="D54" s="1019">
        <v>39</v>
      </c>
      <c r="E54" s="1019">
        <v>32</v>
      </c>
      <c r="F54" s="1019">
        <v>4</v>
      </c>
      <c r="G54" s="1019">
        <v>4</v>
      </c>
      <c r="H54" s="1019">
        <v>7</v>
      </c>
      <c r="I54" s="1019">
        <v>2</v>
      </c>
      <c r="J54" s="1020">
        <v>216</v>
      </c>
      <c r="K54" s="1019">
        <v>4195</v>
      </c>
      <c r="L54" s="1019">
        <v>2870</v>
      </c>
      <c r="M54" s="1019">
        <v>3282</v>
      </c>
      <c r="N54" s="1019">
        <v>1958</v>
      </c>
      <c r="O54" s="1019">
        <v>2446</v>
      </c>
      <c r="P54" s="1019">
        <v>1808</v>
      </c>
      <c r="Q54" s="1021">
        <v>454</v>
      </c>
      <c r="R54" s="1020">
        <v>17013</v>
      </c>
    </row>
  </sheetData>
  <mergeCells count="5">
    <mergeCell ref="K35:R35"/>
    <mergeCell ref="C8:J8"/>
    <mergeCell ref="K8:R8"/>
    <mergeCell ref="S8:Z8"/>
    <mergeCell ref="C35:J35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P110"/>
  <sheetViews>
    <sheetView showGridLines="0" view="pageLayout" zoomScale="110" zoomScaleNormal="100" zoomScalePageLayoutView="110" workbookViewId="0">
      <selection activeCell="J103" sqref="J103"/>
    </sheetView>
  </sheetViews>
  <sheetFormatPr baseColWidth="10" defaultColWidth="11.44140625" defaultRowHeight="11.4" x14ac:dyDescent="0.2"/>
  <cols>
    <col min="1" max="1" width="6.33203125" style="5" bestFit="1" customWidth="1"/>
    <col min="2" max="2" width="20.5546875" style="2" customWidth="1"/>
    <col min="3" max="3" width="15" style="2" customWidth="1"/>
    <col min="4" max="5" width="13.44140625" style="2" customWidth="1"/>
    <col min="6" max="6" width="13.44140625" style="2" bestFit="1" customWidth="1"/>
    <col min="7" max="7" width="12.6640625" style="2" customWidth="1"/>
    <col min="8" max="8" width="12.109375" style="2" customWidth="1"/>
    <col min="9" max="16384" width="11.44140625" style="2"/>
  </cols>
  <sheetData>
    <row r="1" spans="1:8" x14ac:dyDescent="0.2">
      <c r="A1" s="1" t="s">
        <v>0</v>
      </c>
    </row>
    <row r="2" spans="1:8" x14ac:dyDescent="0.2">
      <c r="A2" s="1" t="str">
        <f>A8</f>
        <v>Tabell 3 - 5 - B - A1 - Andel utførte timer av vedtatte timer i hjemmetjenesten</v>
      </c>
    </row>
    <row r="3" spans="1:8" x14ac:dyDescent="0.2">
      <c r="A3" s="1" t="str">
        <f>A33</f>
        <v>Tabell 3 - 5 - B - A2 - Antall vedtakstimer i hjemmtjenesten - hittil i år</v>
      </c>
    </row>
    <row r="4" spans="1:8" x14ac:dyDescent="0.2">
      <c r="A4" s="1" t="str">
        <f>A60</f>
        <v>Tabell 3 - 5 - B - A3 - Antall utførte timer i hjemmtjenesten - hittil i år</v>
      </c>
      <c r="G4" s="6"/>
      <c r="H4" s="6"/>
    </row>
    <row r="5" spans="1:8" x14ac:dyDescent="0.2">
      <c r="A5" s="1" t="str">
        <f>A90</f>
        <v>Tabell 3 - 5 - B - A4- Antall utførte timer i hjemmtjenesten - herav utført av private leverandører - hittil i år</v>
      </c>
    </row>
    <row r="7" spans="1:8" s="8" customFormat="1" ht="13.2" x14ac:dyDescent="0.25">
      <c r="A7" s="771" t="s">
        <v>202</v>
      </c>
      <c r="B7" s="772"/>
      <c r="C7" s="772"/>
    </row>
    <row r="8" spans="1:8" s="8" customFormat="1" ht="13.8" thickBot="1" x14ac:dyDescent="0.3">
      <c r="A8" s="119" t="s">
        <v>91</v>
      </c>
      <c r="B8" s="119"/>
      <c r="C8" s="119"/>
      <c r="D8" s="119"/>
      <c r="E8" s="119"/>
      <c r="F8" s="119"/>
      <c r="G8" s="119"/>
      <c r="H8" s="119"/>
    </row>
    <row r="9" spans="1:8" ht="60.6" thickBot="1" x14ac:dyDescent="0.3">
      <c r="A9" s="89" t="s">
        <v>2</v>
      </c>
      <c r="B9" s="120" t="s">
        <v>3</v>
      </c>
      <c r="C9" s="121" t="s">
        <v>172</v>
      </c>
      <c r="D9" s="122" t="s">
        <v>163</v>
      </c>
      <c r="E9" s="123" t="s">
        <v>164</v>
      </c>
      <c r="F9" s="124" t="s">
        <v>165</v>
      </c>
      <c r="G9" s="122" t="s">
        <v>173</v>
      </c>
      <c r="H9" s="125" t="s">
        <v>92</v>
      </c>
    </row>
    <row r="10" spans="1:8" x14ac:dyDescent="0.2">
      <c r="A10" s="95">
        <v>1</v>
      </c>
      <c r="B10" s="32" t="s">
        <v>14</v>
      </c>
      <c r="C10" s="1370">
        <f t="shared" ref="C10:H19" si="0">C63/C36</f>
        <v>0.82902870286070252</v>
      </c>
      <c r="D10" s="1371">
        <f t="shared" si="0"/>
        <v>0.79012205291486615</v>
      </c>
      <c r="E10" s="1371">
        <f t="shared" si="0"/>
        <v>0.87728791147609442</v>
      </c>
      <c r="F10" s="1372">
        <f t="shared" si="0"/>
        <v>0.81222165578138372</v>
      </c>
      <c r="G10" s="1371">
        <f t="shared" si="0"/>
        <v>0.73336778194031782</v>
      </c>
      <c r="H10" s="1373">
        <f t="shared" si="0"/>
        <v>0.64256938227394811</v>
      </c>
    </row>
    <row r="11" spans="1:8" x14ac:dyDescent="0.2">
      <c r="A11" s="96">
        <v>2</v>
      </c>
      <c r="B11" s="26" t="s">
        <v>15</v>
      </c>
      <c r="C11" s="1374">
        <f t="shared" si="0"/>
        <v>0.39879600133683618</v>
      </c>
      <c r="D11" s="1375">
        <f t="shared" si="0"/>
        <v>0.78199718706047816</v>
      </c>
      <c r="E11" s="1375">
        <f t="shared" si="0"/>
        <v>0.12303744843937769</v>
      </c>
      <c r="F11" s="1375">
        <f t="shared" si="0"/>
        <v>0.93841040511437823</v>
      </c>
      <c r="G11" s="1375">
        <f t="shared" si="0"/>
        <v>0.75121138413804989</v>
      </c>
      <c r="H11" s="1376">
        <f t="shared" si="0"/>
        <v>0.67883082894698155</v>
      </c>
    </row>
    <row r="12" spans="1:8" x14ac:dyDescent="0.2">
      <c r="A12" s="96">
        <v>3</v>
      </c>
      <c r="B12" s="26" t="s">
        <v>16</v>
      </c>
      <c r="C12" s="1374">
        <f t="shared" si="0"/>
        <v>0.73090444868873139</v>
      </c>
      <c r="D12" s="1375">
        <f t="shared" si="0"/>
        <v>0.73272409099747227</v>
      </c>
      <c r="E12" s="1375">
        <f t="shared" si="0"/>
        <v>0.62684457854306475</v>
      </c>
      <c r="F12" s="1375">
        <f t="shared" si="0"/>
        <v>0.93190759608594775</v>
      </c>
      <c r="G12" s="1375">
        <f t="shared" si="0"/>
        <v>0.79058176790548651</v>
      </c>
      <c r="H12" s="1376">
        <f t="shared" si="0"/>
        <v>0.62372298096569523</v>
      </c>
    </row>
    <row r="13" spans="1:8" x14ac:dyDescent="0.2">
      <c r="A13" s="96">
        <v>4</v>
      </c>
      <c r="B13" s="26" t="s">
        <v>17</v>
      </c>
      <c r="C13" s="1374">
        <f t="shared" si="0"/>
        <v>0.87317659172816198</v>
      </c>
      <c r="D13" s="1375">
        <f t="shared" si="0"/>
        <v>0.81092974875980162</v>
      </c>
      <c r="E13" s="1375">
        <f t="shared" si="0"/>
        <v>0.67010917674830328</v>
      </c>
      <c r="F13" s="1375">
        <f t="shared" si="0"/>
        <v>0.89766804757450225</v>
      </c>
      <c r="G13" s="1375">
        <f t="shared" si="0"/>
        <v>0.87482766758163277</v>
      </c>
      <c r="H13" s="1376">
        <f t="shared" si="0"/>
        <v>0.32392776523702033</v>
      </c>
    </row>
    <row r="14" spans="1:8" x14ac:dyDescent="0.2">
      <c r="A14" s="96">
        <v>5</v>
      </c>
      <c r="B14" s="26" t="s">
        <v>18</v>
      </c>
      <c r="C14" s="1374">
        <f t="shared" si="0"/>
        <v>0.89851108254237444</v>
      </c>
      <c r="D14" s="1375">
        <f t="shared" si="0"/>
        <v>0.75952970297029698</v>
      </c>
      <c r="E14" s="1375">
        <f t="shared" si="0"/>
        <v>0.89999670406765142</v>
      </c>
      <c r="F14" s="1375">
        <f t="shared" si="0"/>
        <v>0.96801227573182247</v>
      </c>
      <c r="G14" s="1375">
        <f t="shared" si="0"/>
        <v>0.80218792820720175</v>
      </c>
      <c r="H14" s="1376">
        <f t="shared" si="0"/>
        <v>0.6930593607305936</v>
      </c>
    </row>
    <row r="15" spans="1:8" x14ac:dyDescent="0.2">
      <c r="A15" s="97">
        <v>6</v>
      </c>
      <c r="B15" s="32" t="s">
        <v>19</v>
      </c>
      <c r="C15" s="1374">
        <f t="shared" si="0"/>
        <v>0.98447917239505323</v>
      </c>
      <c r="D15" s="1375">
        <f t="shared" si="0"/>
        <v>0.83823876470786551</v>
      </c>
      <c r="E15" s="1375">
        <f t="shared" si="0"/>
        <v>1</v>
      </c>
      <c r="F15" s="1375">
        <f t="shared" si="0"/>
        <v>1</v>
      </c>
      <c r="G15" s="1375">
        <f t="shared" si="0"/>
        <v>0.75156323834851702</v>
      </c>
      <c r="H15" s="1376">
        <f t="shared" si="0"/>
        <v>0.41401933701657456</v>
      </c>
    </row>
    <row r="16" spans="1:8" x14ac:dyDescent="0.2">
      <c r="A16" s="97">
        <v>7</v>
      </c>
      <c r="B16" s="32" t="s">
        <v>20</v>
      </c>
      <c r="C16" s="1374">
        <f t="shared" si="0"/>
        <v>0.9556633642963297</v>
      </c>
      <c r="D16" s="1375">
        <f t="shared" si="0"/>
        <v>0.43023856011131312</v>
      </c>
      <c r="E16" s="1375">
        <f t="shared" si="0"/>
        <v>1</v>
      </c>
      <c r="F16" s="1375">
        <f t="shared" si="0"/>
        <v>1</v>
      </c>
      <c r="G16" s="1375">
        <f t="shared" si="0"/>
        <v>0.83564491049312772</v>
      </c>
      <c r="H16" s="1376">
        <f t="shared" si="0"/>
        <v>0.61622683885457608</v>
      </c>
    </row>
    <row r="17" spans="1:8" x14ac:dyDescent="0.2">
      <c r="A17" s="96">
        <v>8</v>
      </c>
      <c r="B17" s="26" t="s">
        <v>21</v>
      </c>
      <c r="C17" s="1374">
        <f t="shared" si="0"/>
        <v>0.54323268522331414</v>
      </c>
      <c r="D17" s="1375">
        <f t="shared" si="0"/>
        <v>0.86343996361431175</v>
      </c>
      <c r="E17" s="1375">
        <f t="shared" si="0"/>
        <v>5.0660869565217395</v>
      </c>
      <c r="F17" s="1375">
        <f t="shared" si="0"/>
        <v>1</v>
      </c>
      <c r="G17" s="1375">
        <f t="shared" si="0"/>
        <v>0.74501413900878111</v>
      </c>
      <c r="H17" s="1376">
        <f t="shared" si="0"/>
        <v>0.54228855721393032</v>
      </c>
    </row>
    <row r="18" spans="1:8" x14ac:dyDescent="0.2">
      <c r="A18" s="96">
        <v>9</v>
      </c>
      <c r="B18" s="26" t="s">
        <v>22</v>
      </c>
      <c r="C18" s="1374">
        <f t="shared" si="0"/>
        <v>0.74469855467859303</v>
      </c>
      <c r="D18" s="1375">
        <f t="shared" si="0"/>
        <v>0.71478155234500407</v>
      </c>
      <c r="E18" s="1375">
        <f t="shared" si="0"/>
        <v>0.72319520332672504</v>
      </c>
      <c r="F18" s="1375">
        <f t="shared" si="0"/>
        <v>1</v>
      </c>
      <c r="G18" s="1375">
        <f t="shared" si="0"/>
        <v>0.75720640223767532</v>
      </c>
      <c r="H18" s="1376">
        <f t="shared" si="0"/>
        <v>1.1918183597572911</v>
      </c>
    </row>
    <row r="19" spans="1:8" x14ac:dyDescent="0.2">
      <c r="A19" s="96">
        <v>10</v>
      </c>
      <c r="B19" s="26" t="s">
        <v>23</v>
      </c>
      <c r="C19" s="1374">
        <f t="shared" si="0"/>
        <v>0.71873248944403023</v>
      </c>
      <c r="D19" s="1375">
        <f t="shared" si="0"/>
        <v>0.78180991179844161</v>
      </c>
      <c r="E19" s="1375">
        <f t="shared" si="0"/>
        <v>0.67686267242677289</v>
      </c>
      <c r="F19" s="1375">
        <f t="shared" si="0"/>
        <v>0.97069229376820421</v>
      </c>
      <c r="G19" s="1375">
        <f t="shared" si="0"/>
        <v>0.70505899905059</v>
      </c>
      <c r="H19" s="1376">
        <f t="shared" si="0"/>
        <v>0.45604281409123976</v>
      </c>
    </row>
    <row r="20" spans="1:8" x14ac:dyDescent="0.2">
      <c r="A20" s="97">
        <v>11</v>
      </c>
      <c r="B20" s="32" t="s">
        <v>24</v>
      </c>
      <c r="C20" s="1374">
        <f t="shared" ref="C20:H25" si="1">C73/C46</f>
        <v>0.55333714244902332</v>
      </c>
      <c r="D20" s="1375">
        <f t="shared" si="1"/>
        <v>0.74888819010826113</v>
      </c>
      <c r="E20" s="1375">
        <f t="shared" si="1"/>
        <v>0.50170165119912191</v>
      </c>
      <c r="F20" s="1375">
        <f t="shared" si="1"/>
        <v>0.78325789010436309</v>
      </c>
      <c r="G20" s="1375">
        <f t="shared" si="1"/>
        <v>0.84025584842430878</v>
      </c>
      <c r="H20" s="1376">
        <f t="shared" si="1"/>
        <v>0.79586430200897784</v>
      </c>
    </row>
    <row r="21" spans="1:8" x14ac:dyDescent="0.2">
      <c r="A21" s="96">
        <v>12</v>
      </c>
      <c r="B21" s="26" t="s">
        <v>25</v>
      </c>
      <c r="C21" s="1374">
        <f t="shared" si="1"/>
        <v>0.52197081659415911</v>
      </c>
      <c r="D21" s="1375">
        <f t="shared" si="1"/>
        <v>0.7085347593582888</v>
      </c>
      <c r="E21" s="1375">
        <f t="shared" si="1"/>
        <v>0.42199609465015586</v>
      </c>
      <c r="F21" s="1375">
        <f t="shared" si="1"/>
        <v>0.90143182249194009</v>
      </c>
      <c r="G21" s="1375">
        <f t="shared" si="1"/>
        <v>0.74217094838790076</v>
      </c>
      <c r="H21" s="1376">
        <f t="shared" si="1"/>
        <v>0.49774428381010971</v>
      </c>
    </row>
    <row r="22" spans="1:8" x14ac:dyDescent="0.2">
      <c r="A22" s="96">
        <v>13</v>
      </c>
      <c r="B22" s="26" t="s">
        <v>26</v>
      </c>
      <c r="C22" s="1374">
        <f t="shared" si="1"/>
        <v>0.97380056946833427</v>
      </c>
      <c r="D22" s="1375">
        <f t="shared" si="1"/>
        <v>0.99728168752838242</v>
      </c>
      <c r="E22" s="1375">
        <f t="shared" si="1"/>
        <v>0.7881740836300829</v>
      </c>
      <c r="F22" s="1375">
        <f t="shared" si="1"/>
        <v>1</v>
      </c>
      <c r="G22" s="1375">
        <f t="shared" si="1"/>
        <v>0.89366213066686717</v>
      </c>
      <c r="H22" s="1376">
        <f t="shared" si="1"/>
        <v>0.41776890441726977</v>
      </c>
    </row>
    <row r="23" spans="1:8" x14ac:dyDescent="0.2">
      <c r="A23" s="96">
        <v>14</v>
      </c>
      <c r="B23" s="26" t="s">
        <v>27</v>
      </c>
      <c r="C23" s="1374">
        <f t="shared" si="1"/>
        <v>0.82541938010574256</v>
      </c>
      <c r="D23" s="1375">
        <f t="shared" si="1"/>
        <v>0.82095520177711956</v>
      </c>
      <c r="E23" s="1375">
        <f t="shared" si="1"/>
        <v>1</v>
      </c>
      <c r="F23" s="1375">
        <f t="shared" si="1"/>
        <v>1</v>
      </c>
      <c r="G23" s="1375">
        <f t="shared" si="1"/>
        <v>0.81883720445207619</v>
      </c>
      <c r="H23" s="1376">
        <f t="shared" si="1"/>
        <v>0.99241475295755044</v>
      </c>
    </row>
    <row r="24" spans="1:8" ht="12.75" customHeight="1" thickBot="1" x14ac:dyDescent="0.25">
      <c r="A24" s="103">
        <v>15</v>
      </c>
      <c r="B24" s="34" t="s">
        <v>28</v>
      </c>
      <c r="C24" s="1377">
        <f t="shared" si="1"/>
        <v>0.56159361073884007</v>
      </c>
      <c r="D24" s="1378">
        <f t="shared" si="1"/>
        <v>0.8340579266425816</v>
      </c>
      <c r="E24" s="1378">
        <f t="shared" si="1"/>
        <v>0.47609497293325331</v>
      </c>
      <c r="F24" s="1378">
        <f t="shared" si="1"/>
        <v>0.99743250397035466</v>
      </c>
      <c r="G24" s="1378">
        <f t="shared" si="1"/>
        <v>0.69689984681596029</v>
      </c>
      <c r="H24" s="1379">
        <f t="shared" si="1"/>
        <v>0.95183748002739099</v>
      </c>
    </row>
    <row r="25" spans="1:8" ht="12" x14ac:dyDescent="0.25">
      <c r="A25" s="542"/>
      <c r="B25" s="540" t="s">
        <v>465</v>
      </c>
      <c r="C25" s="201">
        <f t="shared" si="1"/>
        <v>0.74848991118699426</v>
      </c>
      <c r="D25" s="201">
        <f t="shared" si="1"/>
        <v>0.84986119892972034</v>
      </c>
      <c r="E25" s="201">
        <f t="shared" si="1"/>
        <v>0.78431722326330622</v>
      </c>
      <c r="F25" s="201">
        <f t="shared" si="1"/>
        <v>0.94179414928295024</v>
      </c>
      <c r="G25" s="201">
        <f t="shared" si="1"/>
        <v>0.78388944629503288</v>
      </c>
      <c r="H25" s="202">
        <f t="shared" si="1"/>
        <v>0.66259422365114962</v>
      </c>
    </row>
    <row r="26" spans="1:8" s="555" customFormat="1" x14ac:dyDescent="0.2">
      <c r="A26" s="558"/>
      <c r="B26" s="543" t="s">
        <v>442</v>
      </c>
      <c r="C26" s="473">
        <v>0.73683823706360252</v>
      </c>
      <c r="D26" s="473">
        <v>0.76939650802019754</v>
      </c>
      <c r="E26" s="473">
        <v>0.69493415244706191</v>
      </c>
      <c r="F26" s="473">
        <v>0.90236147303072967</v>
      </c>
      <c r="G26" s="473">
        <v>0.78694153310239823</v>
      </c>
      <c r="H26" s="474">
        <v>0.86062752560849543</v>
      </c>
    </row>
    <row r="27" spans="1:8" s="555" customFormat="1" x14ac:dyDescent="0.2">
      <c r="A27" s="558"/>
      <c r="B27" s="543" t="s">
        <v>422</v>
      </c>
      <c r="C27" s="473">
        <v>0.76466707104808707</v>
      </c>
      <c r="D27" s="473">
        <v>0.94779859220316443</v>
      </c>
      <c r="E27" s="473">
        <v>0.71283972504223048</v>
      </c>
      <c r="F27" s="473">
        <v>0.94116316560929048</v>
      </c>
      <c r="G27" s="473">
        <v>0.79618766161802734</v>
      </c>
      <c r="H27" s="474">
        <v>0.63114869626497538</v>
      </c>
    </row>
    <row r="28" spans="1:8" s="555" customFormat="1" x14ac:dyDescent="0.2">
      <c r="A28" s="558"/>
      <c r="B28" s="543" t="s">
        <v>400</v>
      </c>
      <c r="C28" s="473">
        <v>0.72490223557107969</v>
      </c>
      <c r="D28" s="473">
        <v>0.7588986823361823</v>
      </c>
      <c r="E28" s="473">
        <v>0.71351050311509712</v>
      </c>
      <c r="F28" s="473">
        <v>0.66369498861199983</v>
      </c>
      <c r="G28" s="473">
        <v>0.79052328872067823</v>
      </c>
      <c r="H28" s="474">
        <v>0.64922740534046919</v>
      </c>
    </row>
    <row r="29" spans="1:8" s="457" customFormat="1" ht="12" thickBot="1" x14ac:dyDescent="0.25">
      <c r="A29" s="933"/>
      <c r="B29" s="1069" t="s">
        <v>201</v>
      </c>
      <c r="C29" s="1102">
        <v>0.73277723358692437</v>
      </c>
      <c r="D29" s="1102">
        <v>0.79148483007922765</v>
      </c>
      <c r="E29" s="1102">
        <v>0.72087064822926439</v>
      </c>
      <c r="F29" s="1102">
        <v>0.66417943195857498</v>
      </c>
      <c r="G29" s="1102">
        <v>0.80268214074545807</v>
      </c>
      <c r="H29" s="1103">
        <v>0.56362934611302307</v>
      </c>
    </row>
    <row r="30" spans="1:8" x14ac:dyDescent="0.2">
      <c r="A30" s="1"/>
      <c r="C30" s="73"/>
      <c r="D30" s="73"/>
      <c r="E30" s="73"/>
      <c r="F30" s="73"/>
      <c r="G30" s="73"/>
      <c r="H30" s="73"/>
    </row>
    <row r="31" spans="1:8" s="555" customFormat="1" x14ac:dyDescent="0.2">
      <c r="A31" s="1"/>
      <c r="C31" s="459"/>
      <c r="D31" s="459"/>
      <c r="E31" s="459"/>
      <c r="F31" s="459"/>
      <c r="G31" s="459"/>
      <c r="H31" s="459"/>
    </row>
    <row r="32" spans="1:8" x14ac:dyDescent="0.2">
      <c r="A32" s="8"/>
      <c r="C32" s="73"/>
      <c r="D32" s="73"/>
      <c r="E32" s="73"/>
      <c r="F32" s="73"/>
      <c r="G32" s="73"/>
      <c r="H32" s="73"/>
    </row>
    <row r="33" spans="1:8" ht="13.2" x14ac:dyDescent="0.2">
      <c r="A33" s="119" t="s">
        <v>354</v>
      </c>
      <c r="C33" s="73"/>
      <c r="D33" s="73"/>
      <c r="E33" s="73"/>
      <c r="F33" s="73"/>
      <c r="G33" s="73"/>
      <c r="H33" s="73"/>
    </row>
    <row r="34" spans="1:8" ht="13.8" thickBot="1" x14ac:dyDescent="0.25">
      <c r="A34" s="119"/>
      <c r="B34" s="119"/>
      <c r="C34" s="119"/>
      <c r="D34" s="119"/>
      <c r="E34" s="119"/>
      <c r="F34" s="119"/>
      <c r="G34" s="119"/>
      <c r="H34" s="119"/>
    </row>
    <row r="35" spans="1:8" ht="60.6" thickBot="1" x14ac:dyDescent="0.3">
      <c r="A35" s="89" t="s">
        <v>2</v>
      </c>
      <c r="B35" s="120" t="s">
        <v>3</v>
      </c>
      <c r="C35" s="121" t="s">
        <v>168</v>
      </c>
      <c r="D35" s="122" t="s">
        <v>163</v>
      </c>
      <c r="E35" s="123" t="s">
        <v>164</v>
      </c>
      <c r="F35" s="124" t="s">
        <v>165</v>
      </c>
      <c r="G35" s="122" t="s">
        <v>171</v>
      </c>
      <c r="H35" s="125" t="s">
        <v>92</v>
      </c>
    </row>
    <row r="36" spans="1:8" x14ac:dyDescent="0.2">
      <c r="A36" s="95">
        <v>1</v>
      </c>
      <c r="B36" s="32" t="s">
        <v>14</v>
      </c>
      <c r="C36" s="905">
        <v>187821</v>
      </c>
      <c r="D36" s="739">
        <v>26382</v>
      </c>
      <c r="E36" s="460">
        <v>57476</v>
      </c>
      <c r="F36" s="928">
        <v>103963</v>
      </c>
      <c r="G36" s="908">
        <v>123856</v>
      </c>
      <c r="H36" s="461">
        <v>26808</v>
      </c>
    </row>
    <row r="37" spans="1:8" x14ac:dyDescent="0.2">
      <c r="A37" s="96">
        <v>2</v>
      </c>
      <c r="B37" s="26" t="s">
        <v>15</v>
      </c>
      <c r="C37" s="906">
        <v>236379</v>
      </c>
      <c r="D37" s="901">
        <v>23463</v>
      </c>
      <c r="E37" s="547">
        <v>153945</v>
      </c>
      <c r="F37" s="546">
        <v>58971</v>
      </c>
      <c r="G37" s="909">
        <v>104426</v>
      </c>
      <c r="H37" s="546">
        <v>34007</v>
      </c>
    </row>
    <row r="38" spans="1:8" x14ac:dyDescent="0.2">
      <c r="A38" s="96">
        <v>3</v>
      </c>
      <c r="B38" s="26" t="s">
        <v>16</v>
      </c>
      <c r="C38" s="906">
        <v>200531</v>
      </c>
      <c r="D38" s="901">
        <v>25715</v>
      </c>
      <c r="E38" s="547">
        <v>115338</v>
      </c>
      <c r="F38" s="546">
        <v>59478</v>
      </c>
      <c r="G38" s="909">
        <v>120787</v>
      </c>
      <c r="H38" s="546">
        <v>9299</v>
      </c>
    </row>
    <row r="39" spans="1:8" x14ac:dyDescent="0.2">
      <c r="A39" s="96">
        <v>4</v>
      </c>
      <c r="B39" s="26" t="s">
        <v>17</v>
      </c>
      <c r="C39" s="906">
        <v>75751</v>
      </c>
      <c r="D39" s="901">
        <v>12498</v>
      </c>
      <c r="E39" s="547">
        <v>3389</v>
      </c>
      <c r="F39" s="546">
        <v>59864</v>
      </c>
      <c r="G39" s="909">
        <v>80513</v>
      </c>
      <c r="H39" s="546">
        <v>5316</v>
      </c>
    </row>
    <row r="40" spans="1:8" x14ac:dyDescent="0.2">
      <c r="A40" s="96">
        <v>5</v>
      </c>
      <c r="B40" s="26" t="s">
        <v>18</v>
      </c>
      <c r="C40" s="906">
        <v>329031</v>
      </c>
      <c r="D40" s="901">
        <v>40400</v>
      </c>
      <c r="E40" s="547">
        <v>212383</v>
      </c>
      <c r="F40" s="546">
        <v>76248</v>
      </c>
      <c r="G40" s="909">
        <v>178068</v>
      </c>
      <c r="H40" s="546">
        <v>10950</v>
      </c>
    </row>
    <row r="41" spans="1:8" x14ac:dyDescent="0.2">
      <c r="A41" s="97">
        <v>6</v>
      </c>
      <c r="B41" s="32" t="s">
        <v>19</v>
      </c>
      <c r="C41" s="906">
        <v>309133</v>
      </c>
      <c r="D41" s="901">
        <v>29661</v>
      </c>
      <c r="E41" s="547">
        <v>187045</v>
      </c>
      <c r="F41" s="546">
        <v>92427</v>
      </c>
      <c r="G41" s="909">
        <v>90997</v>
      </c>
      <c r="H41" s="546">
        <v>2896</v>
      </c>
    </row>
    <row r="42" spans="1:8" x14ac:dyDescent="0.2">
      <c r="A42" s="97">
        <v>7</v>
      </c>
      <c r="B42" s="32" t="s">
        <v>20</v>
      </c>
      <c r="C42" s="906">
        <v>572619</v>
      </c>
      <c r="D42" s="901">
        <v>44559</v>
      </c>
      <c r="E42" s="547">
        <v>448658</v>
      </c>
      <c r="F42" s="546">
        <v>79402</v>
      </c>
      <c r="G42" s="909">
        <v>127979</v>
      </c>
      <c r="H42" s="546">
        <v>3562</v>
      </c>
    </row>
    <row r="43" spans="1:8" x14ac:dyDescent="0.2">
      <c r="A43" s="96">
        <v>8</v>
      </c>
      <c r="B43" s="26" t="s">
        <v>21</v>
      </c>
      <c r="C43" s="906">
        <v>449255</v>
      </c>
      <c r="D43" s="901">
        <v>26384</v>
      </c>
      <c r="E43" s="547">
        <v>40825</v>
      </c>
      <c r="F43" s="546">
        <v>14446</v>
      </c>
      <c r="G43" s="909">
        <v>134380</v>
      </c>
      <c r="H43" s="546">
        <v>7638</v>
      </c>
    </row>
    <row r="44" spans="1:8" x14ac:dyDescent="0.2">
      <c r="A44" s="96">
        <v>9</v>
      </c>
      <c r="B44" s="26" t="s">
        <v>22</v>
      </c>
      <c r="C44" s="906">
        <v>249979</v>
      </c>
      <c r="D44" s="901">
        <v>23049</v>
      </c>
      <c r="E44" s="547">
        <v>206810</v>
      </c>
      <c r="F44" s="546">
        <v>20120</v>
      </c>
      <c r="G44" s="909">
        <v>102964</v>
      </c>
      <c r="H44" s="546">
        <v>5109</v>
      </c>
    </row>
    <row r="45" spans="1:8" x14ac:dyDescent="0.2">
      <c r="A45" s="96">
        <v>10</v>
      </c>
      <c r="B45" s="26" t="s">
        <v>23</v>
      </c>
      <c r="C45" s="906">
        <v>339973.5</v>
      </c>
      <c r="D45" s="901">
        <v>50566</v>
      </c>
      <c r="E45" s="547">
        <v>259023</v>
      </c>
      <c r="F45" s="546">
        <v>30384.5</v>
      </c>
      <c r="G45" s="909">
        <v>110595</v>
      </c>
      <c r="H45" s="546">
        <v>19246</v>
      </c>
    </row>
    <row r="46" spans="1:8" x14ac:dyDescent="0.2">
      <c r="A46" s="97">
        <v>11</v>
      </c>
      <c r="B46" s="32" t="s">
        <v>24</v>
      </c>
      <c r="C46" s="906">
        <v>280030</v>
      </c>
      <c r="D46" s="901">
        <v>22261</v>
      </c>
      <c r="E46" s="547">
        <v>225957</v>
      </c>
      <c r="F46" s="546">
        <v>31812</v>
      </c>
      <c r="G46" s="909">
        <v>124136</v>
      </c>
      <c r="H46" s="546">
        <v>13589</v>
      </c>
    </row>
    <row r="47" spans="1:8" x14ac:dyDescent="0.2">
      <c r="A47" s="96">
        <v>12</v>
      </c>
      <c r="B47" s="26" t="s">
        <v>25</v>
      </c>
      <c r="C47" s="906">
        <v>336287</v>
      </c>
      <c r="D47" s="901">
        <v>46750</v>
      </c>
      <c r="E47" s="547">
        <v>247353</v>
      </c>
      <c r="F47" s="546">
        <v>42184</v>
      </c>
      <c r="G47" s="909">
        <v>224676</v>
      </c>
      <c r="H47" s="546">
        <v>19506</v>
      </c>
    </row>
    <row r="48" spans="1:8" x14ac:dyDescent="0.2">
      <c r="A48" s="96">
        <v>13</v>
      </c>
      <c r="B48" s="26" t="s">
        <v>26</v>
      </c>
      <c r="C48" s="906">
        <v>411612</v>
      </c>
      <c r="D48" s="901">
        <v>312694</v>
      </c>
      <c r="E48" s="547">
        <v>46897</v>
      </c>
      <c r="F48" s="546">
        <v>52021</v>
      </c>
      <c r="G48" s="909">
        <v>133010</v>
      </c>
      <c r="H48" s="546">
        <v>4007</v>
      </c>
    </row>
    <row r="49" spans="1:8" x14ac:dyDescent="0.2">
      <c r="A49" s="96">
        <v>14</v>
      </c>
      <c r="B49" s="26" t="s">
        <v>27</v>
      </c>
      <c r="C49" s="906">
        <v>398326</v>
      </c>
      <c r="D49" s="901">
        <v>40515</v>
      </c>
      <c r="E49" s="547">
        <v>295525</v>
      </c>
      <c r="F49" s="546">
        <v>62286</v>
      </c>
      <c r="G49" s="909">
        <v>143843</v>
      </c>
      <c r="H49" s="546">
        <v>14370</v>
      </c>
    </row>
    <row r="50" spans="1:8" ht="13.5" customHeight="1" thickBot="1" x14ac:dyDescent="0.25">
      <c r="A50" s="103">
        <v>15</v>
      </c>
      <c r="B50" s="34" t="s">
        <v>28</v>
      </c>
      <c r="C50" s="907">
        <v>367116</v>
      </c>
      <c r="D50" s="902">
        <v>32662</v>
      </c>
      <c r="E50" s="903">
        <v>296674</v>
      </c>
      <c r="F50" s="904">
        <v>37780</v>
      </c>
      <c r="G50" s="910">
        <v>68545</v>
      </c>
      <c r="H50" s="904">
        <v>8762</v>
      </c>
    </row>
    <row r="51" spans="1:8" ht="12" x14ac:dyDescent="0.25">
      <c r="A51" s="542"/>
      <c r="B51" s="540" t="s">
        <v>512</v>
      </c>
      <c r="C51" s="137">
        <f t="shared" ref="C51:H51" si="2">SUM(C36:C50)</f>
        <v>4743843.5</v>
      </c>
      <c r="D51" s="137">
        <f t="shared" si="2"/>
        <v>757559</v>
      </c>
      <c r="E51" s="137">
        <f t="shared" si="2"/>
        <v>2797298</v>
      </c>
      <c r="F51" s="137">
        <f t="shared" si="2"/>
        <v>821386.5</v>
      </c>
      <c r="G51" s="137">
        <f t="shared" si="2"/>
        <v>1868775</v>
      </c>
      <c r="H51" s="138">
        <f t="shared" si="2"/>
        <v>185065</v>
      </c>
    </row>
    <row r="52" spans="1:8" s="555" customFormat="1" x14ac:dyDescent="0.2">
      <c r="A52" s="558"/>
      <c r="B52" s="543" t="s">
        <v>442</v>
      </c>
      <c r="C52" s="547">
        <v>4612509</v>
      </c>
      <c r="D52" s="547">
        <v>591756</v>
      </c>
      <c r="E52" s="547">
        <v>3307640</v>
      </c>
      <c r="F52" s="547">
        <v>714554</v>
      </c>
      <c r="G52" s="547">
        <v>1802815</v>
      </c>
      <c r="H52" s="546">
        <v>170256</v>
      </c>
    </row>
    <row r="53" spans="1:8" s="555" customFormat="1" x14ac:dyDescent="0.2">
      <c r="A53" s="558"/>
      <c r="B53" s="543" t="s">
        <v>422</v>
      </c>
      <c r="C53" s="547">
        <v>2931226</v>
      </c>
      <c r="D53" s="547">
        <v>398495</v>
      </c>
      <c r="E53" s="547">
        <v>2092685</v>
      </c>
      <c r="F53" s="547">
        <v>450959</v>
      </c>
      <c r="G53" s="547">
        <v>1150475</v>
      </c>
      <c r="H53" s="546">
        <v>113520</v>
      </c>
    </row>
    <row r="54" spans="1:8" s="555" customFormat="1" x14ac:dyDescent="0.2">
      <c r="A54" s="558"/>
      <c r="B54" s="543" t="s">
        <v>400</v>
      </c>
      <c r="C54" s="547">
        <v>4290671</v>
      </c>
      <c r="D54" s="547">
        <v>673920</v>
      </c>
      <c r="E54" s="547">
        <v>3047096</v>
      </c>
      <c r="F54" s="547">
        <v>598876</v>
      </c>
      <c r="G54" s="547">
        <v>1749130</v>
      </c>
      <c r="H54" s="546">
        <v>157327</v>
      </c>
    </row>
    <row r="55" spans="1:8" s="457" customFormat="1" ht="12" thickBot="1" x14ac:dyDescent="0.25">
      <c r="A55" s="933"/>
      <c r="B55" s="1069" t="s">
        <v>201</v>
      </c>
      <c r="C55" s="903">
        <v>4194811</v>
      </c>
      <c r="D55" s="903">
        <v>747466</v>
      </c>
      <c r="E55" s="903">
        <v>2907351</v>
      </c>
      <c r="F55" s="903">
        <v>592492</v>
      </c>
      <c r="G55" s="903">
        <v>1755538</v>
      </c>
      <c r="H55" s="904">
        <v>155455</v>
      </c>
    </row>
    <row r="56" spans="1:8" x14ac:dyDescent="0.2">
      <c r="C56" s="73"/>
      <c r="D56" s="73"/>
      <c r="E56" s="73"/>
      <c r="F56" s="73"/>
      <c r="G56" s="73"/>
      <c r="H56" s="73"/>
    </row>
    <row r="57" spans="1:8" s="555" customFormat="1" x14ac:dyDescent="0.2">
      <c r="A57" s="5"/>
      <c r="C57" s="459"/>
      <c r="D57" s="459"/>
      <c r="E57" s="459"/>
      <c r="F57" s="459"/>
      <c r="G57" s="459"/>
      <c r="H57" s="459"/>
    </row>
    <row r="58" spans="1:8" s="555" customFormat="1" x14ac:dyDescent="0.2">
      <c r="A58" s="5"/>
      <c r="C58" s="459"/>
      <c r="D58" s="459"/>
      <c r="E58" s="459"/>
      <c r="F58" s="459"/>
      <c r="G58" s="459"/>
      <c r="H58" s="459"/>
    </row>
    <row r="59" spans="1:8" x14ac:dyDescent="0.2">
      <c r="C59" s="73"/>
      <c r="D59" s="73"/>
      <c r="E59" s="73"/>
      <c r="F59" s="73"/>
      <c r="G59" s="73"/>
      <c r="H59" s="73"/>
    </row>
    <row r="60" spans="1:8" ht="13.2" x14ac:dyDescent="0.2">
      <c r="A60" s="119" t="s">
        <v>195</v>
      </c>
      <c r="C60" s="73"/>
      <c r="D60" s="73"/>
      <c r="E60" s="73"/>
      <c r="F60" s="73"/>
      <c r="G60" s="73"/>
      <c r="H60" s="73"/>
    </row>
    <row r="61" spans="1:8" ht="13.8" thickBot="1" x14ac:dyDescent="0.25">
      <c r="A61" s="119"/>
      <c r="B61" s="119"/>
      <c r="C61" s="119"/>
      <c r="D61" s="119"/>
      <c r="E61" s="119"/>
      <c r="F61" s="119"/>
      <c r="G61" s="119"/>
      <c r="H61" s="119"/>
    </row>
    <row r="62" spans="1:8" s="11" customFormat="1" ht="60.6" thickBot="1" x14ac:dyDescent="0.3">
      <c r="A62" s="89" t="s">
        <v>2</v>
      </c>
      <c r="B62" s="120" t="s">
        <v>3</v>
      </c>
      <c r="C62" s="121" t="s">
        <v>166</v>
      </c>
      <c r="D62" s="122" t="s">
        <v>163</v>
      </c>
      <c r="E62" s="123" t="s">
        <v>164</v>
      </c>
      <c r="F62" s="124" t="s">
        <v>165</v>
      </c>
      <c r="G62" s="122" t="s">
        <v>167</v>
      </c>
      <c r="H62" s="125" t="s">
        <v>92</v>
      </c>
    </row>
    <row r="63" spans="1:8" x14ac:dyDescent="0.2">
      <c r="A63" s="95">
        <v>1</v>
      </c>
      <c r="B63" s="32" t="s">
        <v>14</v>
      </c>
      <c r="C63" s="905">
        <v>155709</v>
      </c>
      <c r="D63" s="739">
        <v>20845</v>
      </c>
      <c r="E63" s="460">
        <v>50423</v>
      </c>
      <c r="F63" s="928">
        <v>84441</v>
      </c>
      <c r="G63" s="908">
        <v>90832</v>
      </c>
      <c r="H63" s="461">
        <v>17226</v>
      </c>
    </row>
    <row r="64" spans="1:8" x14ac:dyDescent="0.2">
      <c r="A64" s="96">
        <v>2</v>
      </c>
      <c r="B64" s="26" t="s">
        <v>15</v>
      </c>
      <c r="C64" s="906">
        <v>94267</v>
      </c>
      <c r="D64" s="901">
        <v>18348</v>
      </c>
      <c r="E64" s="547">
        <v>18941</v>
      </c>
      <c r="F64" s="546">
        <v>55339</v>
      </c>
      <c r="G64" s="909">
        <v>78446</v>
      </c>
      <c r="H64" s="546">
        <v>23085</v>
      </c>
    </row>
    <row r="65" spans="1:8" x14ac:dyDescent="0.2">
      <c r="A65" s="96">
        <v>3</v>
      </c>
      <c r="B65" s="26" t="s">
        <v>16</v>
      </c>
      <c r="C65" s="906">
        <v>146569</v>
      </c>
      <c r="D65" s="901">
        <v>18842</v>
      </c>
      <c r="E65" s="547">
        <v>72299</v>
      </c>
      <c r="F65" s="546">
        <v>55428</v>
      </c>
      <c r="G65" s="909">
        <v>95492</v>
      </c>
      <c r="H65" s="546">
        <v>5800</v>
      </c>
    </row>
    <row r="66" spans="1:8" x14ac:dyDescent="0.2">
      <c r="A66" s="96">
        <v>4</v>
      </c>
      <c r="B66" s="26" t="s">
        <v>17</v>
      </c>
      <c r="C66" s="906">
        <v>66144</v>
      </c>
      <c r="D66" s="901">
        <v>10135</v>
      </c>
      <c r="E66" s="547">
        <v>2271</v>
      </c>
      <c r="F66" s="546">
        <v>53738</v>
      </c>
      <c r="G66" s="909">
        <v>70435</v>
      </c>
      <c r="H66" s="546">
        <v>1722</v>
      </c>
    </row>
    <row r="67" spans="1:8" x14ac:dyDescent="0.2">
      <c r="A67" s="96">
        <v>5</v>
      </c>
      <c r="B67" s="26" t="s">
        <v>18</v>
      </c>
      <c r="C67" s="906">
        <v>295638</v>
      </c>
      <c r="D67" s="901">
        <v>30685</v>
      </c>
      <c r="E67" s="547">
        <v>191144</v>
      </c>
      <c r="F67" s="546">
        <v>73809</v>
      </c>
      <c r="G67" s="909">
        <v>142844</v>
      </c>
      <c r="H67" s="546">
        <v>7589</v>
      </c>
    </row>
    <row r="68" spans="1:8" x14ac:dyDescent="0.2">
      <c r="A68" s="97">
        <v>6</v>
      </c>
      <c r="B68" s="32" t="s">
        <v>19</v>
      </c>
      <c r="C68" s="906">
        <v>304335</v>
      </c>
      <c r="D68" s="901">
        <v>24863</v>
      </c>
      <c r="E68" s="547">
        <v>187045</v>
      </c>
      <c r="F68" s="546">
        <v>92427</v>
      </c>
      <c r="G68" s="909">
        <v>68390</v>
      </c>
      <c r="H68" s="546">
        <v>1199</v>
      </c>
    </row>
    <row r="69" spans="1:8" x14ac:dyDescent="0.2">
      <c r="A69" s="97">
        <v>7</v>
      </c>
      <c r="B69" s="32" t="s">
        <v>20</v>
      </c>
      <c r="C69" s="906">
        <v>547231</v>
      </c>
      <c r="D69" s="901">
        <v>19171</v>
      </c>
      <c r="E69" s="547">
        <v>448658</v>
      </c>
      <c r="F69" s="546">
        <v>79402</v>
      </c>
      <c r="G69" s="909">
        <v>106945</v>
      </c>
      <c r="H69" s="546">
        <v>2195</v>
      </c>
    </row>
    <row r="70" spans="1:8" x14ac:dyDescent="0.2">
      <c r="A70" s="96">
        <v>8</v>
      </c>
      <c r="B70" s="26" t="s">
        <v>21</v>
      </c>
      <c r="C70" s="906">
        <v>244050</v>
      </c>
      <c r="D70" s="901">
        <v>22781</v>
      </c>
      <c r="E70" s="547">
        <v>206823</v>
      </c>
      <c r="F70" s="546">
        <v>14446</v>
      </c>
      <c r="G70" s="909">
        <v>100115</v>
      </c>
      <c r="H70" s="546">
        <v>4142</v>
      </c>
    </row>
    <row r="71" spans="1:8" x14ac:dyDescent="0.2">
      <c r="A71" s="96">
        <v>9</v>
      </c>
      <c r="B71" s="26" t="s">
        <v>22</v>
      </c>
      <c r="C71" s="906">
        <v>186159</v>
      </c>
      <c r="D71" s="901">
        <v>16475</v>
      </c>
      <c r="E71" s="547">
        <v>149564</v>
      </c>
      <c r="F71" s="546">
        <v>20120</v>
      </c>
      <c r="G71" s="909">
        <v>77965</v>
      </c>
      <c r="H71" s="546">
        <v>6089</v>
      </c>
    </row>
    <row r="72" spans="1:8" x14ac:dyDescent="0.2">
      <c r="A72" s="96">
        <v>10</v>
      </c>
      <c r="B72" s="26" t="s">
        <v>23</v>
      </c>
      <c r="C72" s="906">
        <v>244350</v>
      </c>
      <c r="D72" s="901">
        <v>39533</v>
      </c>
      <c r="E72" s="547">
        <v>175323</v>
      </c>
      <c r="F72" s="546">
        <v>29494</v>
      </c>
      <c r="G72" s="909">
        <v>77976</v>
      </c>
      <c r="H72" s="546">
        <v>8777</v>
      </c>
    </row>
    <row r="73" spans="1:8" x14ac:dyDescent="0.2">
      <c r="A73" s="97">
        <v>11</v>
      </c>
      <c r="B73" s="32" t="s">
        <v>24</v>
      </c>
      <c r="C73" s="906">
        <v>154951</v>
      </c>
      <c r="D73" s="901">
        <v>16671</v>
      </c>
      <c r="E73" s="547">
        <v>113363</v>
      </c>
      <c r="F73" s="546">
        <v>24917</v>
      </c>
      <c r="G73" s="909">
        <v>104306</v>
      </c>
      <c r="H73" s="546">
        <v>10815</v>
      </c>
    </row>
    <row r="74" spans="1:8" x14ac:dyDescent="0.2">
      <c r="A74" s="96">
        <v>12</v>
      </c>
      <c r="B74" s="26" t="s">
        <v>25</v>
      </c>
      <c r="C74" s="906">
        <v>175532</v>
      </c>
      <c r="D74" s="901">
        <v>33124</v>
      </c>
      <c r="E74" s="547">
        <v>104382</v>
      </c>
      <c r="F74" s="546">
        <v>38026</v>
      </c>
      <c r="G74" s="909">
        <v>166748</v>
      </c>
      <c r="H74" s="546">
        <v>9709</v>
      </c>
    </row>
    <row r="75" spans="1:8" x14ac:dyDescent="0.2">
      <c r="A75" s="96">
        <v>13</v>
      </c>
      <c r="B75" s="26" t="s">
        <v>26</v>
      </c>
      <c r="C75" s="906">
        <v>400828</v>
      </c>
      <c r="D75" s="901">
        <v>311844</v>
      </c>
      <c r="E75" s="547">
        <v>36963</v>
      </c>
      <c r="F75" s="546">
        <v>52021</v>
      </c>
      <c r="G75" s="909">
        <v>118866</v>
      </c>
      <c r="H75" s="546">
        <v>1674</v>
      </c>
    </row>
    <row r="76" spans="1:8" x14ac:dyDescent="0.2">
      <c r="A76" s="96">
        <v>14</v>
      </c>
      <c r="B76" s="26" t="s">
        <v>27</v>
      </c>
      <c r="C76" s="906">
        <v>328786</v>
      </c>
      <c r="D76" s="901">
        <v>33261</v>
      </c>
      <c r="E76" s="547">
        <v>295525</v>
      </c>
      <c r="F76" s="546">
        <f>F49</f>
        <v>62286</v>
      </c>
      <c r="G76" s="909">
        <v>117784</v>
      </c>
      <c r="H76" s="546">
        <v>14261</v>
      </c>
    </row>
    <row r="77" spans="1:8" s="555" customFormat="1" ht="13.5" customHeight="1" thickBot="1" x14ac:dyDescent="0.25">
      <c r="A77" s="103">
        <v>15</v>
      </c>
      <c r="B77" s="34" t="s">
        <v>28</v>
      </c>
      <c r="C77" s="907">
        <v>206170</v>
      </c>
      <c r="D77" s="902">
        <v>27242</v>
      </c>
      <c r="E77" s="903">
        <v>141245</v>
      </c>
      <c r="F77" s="904">
        <v>37683</v>
      </c>
      <c r="G77" s="910">
        <v>47769</v>
      </c>
      <c r="H77" s="904">
        <v>8340</v>
      </c>
    </row>
    <row r="78" spans="1:8" s="37" customFormat="1" ht="12" x14ac:dyDescent="0.25">
      <c r="A78" s="542"/>
      <c r="B78" s="540" t="s">
        <v>512</v>
      </c>
      <c r="C78" s="137">
        <f t="shared" ref="C78:H78" si="3">SUM(C63:C77)</f>
        <v>3550719</v>
      </c>
      <c r="D78" s="137">
        <f t="shared" si="3"/>
        <v>643820</v>
      </c>
      <c r="E78" s="137">
        <f t="shared" si="3"/>
        <v>2193969</v>
      </c>
      <c r="F78" s="137">
        <f t="shared" si="3"/>
        <v>773577</v>
      </c>
      <c r="G78" s="137">
        <f t="shared" si="3"/>
        <v>1464913</v>
      </c>
      <c r="H78" s="138">
        <f t="shared" si="3"/>
        <v>122623</v>
      </c>
    </row>
    <row r="79" spans="1:8" s="555" customFormat="1" x14ac:dyDescent="0.2">
      <c r="A79" s="558"/>
      <c r="B79" s="543" t="s">
        <v>442</v>
      </c>
      <c r="C79" s="547">
        <v>3398673</v>
      </c>
      <c r="D79" s="547">
        <v>455295</v>
      </c>
      <c r="E79" s="547">
        <v>2298592</v>
      </c>
      <c r="F79" s="547">
        <v>644786</v>
      </c>
      <c r="G79" s="547">
        <v>1418710</v>
      </c>
      <c r="H79" s="546">
        <v>146527</v>
      </c>
    </row>
    <row r="80" spans="1:8" s="555" customFormat="1" x14ac:dyDescent="0.2">
      <c r="A80" s="558"/>
      <c r="B80" s="543" t="s">
        <v>422</v>
      </c>
      <c r="C80" s="547">
        <v>2241412</v>
      </c>
      <c r="D80" s="547">
        <v>377693</v>
      </c>
      <c r="E80" s="547">
        <v>1491749</v>
      </c>
      <c r="F80" s="547">
        <v>424426</v>
      </c>
      <c r="G80" s="547">
        <v>915994</v>
      </c>
      <c r="H80" s="546">
        <v>71648</v>
      </c>
    </row>
    <row r="81" spans="1:8" s="555" customFormat="1" x14ac:dyDescent="0.2">
      <c r="A81" s="558"/>
      <c r="B81" s="543" t="s">
        <v>400</v>
      </c>
      <c r="C81" s="547">
        <v>3110317</v>
      </c>
      <c r="D81" s="547">
        <v>511437</v>
      </c>
      <c r="E81" s="547">
        <v>2174135</v>
      </c>
      <c r="F81" s="547">
        <v>397471</v>
      </c>
      <c r="G81" s="547">
        <v>1382728</v>
      </c>
      <c r="H81" s="546">
        <v>102141</v>
      </c>
    </row>
    <row r="82" spans="1:8" s="457" customFormat="1" ht="12" thickBot="1" x14ac:dyDescent="0.25">
      <c r="A82" s="933"/>
      <c r="B82" s="1069" t="s">
        <v>201</v>
      </c>
      <c r="C82" s="903">
        <v>3073862</v>
      </c>
      <c r="D82" s="903">
        <v>591608</v>
      </c>
      <c r="E82" s="903">
        <v>2095824</v>
      </c>
      <c r="F82" s="903">
        <v>393521</v>
      </c>
      <c r="G82" s="903">
        <v>1409139</v>
      </c>
      <c r="H82" s="904">
        <v>87619</v>
      </c>
    </row>
    <row r="84" spans="1:8" s="555" customFormat="1" x14ac:dyDescent="0.2">
      <c r="A84" s="5"/>
    </row>
    <row r="85" spans="1:8" s="555" customFormat="1" x14ac:dyDescent="0.2">
      <c r="A85" s="5"/>
    </row>
    <row r="86" spans="1:8" s="555" customFormat="1" x14ac:dyDescent="0.2">
      <c r="A86" s="5"/>
    </row>
    <row r="87" spans="1:8" s="555" customFormat="1" x14ac:dyDescent="0.2">
      <c r="A87" s="5"/>
      <c r="E87" s="555" t="s">
        <v>152</v>
      </c>
    </row>
    <row r="88" spans="1:8" s="555" customFormat="1" x14ac:dyDescent="0.2">
      <c r="A88" s="5"/>
    </row>
    <row r="90" spans="1:8" ht="13.8" thickBot="1" x14ac:dyDescent="0.25">
      <c r="A90" s="119" t="s">
        <v>194</v>
      </c>
      <c r="B90" s="119"/>
      <c r="C90" s="119"/>
      <c r="D90" s="119"/>
      <c r="E90" s="119"/>
      <c r="F90" s="119"/>
      <c r="G90" s="119"/>
      <c r="H90" s="119"/>
    </row>
    <row r="91" spans="1:8" ht="84.6" thickBot="1" x14ac:dyDescent="0.3">
      <c r="A91" s="89" t="s">
        <v>2</v>
      </c>
      <c r="B91" s="120" t="s">
        <v>3</v>
      </c>
      <c r="C91" s="121" t="s">
        <v>169</v>
      </c>
      <c r="D91" s="122" t="s">
        <v>163</v>
      </c>
      <c r="E91" s="123" t="s">
        <v>164</v>
      </c>
      <c r="F91" s="124" t="s">
        <v>165</v>
      </c>
      <c r="G91" s="122" t="s">
        <v>170</v>
      </c>
      <c r="H91" s="125" t="s">
        <v>92</v>
      </c>
    </row>
    <row r="92" spans="1:8" x14ac:dyDescent="0.2">
      <c r="A92" s="95">
        <v>1</v>
      </c>
      <c r="B92" s="32" t="s">
        <v>14</v>
      </c>
      <c r="C92" s="905">
        <v>67365</v>
      </c>
      <c r="D92" s="739">
        <v>4083</v>
      </c>
      <c r="E92" s="460">
        <v>3823</v>
      </c>
      <c r="F92" s="928">
        <v>59459</v>
      </c>
      <c r="G92" s="908">
        <v>6202</v>
      </c>
      <c r="H92" s="1396">
        <v>0</v>
      </c>
    </row>
    <row r="93" spans="1:8" x14ac:dyDescent="0.2">
      <c r="A93" s="96">
        <v>2</v>
      </c>
      <c r="B93" s="26" t="s">
        <v>15</v>
      </c>
      <c r="C93" s="906">
        <v>64127</v>
      </c>
      <c r="D93" s="901">
        <v>9270</v>
      </c>
      <c r="E93" s="547">
        <v>0</v>
      </c>
      <c r="F93" s="546">
        <v>55339</v>
      </c>
      <c r="G93" s="909">
        <v>2865</v>
      </c>
      <c r="H93" s="546">
        <v>0</v>
      </c>
    </row>
    <row r="94" spans="1:8" x14ac:dyDescent="0.2">
      <c r="A94" s="96">
        <v>3</v>
      </c>
      <c r="B94" s="26" t="s">
        <v>16</v>
      </c>
      <c r="C94" s="906">
        <v>60390</v>
      </c>
      <c r="D94" s="901">
        <v>4962</v>
      </c>
      <c r="E94" s="547">
        <v>0</v>
      </c>
      <c r="F94" s="546">
        <v>55428</v>
      </c>
      <c r="G94" s="909">
        <v>8817</v>
      </c>
      <c r="H94" s="546">
        <v>0</v>
      </c>
    </row>
    <row r="95" spans="1:8" x14ac:dyDescent="0.2">
      <c r="A95" s="96">
        <v>4</v>
      </c>
      <c r="B95" s="26" t="s">
        <v>17</v>
      </c>
      <c r="C95" s="906">
        <v>56684</v>
      </c>
      <c r="D95" s="901">
        <v>2946</v>
      </c>
      <c r="E95" s="547">
        <v>0</v>
      </c>
      <c r="F95" s="546">
        <v>53738</v>
      </c>
      <c r="G95" s="909">
        <v>3184</v>
      </c>
      <c r="H95" s="546">
        <v>0</v>
      </c>
    </row>
    <row r="96" spans="1:8" x14ac:dyDescent="0.2">
      <c r="A96" s="96">
        <v>5</v>
      </c>
      <c r="B96" s="26" t="s">
        <v>18</v>
      </c>
      <c r="C96" s="906">
        <v>89247</v>
      </c>
      <c r="D96" s="901">
        <v>15438</v>
      </c>
      <c r="E96" s="547">
        <v>0</v>
      </c>
      <c r="F96" s="546">
        <v>73809</v>
      </c>
      <c r="G96" s="909">
        <v>37067</v>
      </c>
      <c r="H96" s="546">
        <v>0</v>
      </c>
    </row>
    <row r="97" spans="1:16" x14ac:dyDescent="0.2">
      <c r="A97" s="97">
        <v>6</v>
      </c>
      <c r="B97" s="32" t="s">
        <v>19</v>
      </c>
      <c r="C97" s="906">
        <v>92978</v>
      </c>
      <c r="D97" s="901">
        <v>12551</v>
      </c>
      <c r="E97" s="547">
        <v>0</v>
      </c>
      <c r="F97" s="546">
        <v>80427</v>
      </c>
      <c r="G97" s="909">
        <v>17334</v>
      </c>
      <c r="H97" s="546">
        <v>0</v>
      </c>
    </row>
    <row r="98" spans="1:16" x14ac:dyDescent="0.2">
      <c r="A98" s="97">
        <v>7</v>
      </c>
      <c r="B98" s="32" t="s">
        <v>20</v>
      </c>
      <c r="C98" s="906">
        <v>92463</v>
      </c>
      <c r="D98" s="901">
        <v>13061</v>
      </c>
      <c r="E98" s="547">
        <v>0</v>
      </c>
      <c r="F98" s="546">
        <v>79402</v>
      </c>
      <c r="G98" s="909">
        <v>27884</v>
      </c>
      <c r="H98" s="546">
        <v>0</v>
      </c>
    </row>
    <row r="99" spans="1:16" x14ac:dyDescent="0.2">
      <c r="A99" s="96">
        <v>8</v>
      </c>
      <c r="B99" s="26" t="s">
        <v>21</v>
      </c>
      <c r="C99" s="906">
        <v>14185</v>
      </c>
      <c r="D99" s="901">
        <v>5056</v>
      </c>
      <c r="E99" s="547">
        <v>1956</v>
      </c>
      <c r="F99" s="546">
        <v>7173</v>
      </c>
      <c r="G99" s="909">
        <v>6415</v>
      </c>
      <c r="H99" s="546">
        <v>0</v>
      </c>
    </row>
    <row r="100" spans="1:16" x14ac:dyDescent="0.2">
      <c r="A100" s="96">
        <v>9</v>
      </c>
      <c r="B100" s="26" t="s">
        <v>22</v>
      </c>
      <c r="C100" s="906">
        <v>23782</v>
      </c>
      <c r="D100" s="901">
        <v>3662</v>
      </c>
      <c r="E100" s="547">
        <v>0</v>
      </c>
      <c r="F100" s="546">
        <v>20120</v>
      </c>
      <c r="G100" s="909">
        <v>1454</v>
      </c>
      <c r="H100" s="546">
        <v>0</v>
      </c>
    </row>
    <row r="101" spans="1:16" x14ac:dyDescent="0.2">
      <c r="A101" s="96">
        <v>10</v>
      </c>
      <c r="B101" s="26" t="s">
        <v>23</v>
      </c>
      <c r="C101" s="906">
        <v>27526.16</v>
      </c>
      <c r="D101" s="901">
        <v>9513</v>
      </c>
      <c r="E101" s="547">
        <v>0</v>
      </c>
      <c r="F101" s="546">
        <v>18013.16</v>
      </c>
      <c r="G101" s="909">
        <v>13418</v>
      </c>
      <c r="H101" s="546">
        <v>0</v>
      </c>
    </row>
    <row r="102" spans="1:16" x14ac:dyDescent="0.2">
      <c r="A102" s="97">
        <v>11</v>
      </c>
      <c r="B102" s="32" t="s">
        <v>24</v>
      </c>
      <c r="C102" s="906">
        <v>17900</v>
      </c>
      <c r="D102" s="901">
        <v>6197</v>
      </c>
      <c r="E102" s="547">
        <v>0</v>
      </c>
      <c r="F102" s="546">
        <v>11703</v>
      </c>
      <c r="G102" s="909">
        <v>10510</v>
      </c>
      <c r="H102" s="546">
        <v>0</v>
      </c>
    </row>
    <row r="103" spans="1:16" x14ac:dyDescent="0.2">
      <c r="A103" s="96">
        <v>12</v>
      </c>
      <c r="B103" s="26" t="s">
        <v>25</v>
      </c>
      <c r="C103" s="906">
        <v>43982</v>
      </c>
      <c r="D103" s="901">
        <v>8843</v>
      </c>
      <c r="E103" s="547">
        <v>0</v>
      </c>
      <c r="F103" s="546">
        <v>35139</v>
      </c>
      <c r="G103" s="909">
        <v>39125</v>
      </c>
      <c r="H103" s="546">
        <v>0</v>
      </c>
    </row>
    <row r="104" spans="1:16" x14ac:dyDescent="0.2">
      <c r="A104" s="96">
        <v>13</v>
      </c>
      <c r="B104" s="26" t="s">
        <v>26</v>
      </c>
      <c r="C104" s="906">
        <v>66030</v>
      </c>
      <c r="D104" s="901">
        <v>418</v>
      </c>
      <c r="E104" s="547">
        <v>14324</v>
      </c>
      <c r="F104" s="546">
        <v>51288</v>
      </c>
      <c r="G104" s="909">
        <v>10872</v>
      </c>
      <c r="H104" s="546">
        <v>0</v>
      </c>
      <c r="P104" s="2" t="s">
        <v>152</v>
      </c>
    </row>
    <row r="105" spans="1:16" x14ac:dyDescent="0.2">
      <c r="A105" s="96">
        <v>14</v>
      </c>
      <c r="B105" s="26" t="s">
        <v>27</v>
      </c>
      <c r="C105" s="906">
        <v>13460</v>
      </c>
      <c r="D105" s="901">
        <v>13460</v>
      </c>
      <c r="E105" s="547">
        <v>0</v>
      </c>
      <c r="F105" s="546">
        <v>0</v>
      </c>
      <c r="G105" s="909">
        <v>24542</v>
      </c>
      <c r="H105" s="546">
        <v>0</v>
      </c>
    </row>
    <row r="106" spans="1:16" s="555" customFormat="1" ht="13.5" customHeight="1" thickBot="1" x14ac:dyDescent="0.25">
      <c r="A106" s="103">
        <v>15</v>
      </c>
      <c r="B106" s="34" t="s">
        <v>28</v>
      </c>
      <c r="C106" s="907">
        <v>42326</v>
      </c>
      <c r="D106" s="902">
        <v>4643</v>
      </c>
      <c r="E106" s="903">
        <v>0</v>
      </c>
      <c r="F106" s="904">
        <v>37683</v>
      </c>
      <c r="G106" s="910">
        <v>8318</v>
      </c>
      <c r="H106" s="904">
        <v>0</v>
      </c>
    </row>
    <row r="107" spans="1:16" ht="12" x14ac:dyDescent="0.25">
      <c r="A107" s="542"/>
      <c r="B107" s="540" t="s">
        <v>512</v>
      </c>
      <c r="C107" s="137">
        <f t="shared" ref="C107:H107" si="4">SUM(C92:C106)</f>
        <v>772445.16</v>
      </c>
      <c r="D107" s="137">
        <f t="shared" si="4"/>
        <v>114103</v>
      </c>
      <c r="E107" s="137">
        <f t="shared" si="4"/>
        <v>20103</v>
      </c>
      <c r="F107" s="137">
        <f t="shared" si="4"/>
        <v>638721.15999999992</v>
      </c>
      <c r="G107" s="137">
        <f t="shared" si="4"/>
        <v>218007</v>
      </c>
      <c r="H107" s="913">
        <f t="shared" si="4"/>
        <v>0</v>
      </c>
    </row>
    <row r="108" spans="1:16" s="555" customFormat="1" x14ac:dyDescent="0.2">
      <c r="A108" s="558"/>
      <c r="B108" s="543" t="s">
        <v>442</v>
      </c>
      <c r="C108" s="547">
        <v>740643</v>
      </c>
      <c r="D108" s="547">
        <v>143077</v>
      </c>
      <c r="E108" s="547">
        <v>417</v>
      </c>
      <c r="F108" s="547">
        <v>597149</v>
      </c>
      <c r="G108" s="547">
        <v>167553</v>
      </c>
      <c r="H108" s="911">
        <v>0</v>
      </c>
    </row>
    <row r="109" spans="1:16" s="555" customFormat="1" x14ac:dyDescent="0.2">
      <c r="A109" s="558"/>
      <c r="B109" s="543" t="s">
        <v>400</v>
      </c>
      <c r="C109" s="547">
        <v>560356</v>
      </c>
      <c r="D109" s="547">
        <v>151912</v>
      </c>
      <c r="E109" s="547">
        <v>5435</v>
      </c>
      <c r="F109" s="547">
        <v>362743.43</v>
      </c>
      <c r="G109" s="547">
        <v>154575</v>
      </c>
      <c r="H109" s="911">
        <v>0</v>
      </c>
    </row>
    <row r="110" spans="1:16" s="457" customFormat="1" ht="12" thickBot="1" x14ac:dyDescent="0.25">
      <c r="A110" s="933"/>
      <c r="B110" s="1069" t="s">
        <v>201</v>
      </c>
      <c r="C110" s="903">
        <v>454113</v>
      </c>
      <c r="D110" s="903">
        <v>154717</v>
      </c>
      <c r="E110" s="903">
        <v>28567</v>
      </c>
      <c r="F110" s="903">
        <v>294677</v>
      </c>
      <c r="G110" s="903">
        <v>114241</v>
      </c>
      <c r="H110" s="912">
        <v>0</v>
      </c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Footer>&amp;L&amp;F&amp;RÅrsstatistikk 2016</oddFooter>
  </headerFooter>
  <rowBreaks count="1" manualBreakCount="1">
    <brk id="5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showGridLines="0" view="pageLayout" topLeftCell="A5" zoomScale="130" zoomScaleNormal="100" zoomScalePageLayoutView="130" workbookViewId="0">
      <selection activeCell="E21" sqref="E21:E22"/>
    </sheetView>
  </sheetViews>
  <sheetFormatPr baseColWidth="10" defaultRowHeight="13.2" x14ac:dyDescent="0.25"/>
  <cols>
    <col min="2" max="2" width="19.44140625" customWidth="1"/>
    <col min="3" max="3" width="12.109375" customWidth="1"/>
    <col min="7" max="7" width="14.5546875" customWidth="1"/>
  </cols>
  <sheetData>
    <row r="4" spans="1:9" ht="30" customHeight="1" thickBot="1" x14ac:dyDescent="0.3">
      <c r="A4" s="1554" t="s">
        <v>428</v>
      </c>
      <c r="B4" s="1554"/>
      <c r="C4" s="1554"/>
      <c r="D4" s="1554"/>
      <c r="E4" s="1554"/>
      <c r="F4" s="1554"/>
      <c r="G4" s="1554"/>
    </row>
    <row r="5" spans="1:9" ht="48.6" thickBot="1" x14ac:dyDescent="0.3">
      <c r="A5" s="89" t="s">
        <v>2</v>
      </c>
      <c r="B5" s="120" t="s">
        <v>3</v>
      </c>
      <c r="C5" s="121" t="s">
        <v>434</v>
      </c>
      <c r="D5" s="122" t="s">
        <v>429</v>
      </c>
      <c r="E5" s="123" t="s">
        <v>430</v>
      </c>
      <c r="F5" s="124" t="s">
        <v>431</v>
      </c>
      <c r="G5" s="914" t="s">
        <v>432</v>
      </c>
    </row>
    <row r="6" spans="1:9" x14ac:dyDescent="0.25">
      <c r="A6" s="95">
        <v>1</v>
      </c>
      <c r="B6" s="32" t="s">
        <v>14</v>
      </c>
      <c r="C6" s="915">
        <v>239</v>
      </c>
      <c r="D6" s="916">
        <v>12352</v>
      </c>
      <c r="E6" s="1033">
        <v>6153</v>
      </c>
      <c r="F6" s="1031">
        <f>E6/D6</f>
        <v>0.49813795336787564</v>
      </c>
      <c r="G6" s="921">
        <f>E6/C6</f>
        <v>25.744769874476987</v>
      </c>
    </row>
    <row r="7" spans="1:9" x14ac:dyDescent="0.25">
      <c r="A7" s="96">
        <v>2</v>
      </c>
      <c r="B7" s="26" t="s">
        <v>15</v>
      </c>
      <c r="C7" s="917">
        <v>235</v>
      </c>
      <c r="D7" s="918">
        <v>5537</v>
      </c>
      <c r="E7" s="1034">
        <v>5537</v>
      </c>
      <c r="F7" s="1032">
        <f t="shared" ref="F7:F20" si="0">E7/D7</f>
        <v>1</v>
      </c>
      <c r="G7" s="922">
        <f t="shared" ref="G7:G20" si="1">E7/C7</f>
        <v>23.561702127659576</v>
      </c>
    </row>
    <row r="8" spans="1:9" x14ac:dyDescent="0.25">
      <c r="A8" s="96">
        <v>3</v>
      </c>
      <c r="B8" s="26" t="s">
        <v>16</v>
      </c>
      <c r="C8" s="917">
        <v>39</v>
      </c>
      <c r="D8" s="918">
        <v>997</v>
      </c>
      <c r="E8" s="1034">
        <v>686</v>
      </c>
      <c r="F8" s="1032">
        <f t="shared" si="0"/>
        <v>0.68806419257773321</v>
      </c>
      <c r="G8" s="922">
        <f t="shared" si="1"/>
        <v>17.589743589743591</v>
      </c>
    </row>
    <row r="9" spans="1:9" x14ac:dyDescent="0.25">
      <c r="A9" s="96">
        <v>4</v>
      </c>
      <c r="B9" s="26" t="s">
        <v>17</v>
      </c>
      <c r="C9" s="917">
        <v>708</v>
      </c>
      <c r="D9" s="918">
        <v>18076</v>
      </c>
      <c r="E9" s="1034">
        <v>10846</v>
      </c>
      <c r="F9" s="1032">
        <f t="shared" si="0"/>
        <v>0.60002212878955519</v>
      </c>
      <c r="G9" s="922">
        <f t="shared" si="1"/>
        <v>15.319209039548022</v>
      </c>
      <c r="I9" t="s">
        <v>152</v>
      </c>
    </row>
    <row r="10" spans="1:9" x14ac:dyDescent="0.25">
      <c r="A10" s="96">
        <v>5</v>
      </c>
      <c r="B10" s="26" t="s">
        <v>466</v>
      </c>
      <c r="C10" s="917">
        <v>70</v>
      </c>
      <c r="D10" s="918">
        <v>1400</v>
      </c>
      <c r="E10" s="1034">
        <v>1380</v>
      </c>
      <c r="F10" s="1032">
        <f t="shared" si="0"/>
        <v>0.98571428571428577</v>
      </c>
      <c r="G10" s="922">
        <f t="shared" si="1"/>
        <v>19.714285714285715</v>
      </c>
    </row>
    <row r="11" spans="1:9" x14ac:dyDescent="0.25">
      <c r="A11" s="97">
        <v>6</v>
      </c>
      <c r="B11" s="32" t="s">
        <v>467</v>
      </c>
      <c r="C11" s="917">
        <v>54</v>
      </c>
      <c r="D11" s="918">
        <v>1184</v>
      </c>
      <c r="E11" s="1034">
        <v>867</v>
      </c>
      <c r="F11" s="1032">
        <f t="shared" si="0"/>
        <v>0.73226351351351349</v>
      </c>
      <c r="G11" s="922">
        <f t="shared" si="1"/>
        <v>16.055555555555557</v>
      </c>
    </row>
    <row r="12" spans="1:9" x14ac:dyDescent="0.25">
      <c r="A12" s="97">
        <v>7</v>
      </c>
      <c r="B12" s="32" t="s">
        <v>20</v>
      </c>
      <c r="C12" s="917">
        <v>33</v>
      </c>
      <c r="D12" s="918">
        <v>1358</v>
      </c>
      <c r="E12" s="1034">
        <v>1126</v>
      </c>
      <c r="F12" s="1032">
        <f t="shared" si="0"/>
        <v>0.82916053019145808</v>
      </c>
      <c r="G12" s="922">
        <f t="shared" si="1"/>
        <v>34.121212121212125</v>
      </c>
    </row>
    <row r="13" spans="1:9" x14ac:dyDescent="0.25">
      <c r="A13" s="96">
        <v>8</v>
      </c>
      <c r="B13" s="26" t="s">
        <v>21</v>
      </c>
      <c r="C13" s="917">
        <v>64</v>
      </c>
      <c r="D13" s="918">
        <v>363</v>
      </c>
      <c r="E13" s="1034">
        <v>335</v>
      </c>
      <c r="F13" s="1032">
        <f t="shared" si="0"/>
        <v>0.92286501377410468</v>
      </c>
      <c r="G13" s="922">
        <f t="shared" si="1"/>
        <v>5.234375</v>
      </c>
    </row>
    <row r="14" spans="1:9" x14ac:dyDescent="0.25">
      <c r="A14" s="96">
        <v>9</v>
      </c>
      <c r="B14" s="26" t="s">
        <v>468</v>
      </c>
      <c r="C14" s="917">
        <v>104</v>
      </c>
      <c r="D14" s="918">
        <v>1782</v>
      </c>
      <c r="E14" s="1034">
        <v>1457</v>
      </c>
      <c r="F14" s="1032">
        <f t="shared" si="0"/>
        <v>0.81762065095398428</v>
      </c>
      <c r="G14" s="922">
        <f t="shared" si="1"/>
        <v>14.009615384615385</v>
      </c>
    </row>
    <row r="15" spans="1:9" x14ac:dyDescent="0.25">
      <c r="A15" s="96">
        <v>10</v>
      </c>
      <c r="B15" s="26" t="s">
        <v>469</v>
      </c>
      <c r="C15" s="917">
        <v>25</v>
      </c>
      <c r="D15" s="918">
        <v>486</v>
      </c>
      <c r="E15" s="1034">
        <v>415</v>
      </c>
      <c r="F15" s="1032">
        <f t="shared" si="0"/>
        <v>0.85390946502057619</v>
      </c>
      <c r="G15" s="922">
        <f t="shared" si="1"/>
        <v>16.600000000000001</v>
      </c>
    </row>
    <row r="16" spans="1:9" x14ac:dyDescent="0.25">
      <c r="A16" s="97">
        <v>11</v>
      </c>
      <c r="B16" s="32" t="s">
        <v>24</v>
      </c>
      <c r="C16" s="917">
        <v>361</v>
      </c>
      <c r="D16" s="918">
        <v>2876</v>
      </c>
      <c r="E16" s="1034">
        <v>5811</v>
      </c>
      <c r="F16" s="1032">
        <f t="shared" si="0"/>
        <v>2.0205146036161334</v>
      </c>
      <c r="G16" s="922">
        <f t="shared" si="1"/>
        <v>16.096952908587259</v>
      </c>
    </row>
    <row r="17" spans="1:7" x14ac:dyDescent="0.25">
      <c r="A17" s="96">
        <v>12</v>
      </c>
      <c r="B17" s="26" t="s">
        <v>25</v>
      </c>
      <c r="C17" s="917">
        <v>206</v>
      </c>
      <c r="D17" s="918">
        <v>3508</v>
      </c>
      <c r="E17" s="1034">
        <v>2314</v>
      </c>
      <c r="F17" s="1032">
        <f t="shared" si="0"/>
        <v>0.65963511972633981</v>
      </c>
      <c r="G17" s="922">
        <f t="shared" si="1"/>
        <v>11.233009708737864</v>
      </c>
    </row>
    <row r="18" spans="1:7" x14ac:dyDescent="0.25">
      <c r="A18" s="96">
        <v>13</v>
      </c>
      <c r="B18" s="26" t="s">
        <v>26</v>
      </c>
      <c r="C18" s="917">
        <v>179</v>
      </c>
      <c r="D18" s="918">
        <v>2173</v>
      </c>
      <c r="E18" s="1034">
        <v>2278</v>
      </c>
      <c r="F18" s="1032">
        <f t="shared" si="0"/>
        <v>1.0483202945237</v>
      </c>
      <c r="G18" s="922">
        <f t="shared" si="1"/>
        <v>12.726256983240223</v>
      </c>
    </row>
    <row r="19" spans="1:7" x14ac:dyDescent="0.25">
      <c r="A19" s="96">
        <v>14</v>
      </c>
      <c r="B19" s="26" t="s">
        <v>27</v>
      </c>
      <c r="C19" s="917">
        <v>276</v>
      </c>
      <c r="D19" s="918">
        <v>3785</v>
      </c>
      <c r="E19" s="1034">
        <v>2480</v>
      </c>
      <c r="F19" s="1032">
        <f t="shared" si="0"/>
        <v>0.65521796565389701</v>
      </c>
      <c r="G19" s="922">
        <f t="shared" si="1"/>
        <v>8.9855072463768124</v>
      </c>
    </row>
    <row r="20" spans="1:7" ht="13.8" thickBot="1" x14ac:dyDescent="0.3">
      <c r="A20" s="103">
        <v>15</v>
      </c>
      <c r="B20" s="34" t="s">
        <v>28</v>
      </c>
      <c r="C20" s="919">
        <v>217</v>
      </c>
      <c r="D20" s="920">
        <v>1951</v>
      </c>
      <c r="E20" s="1035">
        <v>1898</v>
      </c>
      <c r="F20" s="1091">
        <f t="shared" si="0"/>
        <v>0.97283444387493589</v>
      </c>
      <c r="G20" s="1129">
        <f t="shared" si="1"/>
        <v>8.7465437788018434</v>
      </c>
    </row>
    <row r="21" spans="1:7" x14ac:dyDescent="0.25">
      <c r="A21" s="542"/>
      <c r="B21" s="1092" t="s">
        <v>512</v>
      </c>
      <c r="C21" s="1407">
        <f t="shared" ref="C21:E21" si="2">SUM(C6:C20)</f>
        <v>2810</v>
      </c>
      <c r="D21" s="1408">
        <f t="shared" si="2"/>
        <v>57828</v>
      </c>
      <c r="E21" s="1093">
        <f t="shared" si="2"/>
        <v>43583</v>
      </c>
      <c r="F21" s="1094">
        <f>E21/D21</f>
        <v>0.7536660441308709</v>
      </c>
      <c r="G21" s="1093">
        <f>E21/C21</f>
        <v>15.509964412811389</v>
      </c>
    </row>
    <row r="22" spans="1:7" s="557" customFormat="1" ht="13.8" thickBot="1" x14ac:dyDescent="0.3">
      <c r="A22" s="933"/>
      <c r="B22" s="1409" t="s">
        <v>442</v>
      </c>
      <c r="C22" s="1410">
        <v>2101</v>
      </c>
      <c r="D22" s="1411">
        <v>46787</v>
      </c>
      <c r="E22" s="1412">
        <v>31185</v>
      </c>
      <c r="F22" s="1413">
        <v>0.66653130142988437</v>
      </c>
      <c r="G22" s="1412">
        <f t="shared" ref="G22" si="3">E22/C22</f>
        <v>14.842931937172775</v>
      </c>
    </row>
    <row r="23" spans="1:7" x14ac:dyDescent="0.25">
      <c r="A23" t="s">
        <v>433</v>
      </c>
    </row>
    <row r="32" spans="1:7" x14ac:dyDescent="0.25">
      <c r="E32" t="s">
        <v>152</v>
      </c>
    </row>
  </sheetData>
  <mergeCells count="1">
    <mergeCell ref="A4:G4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1:O46"/>
  <sheetViews>
    <sheetView showGridLines="0" view="pageLayout" zoomScaleNormal="100" workbookViewId="0">
      <selection activeCell="Q39" sqref="Q39"/>
    </sheetView>
  </sheetViews>
  <sheetFormatPr baseColWidth="10" defaultColWidth="11.44140625" defaultRowHeight="11.4" x14ac:dyDescent="0.2"/>
  <cols>
    <col min="1" max="1" width="6.109375" style="631" bestFit="1" customWidth="1"/>
    <col min="2" max="2" width="20.5546875" style="80" customWidth="1"/>
    <col min="3" max="3" width="8.5546875" style="80" customWidth="1"/>
    <col min="4" max="4" width="9.5546875" style="80" customWidth="1"/>
    <col min="5" max="5" width="9" style="80" customWidth="1"/>
    <col min="6" max="6" width="7.6640625" style="80" customWidth="1"/>
    <col min="7" max="8" width="11.44140625" style="80" customWidth="1"/>
    <col min="9" max="9" width="8.5546875" style="80" customWidth="1"/>
    <col min="10" max="10" width="8.33203125" style="80" customWidth="1"/>
    <col min="11" max="11" width="8.88671875" style="80" customWidth="1"/>
    <col min="12" max="12" width="8.33203125" style="80" customWidth="1"/>
    <col min="13" max="13" width="8" style="80" customWidth="1"/>
    <col min="14" max="14" width="8.44140625" style="80" customWidth="1"/>
    <col min="15" max="15" width="3.6640625" style="80" customWidth="1"/>
    <col min="16" max="16384" width="11.44140625" style="80"/>
  </cols>
  <sheetData>
    <row r="1" spans="1:15" x14ac:dyDescent="0.2">
      <c r="A1" s="664" t="s">
        <v>0</v>
      </c>
    </row>
    <row r="2" spans="1:15" x14ac:dyDescent="0.2">
      <c r="A2" s="664"/>
    </row>
    <row r="3" spans="1:15" x14ac:dyDescent="0.2">
      <c r="A3" s="664" t="str">
        <f>A5</f>
        <v>Tabell 3-6 - A -  Andel brukere av hjemmetjenester pr. 31.08. av antall innbyggere i samme aldersgruppe.   1)</v>
      </c>
    </row>
    <row r="4" spans="1:15" x14ac:dyDescent="0.2">
      <c r="A4" s="664"/>
    </row>
    <row r="5" spans="1:15" s="82" customFormat="1" ht="30" customHeight="1" thickBot="1" x14ac:dyDescent="0.25">
      <c r="A5" s="627" t="s">
        <v>470</v>
      </c>
      <c r="O5" s="80"/>
    </row>
    <row r="6" spans="1:15" s="614" customFormat="1" ht="26.25" customHeight="1" thickBot="1" x14ac:dyDescent="0.3">
      <c r="A6" s="605"/>
      <c r="B6" s="606"/>
      <c r="C6" s="1512" t="s">
        <v>454</v>
      </c>
      <c r="D6" s="1512"/>
      <c r="E6" s="1512"/>
      <c r="F6" s="1512"/>
      <c r="G6" s="1512"/>
      <c r="H6" s="1512"/>
      <c r="I6" s="1512" t="s">
        <v>93</v>
      </c>
      <c r="J6" s="1512"/>
      <c r="K6" s="1512"/>
      <c r="L6" s="1512"/>
      <c r="M6" s="1512"/>
      <c r="N6" s="1512"/>
      <c r="O6" s="80"/>
    </row>
    <row r="7" spans="1:15" s="614" customFormat="1" ht="54" customHeight="1" thickBot="1" x14ac:dyDescent="0.3">
      <c r="A7" s="607" t="s">
        <v>2</v>
      </c>
      <c r="B7" s="608" t="s">
        <v>3</v>
      </c>
      <c r="C7" s="612" t="s">
        <v>94</v>
      </c>
      <c r="D7" s="613" t="s">
        <v>95</v>
      </c>
      <c r="E7" s="611" t="s">
        <v>96</v>
      </c>
      <c r="F7" s="611" t="s">
        <v>97</v>
      </c>
      <c r="G7" s="609" t="s">
        <v>98</v>
      </c>
      <c r="H7" s="611" t="s">
        <v>99</v>
      </c>
      <c r="I7" s="610" t="s">
        <v>455</v>
      </c>
      <c r="J7" s="613" t="s">
        <v>456</v>
      </c>
      <c r="K7" s="613" t="s">
        <v>457</v>
      </c>
      <c r="L7" s="611" t="s">
        <v>458</v>
      </c>
      <c r="M7" s="611" t="s">
        <v>459</v>
      </c>
      <c r="N7" s="611" t="s">
        <v>460</v>
      </c>
      <c r="O7" s="80"/>
    </row>
    <row r="8" spans="1:15" ht="12.9" customHeight="1" x14ac:dyDescent="0.25">
      <c r="A8" s="616">
        <v>1</v>
      </c>
      <c r="B8" s="617" t="s">
        <v>14</v>
      </c>
      <c r="C8" s="1386">
        <v>50211</v>
      </c>
      <c r="D8" s="1387">
        <v>2330</v>
      </c>
      <c r="E8" s="1387">
        <v>519</v>
      </c>
      <c r="F8" s="1388">
        <v>189</v>
      </c>
      <c r="G8" s="923">
        <f t="shared" ref="G8:G22" si="0">SUM(E8:F8)</f>
        <v>708</v>
      </c>
      <c r="H8" s="688">
        <f t="shared" ref="H8:H22" si="1">SUM(D8:F8)</f>
        <v>3038</v>
      </c>
      <c r="I8" s="818">
        <f>('Tab_3_5_-_hjemmetjenester'!AE10+'Tab_3_5_-_hjemmetjenester'!AF10)/'Tab_3_6_-_andel_mottakere_hj_tj'!C8</f>
        <v>1.0097389018342595E-2</v>
      </c>
      <c r="J8" s="819">
        <f>'Tab_3_5_-_hjemmetjenester'!AG10/'Tab_3_6_-_andel_mottakere_hj_tj'!D8</f>
        <v>8.6266094420600861E-2</v>
      </c>
      <c r="K8" s="819">
        <f>('Tab_3_5_-_hjemmetjenester'!AH10+'Tab_3_5_-_hjemmetjenester'!AI10)/E8</f>
        <v>0.2813102119460501</v>
      </c>
      <c r="L8" s="819">
        <f>('Tab_3_5_-_hjemmetjenester'!AJ10+'Tab_3_5_-_hjemmetjenester'!AK10)/'Tab_3_6_-_andel_mottakere_hj_tj'!F8</f>
        <v>0.40211640211640209</v>
      </c>
      <c r="M8" s="819">
        <f>('Tab_3_5_-_hjemmetjenester'!AH10+'Tab_3_5_-_hjemmetjenester'!AI10+'Tab_3_5_-_hjemmetjenester'!AJ10+'Tab_3_5_-_hjemmetjenester'!AK10)/'Tab_3_6_-_andel_mottakere_hj_tj'!G8</f>
        <v>0.3135593220338983</v>
      </c>
      <c r="N8" s="820">
        <f>('Tab_3_5_-_hjemmetjenester'!AG10+'Tab_3_5_-_hjemmetjenester'!AH10+'Tab_3_5_-_hjemmetjenester'!AI10+'Tab_3_5_-_hjemmetjenester'!AK10)/H8</f>
        <v>0.11816984858459513</v>
      </c>
    </row>
    <row r="9" spans="1:15" ht="12.9" customHeight="1" x14ac:dyDescent="0.25">
      <c r="A9" s="619">
        <v>2</v>
      </c>
      <c r="B9" s="620" t="s">
        <v>15</v>
      </c>
      <c r="C9" s="1389">
        <v>54619</v>
      </c>
      <c r="D9" s="1385">
        <v>2166</v>
      </c>
      <c r="E9" s="1385">
        <v>493</v>
      </c>
      <c r="F9" s="1390">
        <v>216</v>
      </c>
      <c r="G9" s="924">
        <f t="shared" si="0"/>
        <v>709</v>
      </c>
      <c r="H9" s="690">
        <f t="shared" si="1"/>
        <v>2875</v>
      </c>
      <c r="I9" s="821">
        <f>('Tab_3_5_-_hjemmetjenester'!AE11+'Tab_3_5_-_hjemmetjenester'!AF11)/'Tab_3_6_-_andel_mottakere_hj_tj'!C9</f>
        <v>9.9965213570369291E-3</v>
      </c>
      <c r="J9" s="822">
        <f>'Tab_3_5_-_hjemmetjenester'!AG11/'Tab_3_6_-_andel_mottakere_hj_tj'!D9</f>
        <v>0.10249307479224377</v>
      </c>
      <c r="K9" s="822">
        <f>('Tab_3_5_-_hjemmetjenester'!AH11+'Tab_3_5_-_hjemmetjenester'!AI11)/E9</f>
        <v>0.30831643002028397</v>
      </c>
      <c r="L9" s="822">
        <f>('Tab_3_5_-_hjemmetjenester'!AJ11+'Tab_3_5_-_hjemmetjenester'!AK11)/'Tab_3_6_-_andel_mottakere_hj_tj'!F9</f>
        <v>0.33333333333333331</v>
      </c>
      <c r="M9" s="822">
        <f>('Tab_3_5_-_hjemmetjenester'!AH11+'Tab_3_5_-_hjemmetjenester'!AI11+'Tab_3_5_-_hjemmetjenester'!AJ11+'Tab_3_5_-_hjemmetjenester'!AK11)/'Tab_3_6_-_andel_mottakere_hj_tj'!G9</f>
        <v>0.31593794076163612</v>
      </c>
      <c r="N9" s="823">
        <f>('Tab_3_5_-_hjemmetjenester'!AG11+'Tab_3_5_-_hjemmetjenester'!AH11+'Tab_3_5_-_hjemmetjenester'!AI11+'Tab_3_5_-_hjemmetjenester'!AK11)/H9</f>
        <v>0.13669565217391305</v>
      </c>
    </row>
    <row r="10" spans="1:15" ht="12.9" customHeight="1" x14ac:dyDescent="0.25">
      <c r="A10" s="619">
        <v>3</v>
      </c>
      <c r="B10" s="620" t="s">
        <v>16</v>
      </c>
      <c r="C10" s="1389">
        <v>39680</v>
      </c>
      <c r="D10" s="1385">
        <v>2036</v>
      </c>
      <c r="E10" s="1385">
        <v>472</v>
      </c>
      <c r="F10" s="1390">
        <v>201</v>
      </c>
      <c r="G10" s="924">
        <f t="shared" si="0"/>
        <v>673</v>
      </c>
      <c r="H10" s="690">
        <f t="shared" si="1"/>
        <v>2709</v>
      </c>
      <c r="I10" s="821">
        <f>('Tab_3_5_-_hjemmetjenester'!AE12+'Tab_3_5_-_hjemmetjenester'!AF12)/'Tab_3_6_-_andel_mottakere_hj_tj'!C10</f>
        <v>1.2298387096774194E-2</v>
      </c>
      <c r="J10" s="822">
        <f>'Tab_3_5_-_hjemmetjenester'!AG12/'Tab_3_6_-_andel_mottakere_hj_tj'!D10</f>
        <v>0.112475442043222</v>
      </c>
      <c r="K10" s="822">
        <f>('Tab_3_5_-_hjemmetjenester'!AH12+'Tab_3_5_-_hjemmetjenester'!AI12)/E10</f>
        <v>0.29872881355932202</v>
      </c>
      <c r="L10" s="822">
        <f>('Tab_3_5_-_hjemmetjenester'!AJ12+'Tab_3_5_-_hjemmetjenester'!AK12)/'Tab_3_6_-_andel_mottakere_hj_tj'!F10</f>
        <v>0.46268656716417911</v>
      </c>
      <c r="M10" s="822">
        <f>('Tab_3_5_-_hjemmetjenester'!AH12+'Tab_3_5_-_hjemmetjenester'!AI12+'Tab_3_5_-_hjemmetjenester'!AJ12+'Tab_3_5_-_hjemmetjenester'!AK12)/'Tab_3_6_-_andel_mottakere_hj_tj'!G10</f>
        <v>0.3476968796433878</v>
      </c>
      <c r="N10" s="823">
        <f>('Tab_3_5_-_hjemmetjenester'!AG12+'Tab_3_5_-_hjemmetjenester'!AH12+'Tab_3_5_-_hjemmetjenester'!AI12+'Tab_3_5_-_hjemmetjenester'!AK12)/H10</f>
        <v>0.14654854189737912</v>
      </c>
    </row>
    <row r="11" spans="1:15" ht="12.9" customHeight="1" x14ac:dyDescent="0.25">
      <c r="A11" s="619">
        <v>4</v>
      </c>
      <c r="B11" s="620" t="s">
        <v>17</v>
      </c>
      <c r="C11" s="1389">
        <v>36217</v>
      </c>
      <c r="D11" s="1385">
        <v>1961</v>
      </c>
      <c r="E11" s="1385">
        <v>478</v>
      </c>
      <c r="F11" s="1390">
        <v>213</v>
      </c>
      <c r="G11" s="924">
        <f t="shared" si="0"/>
        <v>691</v>
      </c>
      <c r="H11" s="690">
        <f t="shared" si="1"/>
        <v>2652</v>
      </c>
      <c r="I11" s="821">
        <f>('Tab_3_5_-_hjemmetjenester'!AE13+'Tab_3_5_-_hjemmetjenester'!AF13)/'Tab_3_6_-_andel_mottakere_hj_tj'!C11</f>
        <v>7.869232680785267E-3</v>
      </c>
      <c r="J11" s="822">
        <f>'Tab_3_5_-_hjemmetjenester'!AG13/'Tab_3_6_-_andel_mottakere_hj_tj'!D11</f>
        <v>6.4252932177460476E-2</v>
      </c>
      <c r="K11" s="822">
        <f>('Tab_3_5_-_hjemmetjenester'!AH13+'Tab_3_5_-_hjemmetjenester'!AI13)/E11</f>
        <v>0.2405857740585774</v>
      </c>
      <c r="L11" s="822">
        <f>('Tab_3_5_-_hjemmetjenester'!AJ13+'Tab_3_5_-_hjemmetjenester'!AK13)/'Tab_3_6_-_andel_mottakere_hj_tj'!F11</f>
        <v>0.460093896713615</v>
      </c>
      <c r="M11" s="822">
        <f>('Tab_3_5_-_hjemmetjenester'!AH13+'Tab_3_5_-_hjemmetjenester'!AI13+'Tab_3_5_-_hjemmetjenester'!AJ13+'Tab_3_5_-_hjemmetjenester'!AK13)/'Tab_3_6_-_andel_mottakere_hj_tj'!G11</f>
        <v>0.30824891461649784</v>
      </c>
      <c r="N11" s="823">
        <f>('Tab_3_5_-_hjemmetjenester'!AG13+'Tab_3_5_-_hjemmetjenester'!AH13+'Tab_3_5_-_hjemmetjenester'!AI13+'Tab_3_5_-_hjemmetjenester'!AK13)/H11</f>
        <v>0.10369532428355958</v>
      </c>
    </row>
    <row r="12" spans="1:15" ht="12.9" customHeight="1" x14ac:dyDescent="0.25">
      <c r="A12" s="619">
        <v>5</v>
      </c>
      <c r="B12" s="620" t="s">
        <v>18</v>
      </c>
      <c r="C12" s="1389">
        <v>50378</v>
      </c>
      <c r="D12" s="1385">
        <v>5275</v>
      </c>
      <c r="E12" s="1385">
        <v>1466</v>
      </c>
      <c r="F12" s="1390">
        <v>466</v>
      </c>
      <c r="G12" s="924">
        <f t="shared" si="0"/>
        <v>1932</v>
      </c>
      <c r="H12" s="690">
        <f t="shared" si="1"/>
        <v>7207</v>
      </c>
      <c r="I12" s="821">
        <f>('Tab_3_5_-_hjemmetjenester'!AE14+'Tab_3_5_-_hjemmetjenester'!AF14)/'Tab_3_6_-_andel_mottakere_hj_tj'!C12</f>
        <v>8.1186232085434119E-3</v>
      </c>
      <c r="J12" s="822">
        <f>'Tab_3_5_-_hjemmetjenester'!AG14/'Tab_3_6_-_andel_mottakere_hj_tj'!D12</f>
        <v>6.6729857819905217E-2</v>
      </c>
      <c r="K12" s="822">
        <f>('Tab_3_5_-_hjemmetjenester'!AH14+'Tab_3_5_-_hjemmetjenester'!AI14)/E12</f>
        <v>0.24624829467939974</v>
      </c>
      <c r="L12" s="822">
        <f>('Tab_3_5_-_hjemmetjenester'!AJ14+'Tab_3_5_-_hjemmetjenester'!AK14)/'Tab_3_6_-_andel_mottakere_hj_tj'!F12</f>
        <v>0.44420600858369097</v>
      </c>
      <c r="M12" s="822">
        <f>('Tab_3_5_-_hjemmetjenester'!AH14+'Tab_3_5_-_hjemmetjenester'!AI14+'Tab_3_5_-_hjemmetjenester'!AJ14+'Tab_3_5_-_hjemmetjenester'!AK14)/'Tab_3_6_-_andel_mottakere_hj_tj'!G12</f>
        <v>0.2939958592132505</v>
      </c>
      <c r="N12" s="823">
        <f>('Tab_3_5_-_hjemmetjenester'!AG14+'Tab_3_5_-_hjemmetjenester'!AH14+'Tab_3_5_-_hjemmetjenester'!AI14+'Tab_3_5_-_hjemmetjenester'!AK14)/H12</f>
        <v>0.10614680172054947</v>
      </c>
    </row>
    <row r="13" spans="1:15" ht="18.75" customHeight="1" x14ac:dyDescent="0.25">
      <c r="A13" s="622">
        <v>6</v>
      </c>
      <c r="B13" s="623" t="s">
        <v>19</v>
      </c>
      <c r="C13" s="1389">
        <v>27581</v>
      </c>
      <c r="D13" s="1385">
        <v>4005</v>
      </c>
      <c r="E13" s="1385">
        <v>1203</v>
      </c>
      <c r="F13" s="1390">
        <v>386</v>
      </c>
      <c r="G13" s="924">
        <f t="shared" si="0"/>
        <v>1589</v>
      </c>
      <c r="H13" s="690">
        <f t="shared" si="1"/>
        <v>5594</v>
      </c>
      <c r="I13" s="821">
        <f>('Tab_3_5_-_hjemmetjenester'!AE15+'Tab_3_5_-_hjemmetjenester'!AF15)/'Tab_3_6_-_andel_mottakere_hj_tj'!C13</f>
        <v>8.9554403393640545E-3</v>
      </c>
      <c r="J13" s="822">
        <f>'Tab_3_5_-_hjemmetjenester'!AG15/'Tab_3_6_-_andel_mottakere_hj_tj'!D13</f>
        <v>3.6953807740324592E-2</v>
      </c>
      <c r="K13" s="822">
        <f>('Tab_3_5_-_hjemmetjenester'!AH15+'Tab_3_5_-_hjemmetjenester'!AI15)/E13</f>
        <v>0.19617622610141314</v>
      </c>
      <c r="L13" s="822">
        <f>('Tab_3_5_-_hjemmetjenester'!AJ15+'Tab_3_5_-_hjemmetjenester'!AK15)/'Tab_3_6_-_andel_mottakere_hj_tj'!F13</f>
        <v>0.37823834196891193</v>
      </c>
      <c r="M13" s="822">
        <f>('Tab_3_5_-_hjemmetjenester'!AH15+'Tab_3_5_-_hjemmetjenester'!AI15+'Tab_3_5_-_hjemmetjenester'!AJ15+'Tab_3_5_-_hjemmetjenester'!AK15)/'Tab_3_6_-_andel_mottakere_hj_tj'!G13</f>
        <v>0.24040276903713026</v>
      </c>
      <c r="N13" s="823">
        <f>('Tab_3_5_-_hjemmetjenester'!AG15+'Tab_3_5_-_hjemmetjenester'!AH15+'Tab_3_5_-_hjemmetjenester'!AI15+'Tab_3_5_-_hjemmetjenester'!AK15)/H13</f>
        <v>7.5437969252770826E-2</v>
      </c>
    </row>
    <row r="14" spans="1:15" ht="12.9" customHeight="1" x14ac:dyDescent="0.25">
      <c r="A14" s="622">
        <v>7</v>
      </c>
      <c r="B14" s="623" t="s">
        <v>20</v>
      </c>
      <c r="C14" s="1389">
        <v>41975</v>
      </c>
      <c r="D14" s="1385">
        <v>5179</v>
      </c>
      <c r="E14" s="1385">
        <v>1521</v>
      </c>
      <c r="F14" s="1390">
        <v>508</v>
      </c>
      <c r="G14" s="924">
        <f t="shared" si="0"/>
        <v>2029</v>
      </c>
      <c r="H14" s="690">
        <f t="shared" si="1"/>
        <v>7208</v>
      </c>
      <c r="I14" s="821">
        <f>('Tab_3_5_-_hjemmetjenester'!AE16+'Tab_3_5_-_hjemmetjenester'!AF16)/'Tab_3_6_-_andel_mottakere_hj_tj'!C14</f>
        <v>7.5997617629541391E-3</v>
      </c>
      <c r="J14" s="822">
        <f>'Tab_3_5_-_hjemmetjenester'!AG16/'Tab_3_6_-_andel_mottakere_hj_tj'!D14</f>
        <v>3.9389843599150418E-2</v>
      </c>
      <c r="K14" s="822">
        <f>('Tab_3_5_-_hjemmetjenester'!AH16+'Tab_3_5_-_hjemmetjenester'!AI16)/E14</f>
        <v>0.19986850756081526</v>
      </c>
      <c r="L14" s="822">
        <f>('Tab_3_5_-_hjemmetjenester'!AJ16+'Tab_3_5_-_hjemmetjenester'!AK16)/'Tab_3_6_-_andel_mottakere_hj_tj'!F14</f>
        <v>0.39960629921259844</v>
      </c>
      <c r="M14" s="822">
        <f>('Tab_3_5_-_hjemmetjenester'!AH16+'Tab_3_5_-_hjemmetjenester'!AI16+'Tab_3_5_-_hjemmetjenester'!AJ16+'Tab_3_5_-_hjemmetjenester'!AK16)/'Tab_3_6_-_andel_mottakere_hj_tj'!G14</f>
        <v>0.24987678659438148</v>
      </c>
      <c r="N14" s="823">
        <f>('Tab_3_5_-_hjemmetjenester'!AG16+'Tab_3_5_-_hjemmetjenester'!AH16+'Tab_3_5_-_hjemmetjenester'!AI16+'Tab_3_5_-_hjemmetjenester'!AK16)/H14</f>
        <v>7.6720310765815758E-2</v>
      </c>
    </row>
    <row r="15" spans="1:15" ht="12.9" customHeight="1" x14ac:dyDescent="0.25">
      <c r="A15" s="619">
        <v>8</v>
      </c>
      <c r="B15" s="620" t="s">
        <v>21</v>
      </c>
      <c r="C15" s="1389">
        <v>44977</v>
      </c>
      <c r="D15" s="1385">
        <v>4208</v>
      </c>
      <c r="E15" s="1385">
        <v>1460</v>
      </c>
      <c r="F15" s="1390">
        <v>440</v>
      </c>
      <c r="G15" s="924">
        <f t="shared" si="0"/>
        <v>1900</v>
      </c>
      <c r="H15" s="690">
        <f t="shared" si="1"/>
        <v>6108</v>
      </c>
      <c r="I15" s="821">
        <f>('Tab_3_5_-_hjemmetjenester'!AE17+'Tab_3_5_-_hjemmetjenester'!AF17)/'Tab_3_6_-_andel_mottakere_hj_tj'!C15</f>
        <v>9.4048069013051121E-3</v>
      </c>
      <c r="J15" s="822">
        <f>'Tab_3_5_-_hjemmetjenester'!AG17/'Tab_3_6_-_andel_mottakere_hj_tj'!D15</f>
        <v>4.8479087452471481E-2</v>
      </c>
      <c r="K15" s="822">
        <f>('Tab_3_5_-_hjemmetjenester'!AH17+'Tab_3_5_-_hjemmetjenester'!AI17)/E15</f>
        <v>0.23082191780821917</v>
      </c>
      <c r="L15" s="822">
        <f>('Tab_3_5_-_hjemmetjenester'!AJ17+'Tab_3_5_-_hjemmetjenester'!AK17)/'Tab_3_6_-_andel_mottakere_hj_tj'!F15</f>
        <v>0.46363636363636362</v>
      </c>
      <c r="M15" s="822">
        <f>('Tab_3_5_-_hjemmetjenester'!AH17+'Tab_3_5_-_hjemmetjenester'!AI17+'Tab_3_5_-_hjemmetjenester'!AJ17+'Tab_3_5_-_hjemmetjenester'!AK17)/'Tab_3_6_-_andel_mottakere_hj_tj'!G15</f>
        <v>0.28473684210526318</v>
      </c>
      <c r="N15" s="823">
        <f>('Tab_3_5_-_hjemmetjenester'!AG17+'Tab_3_5_-_hjemmetjenester'!AH17+'Tab_3_5_-_hjemmetjenester'!AI17+'Tab_3_5_-_hjemmetjenester'!AK17)/H15</f>
        <v>9.6103470857891296E-2</v>
      </c>
    </row>
    <row r="16" spans="1:15" ht="12.9" customHeight="1" x14ac:dyDescent="0.25">
      <c r="A16" s="619">
        <v>9</v>
      </c>
      <c r="B16" s="620" t="s">
        <v>22</v>
      </c>
      <c r="C16" s="1389">
        <v>28312</v>
      </c>
      <c r="D16" s="1385">
        <v>2074</v>
      </c>
      <c r="E16" s="1385">
        <v>845</v>
      </c>
      <c r="F16" s="1390">
        <v>277</v>
      </c>
      <c r="G16" s="924">
        <f t="shared" si="0"/>
        <v>1122</v>
      </c>
      <c r="H16" s="690">
        <f t="shared" si="1"/>
        <v>3196</v>
      </c>
      <c r="I16" s="821">
        <f>('Tab_3_5_-_hjemmetjenester'!AE18+'Tab_3_5_-_hjemmetjenester'!AF18)/'Tab_3_6_-_andel_mottakere_hj_tj'!C16</f>
        <v>1.0419610059338797E-2</v>
      </c>
      <c r="J16" s="822">
        <f>'Tab_3_5_-_hjemmetjenester'!AG18/'Tab_3_6_-_andel_mottakere_hj_tj'!D16</f>
        <v>7.8592092574734818E-2</v>
      </c>
      <c r="K16" s="822">
        <f>('Tab_3_5_-_hjemmetjenester'!AH18+'Tab_3_5_-_hjemmetjenester'!AI18)/E16</f>
        <v>0.32189349112426036</v>
      </c>
      <c r="L16" s="822">
        <f>('Tab_3_5_-_hjemmetjenester'!AJ18+'Tab_3_5_-_hjemmetjenester'!AK18)/'Tab_3_6_-_andel_mottakere_hj_tj'!F16</f>
        <v>0.50541516245487361</v>
      </c>
      <c r="M16" s="822">
        <f>('Tab_3_5_-_hjemmetjenester'!AH18+'Tab_3_5_-_hjemmetjenester'!AI18+'Tab_3_5_-_hjemmetjenester'!AJ18+'Tab_3_5_-_hjemmetjenester'!AK18)/'Tab_3_6_-_andel_mottakere_hj_tj'!G16</f>
        <v>0.36720142602495542</v>
      </c>
      <c r="N16" s="823">
        <f>('Tab_3_5_-_hjemmetjenester'!AG18+'Tab_3_5_-_hjemmetjenester'!AH18+'Tab_3_5_-_hjemmetjenester'!AI18+'Tab_3_5_-_hjemmetjenester'!AK18)/H16</f>
        <v>0.14549436795994994</v>
      </c>
    </row>
    <row r="17" spans="1:15" ht="12.9" customHeight="1" x14ac:dyDescent="0.25">
      <c r="A17" s="619">
        <v>10</v>
      </c>
      <c r="B17" s="620" t="s">
        <v>23</v>
      </c>
      <c r="C17" s="1389">
        <v>24164</v>
      </c>
      <c r="D17" s="1385">
        <v>2256</v>
      </c>
      <c r="E17" s="1385">
        <v>846</v>
      </c>
      <c r="F17" s="1390">
        <v>199</v>
      </c>
      <c r="G17" s="924">
        <f t="shared" si="0"/>
        <v>1045</v>
      </c>
      <c r="H17" s="690">
        <f t="shared" si="1"/>
        <v>3301</v>
      </c>
      <c r="I17" s="821">
        <f>('Tab_3_5_-_hjemmetjenester'!AE19+'Tab_3_5_-_hjemmetjenester'!AF19)/'Tab_3_6_-_andel_mottakere_hj_tj'!C17</f>
        <v>1.510511504717762E-2</v>
      </c>
      <c r="J17" s="822">
        <f>'Tab_3_5_-_hjemmetjenester'!AG19/'Tab_3_6_-_andel_mottakere_hj_tj'!D17</f>
        <v>0.10328014184397163</v>
      </c>
      <c r="K17" s="822">
        <f>('Tab_3_5_-_hjemmetjenester'!AH19+'Tab_3_5_-_hjemmetjenester'!AI19)/E17</f>
        <v>0.30141843971631205</v>
      </c>
      <c r="L17" s="822">
        <f>('Tab_3_5_-_hjemmetjenester'!AJ19+'Tab_3_5_-_hjemmetjenester'!AK19)/'Tab_3_6_-_andel_mottakere_hj_tj'!F17</f>
        <v>0.44221105527638194</v>
      </c>
      <c r="M17" s="822">
        <f>('Tab_3_5_-_hjemmetjenester'!AH19+'Tab_3_5_-_hjemmetjenester'!AI19+'Tab_3_5_-_hjemmetjenester'!AJ19+'Tab_3_5_-_hjemmetjenester'!AK19)/'Tab_3_6_-_andel_mottakere_hj_tj'!G17</f>
        <v>0.32822966507177032</v>
      </c>
      <c r="N17" s="823">
        <f>('Tab_3_5_-_hjemmetjenester'!AG19+'Tab_3_5_-_hjemmetjenester'!AH19+'Tab_3_5_-_hjemmetjenester'!AI19+'Tab_3_5_-_hjemmetjenester'!AK19)/H17</f>
        <v>0.15328688276279914</v>
      </c>
    </row>
    <row r="18" spans="1:15" ht="19.5" customHeight="1" x14ac:dyDescent="0.25">
      <c r="A18" s="622">
        <v>11</v>
      </c>
      <c r="B18" s="623" t="s">
        <v>24</v>
      </c>
      <c r="C18" s="1389">
        <v>28134</v>
      </c>
      <c r="D18" s="1385">
        <v>3279</v>
      </c>
      <c r="E18" s="1385">
        <v>862</v>
      </c>
      <c r="F18" s="1390">
        <v>152</v>
      </c>
      <c r="G18" s="924">
        <f t="shared" si="0"/>
        <v>1014</v>
      </c>
      <c r="H18" s="690">
        <f t="shared" si="1"/>
        <v>4293</v>
      </c>
      <c r="I18" s="821">
        <f>('Tab_3_5_-_hjemmetjenester'!AE20+'Tab_3_5_-_hjemmetjenester'!AF20)/'Tab_3_6_-_andel_mottakere_hj_tj'!C18</f>
        <v>1.290253785455321E-2</v>
      </c>
      <c r="J18" s="822">
        <f>'Tab_3_5_-_hjemmetjenester'!AG20/'Tab_3_6_-_andel_mottakere_hj_tj'!D18</f>
        <v>6.0689234522720341E-2</v>
      </c>
      <c r="K18" s="822">
        <f>('Tab_3_5_-_hjemmetjenester'!AH20+'Tab_3_5_-_hjemmetjenester'!AI20)/E18</f>
        <v>0.25058004640371229</v>
      </c>
      <c r="L18" s="822">
        <f>('Tab_3_5_-_hjemmetjenester'!AJ20+'Tab_3_5_-_hjemmetjenester'!AK20)/'Tab_3_6_-_andel_mottakere_hj_tj'!F18</f>
        <v>0.44078947368421051</v>
      </c>
      <c r="M18" s="822">
        <f>('Tab_3_5_-_hjemmetjenester'!AH20+'Tab_3_5_-_hjemmetjenester'!AI20+'Tab_3_5_-_hjemmetjenester'!AJ20+'Tab_3_5_-_hjemmetjenester'!AK20)/'Tab_3_6_-_andel_mottakere_hj_tj'!G18</f>
        <v>0.27909270216962523</v>
      </c>
      <c r="N18" s="823">
        <f>('Tab_3_5_-_hjemmetjenester'!AG20+'Tab_3_5_-_hjemmetjenester'!AH20+'Tab_3_5_-_hjemmetjenester'!AI20+'Tab_3_5_-_hjemmetjenester'!AK20)/H18</f>
        <v>9.8765432098765427E-2</v>
      </c>
    </row>
    <row r="19" spans="1:15" ht="12.9" customHeight="1" x14ac:dyDescent="0.25">
      <c r="A19" s="619">
        <v>12</v>
      </c>
      <c r="B19" s="620" t="s">
        <v>25</v>
      </c>
      <c r="C19" s="1389">
        <v>43348</v>
      </c>
      <c r="D19" s="1385">
        <v>4333</v>
      </c>
      <c r="E19" s="1385">
        <v>1229</v>
      </c>
      <c r="F19" s="1390">
        <v>341</v>
      </c>
      <c r="G19" s="924">
        <f t="shared" si="0"/>
        <v>1570</v>
      </c>
      <c r="H19" s="690">
        <f t="shared" si="1"/>
        <v>5903</v>
      </c>
      <c r="I19" s="821">
        <f>('Tab_3_5_-_hjemmetjenester'!AE21+'Tab_3_5_-_hjemmetjenester'!AF21)/'Tab_3_6_-_andel_mottakere_hj_tj'!C19</f>
        <v>1.2480391252191567E-2</v>
      </c>
      <c r="J19" s="822">
        <f>'Tab_3_5_-_hjemmetjenester'!AG21/'Tab_3_6_-_andel_mottakere_hj_tj'!D19</f>
        <v>6.9236095084237254E-2</v>
      </c>
      <c r="K19" s="822">
        <f>('Tab_3_5_-_hjemmetjenester'!AH21+'Tab_3_5_-_hjemmetjenester'!AI21)/E19</f>
        <v>0.25793327908869002</v>
      </c>
      <c r="L19" s="822">
        <f>('Tab_3_5_-_hjemmetjenester'!AJ21+'Tab_3_5_-_hjemmetjenester'!AK21)/'Tab_3_6_-_andel_mottakere_hj_tj'!F19</f>
        <v>0.41935483870967744</v>
      </c>
      <c r="M19" s="822">
        <f>('Tab_3_5_-_hjemmetjenester'!AH21+'Tab_3_5_-_hjemmetjenester'!AI21+'Tab_3_5_-_hjemmetjenester'!AJ21+'Tab_3_5_-_hjemmetjenester'!AK21)/'Tab_3_6_-_andel_mottakere_hj_tj'!G19</f>
        <v>0.2929936305732484</v>
      </c>
      <c r="N19" s="823">
        <f>('Tab_3_5_-_hjemmetjenester'!AG21+'Tab_3_5_-_hjemmetjenester'!AH21+'Tab_3_5_-_hjemmetjenester'!AI21+'Tab_3_5_-_hjemmetjenester'!AK21)/H19</f>
        <v>0.10960528544807725</v>
      </c>
    </row>
    <row r="20" spans="1:15" ht="12.9" customHeight="1" x14ac:dyDescent="0.25">
      <c r="A20" s="619">
        <v>13</v>
      </c>
      <c r="B20" s="620" t="s">
        <v>26</v>
      </c>
      <c r="C20" s="1389">
        <v>43316</v>
      </c>
      <c r="D20" s="1385">
        <v>4007</v>
      </c>
      <c r="E20" s="1385">
        <v>2284</v>
      </c>
      <c r="F20" s="1390">
        <v>582</v>
      </c>
      <c r="G20" s="924">
        <f t="shared" si="0"/>
        <v>2866</v>
      </c>
      <c r="H20" s="690">
        <f t="shared" si="1"/>
        <v>6873</v>
      </c>
      <c r="I20" s="821">
        <f>('Tab_3_5_-_hjemmetjenester'!AE22+'Tab_3_5_-_hjemmetjenester'!AF22)/'Tab_3_6_-_andel_mottakere_hj_tj'!C20</f>
        <v>9.7192723243143403E-3</v>
      </c>
      <c r="J20" s="822">
        <f>'Tab_3_5_-_hjemmetjenester'!AG22/'Tab_3_6_-_andel_mottakere_hj_tj'!D20</f>
        <v>6.4387322186174198E-2</v>
      </c>
      <c r="K20" s="822">
        <f>('Tab_3_5_-_hjemmetjenester'!AH22+'Tab_3_5_-_hjemmetjenester'!AI22)/E20</f>
        <v>0.26138353765323991</v>
      </c>
      <c r="L20" s="822">
        <f>('Tab_3_5_-_hjemmetjenester'!AJ22+'Tab_3_5_-_hjemmetjenester'!AK22)/'Tab_3_6_-_andel_mottakere_hj_tj'!F20</f>
        <v>0.44501718213058417</v>
      </c>
      <c r="M20" s="822">
        <f>('Tab_3_5_-_hjemmetjenester'!AH22+'Tab_3_5_-_hjemmetjenester'!AI22+'Tab_3_5_-_hjemmetjenester'!AJ22+'Tab_3_5_-_hjemmetjenester'!AK22)/'Tab_3_6_-_andel_mottakere_hj_tj'!G20</f>
        <v>0.29867411025819957</v>
      </c>
      <c r="N20" s="823">
        <f>('Tab_3_5_-_hjemmetjenester'!AG22+'Tab_3_5_-_hjemmetjenester'!AH22+'Tab_3_5_-_hjemmetjenester'!AI22+'Tab_3_5_-_hjemmetjenester'!AK22)/H20</f>
        <v>0.1326931470973374</v>
      </c>
    </row>
    <row r="21" spans="1:15" ht="12.9" customHeight="1" x14ac:dyDescent="0.25">
      <c r="A21" s="619">
        <v>14</v>
      </c>
      <c r="B21" s="620" t="s">
        <v>27</v>
      </c>
      <c r="C21" s="1389">
        <v>43471</v>
      </c>
      <c r="D21" s="1385">
        <v>4819</v>
      </c>
      <c r="E21" s="1385">
        <v>1803</v>
      </c>
      <c r="F21" s="1390">
        <v>676</v>
      </c>
      <c r="G21" s="924">
        <f t="shared" si="0"/>
        <v>2479</v>
      </c>
      <c r="H21" s="690">
        <f t="shared" si="1"/>
        <v>7298</v>
      </c>
      <c r="I21" s="821">
        <f>('Tab_3_5_-_hjemmetjenester'!AE23+'Tab_3_5_-_hjemmetjenester'!AF23)/'Tab_3_6_-_andel_mottakere_hj_tj'!C21</f>
        <v>9.6616134894527382E-3</v>
      </c>
      <c r="J21" s="822">
        <f>'Tab_3_5_-_hjemmetjenester'!AG23/'Tab_3_6_-_andel_mottakere_hj_tj'!D21</f>
        <v>5.519817389499896E-2</v>
      </c>
      <c r="K21" s="822">
        <f>('Tab_3_5_-_hjemmetjenester'!AH23+'Tab_3_5_-_hjemmetjenester'!AI23)/E21</f>
        <v>0.28175263449805882</v>
      </c>
      <c r="L21" s="822">
        <f>('Tab_3_5_-_hjemmetjenester'!AJ23+'Tab_3_5_-_hjemmetjenester'!AK23)/'Tab_3_6_-_andel_mottakere_hj_tj'!F21</f>
        <v>0.47337278106508873</v>
      </c>
      <c r="M21" s="822">
        <f>('Tab_3_5_-_hjemmetjenester'!AH23+'Tab_3_5_-_hjemmetjenester'!AI23+'Tab_3_5_-_hjemmetjenester'!AJ23+'Tab_3_5_-_hjemmetjenester'!AK23)/'Tab_3_6_-_andel_mottakere_hj_tj'!G21</f>
        <v>0.33400564743848327</v>
      </c>
      <c r="N21" s="823">
        <f>('Tab_3_5_-_hjemmetjenester'!AG23+'Tab_3_5_-_hjemmetjenester'!AH23+'Tab_3_5_-_hjemmetjenester'!AI23+'Tab_3_5_-_hjemmetjenester'!AK23)/H21</f>
        <v>0.11455193203617429</v>
      </c>
    </row>
    <row r="22" spans="1:15" ht="12.9" customHeight="1" thickBot="1" x14ac:dyDescent="0.3">
      <c r="A22" s="624">
        <v>15</v>
      </c>
      <c r="B22" s="625" t="s">
        <v>28</v>
      </c>
      <c r="C22" s="1391">
        <v>35509</v>
      </c>
      <c r="D22" s="1392">
        <v>2571</v>
      </c>
      <c r="E22" s="1392">
        <v>517</v>
      </c>
      <c r="F22" s="1393">
        <v>119</v>
      </c>
      <c r="G22" s="925">
        <f t="shared" si="0"/>
        <v>636</v>
      </c>
      <c r="H22" s="693">
        <f t="shared" si="1"/>
        <v>3207</v>
      </c>
      <c r="I22" s="824">
        <f>('Tab_3_5_-_hjemmetjenester'!AE24+'Tab_3_5_-_hjemmetjenester'!AF24)/'Tab_3_6_-_andel_mottakere_hj_tj'!C22</f>
        <v>1.3320566616914022E-2</v>
      </c>
      <c r="J22" s="825">
        <f>'Tab_3_5_-_hjemmetjenester'!AG24/'Tab_3_6_-_andel_mottakere_hj_tj'!D22</f>
        <v>5.4453520031116295E-2</v>
      </c>
      <c r="K22" s="825">
        <f>('Tab_3_5_-_hjemmetjenester'!AH24+'Tab_3_5_-_hjemmetjenester'!AI24)/E22</f>
        <v>0.2572533849129594</v>
      </c>
      <c r="L22" s="825">
        <f>('Tab_3_5_-_hjemmetjenester'!AJ24+'Tab_3_5_-_hjemmetjenester'!AK24)/'Tab_3_6_-_andel_mottakere_hj_tj'!F22</f>
        <v>0.45378151260504201</v>
      </c>
      <c r="M22" s="825">
        <f>('Tab_3_5_-_hjemmetjenester'!AH24+'Tab_3_5_-_hjemmetjenester'!AI24+'Tab_3_5_-_hjemmetjenester'!AJ24+'Tab_3_5_-_hjemmetjenester'!AK24)/'Tab_3_6_-_andel_mottakere_hj_tj'!G22</f>
        <v>0.29402515723270439</v>
      </c>
      <c r="N22" s="826">
        <f>('Tab_3_5_-_hjemmetjenester'!AG24+'Tab_3_5_-_hjemmetjenester'!AH24+'Tab_3_5_-_hjemmetjenester'!AI24+'Tab_3_5_-_hjemmetjenester'!AK24)/H22</f>
        <v>8.8556283130651697E-2</v>
      </c>
    </row>
    <row r="23" spans="1:15" s="827" customFormat="1" ht="22.5" customHeight="1" x14ac:dyDescent="0.25">
      <c r="A23" s="674"/>
      <c r="B23" s="981" t="s">
        <v>488</v>
      </c>
      <c r="C23" s="1382">
        <f t="shared" ref="C23:H23" si="2">SUM(C8:C22)</f>
        <v>591892</v>
      </c>
      <c r="D23" s="1383">
        <f t="shared" si="2"/>
        <v>50499</v>
      </c>
      <c r="E23" s="1383">
        <f t="shared" si="2"/>
        <v>15998</v>
      </c>
      <c r="F23" s="1384">
        <f t="shared" si="2"/>
        <v>4965</v>
      </c>
      <c r="G23" s="982">
        <f t="shared" si="2"/>
        <v>20963</v>
      </c>
      <c r="H23" s="1214">
        <f t="shared" si="2"/>
        <v>71462</v>
      </c>
      <c r="I23" s="1218">
        <f>('Tab_3_5_-_hjemmetjenester'!AE25+'Tab_3_5_-_hjemmetjenester'!AF25)/'Tab_3_6_-_andel_mottakere_hj_tj'!C23</f>
        <v>1.0309313185513574E-2</v>
      </c>
      <c r="J23" s="840">
        <f>'Tab_3_5_-_hjemmetjenester'!AG25/'Tab_3_6_-_andel_mottakere_hj_tj'!D23</f>
        <v>6.4258698192043412E-2</v>
      </c>
      <c r="K23" s="841">
        <f>('Tab_3_5_-_hjemmetjenester'!AH25+'Tab_3_5_-_hjemmetjenester'!AI25)/E23</f>
        <v>0.25565695711963998</v>
      </c>
      <c r="L23" s="841">
        <f>('Tab_3_5_-_hjemmetjenester'!AJ25+'Tab_3_5_-_hjemmetjenester'!AK25)/'Tab_3_6_-_andel_mottakere_hj_tj'!F23</f>
        <v>0.43705941591137965</v>
      </c>
      <c r="M23" s="841">
        <f>('Tab_3_5_-_hjemmetjenester'!AH25+'Tab_3_5_-_hjemmetjenester'!AI25+'Tab_3_5_-_hjemmetjenester'!AJ25+'Tab_3_5_-_hjemmetjenester'!AK25)/'Tab_3_6_-_andel_mottakere_hj_tj'!G23</f>
        <v>0.29862138052759624</v>
      </c>
      <c r="N23" s="842">
        <f>('Tab_3_5_-_hjemmetjenester'!AG25+'Tab_3_5_-_hjemmetjenester'!AH25+'Tab_3_5_-_hjemmetjenester'!AI25+'Tab_3_5_-_hjemmetjenester'!AK25)/H23</f>
        <v>0.10949875458285523</v>
      </c>
      <c r="O23" s="80"/>
    </row>
    <row r="24" spans="1:15" ht="22.5" customHeight="1" x14ac:dyDescent="0.2">
      <c r="A24" s="662"/>
      <c r="B24" s="860" t="s">
        <v>436</v>
      </c>
      <c r="C24" s="689">
        <v>585090</v>
      </c>
      <c r="D24" s="663">
        <v>48562</v>
      </c>
      <c r="E24" s="663">
        <v>16205</v>
      </c>
      <c r="F24" s="1215">
        <v>5015</v>
      </c>
      <c r="G24" s="689">
        <v>21220</v>
      </c>
      <c r="H24" s="1215">
        <v>69782</v>
      </c>
      <c r="I24" s="1219">
        <v>1.0118101488659863E-2</v>
      </c>
      <c r="J24" s="828">
        <v>6.6677649190725261E-2</v>
      </c>
      <c r="K24" s="829">
        <v>0.27065720456649184</v>
      </c>
      <c r="L24" s="829">
        <v>0.45004985044865403</v>
      </c>
      <c r="M24" s="829">
        <v>0.31305372290292177</v>
      </c>
      <c r="N24" s="830">
        <v>0.11576051130664068</v>
      </c>
    </row>
    <row r="25" spans="1:15" s="926" customFormat="1" ht="22.5" customHeight="1" x14ac:dyDescent="0.2">
      <c r="A25" s="1211"/>
      <c r="B25" s="860" t="s">
        <v>387</v>
      </c>
      <c r="C25" s="1213">
        <v>574518</v>
      </c>
      <c r="D25" s="1212">
        <v>46503</v>
      </c>
      <c r="E25" s="1212">
        <v>16527</v>
      </c>
      <c r="F25" s="1216">
        <v>5055</v>
      </c>
      <c r="G25" s="1213">
        <v>21582</v>
      </c>
      <c r="H25" s="1216">
        <v>68085</v>
      </c>
      <c r="I25" s="1220">
        <v>1.0361729310482874E-2</v>
      </c>
      <c r="J25" s="829">
        <v>6.8490204933015081E-2</v>
      </c>
      <c r="K25" s="829">
        <v>0.28825558177527683</v>
      </c>
      <c r="L25" s="829">
        <v>0.44431256181998025</v>
      </c>
      <c r="M25" s="829">
        <v>0.32480771012881104</v>
      </c>
      <c r="N25" s="830">
        <v>0.14973929646765072</v>
      </c>
    </row>
    <row r="26" spans="1:15" s="827" customFormat="1" ht="22.5" customHeight="1" thickBot="1" x14ac:dyDescent="0.3">
      <c r="A26" s="676"/>
      <c r="B26" s="862" t="s">
        <v>200</v>
      </c>
      <c r="C26" s="867">
        <v>555191</v>
      </c>
      <c r="D26" s="677">
        <v>41315</v>
      </c>
      <c r="E26" s="677">
        <v>17503</v>
      </c>
      <c r="F26" s="1217">
        <v>4798</v>
      </c>
      <c r="G26" s="867">
        <v>22301</v>
      </c>
      <c r="H26" s="1217">
        <v>63616</v>
      </c>
      <c r="I26" s="1221">
        <v>1.0322573672844121E-2</v>
      </c>
      <c r="J26" s="831">
        <v>7.6146677961999268E-2</v>
      </c>
      <c r="K26" s="832">
        <v>0.28960749585785295</v>
      </c>
      <c r="L26" s="832">
        <v>0.45706544393497289</v>
      </c>
      <c r="M26" s="832">
        <v>0.32563562172099908</v>
      </c>
      <c r="N26" s="833">
        <v>0.1636066398390342</v>
      </c>
      <c r="O26" s="80"/>
    </row>
    <row r="27" spans="1:15" s="827" customFormat="1" ht="22.5" customHeight="1" x14ac:dyDescent="0.25">
      <c r="A27" s="843" t="s">
        <v>530</v>
      </c>
      <c r="B27" s="844"/>
      <c r="C27" s="845"/>
      <c r="D27" s="845"/>
      <c r="E27" s="845"/>
      <c r="F27" s="845"/>
      <c r="G27" s="845"/>
      <c r="H27" s="845"/>
      <c r="I27" s="846"/>
      <c r="J27" s="846"/>
      <c r="K27" s="847"/>
      <c r="L27" s="847"/>
      <c r="M27" s="847"/>
      <c r="N27" s="847"/>
      <c r="O27" s="80"/>
    </row>
    <row r="28" spans="1:15" s="827" customFormat="1" ht="22.5" customHeight="1" x14ac:dyDescent="0.25">
      <c r="A28" s="843" t="s">
        <v>461</v>
      </c>
      <c r="B28" s="844"/>
      <c r="C28" s="845"/>
      <c r="D28" s="845"/>
      <c r="E28" s="845"/>
      <c r="F28" s="845"/>
      <c r="G28" s="845"/>
      <c r="H28" s="845"/>
      <c r="I28" s="846"/>
      <c r="J28" s="846"/>
      <c r="K28" s="847"/>
      <c r="L28" s="847"/>
      <c r="M28" s="847"/>
      <c r="N28" s="847"/>
      <c r="O28" s="80"/>
    </row>
    <row r="29" spans="1:15" s="827" customFormat="1" ht="22.5" customHeight="1" x14ac:dyDescent="0.25">
      <c r="A29" s="843" t="s">
        <v>529</v>
      </c>
      <c r="B29" s="844"/>
      <c r="C29" s="845"/>
      <c r="D29" s="845"/>
      <c r="E29" s="845"/>
      <c r="F29" s="845"/>
      <c r="G29" s="845"/>
      <c r="H29" s="845"/>
      <c r="I29" s="846"/>
      <c r="J29" s="846"/>
      <c r="K29" s="847"/>
      <c r="L29" s="847"/>
      <c r="M29" s="847"/>
      <c r="N29" s="847"/>
      <c r="O29" s="80"/>
    </row>
    <row r="30" spans="1:15" s="839" customFormat="1" ht="22.5" customHeight="1" x14ac:dyDescent="0.25">
      <c r="A30" s="82"/>
      <c r="B30" s="834"/>
      <c r="C30" s="835"/>
      <c r="D30" s="835"/>
      <c r="E30" s="835"/>
      <c r="F30" s="835"/>
      <c r="G30" s="835"/>
      <c r="H30" s="835"/>
      <c r="I30" s="836"/>
      <c r="J30" s="836"/>
      <c r="K30" s="837"/>
      <c r="L30" s="837"/>
      <c r="M30" s="837"/>
      <c r="N30" s="837"/>
      <c r="O30" s="838"/>
    </row>
    <row r="46" spans="1:1" x14ac:dyDescent="0.2">
      <c r="A46" s="80"/>
    </row>
  </sheetData>
  <mergeCells count="2">
    <mergeCell ref="C6:H6"/>
    <mergeCell ref="I6:N6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Footer>&amp;L&amp;F&amp;RÅrsstatistikk 2016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J29"/>
  <sheetViews>
    <sheetView showGridLines="0" view="pageLayout" topLeftCell="A5" zoomScaleNormal="100" workbookViewId="0">
      <selection activeCell="C10" sqref="C10:F24"/>
    </sheetView>
  </sheetViews>
  <sheetFormatPr baseColWidth="10" defaultColWidth="11.44140625" defaultRowHeight="13.2" x14ac:dyDescent="0.25"/>
  <cols>
    <col min="1" max="1" width="6.109375" style="300" bestFit="1" customWidth="1"/>
    <col min="2" max="2" width="34.109375" style="117" customWidth="1"/>
    <col min="3" max="3" width="11.88671875" style="117" customWidth="1"/>
    <col min="4" max="4" width="11.33203125" style="117" customWidth="1"/>
    <col min="5" max="5" width="12.44140625" style="117" customWidth="1"/>
    <col min="6" max="6" width="11.5546875" style="117" customWidth="1"/>
    <col min="7" max="7" width="12.44140625" style="117" customWidth="1"/>
    <col min="8" max="8" width="11" style="117" customWidth="1"/>
    <col min="9" max="16384" width="11.44140625" style="117"/>
  </cols>
  <sheetData>
    <row r="1" spans="1:10" x14ac:dyDescent="0.25">
      <c r="A1" s="273"/>
      <c r="B1" s="274"/>
    </row>
    <row r="2" spans="1:10" x14ac:dyDescent="0.25">
      <c r="A2" s="275" t="s">
        <v>0</v>
      </c>
    </row>
    <row r="3" spans="1:10" x14ac:dyDescent="0.25">
      <c r="A3" s="275"/>
    </row>
    <row r="4" spans="1:10" x14ac:dyDescent="0.25">
      <c r="A4" s="275" t="str">
        <f>A7</f>
        <v>Tabell 3 -7 - A1 -  Saksbehandlingstider i pleie- og omsorgssektoren - hjemmetjenester hittil i år</v>
      </c>
    </row>
    <row r="5" spans="1:10" x14ac:dyDescent="0.25">
      <c r="A5" s="275"/>
    </row>
    <row r="7" spans="1:10" s="276" customFormat="1" ht="30" customHeight="1" thickBot="1" x14ac:dyDescent="0.3">
      <c r="A7" s="7" t="s">
        <v>174</v>
      </c>
    </row>
    <row r="8" spans="1:10" s="280" customFormat="1" ht="26.25" customHeight="1" thickBot="1" x14ac:dyDescent="0.3">
      <c r="A8" s="277"/>
      <c r="B8" s="278"/>
      <c r="C8" s="1555" t="s">
        <v>65</v>
      </c>
      <c r="D8" s="1556"/>
      <c r="E8" s="1557" t="s">
        <v>100</v>
      </c>
      <c r="F8" s="1558"/>
      <c r="G8" s="276"/>
      <c r="H8" s="279"/>
    </row>
    <row r="9" spans="1:10" s="280" customFormat="1" ht="82.5" customHeight="1" thickBot="1" x14ac:dyDescent="0.3">
      <c r="A9" s="281" t="s">
        <v>2</v>
      </c>
      <c r="B9" s="282" t="s">
        <v>3</v>
      </c>
      <c r="C9" s="283" t="s">
        <v>101</v>
      </c>
      <c r="D9" s="284" t="s">
        <v>102</v>
      </c>
      <c r="E9" s="285" t="s">
        <v>101</v>
      </c>
      <c r="F9" s="286" t="s">
        <v>102</v>
      </c>
      <c r="G9" s="276"/>
      <c r="H9" s="279"/>
    </row>
    <row r="10" spans="1:10" ht="12.9" customHeight="1" x14ac:dyDescent="0.25">
      <c r="A10" s="287">
        <v>1</v>
      </c>
      <c r="B10" s="288" t="s">
        <v>14</v>
      </c>
      <c r="C10" s="562">
        <v>20</v>
      </c>
      <c r="D10" s="1130">
        <v>2</v>
      </c>
      <c r="E10" s="562">
        <v>14</v>
      </c>
      <c r="F10" s="1130">
        <v>11</v>
      </c>
      <c r="H10" s="565"/>
      <c r="I10" s="564"/>
      <c r="J10" s="565"/>
    </row>
    <row r="11" spans="1:10" ht="12.9" customHeight="1" x14ac:dyDescent="0.25">
      <c r="A11" s="289">
        <v>2</v>
      </c>
      <c r="B11" s="290" t="s">
        <v>15</v>
      </c>
      <c r="C11" s="563">
        <v>25</v>
      </c>
      <c r="D11" s="1131">
        <v>6</v>
      </c>
      <c r="E11" s="563">
        <v>12</v>
      </c>
      <c r="F11" s="1131">
        <v>3</v>
      </c>
      <c r="H11" s="565"/>
      <c r="I11" s="564"/>
      <c r="J11" s="565"/>
    </row>
    <row r="12" spans="1:10" ht="12.9" customHeight="1" x14ac:dyDescent="0.25">
      <c r="A12" s="289">
        <v>3</v>
      </c>
      <c r="B12" s="290" t="s">
        <v>16</v>
      </c>
      <c r="C12" s="563">
        <v>31</v>
      </c>
      <c r="D12" s="1131">
        <v>7</v>
      </c>
      <c r="E12" s="563">
        <v>10</v>
      </c>
      <c r="F12" s="1131">
        <v>2</v>
      </c>
      <c r="H12" s="565"/>
      <c r="I12" s="564"/>
      <c r="J12" s="565"/>
    </row>
    <row r="13" spans="1:10" ht="12.9" customHeight="1" x14ac:dyDescent="0.25">
      <c r="A13" s="289">
        <v>4</v>
      </c>
      <c r="B13" s="290" t="s">
        <v>17</v>
      </c>
      <c r="C13" s="563">
        <v>15</v>
      </c>
      <c r="D13" s="1131">
        <v>5</v>
      </c>
      <c r="E13" s="563">
        <v>7</v>
      </c>
      <c r="F13" s="1131">
        <v>1</v>
      </c>
      <c r="H13" s="565"/>
      <c r="I13" s="564"/>
      <c r="J13" s="565"/>
    </row>
    <row r="14" spans="1:10" ht="12.9" customHeight="1" x14ac:dyDescent="0.25">
      <c r="A14" s="289">
        <v>5</v>
      </c>
      <c r="B14" s="290" t="s">
        <v>18</v>
      </c>
      <c r="C14" s="563">
        <v>22</v>
      </c>
      <c r="D14" s="1131">
        <v>4</v>
      </c>
      <c r="E14" s="563">
        <v>5</v>
      </c>
      <c r="F14" s="1131">
        <v>2</v>
      </c>
      <c r="H14" s="274"/>
    </row>
    <row r="15" spans="1:10" ht="18.75" customHeight="1" x14ac:dyDescent="0.25">
      <c r="A15" s="292">
        <v>6</v>
      </c>
      <c r="B15" s="293" t="s">
        <v>19</v>
      </c>
      <c r="C15" s="563">
        <v>26</v>
      </c>
      <c r="D15" s="1131">
        <v>9</v>
      </c>
      <c r="E15" s="563">
        <v>6</v>
      </c>
      <c r="F15" s="1131">
        <v>1</v>
      </c>
      <c r="H15" s="274"/>
    </row>
    <row r="16" spans="1:10" ht="12.9" customHeight="1" x14ac:dyDescent="0.25">
      <c r="A16" s="292">
        <v>7</v>
      </c>
      <c r="B16" s="293" t="s">
        <v>20</v>
      </c>
      <c r="C16" s="563">
        <v>28.8</v>
      </c>
      <c r="D16" s="1131">
        <v>9.6999999999999993</v>
      </c>
      <c r="E16" s="563">
        <v>9.9</v>
      </c>
      <c r="F16" s="1131">
        <v>2.6</v>
      </c>
      <c r="H16" s="274"/>
    </row>
    <row r="17" spans="1:8" ht="12.9" customHeight="1" x14ac:dyDescent="0.25">
      <c r="A17" s="289">
        <v>8</v>
      </c>
      <c r="B17" s="290" t="s">
        <v>21</v>
      </c>
      <c r="C17" s="563">
        <v>15</v>
      </c>
      <c r="D17" s="1131">
        <v>5</v>
      </c>
      <c r="E17" s="563">
        <v>6</v>
      </c>
      <c r="F17" s="1131">
        <v>1</v>
      </c>
      <c r="H17" s="274"/>
    </row>
    <row r="18" spans="1:8" ht="12.9" customHeight="1" x14ac:dyDescent="0.25">
      <c r="A18" s="289">
        <v>9</v>
      </c>
      <c r="B18" s="290" t="s">
        <v>22</v>
      </c>
      <c r="C18" s="563">
        <v>29.3</v>
      </c>
      <c r="D18" s="1131">
        <v>4.9000000000000004</v>
      </c>
      <c r="E18" s="563">
        <v>6.8</v>
      </c>
      <c r="F18" s="1131">
        <v>7.4</v>
      </c>
      <c r="H18" s="274"/>
    </row>
    <row r="19" spans="1:8" ht="12.9" customHeight="1" x14ac:dyDescent="0.25">
      <c r="A19" s="289">
        <v>10</v>
      </c>
      <c r="B19" s="290" t="s">
        <v>23</v>
      </c>
      <c r="C19" s="563">
        <v>27.5</v>
      </c>
      <c r="D19" s="1131">
        <v>7.2</v>
      </c>
      <c r="E19" s="563">
        <v>4.8</v>
      </c>
      <c r="F19" s="1131">
        <v>1.5</v>
      </c>
      <c r="H19" s="274"/>
    </row>
    <row r="20" spans="1:8" ht="19.5" customHeight="1" x14ac:dyDescent="0.25">
      <c r="A20" s="292">
        <v>11</v>
      </c>
      <c r="B20" s="293" t="s">
        <v>24</v>
      </c>
      <c r="C20" s="563">
        <v>14.4</v>
      </c>
      <c r="D20" s="1131">
        <v>3.3</v>
      </c>
      <c r="E20" s="563">
        <v>3.9</v>
      </c>
      <c r="F20" s="1131">
        <v>1.9</v>
      </c>
      <c r="H20" s="274"/>
    </row>
    <row r="21" spans="1:8" ht="12.9" customHeight="1" x14ac:dyDescent="0.25">
      <c r="A21" s="289">
        <v>12</v>
      </c>
      <c r="B21" s="290" t="s">
        <v>25</v>
      </c>
      <c r="C21" s="563">
        <v>37.9</v>
      </c>
      <c r="D21" s="1131">
        <v>16.100000000000001</v>
      </c>
      <c r="E21" s="563">
        <v>13.2</v>
      </c>
      <c r="F21" s="1131">
        <v>0.7</v>
      </c>
      <c r="G21" s="174"/>
      <c r="H21" s="274"/>
    </row>
    <row r="22" spans="1:8" ht="12.9" customHeight="1" x14ac:dyDescent="0.25">
      <c r="A22" s="289">
        <v>13</v>
      </c>
      <c r="B22" s="290" t="s">
        <v>26</v>
      </c>
      <c r="C22" s="563">
        <v>34.799999999999997</v>
      </c>
      <c r="D22" s="1131">
        <v>5.6</v>
      </c>
      <c r="E22" s="563">
        <v>10</v>
      </c>
      <c r="F22" s="1131">
        <v>1.8</v>
      </c>
      <c r="H22" s="274"/>
    </row>
    <row r="23" spans="1:8" ht="12.9" customHeight="1" x14ac:dyDescent="0.25">
      <c r="A23" s="289">
        <v>14</v>
      </c>
      <c r="B23" s="290" t="s">
        <v>27</v>
      </c>
      <c r="C23" s="563">
        <v>20.3</v>
      </c>
      <c r="D23" s="1131">
        <v>6.2</v>
      </c>
      <c r="E23" s="563">
        <v>31.5</v>
      </c>
      <c r="F23" s="1131">
        <v>8.3000000000000007</v>
      </c>
      <c r="H23" s="274"/>
    </row>
    <row r="24" spans="1:8" ht="12.9" customHeight="1" thickBot="1" x14ac:dyDescent="0.3">
      <c r="A24" s="294">
        <v>15</v>
      </c>
      <c r="B24" s="295" t="s">
        <v>28</v>
      </c>
      <c r="C24" s="1394">
        <v>17.899999999999999</v>
      </c>
      <c r="D24" s="1395">
        <v>13.7</v>
      </c>
      <c r="E24" s="1394">
        <v>5.7</v>
      </c>
      <c r="F24" s="1395">
        <v>2.4</v>
      </c>
      <c r="H24" s="274"/>
    </row>
    <row r="25" spans="1:8" x14ac:dyDescent="0.25">
      <c r="A25" s="296"/>
      <c r="B25" s="1096" t="s">
        <v>531</v>
      </c>
      <c r="C25" s="1097">
        <f t="shared" ref="C25:F25" si="0">AVERAGE(C10:C24)</f>
        <v>24.326666666666668</v>
      </c>
      <c r="D25" s="1222">
        <f t="shared" si="0"/>
        <v>6.98</v>
      </c>
      <c r="E25" s="1097">
        <f t="shared" si="0"/>
        <v>9.7200000000000006</v>
      </c>
      <c r="F25" s="1095">
        <f t="shared" si="0"/>
        <v>3.1733333333333333</v>
      </c>
      <c r="H25" s="274"/>
    </row>
    <row r="26" spans="1:8" s="557" customFormat="1" x14ac:dyDescent="0.25">
      <c r="A26" s="297"/>
      <c r="B26" s="929" t="s">
        <v>479</v>
      </c>
      <c r="C26" s="931">
        <v>24.073333333333327</v>
      </c>
      <c r="D26" s="1223">
        <v>5.6799999999999988</v>
      </c>
      <c r="E26" s="931">
        <v>10.146666666666667</v>
      </c>
      <c r="F26" s="291">
        <v>2.1533333333333333</v>
      </c>
      <c r="H26" s="559"/>
    </row>
    <row r="27" spans="1:8" s="557" customFormat="1" ht="13.8" thickBot="1" x14ac:dyDescent="0.3">
      <c r="A27" s="298"/>
      <c r="B27" s="930" t="s">
        <v>478</v>
      </c>
      <c r="C27" s="932">
        <v>26.573333333333334</v>
      </c>
      <c r="D27" s="1224">
        <v>5.1800000000000006</v>
      </c>
      <c r="E27" s="932">
        <v>9.3199999999999985</v>
      </c>
      <c r="F27" s="299">
        <v>1.4400000000000004</v>
      </c>
      <c r="H27" s="559"/>
    </row>
    <row r="28" spans="1:8" x14ac:dyDescent="0.25">
      <c r="A28" s="275" t="s">
        <v>71</v>
      </c>
    </row>
    <row r="29" spans="1:8" x14ac:dyDescent="0.25">
      <c r="A29" s="275" t="s">
        <v>148</v>
      </c>
    </row>
  </sheetData>
  <mergeCells count="2">
    <mergeCell ref="C8:D8"/>
    <mergeCell ref="E8:F8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Footer>&amp;L&amp;F&amp;RÅrsstatistikk 2016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"/>
  <sheetViews>
    <sheetView showGridLines="0" view="pageLayout" topLeftCell="A2" zoomScaleNormal="100" workbookViewId="0">
      <selection activeCell="Q39" sqref="Q39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4" width="16.33203125" style="2" customWidth="1"/>
    <col min="5" max="6" width="16.33203125" style="555" customWidth="1"/>
    <col min="7" max="7" width="26.44140625" style="2" customWidth="1"/>
    <col min="8" max="8" width="19.88671875" style="2" customWidth="1"/>
    <col min="9" max="9" width="6.44140625" style="2" customWidth="1"/>
    <col min="10" max="10" width="7.109375" style="2" customWidth="1"/>
    <col min="11" max="11" width="11.44140625" style="2" customWidth="1"/>
    <col min="12" max="16384" width="11.44140625" style="2"/>
  </cols>
  <sheetData>
    <row r="1" spans="1:10" x14ac:dyDescent="0.2">
      <c r="A1" s="154" t="s">
        <v>204</v>
      </c>
      <c r="B1" s="155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3-7 -  Brukerundersøkelse og kvalitetsmåling i hjemmetjenesten</v>
      </c>
    </row>
    <row r="6" spans="1:10" x14ac:dyDescent="0.2">
      <c r="A6" s="1"/>
    </row>
    <row r="8" spans="1:10" s="38" customFormat="1" ht="30" customHeight="1" thickBot="1" x14ac:dyDescent="0.3">
      <c r="A8" s="773" t="s">
        <v>289</v>
      </c>
    </row>
    <row r="9" spans="1:10" s="44" customFormat="1" ht="26.25" customHeight="1" thickBot="1" x14ac:dyDescent="0.3">
      <c r="A9" s="603"/>
      <c r="B9" s="604"/>
      <c r="C9" s="1520" t="s">
        <v>402</v>
      </c>
      <c r="D9" s="1521"/>
      <c r="E9" s="1559" t="s">
        <v>403</v>
      </c>
      <c r="F9" s="1560"/>
      <c r="G9" s="1522" t="s">
        <v>290</v>
      </c>
      <c r="H9" s="1520"/>
      <c r="I9" s="774"/>
    </row>
    <row r="10" spans="1:10" s="44" customFormat="1" ht="53.25" customHeight="1" thickBot="1" x14ac:dyDescent="0.3">
      <c r="A10" s="775" t="s">
        <v>2</v>
      </c>
      <c r="B10" s="776" t="s">
        <v>3</v>
      </c>
      <c r="C10" s="777" t="s">
        <v>291</v>
      </c>
      <c r="D10" s="1397" t="s">
        <v>292</v>
      </c>
      <c r="E10" s="1402"/>
      <c r="F10" s="1403"/>
      <c r="G10" s="1398" t="s">
        <v>293</v>
      </c>
      <c r="H10" s="778" t="s">
        <v>294</v>
      </c>
    </row>
    <row r="11" spans="1:10" s="6" customFormat="1" ht="12.9" customHeight="1" x14ac:dyDescent="0.25">
      <c r="A11" s="18">
        <v>1</v>
      </c>
      <c r="B11" s="19" t="s">
        <v>14</v>
      </c>
      <c r="C11" s="1036"/>
      <c r="D11" s="1040"/>
      <c r="E11" s="1036"/>
      <c r="F11" s="1404"/>
      <c r="G11" s="1399"/>
      <c r="H11" s="1098"/>
      <c r="I11" s="46"/>
      <c r="J11" s="46"/>
    </row>
    <row r="12" spans="1:10" s="6" customFormat="1" ht="12.9" customHeight="1" x14ac:dyDescent="0.25">
      <c r="A12" s="25">
        <v>2</v>
      </c>
      <c r="B12" s="26" t="s">
        <v>15</v>
      </c>
      <c r="C12" s="1037"/>
      <c r="D12" s="1041"/>
      <c r="E12" s="1037"/>
      <c r="F12" s="1405"/>
      <c r="G12" s="1400"/>
      <c r="H12" s="1099"/>
      <c r="I12" s="46"/>
      <c r="J12" s="46"/>
    </row>
    <row r="13" spans="1:10" s="6" customFormat="1" ht="12.9" customHeight="1" x14ac:dyDescent="0.25">
      <c r="A13" s="25">
        <v>3</v>
      </c>
      <c r="B13" s="26" t="s">
        <v>16</v>
      </c>
      <c r="C13" s="1037"/>
      <c r="D13" s="1041"/>
      <c r="E13" s="1037"/>
      <c r="F13" s="1405"/>
      <c r="G13" s="1400"/>
      <c r="H13" s="1099"/>
      <c r="I13" s="46"/>
      <c r="J13" s="46"/>
    </row>
    <row r="14" spans="1:10" s="6" customFormat="1" ht="12.9" customHeight="1" x14ac:dyDescent="0.25">
      <c r="A14" s="25">
        <v>4</v>
      </c>
      <c r="B14" s="26" t="s">
        <v>17</v>
      </c>
      <c r="C14" s="1037"/>
      <c r="D14" s="1041"/>
      <c r="E14" s="1037"/>
      <c r="F14" s="1405"/>
      <c r="G14" s="1400"/>
      <c r="H14" s="1099"/>
      <c r="I14" s="46"/>
      <c r="J14" s="46"/>
    </row>
    <row r="15" spans="1:10" s="6" customFormat="1" ht="12.9" customHeight="1" x14ac:dyDescent="0.25">
      <c r="A15" s="25">
        <v>5</v>
      </c>
      <c r="B15" s="26" t="s">
        <v>18</v>
      </c>
      <c r="C15" s="1037"/>
      <c r="D15" s="1041"/>
      <c r="E15" s="1037"/>
      <c r="F15" s="1405"/>
      <c r="G15" s="1400"/>
      <c r="H15" s="1099"/>
      <c r="I15" s="46"/>
      <c r="J15" s="46"/>
    </row>
    <row r="16" spans="1:10" s="6" customFormat="1" ht="12.9" customHeight="1" x14ac:dyDescent="0.25">
      <c r="A16" s="25">
        <v>6</v>
      </c>
      <c r="B16" s="26" t="s">
        <v>19</v>
      </c>
      <c r="C16" s="1037"/>
      <c r="D16" s="1041"/>
      <c r="E16" s="1037"/>
      <c r="F16" s="1405"/>
      <c r="G16" s="1400"/>
      <c r="H16" s="1099"/>
      <c r="I16" s="46"/>
      <c r="J16" s="46"/>
    </row>
    <row r="17" spans="1:10" s="6" customFormat="1" ht="12.9" customHeight="1" x14ac:dyDescent="0.25">
      <c r="A17" s="31">
        <v>7</v>
      </c>
      <c r="B17" s="32" t="s">
        <v>20</v>
      </c>
      <c r="C17" s="1037"/>
      <c r="D17" s="1041"/>
      <c r="E17" s="1037"/>
      <c r="F17" s="1405"/>
      <c r="G17" s="1400"/>
      <c r="H17" s="1099"/>
      <c r="I17" s="46"/>
      <c r="J17" s="46"/>
    </row>
    <row r="18" spans="1:10" s="6" customFormat="1" ht="12.9" customHeight="1" x14ac:dyDescent="0.25">
      <c r="A18" s="25">
        <v>8</v>
      </c>
      <c r="B18" s="26" t="s">
        <v>21</v>
      </c>
      <c r="C18" s="1037"/>
      <c r="D18" s="1041"/>
      <c r="E18" s="1037"/>
      <c r="F18" s="1405"/>
      <c r="G18" s="1400"/>
      <c r="H18" s="1099"/>
      <c r="I18" s="46"/>
      <c r="J18" s="46"/>
    </row>
    <row r="19" spans="1:10" s="6" customFormat="1" ht="12.9" customHeight="1" x14ac:dyDescent="0.25">
      <c r="A19" s="25">
        <v>9</v>
      </c>
      <c r="B19" s="26" t="s">
        <v>22</v>
      </c>
      <c r="C19" s="1037"/>
      <c r="D19" s="1041"/>
      <c r="E19" s="1037"/>
      <c r="F19" s="1405"/>
      <c r="G19" s="1400"/>
      <c r="H19" s="1099"/>
      <c r="I19" s="46"/>
      <c r="J19" s="46"/>
    </row>
    <row r="20" spans="1:10" s="6" customFormat="1" ht="12.9" customHeight="1" x14ac:dyDescent="0.25">
      <c r="A20" s="25">
        <v>10</v>
      </c>
      <c r="B20" s="26" t="s">
        <v>23</v>
      </c>
      <c r="C20" s="1037"/>
      <c r="D20" s="1041"/>
      <c r="E20" s="1037"/>
      <c r="F20" s="1405"/>
      <c r="G20" s="1400"/>
      <c r="H20" s="1099"/>
      <c r="I20" s="46"/>
      <c r="J20" s="46"/>
    </row>
    <row r="21" spans="1:10" s="6" customFormat="1" ht="13.2" x14ac:dyDescent="0.25">
      <c r="A21" s="31">
        <v>11</v>
      </c>
      <c r="B21" s="32" t="s">
        <v>24</v>
      </c>
      <c r="C21" s="1037"/>
      <c r="D21" s="1041"/>
      <c r="E21" s="1037"/>
      <c r="F21" s="1405"/>
      <c r="G21" s="1400"/>
      <c r="H21" s="1099"/>
      <c r="I21" s="46"/>
      <c r="J21" s="46"/>
    </row>
    <row r="22" spans="1:10" s="6" customFormat="1" ht="12.9" customHeight="1" x14ac:dyDescent="0.25">
      <c r="A22" s="25">
        <v>12</v>
      </c>
      <c r="B22" s="26" t="s">
        <v>25</v>
      </c>
      <c r="C22" s="1037"/>
      <c r="D22" s="1041"/>
      <c r="E22" s="1037"/>
      <c r="F22" s="1405"/>
      <c r="G22" s="1400"/>
      <c r="H22" s="1099"/>
      <c r="I22" s="46"/>
      <c r="J22" s="46"/>
    </row>
    <row r="23" spans="1:10" s="6" customFormat="1" ht="12.9" customHeight="1" x14ac:dyDescent="0.25">
      <c r="A23" s="25">
        <v>13</v>
      </c>
      <c r="B23" s="26" t="s">
        <v>26</v>
      </c>
      <c r="C23" s="1038"/>
      <c r="D23" s="1041"/>
      <c r="E23" s="1038"/>
      <c r="F23" s="1405"/>
      <c r="G23" s="1400"/>
      <c r="H23" s="1099"/>
      <c r="I23" s="46"/>
      <c r="J23" s="46"/>
    </row>
    <row r="24" spans="1:10" s="6" customFormat="1" ht="12.9" customHeight="1" x14ac:dyDescent="0.25">
      <c r="A24" s="25">
        <v>14</v>
      </c>
      <c r="B24" s="26" t="s">
        <v>27</v>
      </c>
      <c r="C24" s="1038"/>
      <c r="D24" s="1041"/>
      <c r="E24" s="1038"/>
      <c r="F24" s="1405"/>
      <c r="G24" s="1400"/>
      <c r="H24" s="1099"/>
      <c r="I24" s="46"/>
      <c r="J24" s="46"/>
    </row>
    <row r="25" spans="1:10" s="6" customFormat="1" ht="12.9" customHeight="1" thickBot="1" x14ac:dyDescent="0.3">
      <c r="A25" s="779">
        <v>15</v>
      </c>
      <c r="B25" s="780" t="s">
        <v>28</v>
      </c>
      <c r="C25" s="1039"/>
      <c r="D25" s="1042"/>
      <c r="E25" s="1039"/>
      <c r="F25" s="1406"/>
      <c r="G25" s="1401"/>
      <c r="H25" s="1100"/>
      <c r="I25" s="46"/>
      <c r="J25" s="46"/>
    </row>
    <row r="26" spans="1:10" s="48" customFormat="1" ht="22.5" customHeight="1" x14ac:dyDescent="0.25">
      <c r="A26" s="59" t="s">
        <v>480</v>
      </c>
      <c r="B26" s="6"/>
      <c r="C26" s="6"/>
      <c r="D26" s="6"/>
      <c r="E26" s="6"/>
      <c r="F26" s="6"/>
      <c r="G26" s="6"/>
      <c r="H26" s="6"/>
      <c r="I26" s="781"/>
      <c r="J26" s="781"/>
    </row>
    <row r="27" spans="1:10" s="6" customFormat="1" x14ac:dyDescent="0.2">
      <c r="A27" s="59"/>
    </row>
    <row r="28" spans="1:10" s="6" customFormat="1" x14ac:dyDescent="0.2">
      <c r="A28" s="782"/>
    </row>
    <row r="29" spans="1:10" s="6" customFormat="1" x14ac:dyDescent="0.2">
      <c r="A29" s="782"/>
    </row>
  </sheetData>
  <mergeCells count="3">
    <mergeCell ref="C9:D9"/>
    <mergeCell ref="G9:H9"/>
    <mergeCell ref="E9:F9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AB31"/>
  <sheetViews>
    <sheetView showGridLines="0" view="pageLayout" topLeftCell="A2" zoomScaleNormal="100" workbookViewId="0">
      <selection activeCell="Q39" sqref="Q39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2.33203125" style="2" customWidth="1"/>
    <col min="4" max="4" width="14.33203125" style="2" customWidth="1"/>
    <col min="5" max="5" width="10.6640625" style="2" customWidth="1"/>
    <col min="6" max="6" width="12.44140625" style="2" customWidth="1"/>
    <col min="7" max="7" width="13.33203125" style="2" customWidth="1"/>
    <col min="8" max="8" width="12" style="2" customWidth="1"/>
    <col min="9" max="9" width="9.6640625" style="2" customWidth="1"/>
    <col min="10" max="10" width="14.44140625" style="2" customWidth="1"/>
    <col min="11" max="11" width="10.5546875" style="2" customWidth="1"/>
    <col min="12" max="12" width="5.5546875" style="2" customWidth="1"/>
    <col min="13" max="13" width="5" style="2" customWidth="1"/>
    <col min="14" max="14" width="11.44140625" style="2" customWidth="1"/>
    <col min="15" max="16384" width="11.44140625" style="2"/>
  </cols>
  <sheetData>
    <row r="1" spans="1:28" x14ac:dyDescent="0.2">
      <c r="A1" s="52" t="s">
        <v>37</v>
      </c>
      <c r="B1" s="53"/>
    </row>
    <row r="2" spans="1:28" x14ac:dyDescent="0.2">
      <c r="A2" s="1" t="s">
        <v>38</v>
      </c>
    </row>
    <row r="3" spans="1:28" ht="21.75" customHeight="1" x14ac:dyDescent="0.2"/>
    <row r="4" spans="1:28" x14ac:dyDescent="0.2">
      <c r="A4" s="1" t="str">
        <f>A7</f>
        <v>Tabell 3 - 1 - D1 og D2 - Beboere i utenbys sykehjem og øvrige institusjonsplasser pr. 31.12.</v>
      </c>
    </row>
    <row r="6" spans="1:28" ht="12" x14ac:dyDescent="0.25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28" s="8" customFormat="1" ht="30" customHeight="1" thickBot="1" x14ac:dyDescent="0.3">
      <c r="A7" s="7" t="s">
        <v>503</v>
      </c>
    </row>
    <row r="8" spans="1:28" s="11" customFormat="1" ht="21" customHeight="1" thickBot="1" x14ac:dyDescent="0.3">
      <c r="A8" s="89"/>
      <c r="B8" s="90"/>
      <c r="C8" s="1505" t="s">
        <v>39</v>
      </c>
      <c r="D8" s="1505"/>
      <c r="E8" s="1505"/>
      <c r="F8" s="1505"/>
      <c r="G8" s="1505"/>
      <c r="H8" s="1505"/>
      <c r="I8" s="1505"/>
      <c r="J8" s="91"/>
      <c r="K8" s="92"/>
      <c r="L8" s="49"/>
    </row>
    <row r="9" spans="1:28" s="11" customFormat="1" ht="69" customHeight="1" thickBot="1" x14ac:dyDescent="0.3">
      <c r="A9" s="93" t="s">
        <v>2</v>
      </c>
      <c r="B9" s="14" t="s">
        <v>3</v>
      </c>
      <c r="C9" s="41" t="s">
        <v>40</v>
      </c>
      <c r="D9" s="41" t="s">
        <v>41</v>
      </c>
      <c r="E9" s="41" t="s">
        <v>42</v>
      </c>
      <c r="F9" s="41" t="s">
        <v>43</v>
      </c>
      <c r="G9" s="41" t="s">
        <v>44</v>
      </c>
      <c r="H9" s="41" t="s">
        <v>45</v>
      </c>
      <c r="I9" s="41" t="s">
        <v>46</v>
      </c>
      <c r="J9" s="51" t="s">
        <v>176</v>
      </c>
      <c r="K9" s="94" t="s">
        <v>47</v>
      </c>
    </row>
    <row r="10" spans="1:28" ht="12.9" customHeight="1" x14ac:dyDescent="0.25">
      <c r="A10" s="95">
        <v>1</v>
      </c>
      <c r="B10" s="19" t="s">
        <v>14</v>
      </c>
      <c r="C10" s="229">
        <v>7</v>
      </c>
      <c r="D10" s="231">
        <v>8</v>
      </c>
      <c r="E10" s="453">
        <f t="shared" ref="E10:E24" si="0">SUM(C10:D10)</f>
        <v>15</v>
      </c>
      <c r="F10" s="229">
        <v>0</v>
      </c>
      <c r="G10" s="231">
        <v>0</v>
      </c>
      <c r="H10" s="146">
        <f t="shared" ref="H10:H24" si="1">SUM(F10:G10)</f>
        <v>0</v>
      </c>
      <c r="I10" s="146">
        <f t="shared" ref="I10:I24" si="2">E10+H10</f>
        <v>15</v>
      </c>
      <c r="J10" s="149">
        <v>22</v>
      </c>
      <c r="K10" s="149">
        <f t="shared" ref="K10:K24" si="3">I10+J10</f>
        <v>37</v>
      </c>
      <c r="L10" s="24"/>
      <c r="N10" s="528"/>
      <c r="O10" s="527"/>
      <c r="P10" s="528"/>
      <c r="Q10" s="528" t="s">
        <v>407</v>
      </c>
      <c r="R10" s="528"/>
      <c r="S10" s="527"/>
      <c r="T10" s="528"/>
      <c r="U10" s="527"/>
      <c r="V10" s="527"/>
      <c r="W10" s="528"/>
      <c r="X10" s="528"/>
      <c r="Y10" s="528"/>
      <c r="Z10" s="528"/>
      <c r="AA10" s="528"/>
      <c r="AB10" s="528"/>
    </row>
    <row r="11" spans="1:28" ht="12.9" customHeight="1" x14ac:dyDescent="0.2">
      <c r="A11" s="96">
        <v>2</v>
      </c>
      <c r="B11" s="26" t="s">
        <v>15</v>
      </c>
      <c r="C11" s="232">
        <v>8</v>
      </c>
      <c r="D11" s="204">
        <v>1</v>
      </c>
      <c r="E11" s="454">
        <f t="shared" si="0"/>
        <v>9</v>
      </c>
      <c r="F11" s="232">
        <v>0</v>
      </c>
      <c r="G11" s="204">
        <v>0</v>
      </c>
      <c r="H11" s="147">
        <f t="shared" si="1"/>
        <v>0</v>
      </c>
      <c r="I11" s="147">
        <f t="shared" si="2"/>
        <v>9</v>
      </c>
      <c r="J11" s="150">
        <v>19</v>
      </c>
      <c r="K11" s="150">
        <f t="shared" si="3"/>
        <v>28</v>
      </c>
      <c r="L11" s="24"/>
      <c r="M11" s="169"/>
    </row>
    <row r="12" spans="1:28" ht="12.9" customHeight="1" x14ac:dyDescent="0.2">
      <c r="A12" s="96">
        <v>3</v>
      </c>
      <c r="B12" s="26" t="s">
        <v>16</v>
      </c>
      <c r="C12" s="232">
        <v>3</v>
      </c>
      <c r="D12" s="204">
        <v>2</v>
      </c>
      <c r="E12" s="454">
        <f t="shared" si="0"/>
        <v>5</v>
      </c>
      <c r="F12" s="232">
        <v>0</v>
      </c>
      <c r="G12" s="204">
        <v>0</v>
      </c>
      <c r="H12" s="147">
        <f t="shared" si="1"/>
        <v>0</v>
      </c>
      <c r="I12" s="147">
        <f t="shared" si="2"/>
        <v>5</v>
      </c>
      <c r="J12" s="150">
        <v>11</v>
      </c>
      <c r="K12" s="150">
        <f t="shared" si="3"/>
        <v>16</v>
      </c>
      <c r="L12" s="24"/>
    </row>
    <row r="13" spans="1:28" ht="12.9" customHeight="1" x14ac:dyDescent="0.2">
      <c r="A13" s="96">
        <v>4</v>
      </c>
      <c r="B13" s="26" t="s">
        <v>17</v>
      </c>
      <c r="C13" s="232">
        <v>0</v>
      </c>
      <c r="D13" s="204">
        <v>0</v>
      </c>
      <c r="E13" s="454">
        <f t="shared" si="0"/>
        <v>0</v>
      </c>
      <c r="F13" s="232">
        <v>0</v>
      </c>
      <c r="G13" s="204">
        <v>0</v>
      </c>
      <c r="H13" s="147">
        <f t="shared" si="1"/>
        <v>0</v>
      </c>
      <c r="I13" s="147">
        <f t="shared" si="2"/>
        <v>0</v>
      </c>
      <c r="J13" s="150">
        <v>8</v>
      </c>
      <c r="K13" s="150">
        <f t="shared" si="3"/>
        <v>8</v>
      </c>
      <c r="L13" s="24"/>
      <c r="Q13" s="2" t="s">
        <v>152</v>
      </c>
    </row>
    <row r="14" spans="1:28" ht="12.9" customHeight="1" x14ac:dyDescent="0.2">
      <c r="A14" s="96">
        <v>5</v>
      </c>
      <c r="B14" s="26" t="s">
        <v>18</v>
      </c>
      <c r="C14" s="232">
        <v>8</v>
      </c>
      <c r="D14" s="204">
        <v>0</v>
      </c>
      <c r="E14" s="454">
        <f t="shared" si="0"/>
        <v>8</v>
      </c>
      <c r="F14" s="232">
        <v>0</v>
      </c>
      <c r="G14" s="204">
        <v>0</v>
      </c>
      <c r="H14" s="147">
        <f t="shared" si="1"/>
        <v>0</v>
      </c>
      <c r="I14" s="147">
        <f t="shared" si="2"/>
        <v>8</v>
      </c>
      <c r="J14" s="150">
        <v>23</v>
      </c>
      <c r="K14" s="150">
        <f t="shared" si="3"/>
        <v>31</v>
      </c>
      <c r="L14" s="24"/>
    </row>
    <row r="15" spans="1:28" ht="18.75" customHeight="1" x14ac:dyDescent="0.2">
      <c r="A15" s="97">
        <v>6</v>
      </c>
      <c r="B15" s="32" t="s">
        <v>19</v>
      </c>
      <c r="C15" s="232">
        <v>8</v>
      </c>
      <c r="D15" s="204">
        <v>0</v>
      </c>
      <c r="E15" s="454">
        <f t="shared" si="0"/>
        <v>8</v>
      </c>
      <c r="F15" s="232">
        <v>0</v>
      </c>
      <c r="G15" s="204">
        <v>0</v>
      </c>
      <c r="H15" s="147">
        <f t="shared" si="1"/>
        <v>0</v>
      </c>
      <c r="I15" s="147">
        <f t="shared" si="2"/>
        <v>8</v>
      </c>
      <c r="J15" s="150">
        <v>12</v>
      </c>
      <c r="K15" s="150">
        <f t="shared" si="3"/>
        <v>20</v>
      </c>
      <c r="L15" s="24"/>
    </row>
    <row r="16" spans="1:28" ht="12.9" customHeight="1" x14ac:dyDescent="0.2">
      <c r="A16" s="97">
        <v>7</v>
      </c>
      <c r="B16" s="32" t="s">
        <v>20</v>
      </c>
      <c r="C16" s="232">
        <v>5</v>
      </c>
      <c r="D16" s="204">
        <v>14</v>
      </c>
      <c r="E16" s="454">
        <f t="shared" si="0"/>
        <v>19</v>
      </c>
      <c r="F16" s="232">
        <v>0</v>
      </c>
      <c r="G16" s="204">
        <v>1</v>
      </c>
      <c r="H16" s="147">
        <f t="shared" si="1"/>
        <v>1</v>
      </c>
      <c r="I16" s="147">
        <f t="shared" si="2"/>
        <v>20</v>
      </c>
      <c r="J16" s="150">
        <v>4</v>
      </c>
      <c r="K16" s="150">
        <f t="shared" si="3"/>
        <v>24</v>
      </c>
      <c r="L16" s="24"/>
    </row>
    <row r="17" spans="1:23" ht="12.9" customHeight="1" x14ac:dyDescent="0.2">
      <c r="A17" s="96">
        <v>8</v>
      </c>
      <c r="B17" s="26" t="s">
        <v>21</v>
      </c>
      <c r="C17" s="232">
        <v>1</v>
      </c>
      <c r="D17" s="204">
        <v>6</v>
      </c>
      <c r="E17" s="454">
        <f t="shared" si="0"/>
        <v>7</v>
      </c>
      <c r="F17" s="232">
        <v>0</v>
      </c>
      <c r="G17" s="204">
        <v>0</v>
      </c>
      <c r="H17" s="147">
        <f t="shared" si="1"/>
        <v>0</v>
      </c>
      <c r="I17" s="147">
        <f t="shared" si="2"/>
        <v>7</v>
      </c>
      <c r="J17" s="150">
        <v>1</v>
      </c>
      <c r="K17" s="150">
        <f t="shared" si="3"/>
        <v>8</v>
      </c>
      <c r="L17" s="24"/>
      <c r="N17" s="2" t="s">
        <v>152</v>
      </c>
    </row>
    <row r="18" spans="1:23" ht="12.9" customHeight="1" x14ac:dyDescent="0.2">
      <c r="A18" s="96">
        <v>9</v>
      </c>
      <c r="B18" s="26" t="s">
        <v>22</v>
      </c>
      <c r="C18" s="232">
        <v>4</v>
      </c>
      <c r="D18" s="204">
        <v>2</v>
      </c>
      <c r="E18" s="454">
        <f t="shared" si="0"/>
        <v>6</v>
      </c>
      <c r="F18" s="232">
        <v>0</v>
      </c>
      <c r="G18" s="204">
        <v>0</v>
      </c>
      <c r="H18" s="147">
        <f t="shared" si="1"/>
        <v>0</v>
      </c>
      <c r="I18" s="147">
        <f t="shared" si="2"/>
        <v>6</v>
      </c>
      <c r="J18" s="150">
        <v>2</v>
      </c>
      <c r="K18" s="150">
        <f t="shared" si="3"/>
        <v>8</v>
      </c>
      <c r="L18" s="24"/>
    </row>
    <row r="19" spans="1:23" ht="12.9" customHeight="1" x14ac:dyDescent="0.2">
      <c r="A19" s="96">
        <v>10</v>
      </c>
      <c r="B19" s="26" t="s">
        <v>23</v>
      </c>
      <c r="C19" s="232">
        <v>4</v>
      </c>
      <c r="D19" s="204">
        <v>6</v>
      </c>
      <c r="E19" s="454">
        <f t="shared" si="0"/>
        <v>10</v>
      </c>
      <c r="F19" s="232">
        <v>0</v>
      </c>
      <c r="G19" s="204">
        <v>1</v>
      </c>
      <c r="H19" s="147">
        <f t="shared" si="1"/>
        <v>1</v>
      </c>
      <c r="I19" s="147">
        <f t="shared" si="2"/>
        <v>11</v>
      </c>
      <c r="J19" s="150">
        <v>3</v>
      </c>
      <c r="K19" s="150">
        <f t="shared" si="3"/>
        <v>14</v>
      </c>
      <c r="L19" s="24"/>
    </row>
    <row r="20" spans="1:23" ht="19.5" customHeight="1" x14ac:dyDescent="0.2">
      <c r="A20" s="97">
        <v>11</v>
      </c>
      <c r="B20" s="32" t="s">
        <v>24</v>
      </c>
      <c r="C20" s="232">
        <v>2</v>
      </c>
      <c r="D20" s="204">
        <v>5</v>
      </c>
      <c r="E20" s="454">
        <f t="shared" si="0"/>
        <v>7</v>
      </c>
      <c r="F20" s="232">
        <v>0</v>
      </c>
      <c r="G20" s="204">
        <v>2</v>
      </c>
      <c r="H20" s="147">
        <f t="shared" si="1"/>
        <v>2</v>
      </c>
      <c r="I20" s="147">
        <f t="shared" si="2"/>
        <v>9</v>
      </c>
      <c r="J20" s="150">
        <v>6</v>
      </c>
      <c r="K20" s="150">
        <f t="shared" si="3"/>
        <v>15</v>
      </c>
      <c r="L20" s="24"/>
    </row>
    <row r="21" spans="1:23" ht="12.9" customHeight="1" x14ac:dyDescent="0.2">
      <c r="A21" s="96">
        <v>12</v>
      </c>
      <c r="B21" s="26" t="s">
        <v>25</v>
      </c>
      <c r="C21" s="232">
        <v>10</v>
      </c>
      <c r="D21" s="204">
        <v>2</v>
      </c>
      <c r="E21" s="454">
        <f t="shared" si="0"/>
        <v>12</v>
      </c>
      <c r="F21" s="232">
        <v>0</v>
      </c>
      <c r="G21" s="204">
        <v>0</v>
      </c>
      <c r="H21" s="147">
        <f t="shared" si="1"/>
        <v>0</v>
      </c>
      <c r="I21" s="147">
        <f t="shared" si="2"/>
        <v>12</v>
      </c>
      <c r="J21" s="150">
        <v>29</v>
      </c>
      <c r="K21" s="150">
        <f t="shared" si="3"/>
        <v>41</v>
      </c>
      <c r="L21" s="24" t="s">
        <v>152</v>
      </c>
      <c r="O21" s="2" t="s">
        <v>152</v>
      </c>
    </row>
    <row r="22" spans="1:23" ht="12.9" customHeight="1" x14ac:dyDescent="0.2">
      <c r="A22" s="96">
        <v>13</v>
      </c>
      <c r="B22" s="26" t="s">
        <v>26</v>
      </c>
      <c r="C22" s="232">
        <v>6</v>
      </c>
      <c r="D22" s="204">
        <v>8</v>
      </c>
      <c r="E22" s="454">
        <f t="shared" si="0"/>
        <v>14</v>
      </c>
      <c r="F22" s="232">
        <v>0</v>
      </c>
      <c r="G22" s="204">
        <v>0</v>
      </c>
      <c r="H22" s="147">
        <f t="shared" si="1"/>
        <v>0</v>
      </c>
      <c r="I22" s="147">
        <f t="shared" si="2"/>
        <v>14</v>
      </c>
      <c r="J22" s="150">
        <v>5</v>
      </c>
      <c r="K22" s="150">
        <f t="shared" si="3"/>
        <v>19</v>
      </c>
      <c r="L22" s="24"/>
    </row>
    <row r="23" spans="1:23" ht="12.9" customHeight="1" x14ac:dyDescent="0.2">
      <c r="A23" s="96">
        <v>14</v>
      </c>
      <c r="B23" s="26" t="s">
        <v>27</v>
      </c>
      <c r="C23" s="232">
        <v>9</v>
      </c>
      <c r="D23" s="204">
        <v>12</v>
      </c>
      <c r="E23" s="454">
        <f t="shared" si="0"/>
        <v>21</v>
      </c>
      <c r="F23" s="232">
        <v>0</v>
      </c>
      <c r="G23" s="204">
        <v>0</v>
      </c>
      <c r="H23" s="147">
        <f t="shared" si="1"/>
        <v>0</v>
      </c>
      <c r="I23" s="147">
        <f t="shared" si="2"/>
        <v>21</v>
      </c>
      <c r="J23" s="150">
        <v>2</v>
      </c>
      <c r="K23" s="150">
        <f t="shared" si="3"/>
        <v>23</v>
      </c>
      <c r="L23" s="24"/>
    </row>
    <row r="24" spans="1:23" ht="12.9" customHeight="1" thickBot="1" x14ac:dyDescent="0.25">
      <c r="A24" s="98">
        <v>15</v>
      </c>
      <c r="B24" s="99" t="s">
        <v>28</v>
      </c>
      <c r="C24" s="153">
        <v>4</v>
      </c>
      <c r="D24" s="959">
        <v>13</v>
      </c>
      <c r="E24" s="452">
        <f t="shared" si="0"/>
        <v>17</v>
      </c>
      <c r="F24" s="153">
        <v>0</v>
      </c>
      <c r="G24" s="959">
        <v>0</v>
      </c>
      <c r="H24" s="148">
        <f t="shared" si="1"/>
        <v>0</v>
      </c>
      <c r="I24" s="148">
        <f t="shared" si="2"/>
        <v>17</v>
      </c>
      <c r="J24" s="151">
        <v>2</v>
      </c>
      <c r="K24" s="151">
        <f t="shared" si="3"/>
        <v>19</v>
      </c>
      <c r="L24" s="24"/>
    </row>
    <row r="25" spans="1:23" customFormat="1" ht="13.2" x14ac:dyDescent="0.25">
      <c r="A25" s="84"/>
      <c r="B25" s="975" t="s">
        <v>488</v>
      </c>
      <c r="C25" s="976">
        <f t="shared" ref="C25:K25" si="4">SUM(C10:C24)</f>
        <v>79</v>
      </c>
      <c r="D25" s="977">
        <f t="shared" si="4"/>
        <v>79</v>
      </c>
      <c r="E25" s="978">
        <f t="shared" si="4"/>
        <v>158</v>
      </c>
      <c r="F25" s="976">
        <f t="shared" si="4"/>
        <v>0</v>
      </c>
      <c r="G25" s="977">
        <f t="shared" si="4"/>
        <v>4</v>
      </c>
      <c r="H25" s="978">
        <f t="shared" si="4"/>
        <v>4</v>
      </c>
      <c r="I25" s="1163">
        <f t="shared" si="4"/>
        <v>162</v>
      </c>
      <c r="J25" s="1167">
        <f t="shared" si="4"/>
        <v>149</v>
      </c>
      <c r="K25" s="1164">
        <f t="shared" si="4"/>
        <v>311</v>
      </c>
      <c r="L25" s="24"/>
      <c r="M25" s="2"/>
    </row>
    <row r="26" spans="1:23" s="557" customFormat="1" ht="13.2" x14ac:dyDescent="0.25">
      <c r="A26" s="86"/>
      <c r="B26" s="32" t="s">
        <v>436</v>
      </c>
      <c r="C26" s="141">
        <v>83</v>
      </c>
      <c r="D26" s="142">
        <v>90</v>
      </c>
      <c r="E26" s="144">
        <v>173</v>
      </c>
      <c r="F26" s="141">
        <v>0</v>
      </c>
      <c r="G26" s="142">
        <v>0</v>
      </c>
      <c r="H26" s="144">
        <v>0</v>
      </c>
      <c r="I26" s="1161">
        <v>173</v>
      </c>
      <c r="J26" s="1168">
        <v>173</v>
      </c>
      <c r="K26" s="1165">
        <v>346</v>
      </c>
      <c r="L26" s="476"/>
      <c r="M26" s="555"/>
    </row>
    <row r="27" spans="1:23" s="557" customFormat="1" ht="13.2" x14ac:dyDescent="0.25">
      <c r="A27" s="86"/>
      <c r="B27" s="32" t="s">
        <v>421</v>
      </c>
      <c r="C27" s="141">
        <v>80</v>
      </c>
      <c r="D27" s="142">
        <v>102</v>
      </c>
      <c r="E27" s="144">
        <v>182</v>
      </c>
      <c r="F27" s="141">
        <v>1</v>
      </c>
      <c r="G27" s="142">
        <v>0</v>
      </c>
      <c r="H27" s="144">
        <v>1</v>
      </c>
      <c r="I27" s="1161">
        <v>183</v>
      </c>
      <c r="J27" s="1168">
        <v>180</v>
      </c>
      <c r="K27" s="1165">
        <v>363</v>
      </c>
      <c r="L27" s="476"/>
      <c r="M27" s="555"/>
    </row>
    <row r="28" spans="1:23" s="557" customFormat="1" ht="13.2" x14ac:dyDescent="0.25">
      <c r="A28" s="86"/>
      <c r="B28" s="32" t="s">
        <v>387</v>
      </c>
      <c r="C28" s="141">
        <v>82</v>
      </c>
      <c r="D28" s="142">
        <v>89</v>
      </c>
      <c r="E28" s="144">
        <v>171</v>
      </c>
      <c r="F28" s="141">
        <v>0</v>
      </c>
      <c r="G28" s="142">
        <v>2</v>
      </c>
      <c r="H28" s="144">
        <v>2</v>
      </c>
      <c r="I28" s="1161">
        <v>173</v>
      </c>
      <c r="J28" s="1168">
        <v>187</v>
      </c>
      <c r="K28" s="1165">
        <v>360</v>
      </c>
      <c r="L28" s="476"/>
      <c r="M28" s="555"/>
    </row>
    <row r="29" spans="1:23" s="117" customFormat="1" ht="13.8" thickBot="1" x14ac:dyDescent="0.3">
      <c r="A29" s="87"/>
      <c r="B29" s="126" t="s">
        <v>200</v>
      </c>
      <c r="C29" s="130">
        <v>88</v>
      </c>
      <c r="D29" s="88">
        <v>93</v>
      </c>
      <c r="E29" s="131">
        <v>181</v>
      </c>
      <c r="F29" s="130">
        <v>1</v>
      </c>
      <c r="G29" s="88">
        <v>1</v>
      </c>
      <c r="H29" s="131">
        <v>2</v>
      </c>
      <c r="I29" s="1162">
        <v>183</v>
      </c>
      <c r="J29" s="1169">
        <v>183</v>
      </c>
      <c r="K29" s="1166">
        <v>366</v>
      </c>
      <c r="L29" s="24"/>
      <c r="M29" s="2"/>
    </row>
    <row r="30" spans="1:23" s="37" customFormat="1" ht="18" customHeight="1" x14ac:dyDescent="0.25">
      <c r="A30" s="2" t="s">
        <v>177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4"/>
      <c r="M30" s="2"/>
      <c r="W30" s="37" t="s">
        <v>483</v>
      </c>
    </row>
    <row r="31" spans="1:23" s="37" customFormat="1" ht="18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4"/>
      <c r="M31" s="2"/>
    </row>
  </sheetData>
  <mergeCells count="1">
    <mergeCell ref="C8:I8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Footer>&amp;L&amp;F&amp;RÅrsstatistikk 2016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/>
  <dimension ref="A1:AG35"/>
  <sheetViews>
    <sheetView showGridLines="0" view="pageLayout" zoomScaleNormal="70" workbookViewId="0">
      <selection activeCell="Q39" sqref="Q39"/>
    </sheetView>
  </sheetViews>
  <sheetFormatPr baseColWidth="10" defaultRowHeight="13.2" x14ac:dyDescent="0.25"/>
  <cols>
    <col min="1" max="1" width="5.5546875" customWidth="1"/>
    <col min="2" max="2" width="20" customWidth="1"/>
    <col min="3" max="3" width="11.5546875" customWidth="1"/>
    <col min="4" max="4" width="8.6640625" customWidth="1"/>
    <col min="5" max="5" width="9.5546875" customWidth="1"/>
    <col min="6" max="6" width="8.88671875" customWidth="1"/>
    <col min="7" max="7" width="11" customWidth="1"/>
    <col min="8" max="8" width="10.5546875" customWidth="1"/>
    <col min="9" max="9" width="11.88671875" customWidth="1"/>
    <col min="10" max="10" width="11.6640625" customWidth="1"/>
    <col min="11" max="11" width="12.109375" customWidth="1"/>
    <col min="12" max="12" width="11.109375" customWidth="1"/>
    <col min="13" max="13" width="9.44140625" customWidth="1"/>
    <col min="14" max="14" width="8.109375" customWidth="1"/>
    <col min="15" max="15" width="8.6640625" customWidth="1"/>
    <col min="16" max="16" width="11.5546875" customWidth="1"/>
    <col min="17" max="17" width="10.88671875" customWidth="1"/>
    <col min="18" max="18" width="11.44140625" customWidth="1"/>
  </cols>
  <sheetData>
    <row r="1" spans="1:33" x14ac:dyDescent="0.25">
      <c r="A1" s="68"/>
      <c r="B1" s="6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3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33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33" x14ac:dyDescent="0.25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33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33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33" ht="20.25" customHeight="1" thickBot="1" x14ac:dyDescent="0.3">
      <c r="A7" s="272" t="s">
        <v>196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2"/>
      <c r="N7" s="2"/>
      <c r="O7" s="2"/>
      <c r="P7" s="2"/>
      <c r="Q7" s="2"/>
    </row>
    <row r="8" spans="1:33" s="112" customFormat="1" ht="13.5" customHeight="1" thickBot="1" x14ac:dyDescent="0.3">
      <c r="A8" s="132"/>
      <c r="B8" s="90"/>
      <c r="C8" s="1539" t="s">
        <v>103</v>
      </c>
      <c r="D8" s="1539"/>
      <c r="E8" s="1539"/>
      <c r="F8" s="1539"/>
      <c r="G8" s="1539"/>
      <c r="H8" s="1539" t="s">
        <v>104</v>
      </c>
      <c r="I8" s="1539"/>
      <c r="J8" s="1539"/>
      <c r="K8" s="1539"/>
      <c r="L8" s="1539"/>
      <c r="M8" s="1561" t="s">
        <v>105</v>
      </c>
      <c r="N8" s="1541"/>
      <c r="O8" s="1541"/>
      <c r="P8" s="1541"/>
      <c r="Q8" s="1562"/>
    </row>
    <row r="9" spans="1:33" ht="85.5" customHeight="1" thickBot="1" x14ac:dyDescent="0.3">
      <c r="A9" s="110" t="s">
        <v>74</v>
      </c>
      <c r="B9" s="67" t="s">
        <v>3</v>
      </c>
      <c r="C9" s="111" t="s">
        <v>373</v>
      </c>
      <c r="D9" s="42" t="s">
        <v>197</v>
      </c>
      <c r="E9" s="42" t="s">
        <v>198</v>
      </c>
      <c r="F9" s="40" t="s">
        <v>374</v>
      </c>
      <c r="G9" s="40" t="s">
        <v>184</v>
      </c>
      <c r="H9" s="111" t="s">
        <v>375</v>
      </c>
      <c r="I9" s="42" t="s">
        <v>157</v>
      </c>
      <c r="J9" s="42" t="s">
        <v>183</v>
      </c>
      <c r="K9" s="40" t="s">
        <v>182</v>
      </c>
      <c r="L9" s="40" t="s">
        <v>184</v>
      </c>
      <c r="M9" s="111" t="s">
        <v>375</v>
      </c>
      <c r="N9" s="42" t="s">
        <v>157</v>
      </c>
      <c r="O9" s="42" t="s">
        <v>198</v>
      </c>
      <c r="P9" s="40" t="s">
        <v>182</v>
      </c>
      <c r="Q9" s="102" t="s">
        <v>184</v>
      </c>
      <c r="W9" s="268"/>
    </row>
    <row r="10" spans="1:33" ht="15" x14ac:dyDescent="0.25">
      <c r="A10" s="97">
        <v>1</v>
      </c>
      <c r="B10" s="32" t="s">
        <v>14</v>
      </c>
      <c r="C10" s="416">
        <v>66</v>
      </c>
      <c r="D10" s="417">
        <v>142</v>
      </c>
      <c r="E10" s="417">
        <v>124</v>
      </c>
      <c r="F10" s="417">
        <v>0</v>
      </c>
      <c r="G10" s="418">
        <v>18</v>
      </c>
      <c r="H10" s="416">
        <v>10826</v>
      </c>
      <c r="I10" s="417">
        <v>106887</v>
      </c>
      <c r="J10" s="417">
        <v>84315</v>
      </c>
      <c r="K10" s="417">
        <v>0</v>
      </c>
      <c r="L10" s="418">
        <v>22572</v>
      </c>
      <c r="M10" s="416">
        <f t="shared" ref="M10:M24" si="0">IFERROR(H10/C10,0)</f>
        <v>164.03030303030303</v>
      </c>
      <c r="N10" s="417">
        <f t="shared" ref="N10:N25" si="1">IFERROR(I10/D10,0)</f>
        <v>752.72535211267609</v>
      </c>
      <c r="O10" s="417">
        <f t="shared" ref="O10:O25" si="2">IFERROR(J10/E10,0)</f>
        <v>679.95967741935488</v>
      </c>
      <c r="P10" s="417">
        <f t="shared" ref="P10:P25" si="3">IFERROR(K10/F10,0)</f>
        <v>0</v>
      </c>
      <c r="Q10" s="418">
        <f t="shared" ref="Q10:Q25" si="4">IFERROR(L10/G10,0)</f>
        <v>1254</v>
      </c>
    </row>
    <row r="11" spans="1:33" ht="15" x14ac:dyDescent="0.25">
      <c r="A11" s="96">
        <v>2</v>
      </c>
      <c r="B11" s="26" t="s">
        <v>15</v>
      </c>
      <c r="C11" s="419">
        <v>0</v>
      </c>
      <c r="D11" s="420">
        <v>133</v>
      </c>
      <c r="E11" s="420">
        <v>116</v>
      </c>
      <c r="F11" s="420">
        <v>7</v>
      </c>
      <c r="G11" s="421">
        <v>10</v>
      </c>
      <c r="H11" s="419">
        <v>0</v>
      </c>
      <c r="I11" s="420">
        <v>64574</v>
      </c>
      <c r="J11" s="420">
        <v>43525</v>
      </c>
      <c r="K11" s="420">
        <v>6031</v>
      </c>
      <c r="L11" s="421">
        <v>15018</v>
      </c>
      <c r="M11" s="419">
        <f t="shared" si="0"/>
        <v>0</v>
      </c>
      <c r="N11" s="420">
        <f t="shared" si="1"/>
        <v>485.51879699248121</v>
      </c>
      <c r="O11" s="420">
        <f t="shared" si="2"/>
        <v>375.2155172413793</v>
      </c>
      <c r="P11" s="420">
        <f t="shared" si="3"/>
        <v>861.57142857142856</v>
      </c>
      <c r="Q11" s="421">
        <f t="shared" si="4"/>
        <v>1501.8</v>
      </c>
      <c r="S11" s="567"/>
      <c r="T11" s="566"/>
      <c r="U11" s="567"/>
      <c r="V11" s="567"/>
      <c r="W11" s="567"/>
      <c r="X11" s="566"/>
      <c r="Y11" s="567"/>
      <c r="Z11" s="566"/>
      <c r="AA11" s="566"/>
      <c r="AB11" s="567"/>
      <c r="AC11" s="567"/>
      <c r="AD11" s="567"/>
      <c r="AE11" s="567"/>
      <c r="AF11" s="567"/>
      <c r="AG11" s="567"/>
    </row>
    <row r="12" spans="1:33" ht="15" x14ac:dyDescent="0.25">
      <c r="A12" s="96">
        <v>3</v>
      </c>
      <c r="B12" s="26" t="s">
        <v>16</v>
      </c>
      <c r="C12" s="419">
        <v>0</v>
      </c>
      <c r="D12" s="420">
        <v>78</v>
      </c>
      <c r="E12" s="420">
        <v>49</v>
      </c>
      <c r="F12" s="420">
        <v>3</v>
      </c>
      <c r="G12" s="421">
        <v>26</v>
      </c>
      <c r="H12" s="419">
        <v>0</v>
      </c>
      <c r="I12" s="420">
        <v>53860</v>
      </c>
      <c r="J12" s="420">
        <v>13879</v>
      </c>
      <c r="K12" s="420">
        <v>1372</v>
      </c>
      <c r="L12" s="421">
        <v>38609</v>
      </c>
      <c r="M12" s="419">
        <f t="shared" si="0"/>
        <v>0</v>
      </c>
      <c r="N12" s="420">
        <f t="shared" si="1"/>
        <v>690.51282051282055</v>
      </c>
      <c r="O12" s="420">
        <f t="shared" si="2"/>
        <v>283.24489795918367</v>
      </c>
      <c r="P12" s="420">
        <f t="shared" si="3"/>
        <v>457.33333333333331</v>
      </c>
      <c r="Q12" s="421">
        <f t="shared" si="4"/>
        <v>1484.9615384615386</v>
      </c>
      <c r="S12" s="567"/>
      <c r="T12" s="566"/>
      <c r="U12" s="567"/>
      <c r="V12" s="567"/>
      <c r="W12" s="567"/>
      <c r="X12" s="566"/>
      <c r="Y12" s="567"/>
      <c r="Z12" s="566"/>
      <c r="AA12" s="566"/>
      <c r="AB12" s="567"/>
      <c r="AC12" s="567"/>
      <c r="AD12" s="567"/>
      <c r="AE12" s="567"/>
      <c r="AF12" s="567"/>
      <c r="AG12" s="567"/>
    </row>
    <row r="13" spans="1:33" ht="15" x14ac:dyDescent="0.25">
      <c r="A13" s="96">
        <v>4</v>
      </c>
      <c r="B13" s="26" t="s">
        <v>17</v>
      </c>
      <c r="C13" s="419">
        <v>0</v>
      </c>
      <c r="D13" s="420">
        <v>63</v>
      </c>
      <c r="E13" s="420">
        <v>61</v>
      </c>
      <c r="F13" s="420">
        <v>2</v>
      </c>
      <c r="G13" s="421">
        <v>0</v>
      </c>
      <c r="H13" s="419">
        <v>0</v>
      </c>
      <c r="I13" s="420">
        <v>46591</v>
      </c>
      <c r="J13" s="420">
        <v>45650</v>
      </c>
      <c r="K13" s="420">
        <v>941</v>
      </c>
      <c r="L13" s="421">
        <v>0</v>
      </c>
      <c r="M13" s="419">
        <f t="shared" si="0"/>
        <v>0</v>
      </c>
      <c r="N13" s="420">
        <f t="shared" si="1"/>
        <v>739.53968253968253</v>
      </c>
      <c r="O13" s="420">
        <f t="shared" si="2"/>
        <v>748.36065573770497</v>
      </c>
      <c r="P13" s="420">
        <f t="shared" si="3"/>
        <v>470.5</v>
      </c>
      <c r="Q13" s="421">
        <f t="shared" si="4"/>
        <v>0</v>
      </c>
      <c r="S13" s="567"/>
      <c r="T13" s="566"/>
      <c r="U13" s="567"/>
      <c r="V13" s="567"/>
      <c r="W13" s="567"/>
      <c r="X13" s="566"/>
      <c r="Y13" s="567"/>
      <c r="Z13" s="566"/>
      <c r="AA13" s="566"/>
      <c r="AB13" s="567"/>
      <c r="AC13" s="567"/>
      <c r="AD13" s="567"/>
      <c r="AE13" s="567"/>
      <c r="AF13" s="567"/>
      <c r="AG13" s="567"/>
    </row>
    <row r="14" spans="1:33" s="552" customFormat="1" ht="15" x14ac:dyDescent="0.25">
      <c r="A14" s="96">
        <v>5</v>
      </c>
      <c r="B14" s="26" t="s">
        <v>448</v>
      </c>
      <c r="C14" s="419">
        <v>233</v>
      </c>
      <c r="D14" s="420">
        <v>159</v>
      </c>
      <c r="E14" s="420">
        <v>139</v>
      </c>
      <c r="F14" s="420">
        <v>5</v>
      </c>
      <c r="G14" s="421">
        <v>15</v>
      </c>
      <c r="H14" s="419">
        <v>0</v>
      </c>
      <c r="I14" s="420">
        <v>75285</v>
      </c>
      <c r="J14" s="420">
        <v>52349</v>
      </c>
      <c r="K14" s="420">
        <v>2473</v>
      </c>
      <c r="L14" s="421">
        <v>20463</v>
      </c>
      <c r="M14" s="419">
        <f t="shared" si="0"/>
        <v>0</v>
      </c>
      <c r="N14" s="420">
        <f t="shared" si="1"/>
        <v>473.49056603773585</v>
      </c>
      <c r="O14" s="420">
        <f t="shared" si="2"/>
        <v>376.61151079136692</v>
      </c>
      <c r="P14" s="420">
        <f t="shared" si="3"/>
        <v>494.6</v>
      </c>
      <c r="Q14" s="421">
        <f t="shared" si="4"/>
        <v>1364.2</v>
      </c>
      <c r="S14" s="567"/>
      <c r="T14" s="566"/>
      <c r="U14" s="567"/>
      <c r="V14" s="567"/>
      <c r="W14" s="567"/>
      <c r="X14" s="566"/>
      <c r="Y14" s="567"/>
      <c r="Z14" s="566"/>
      <c r="AA14" s="566"/>
      <c r="AB14" s="567"/>
      <c r="AC14" s="567"/>
      <c r="AD14" s="567"/>
      <c r="AE14" s="567"/>
      <c r="AF14" s="567"/>
      <c r="AG14" s="567"/>
    </row>
    <row r="15" spans="1:33" ht="15" x14ac:dyDescent="0.25">
      <c r="A15" s="96">
        <v>6</v>
      </c>
      <c r="B15" s="26" t="s">
        <v>19</v>
      </c>
      <c r="C15" s="419">
        <v>0</v>
      </c>
      <c r="D15" s="420">
        <v>203</v>
      </c>
      <c r="E15" s="420">
        <v>175</v>
      </c>
      <c r="F15" s="420">
        <v>1</v>
      </c>
      <c r="G15" s="421">
        <v>27</v>
      </c>
      <c r="H15" s="419">
        <v>0</v>
      </c>
      <c r="I15" s="420">
        <v>82684</v>
      </c>
      <c r="J15" s="420">
        <v>44521</v>
      </c>
      <c r="K15" s="420">
        <v>627</v>
      </c>
      <c r="L15" s="421">
        <v>37536</v>
      </c>
      <c r="M15" s="419">
        <f t="shared" si="0"/>
        <v>0</v>
      </c>
      <c r="N15" s="420">
        <f t="shared" si="1"/>
        <v>407.31034482758622</v>
      </c>
      <c r="O15" s="420">
        <f t="shared" si="2"/>
        <v>254.40571428571428</v>
      </c>
      <c r="P15" s="420">
        <f t="shared" si="3"/>
        <v>627</v>
      </c>
      <c r="Q15" s="421">
        <f t="shared" si="4"/>
        <v>1390.2222222222222</v>
      </c>
      <c r="S15" s="567"/>
      <c r="T15" s="566"/>
      <c r="U15" s="567"/>
      <c r="V15" s="567"/>
      <c r="W15" s="567"/>
      <c r="X15" s="566"/>
      <c r="Y15" s="567"/>
      <c r="Z15" s="566"/>
      <c r="AA15" s="566"/>
      <c r="AB15" s="567"/>
      <c r="AC15" s="567"/>
      <c r="AD15" s="567"/>
      <c r="AE15" s="567"/>
      <c r="AF15" s="567"/>
      <c r="AG15" s="567"/>
    </row>
    <row r="16" spans="1:33" ht="15" x14ac:dyDescent="0.25">
      <c r="A16" s="96">
        <v>7</v>
      </c>
      <c r="B16" s="26" t="s">
        <v>449</v>
      </c>
      <c r="C16" s="419">
        <v>93</v>
      </c>
      <c r="D16" s="420">
        <v>256</v>
      </c>
      <c r="E16" s="420">
        <v>197</v>
      </c>
      <c r="F16" s="420">
        <v>7</v>
      </c>
      <c r="G16" s="421">
        <v>52</v>
      </c>
      <c r="H16" s="419">
        <v>0</v>
      </c>
      <c r="I16" s="420">
        <v>151104</v>
      </c>
      <c r="J16" s="420">
        <v>78040</v>
      </c>
      <c r="K16" s="420">
        <v>6190</v>
      </c>
      <c r="L16" s="421">
        <v>66874</v>
      </c>
      <c r="M16" s="419">
        <f t="shared" si="0"/>
        <v>0</v>
      </c>
      <c r="N16" s="420">
        <f t="shared" si="1"/>
        <v>590.25</v>
      </c>
      <c r="O16" s="420">
        <f t="shared" si="2"/>
        <v>396.14213197969542</v>
      </c>
      <c r="P16" s="420">
        <f t="shared" si="3"/>
        <v>884.28571428571433</v>
      </c>
      <c r="Q16" s="421">
        <f t="shared" si="4"/>
        <v>1286.0384615384614</v>
      </c>
    </row>
    <row r="17" spans="1:19" ht="15" x14ac:dyDescent="0.25">
      <c r="A17" s="96">
        <v>8</v>
      </c>
      <c r="B17" s="26" t="s">
        <v>21</v>
      </c>
      <c r="C17" s="419">
        <v>0</v>
      </c>
      <c r="D17" s="420">
        <v>300</v>
      </c>
      <c r="E17" s="420">
        <v>242</v>
      </c>
      <c r="F17" s="420">
        <v>3</v>
      </c>
      <c r="G17" s="421">
        <v>55</v>
      </c>
      <c r="H17" s="419">
        <v>0</v>
      </c>
      <c r="I17" s="420">
        <v>171164</v>
      </c>
      <c r="J17" s="420">
        <v>101660</v>
      </c>
      <c r="K17" s="420">
        <v>3084</v>
      </c>
      <c r="L17" s="421">
        <v>66420</v>
      </c>
      <c r="M17" s="419">
        <f t="shared" si="0"/>
        <v>0</v>
      </c>
      <c r="N17" s="420">
        <f t="shared" si="1"/>
        <v>570.54666666666662</v>
      </c>
      <c r="O17" s="420">
        <f t="shared" si="2"/>
        <v>420.08264462809916</v>
      </c>
      <c r="P17" s="420">
        <f t="shared" si="3"/>
        <v>1028</v>
      </c>
      <c r="Q17" s="421">
        <f t="shared" si="4"/>
        <v>1207.6363636363637</v>
      </c>
    </row>
    <row r="18" spans="1:19" ht="15" x14ac:dyDescent="0.25">
      <c r="A18" s="96">
        <v>9</v>
      </c>
      <c r="B18" s="26" t="s">
        <v>22</v>
      </c>
      <c r="C18" s="419">
        <v>0</v>
      </c>
      <c r="D18" s="420">
        <v>192</v>
      </c>
      <c r="E18" s="420">
        <v>145</v>
      </c>
      <c r="F18" s="420">
        <v>3</v>
      </c>
      <c r="G18" s="421">
        <v>44</v>
      </c>
      <c r="H18" s="419">
        <v>0</v>
      </c>
      <c r="I18" s="420">
        <v>161463</v>
      </c>
      <c r="J18" s="420">
        <v>94627</v>
      </c>
      <c r="K18" s="420">
        <v>2317</v>
      </c>
      <c r="L18" s="421">
        <v>64519</v>
      </c>
      <c r="M18" s="419">
        <f t="shared" si="0"/>
        <v>0</v>
      </c>
      <c r="N18" s="420">
        <f t="shared" si="1"/>
        <v>840.953125</v>
      </c>
      <c r="O18" s="420">
        <f t="shared" si="2"/>
        <v>652.6</v>
      </c>
      <c r="P18" s="420">
        <f t="shared" si="3"/>
        <v>772.33333333333337</v>
      </c>
      <c r="Q18" s="421">
        <f t="shared" si="4"/>
        <v>1466.340909090909</v>
      </c>
    </row>
    <row r="19" spans="1:19" ht="15" x14ac:dyDescent="0.25">
      <c r="A19" s="96">
        <v>10</v>
      </c>
      <c r="B19" s="26" t="s">
        <v>23</v>
      </c>
      <c r="C19" s="419">
        <v>63</v>
      </c>
      <c r="D19" s="420">
        <v>192</v>
      </c>
      <c r="E19" s="420">
        <v>133</v>
      </c>
      <c r="F19" s="420">
        <v>3</v>
      </c>
      <c r="G19" s="421">
        <v>56</v>
      </c>
      <c r="H19" s="419">
        <v>7276</v>
      </c>
      <c r="I19" s="420">
        <v>119396</v>
      </c>
      <c r="J19" s="420">
        <v>46035</v>
      </c>
      <c r="K19" s="420">
        <v>2353</v>
      </c>
      <c r="L19" s="421">
        <v>71008</v>
      </c>
      <c r="M19" s="419">
        <f t="shared" si="0"/>
        <v>115.49206349206349</v>
      </c>
      <c r="N19" s="420">
        <f t="shared" si="1"/>
        <v>621.85416666666663</v>
      </c>
      <c r="O19" s="420">
        <f t="shared" si="2"/>
        <v>346.1278195488722</v>
      </c>
      <c r="P19" s="420">
        <f t="shared" si="3"/>
        <v>784.33333333333337</v>
      </c>
      <c r="Q19" s="421">
        <f t="shared" si="4"/>
        <v>1268</v>
      </c>
    </row>
    <row r="20" spans="1:19" ht="15" x14ac:dyDescent="0.25">
      <c r="A20" s="96">
        <v>11</v>
      </c>
      <c r="B20" s="26" t="s">
        <v>24</v>
      </c>
      <c r="C20" s="419">
        <v>0</v>
      </c>
      <c r="D20" s="420">
        <v>192</v>
      </c>
      <c r="E20" s="420">
        <v>126</v>
      </c>
      <c r="F20" s="420">
        <v>11</v>
      </c>
      <c r="G20" s="421">
        <v>55</v>
      </c>
      <c r="H20" s="419">
        <v>0</v>
      </c>
      <c r="I20" s="420">
        <v>167456</v>
      </c>
      <c r="J20" s="420">
        <v>80925</v>
      </c>
      <c r="K20" s="420">
        <v>7283</v>
      </c>
      <c r="L20" s="421">
        <v>79248</v>
      </c>
      <c r="M20" s="419">
        <f t="shared" si="0"/>
        <v>0</v>
      </c>
      <c r="N20" s="420">
        <f t="shared" si="1"/>
        <v>872.16666666666663</v>
      </c>
      <c r="O20" s="420">
        <f t="shared" si="2"/>
        <v>642.26190476190482</v>
      </c>
      <c r="P20" s="420">
        <f t="shared" si="3"/>
        <v>662.09090909090912</v>
      </c>
      <c r="Q20" s="421">
        <f t="shared" si="4"/>
        <v>1440.8727272727272</v>
      </c>
    </row>
    <row r="21" spans="1:19" ht="15" x14ac:dyDescent="0.25">
      <c r="A21" s="96">
        <v>12</v>
      </c>
      <c r="B21" s="26" t="s">
        <v>25</v>
      </c>
      <c r="C21" s="419">
        <v>0</v>
      </c>
      <c r="D21" s="420">
        <v>205</v>
      </c>
      <c r="E21" s="420">
        <v>159</v>
      </c>
      <c r="F21" s="420">
        <v>10</v>
      </c>
      <c r="G21" s="421">
        <v>36</v>
      </c>
      <c r="H21" s="419">
        <v>0</v>
      </c>
      <c r="I21" s="420">
        <v>131651</v>
      </c>
      <c r="J21" s="420">
        <v>68087</v>
      </c>
      <c r="K21" s="420">
        <v>12653</v>
      </c>
      <c r="L21" s="421">
        <v>50911</v>
      </c>
      <c r="M21" s="419">
        <f t="shared" si="0"/>
        <v>0</v>
      </c>
      <c r="N21" s="420">
        <f t="shared" si="1"/>
        <v>642.20000000000005</v>
      </c>
      <c r="O21" s="420">
        <f t="shared" si="2"/>
        <v>428.22012578616352</v>
      </c>
      <c r="P21" s="420">
        <f t="shared" si="3"/>
        <v>1265.3</v>
      </c>
      <c r="Q21" s="421">
        <f t="shared" si="4"/>
        <v>1414.1944444444443</v>
      </c>
    </row>
    <row r="22" spans="1:19" ht="15" x14ac:dyDescent="0.25">
      <c r="A22" s="96">
        <v>13</v>
      </c>
      <c r="B22" s="26" t="s">
        <v>26</v>
      </c>
      <c r="C22" s="419">
        <v>0</v>
      </c>
      <c r="D22" s="420">
        <v>289</v>
      </c>
      <c r="E22" s="420">
        <v>248</v>
      </c>
      <c r="F22" s="420">
        <v>10</v>
      </c>
      <c r="G22" s="421">
        <v>31</v>
      </c>
      <c r="H22" s="419">
        <v>0</v>
      </c>
      <c r="I22" s="420">
        <v>153105</v>
      </c>
      <c r="J22" s="420">
        <v>106714</v>
      </c>
      <c r="K22" s="420">
        <v>5321</v>
      </c>
      <c r="L22" s="421">
        <v>41070</v>
      </c>
      <c r="M22" s="419">
        <f t="shared" si="0"/>
        <v>0</v>
      </c>
      <c r="N22" s="420">
        <f t="shared" si="1"/>
        <v>529.7750865051903</v>
      </c>
      <c r="O22" s="420">
        <f t="shared" si="2"/>
        <v>430.29838709677421</v>
      </c>
      <c r="P22" s="420">
        <f t="shared" si="3"/>
        <v>532.1</v>
      </c>
      <c r="Q22" s="421">
        <f t="shared" si="4"/>
        <v>1324.8387096774193</v>
      </c>
    </row>
    <row r="23" spans="1:19" ht="15" x14ac:dyDescent="0.25">
      <c r="A23" s="96">
        <v>14</v>
      </c>
      <c r="B23" s="26" t="s">
        <v>27</v>
      </c>
      <c r="C23" s="419">
        <v>0</v>
      </c>
      <c r="D23" s="420">
        <v>352</v>
      </c>
      <c r="E23" s="420">
        <v>298</v>
      </c>
      <c r="F23" s="420">
        <v>0</v>
      </c>
      <c r="G23" s="421">
        <v>54</v>
      </c>
      <c r="H23" s="419">
        <v>0</v>
      </c>
      <c r="I23" s="420">
        <v>228949</v>
      </c>
      <c r="J23" s="420">
        <v>160443</v>
      </c>
      <c r="K23" s="420">
        <v>0</v>
      </c>
      <c r="L23" s="421">
        <v>68506</v>
      </c>
      <c r="M23" s="419">
        <f t="shared" si="0"/>
        <v>0</v>
      </c>
      <c r="N23" s="420">
        <f t="shared" si="1"/>
        <v>650.4232954545455</v>
      </c>
      <c r="O23" s="420">
        <f t="shared" si="2"/>
        <v>538.39932885906035</v>
      </c>
      <c r="P23" s="420">
        <f t="shared" si="3"/>
        <v>0</v>
      </c>
      <c r="Q23" s="421">
        <f t="shared" si="4"/>
        <v>1268.6296296296296</v>
      </c>
    </row>
    <row r="24" spans="1:19" ht="15" customHeight="1" thickBot="1" x14ac:dyDescent="0.3">
      <c r="A24" s="103">
        <v>15</v>
      </c>
      <c r="B24" s="34" t="s">
        <v>28</v>
      </c>
      <c r="C24" s="422">
        <v>0</v>
      </c>
      <c r="D24" s="423">
        <v>133</v>
      </c>
      <c r="E24" s="423">
        <v>85</v>
      </c>
      <c r="F24" s="423">
        <v>3</v>
      </c>
      <c r="G24" s="424">
        <v>45</v>
      </c>
      <c r="H24" s="422">
        <v>0</v>
      </c>
      <c r="I24" s="423">
        <v>90403</v>
      </c>
      <c r="J24" s="423">
        <v>28210</v>
      </c>
      <c r="K24" s="423">
        <v>1725</v>
      </c>
      <c r="L24" s="424">
        <v>60468</v>
      </c>
      <c r="M24" s="422">
        <f t="shared" si="0"/>
        <v>0</v>
      </c>
      <c r="N24" s="423">
        <f t="shared" si="1"/>
        <v>679.72180451127815</v>
      </c>
      <c r="O24" s="423">
        <f t="shared" si="2"/>
        <v>331.88235294117646</v>
      </c>
      <c r="P24" s="423">
        <f t="shared" si="3"/>
        <v>575</v>
      </c>
      <c r="Q24" s="424">
        <f t="shared" si="4"/>
        <v>1343.7333333333333</v>
      </c>
    </row>
    <row r="25" spans="1:19" ht="15.6" x14ac:dyDescent="0.3">
      <c r="A25" s="556"/>
      <c r="B25" s="1045" t="s">
        <v>488</v>
      </c>
      <c r="C25" s="1046">
        <f t="shared" ref="C25:L25" si="5">SUM(C10:C24)</f>
        <v>455</v>
      </c>
      <c r="D25" s="1043">
        <f t="shared" si="5"/>
        <v>2889</v>
      </c>
      <c r="E25" s="1043">
        <f t="shared" si="5"/>
        <v>2297</v>
      </c>
      <c r="F25" s="1043">
        <f t="shared" si="5"/>
        <v>68</v>
      </c>
      <c r="G25" s="1048">
        <f t="shared" si="5"/>
        <v>524</v>
      </c>
      <c r="H25" s="1046" t="s">
        <v>175</v>
      </c>
      <c r="I25" s="1043">
        <f t="shared" si="5"/>
        <v>1804572</v>
      </c>
      <c r="J25" s="1043">
        <f t="shared" si="5"/>
        <v>1048980</v>
      </c>
      <c r="K25" s="1043">
        <f t="shared" si="5"/>
        <v>52370</v>
      </c>
      <c r="L25" s="1048">
        <f t="shared" si="5"/>
        <v>703222</v>
      </c>
      <c r="M25" s="1046" t="s">
        <v>175</v>
      </c>
      <c r="N25" s="1043">
        <f t="shared" si="1"/>
        <v>624.63551401869154</v>
      </c>
      <c r="O25" s="1043">
        <f t="shared" si="2"/>
        <v>456.67392250761861</v>
      </c>
      <c r="P25" s="1043">
        <f t="shared" si="3"/>
        <v>770.14705882352939</v>
      </c>
      <c r="Q25" s="1044">
        <f t="shared" si="4"/>
        <v>1342.0267175572519</v>
      </c>
    </row>
    <row r="26" spans="1:19" s="557" customFormat="1" ht="15" x14ac:dyDescent="0.25">
      <c r="A26" s="481"/>
      <c r="B26" s="1225" t="s">
        <v>436</v>
      </c>
      <c r="C26" s="1228">
        <v>483</v>
      </c>
      <c r="D26" s="425">
        <v>2924</v>
      </c>
      <c r="E26" s="425">
        <v>2289</v>
      </c>
      <c r="F26" s="425">
        <v>69</v>
      </c>
      <c r="G26" s="1229">
        <v>566</v>
      </c>
      <c r="H26" s="1228" t="s">
        <v>175</v>
      </c>
      <c r="I26" s="425">
        <v>1752974</v>
      </c>
      <c r="J26" s="425">
        <v>1053795</v>
      </c>
      <c r="K26" s="425">
        <v>51742</v>
      </c>
      <c r="L26" s="1229">
        <v>647437</v>
      </c>
      <c r="M26" s="1228" t="s">
        <v>175</v>
      </c>
      <c r="N26" s="425">
        <v>599.51231190150475</v>
      </c>
      <c r="O26" s="425">
        <v>460.37352555701182</v>
      </c>
      <c r="P26" s="425">
        <v>749.8840579710145</v>
      </c>
      <c r="Q26" s="426">
        <v>1143.8816254416961</v>
      </c>
    </row>
    <row r="27" spans="1:19" s="557" customFormat="1" ht="15" x14ac:dyDescent="0.25">
      <c r="A27" s="481"/>
      <c r="B27" s="1226" t="s">
        <v>387</v>
      </c>
      <c r="C27" s="1228">
        <v>742</v>
      </c>
      <c r="D27" s="425">
        <v>2776</v>
      </c>
      <c r="E27" s="425">
        <v>2214</v>
      </c>
      <c r="F27" s="425">
        <v>75</v>
      </c>
      <c r="G27" s="1229">
        <v>487</v>
      </c>
      <c r="H27" s="1228">
        <v>107104</v>
      </c>
      <c r="I27" s="425">
        <v>1706380</v>
      </c>
      <c r="J27" s="425">
        <v>984929</v>
      </c>
      <c r="K27" s="425">
        <v>57967</v>
      </c>
      <c r="L27" s="1229">
        <v>663484</v>
      </c>
      <c r="M27" s="1228">
        <v>144.34501347708894</v>
      </c>
      <c r="N27" s="425">
        <v>614.69020172910666</v>
      </c>
      <c r="O27" s="425">
        <v>444.86404697380306</v>
      </c>
      <c r="P27" s="425">
        <v>772.89333333333332</v>
      </c>
      <c r="Q27" s="426">
        <v>1362.3901437371662</v>
      </c>
    </row>
    <row r="28" spans="1:19" s="479" customFormat="1" ht="15.6" thickBot="1" x14ac:dyDescent="0.3">
      <c r="A28" s="539"/>
      <c r="B28" s="1227" t="s">
        <v>200</v>
      </c>
      <c r="C28" s="1047">
        <v>811</v>
      </c>
      <c r="D28" s="427">
        <v>2947</v>
      </c>
      <c r="E28" s="427">
        <v>2391</v>
      </c>
      <c r="F28" s="427">
        <v>80</v>
      </c>
      <c r="G28" s="1049">
        <v>476</v>
      </c>
      <c r="H28" s="1047">
        <v>105967</v>
      </c>
      <c r="I28" s="427">
        <v>1840697</v>
      </c>
      <c r="J28" s="427">
        <v>1134910</v>
      </c>
      <c r="K28" s="427">
        <v>58621</v>
      </c>
      <c r="L28" s="1049">
        <v>647166</v>
      </c>
      <c r="M28" s="1047">
        <v>130.66214549938348</v>
      </c>
      <c r="N28" s="427">
        <v>624.60027146250422</v>
      </c>
      <c r="O28" s="427">
        <v>474.65913843580091</v>
      </c>
      <c r="P28" s="427">
        <v>732.76250000000005</v>
      </c>
      <c r="Q28" s="428">
        <v>1359.59243697479</v>
      </c>
    </row>
    <row r="29" spans="1:19" x14ac:dyDescent="0.25">
      <c r="A29" s="133" t="s">
        <v>154</v>
      </c>
      <c r="B29" s="78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S29" s="1149"/>
    </row>
    <row r="30" spans="1:19" x14ac:dyDescent="0.25">
      <c r="A30" s="133" t="s">
        <v>155</v>
      </c>
      <c r="B30" s="78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S30" s="1149"/>
    </row>
    <row r="31" spans="1:19" x14ac:dyDescent="0.25">
      <c r="A31" s="133" t="s">
        <v>156</v>
      </c>
      <c r="B31" s="78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S31" s="1149"/>
    </row>
    <row r="32" spans="1:19" x14ac:dyDescent="0.25">
      <c r="A32" s="1230" t="s">
        <v>450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S32" s="1149"/>
    </row>
    <row r="33" spans="1:19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S33" s="1149"/>
    </row>
    <row r="34" spans="1:19" x14ac:dyDescent="0.25">
      <c r="J34" t="s">
        <v>152</v>
      </c>
    </row>
    <row r="35" spans="1:19" x14ac:dyDescent="0.25">
      <c r="G35" t="s">
        <v>152</v>
      </c>
    </row>
  </sheetData>
  <mergeCells count="3">
    <mergeCell ref="C8:G8"/>
    <mergeCell ref="H8:L8"/>
    <mergeCell ref="M8:Q8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7"/>
  <sheetViews>
    <sheetView showGridLines="0" view="pageLayout" zoomScaleNormal="100" workbookViewId="0">
      <selection activeCell="L16" sqref="L16"/>
    </sheetView>
  </sheetViews>
  <sheetFormatPr baseColWidth="10" defaultColWidth="11.44140625" defaultRowHeight="13.8" x14ac:dyDescent="0.25"/>
  <cols>
    <col min="1" max="1" width="8.109375" style="482" customWidth="1"/>
    <col min="2" max="2" width="19.44140625" style="482" customWidth="1"/>
    <col min="3" max="3" width="22.33203125" style="482" customWidth="1"/>
    <col min="4" max="4" width="19.5546875" style="482" customWidth="1"/>
    <col min="5" max="5" width="19.109375" style="482" customWidth="1"/>
    <col min="6" max="7" width="11.44140625" style="482"/>
    <col min="8" max="8" width="17.109375" style="482" customWidth="1"/>
    <col min="9" max="16384" width="11.44140625" style="482"/>
  </cols>
  <sheetData>
    <row r="3" spans="1:14" x14ac:dyDescent="0.25">
      <c r="A3" s="797" t="s">
        <v>533</v>
      </c>
    </row>
    <row r="4" spans="1:14" ht="14.4" thickBot="1" x14ac:dyDescent="0.3"/>
    <row r="5" spans="1:14" ht="86.25" customHeight="1" thickBot="1" x14ac:dyDescent="0.3">
      <c r="A5" s="798" t="s">
        <v>2</v>
      </c>
      <c r="B5" s="1142" t="s">
        <v>3</v>
      </c>
      <c r="C5" s="787" t="s">
        <v>471</v>
      </c>
      <c r="D5" s="1143" t="s">
        <v>472</v>
      </c>
      <c r="E5" s="1143" t="s">
        <v>476</v>
      </c>
      <c r="F5" s="1143" t="s">
        <v>473</v>
      </c>
      <c r="G5" s="1143" t="s">
        <v>475</v>
      </c>
      <c r="H5" s="788" t="s">
        <v>474</v>
      </c>
      <c r="J5" s="482" t="s">
        <v>152</v>
      </c>
      <c r="K5" s="482" t="s">
        <v>152</v>
      </c>
      <c r="L5" s="482" t="s">
        <v>152</v>
      </c>
    </row>
    <row r="6" spans="1:14" x14ac:dyDescent="0.25">
      <c r="A6" s="311">
        <v>1</v>
      </c>
      <c r="B6" s="312" t="s">
        <v>14</v>
      </c>
      <c r="C6" s="1414">
        <v>322</v>
      </c>
      <c r="D6" s="1415">
        <v>4</v>
      </c>
      <c r="E6" s="1415">
        <v>6</v>
      </c>
      <c r="F6" s="1415">
        <v>33</v>
      </c>
      <c r="G6" s="1415">
        <v>66</v>
      </c>
      <c r="H6" s="1077">
        <v>46</v>
      </c>
    </row>
    <row r="7" spans="1:14" x14ac:dyDescent="0.25">
      <c r="A7" s="309">
        <v>2</v>
      </c>
      <c r="B7" s="310" t="s">
        <v>15</v>
      </c>
      <c r="C7" s="1416">
        <v>403</v>
      </c>
      <c r="D7" s="1073">
        <v>3</v>
      </c>
      <c r="E7" s="1073">
        <v>5</v>
      </c>
      <c r="F7" s="1073">
        <v>47</v>
      </c>
      <c r="G7" s="1073">
        <v>32</v>
      </c>
      <c r="H7" s="1074">
        <v>40</v>
      </c>
    </row>
    <row r="8" spans="1:14" x14ac:dyDescent="0.25">
      <c r="A8" s="309">
        <v>3</v>
      </c>
      <c r="B8" s="310" t="s">
        <v>16</v>
      </c>
      <c r="C8" s="1416">
        <v>432</v>
      </c>
      <c r="D8" s="1073">
        <v>17</v>
      </c>
      <c r="E8" s="1073">
        <v>4</v>
      </c>
      <c r="F8" s="1073">
        <v>24</v>
      </c>
      <c r="G8" s="1073">
        <v>42</v>
      </c>
      <c r="H8" s="1074">
        <v>54</v>
      </c>
    </row>
    <row r="9" spans="1:14" ht="27.6" x14ac:dyDescent="0.25">
      <c r="A9" s="309">
        <v>4</v>
      </c>
      <c r="B9" s="310" t="s">
        <v>17</v>
      </c>
      <c r="C9" s="1416">
        <v>314</v>
      </c>
      <c r="D9" s="1073">
        <v>16</v>
      </c>
      <c r="E9" s="1073">
        <v>11</v>
      </c>
      <c r="F9" s="1073">
        <v>55</v>
      </c>
      <c r="G9" s="1073">
        <v>45</v>
      </c>
      <c r="H9" s="1074">
        <v>60</v>
      </c>
    </row>
    <row r="10" spans="1:14" x14ac:dyDescent="0.25">
      <c r="A10" s="309">
        <v>5</v>
      </c>
      <c r="B10" s="310" t="s">
        <v>18</v>
      </c>
      <c r="C10" s="1416">
        <v>831</v>
      </c>
      <c r="D10" s="1073">
        <v>5</v>
      </c>
      <c r="E10" s="1073">
        <v>6</v>
      </c>
      <c r="F10" s="1073">
        <v>0</v>
      </c>
      <c r="G10" s="1073">
        <v>0</v>
      </c>
      <c r="H10" s="1074">
        <v>0</v>
      </c>
    </row>
    <row r="11" spans="1:14" x14ac:dyDescent="0.25">
      <c r="A11" s="311">
        <v>6</v>
      </c>
      <c r="B11" s="312" t="s">
        <v>19</v>
      </c>
      <c r="C11" s="1416">
        <v>648</v>
      </c>
      <c r="D11" s="1073">
        <v>1</v>
      </c>
      <c r="E11" s="1073">
        <v>14</v>
      </c>
      <c r="F11" s="1073">
        <v>0</v>
      </c>
      <c r="G11" s="1073">
        <v>0</v>
      </c>
      <c r="H11" s="1074">
        <v>0</v>
      </c>
      <c r="N11" s="482" t="s">
        <v>152</v>
      </c>
    </row>
    <row r="12" spans="1:14" x14ac:dyDescent="0.25">
      <c r="A12" s="311">
        <v>7</v>
      </c>
      <c r="B12" s="312" t="s">
        <v>20</v>
      </c>
      <c r="C12" s="1416">
        <v>792</v>
      </c>
      <c r="D12" s="1073">
        <v>0</v>
      </c>
      <c r="E12" s="1073">
        <v>8</v>
      </c>
      <c r="F12" s="1073">
        <v>0</v>
      </c>
      <c r="G12" s="1073">
        <v>0</v>
      </c>
      <c r="H12" s="1074">
        <v>0</v>
      </c>
    </row>
    <row r="13" spans="1:14" x14ac:dyDescent="0.25">
      <c r="A13" s="309">
        <v>8</v>
      </c>
      <c r="B13" s="310" t="s">
        <v>21</v>
      </c>
      <c r="C13" s="1416">
        <v>675</v>
      </c>
      <c r="D13" s="1073">
        <v>39</v>
      </c>
      <c r="E13" s="1073">
        <v>8</v>
      </c>
      <c r="F13" s="1073">
        <v>0</v>
      </c>
      <c r="G13" s="1073">
        <v>8</v>
      </c>
      <c r="H13" s="1074">
        <v>0</v>
      </c>
    </row>
    <row r="14" spans="1:14" x14ac:dyDescent="0.25">
      <c r="A14" s="309">
        <v>9</v>
      </c>
      <c r="B14" s="310" t="s">
        <v>22</v>
      </c>
      <c r="C14" s="1416">
        <v>40</v>
      </c>
      <c r="D14" s="1073">
        <v>4</v>
      </c>
      <c r="E14" s="1073">
        <v>15</v>
      </c>
      <c r="F14" s="1073">
        <v>0</v>
      </c>
      <c r="G14" s="1073">
        <v>0</v>
      </c>
      <c r="H14" s="1074">
        <v>0</v>
      </c>
    </row>
    <row r="15" spans="1:14" x14ac:dyDescent="0.25">
      <c r="A15" s="309">
        <v>10</v>
      </c>
      <c r="B15" s="310" t="s">
        <v>23</v>
      </c>
      <c r="C15" s="1416">
        <v>381</v>
      </c>
      <c r="D15" s="1073">
        <v>109</v>
      </c>
      <c r="E15" s="1073">
        <v>9</v>
      </c>
      <c r="F15" s="1073">
        <v>0</v>
      </c>
      <c r="G15" s="1073">
        <v>0</v>
      </c>
      <c r="H15" s="1074">
        <v>0</v>
      </c>
    </row>
    <row r="16" spans="1:14" x14ac:dyDescent="0.25">
      <c r="A16" s="311">
        <v>11</v>
      </c>
      <c r="B16" s="312" t="s">
        <v>24</v>
      </c>
      <c r="C16" s="1416">
        <v>495</v>
      </c>
      <c r="D16" s="1073">
        <v>0</v>
      </c>
      <c r="E16" s="1073">
        <v>16</v>
      </c>
      <c r="F16" s="1073">
        <v>0</v>
      </c>
      <c r="G16" s="1073">
        <v>1</v>
      </c>
      <c r="H16" s="1074">
        <v>0</v>
      </c>
    </row>
    <row r="17" spans="1:17" x14ac:dyDescent="0.25">
      <c r="A17" s="309">
        <v>12</v>
      </c>
      <c r="B17" s="310" t="s">
        <v>25</v>
      </c>
      <c r="C17" s="1416">
        <v>766</v>
      </c>
      <c r="D17" s="1073">
        <v>2</v>
      </c>
      <c r="E17" s="1073">
        <v>4</v>
      </c>
      <c r="F17" s="1073">
        <v>0</v>
      </c>
      <c r="G17" s="1073">
        <v>0</v>
      </c>
      <c r="H17" s="1074">
        <v>0</v>
      </c>
    </row>
    <row r="18" spans="1:17" x14ac:dyDescent="0.25">
      <c r="A18" s="309">
        <v>13</v>
      </c>
      <c r="B18" s="310" t="s">
        <v>26</v>
      </c>
      <c r="C18" s="1416">
        <v>1287</v>
      </c>
      <c r="D18" s="1073">
        <v>0</v>
      </c>
      <c r="E18" s="1073">
        <v>9</v>
      </c>
      <c r="F18" s="1073">
        <v>0</v>
      </c>
      <c r="G18" s="1073">
        <v>3</v>
      </c>
      <c r="H18" s="1074">
        <v>0</v>
      </c>
      <c r="Q18" s="482" t="s">
        <v>152</v>
      </c>
    </row>
    <row r="19" spans="1:17" x14ac:dyDescent="0.25">
      <c r="A19" s="309">
        <v>14</v>
      </c>
      <c r="B19" s="310" t="s">
        <v>27</v>
      </c>
      <c r="C19" s="1416">
        <v>836</v>
      </c>
      <c r="D19" s="1073">
        <v>0</v>
      </c>
      <c r="E19" s="1073">
        <v>6</v>
      </c>
      <c r="F19" s="1073">
        <v>0</v>
      </c>
      <c r="G19" s="1073">
        <v>0</v>
      </c>
      <c r="H19" s="1074">
        <v>0</v>
      </c>
    </row>
    <row r="20" spans="1:17" ht="28.2" thickBot="1" x14ac:dyDescent="0.3">
      <c r="A20" s="705">
        <v>15</v>
      </c>
      <c r="B20" s="313" t="s">
        <v>28</v>
      </c>
      <c r="C20" s="1417">
        <v>257</v>
      </c>
      <c r="D20" s="1075">
        <v>2</v>
      </c>
      <c r="E20" s="1075">
        <v>5</v>
      </c>
      <c r="F20" s="1075">
        <v>0</v>
      </c>
      <c r="G20" s="1075">
        <v>0</v>
      </c>
      <c r="H20" s="1076">
        <v>0</v>
      </c>
    </row>
    <row r="21" spans="1:17" ht="14.4" thickBot="1" x14ac:dyDescent="0.3">
      <c r="A21" s="1145"/>
      <c r="B21" s="1146" t="s">
        <v>532</v>
      </c>
      <c r="C21" s="1147">
        <f>SUM(C6:C20)</f>
        <v>8479</v>
      </c>
      <c r="D21" s="1148">
        <f>SUM(D6:D20)</f>
        <v>202</v>
      </c>
      <c r="E21" s="1148">
        <f t="shared" ref="E21:H21" si="0">SUM(E6:E20)</f>
        <v>126</v>
      </c>
      <c r="F21" s="1148">
        <f t="shared" si="0"/>
        <v>159</v>
      </c>
      <c r="G21" s="1148">
        <f t="shared" si="0"/>
        <v>197</v>
      </c>
      <c r="H21" s="1148">
        <f t="shared" si="0"/>
        <v>200</v>
      </c>
    </row>
    <row r="22" spans="1:17" x14ac:dyDescent="0.25">
      <c r="A22" s="561"/>
      <c r="B22" s="484" t="s">
        <v>462</v>
      </c>
      <c r="C22" s="1144">
        <v>9263</v>
      </c>
      <c r="D22" s="1141" t="s">
        <v>405</v>
      </c>
      <c r="E22" s="1141" t="s">
        <v>405</v>
      </c>
      <c r="F22" s="1141" t="s">
        <v>405</v>
      </c>
      <c r="G22" s="1141" t="s">
        <v>405</v>
      </c>
      <c r="H22" s="1141" t="s">
        <v>405</v>
      </c>
      <c r="J22" s="482" t="s">
        <v>152</v>
      </c>
    </row>
    <row r="23" spans="1:17" x14ac:dyDescent="0.25">
      <c r="A23" s="314"/>
      <c r="B23" s="315" t="s">
        <v>404</v>
      </c>
      <c r="C23" s="1073">
        <v>9419</v>
      </c>
      <c r="D23" s="1074" t="s">
        <v>405</v>
      </c>
      <c r="E23" s="1074" t="s">
        <v>405</v>
      </c>
      <c r="F23" s="1074" t="s">
        <v>405</v>
      </c>
      <c r="G23" s="1074" t="s">
        <v>405</v>
      </c>
      <c r="H23" s="1074" t="s">
        <v>405</v>
      </c>
      <c r="K23" s="482" t="s">
        <v>152</v>
      </c>
    </row>
    <row r="24" spans="1:17" ht="14.4" thickBot="1" x14ac:dyDescent="0.3">
      <c r="A24" s="316"/>
      <c r="B24" s="317" t="s">
        <v>295</v>
      </c>
      <c r="C24" s="1075">
        <v>9741</v>
      </c>
      <c r="D24" s="1076" t="s">
        <v>405</v>
      </c>
      <c r="E24" s="1076" t="s">
        <v>405</v>
      </c>
      <c r="F24" s="1076" t="s">
        <v>405</v>
      </c>
      <c r="G24" s="1076" t="s">
        <v>405</v>
      </c>
      <c r="H24" s="1076" t="s">
        <v>405</v>
      </c>
    </row>
    <row r="26" spans="1:17" x14ac:dyDescent="0.25">
      <c r="B26" s="482" t="s">
        <v>152</v>
      </c>
      <c r="E26" s="1309"/>
      <c r="G26" s="482" t="s">
        <v>152</v>
      </c>
    </row>
    <row r="27" spans="1:17" x14ac:dyDescent="0.25">
      <c r="C27" s="482" t="s">
        <v>152</v>
      </c>
      <c r="E27" s="482" t="s">
        <v>152</v>
      </c>
    </row>
  </sheetData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9"/>
  <dimension ref="A1:AH289"/>
  <sheetViews>
    <sheetView showGridLines="0" view="pageLayout" topLeftCell="A13" zoomScaleNormal="90" zoomScaleSheetLayoutView="110" workbookViewId="0">
      <selection activeCell="Q39" sqref="Q39"/>
    </sheetView>
  </sheetViews>
  <sheetFormatPr baseColWidth="10" defaultColWidth="11.44140625" defaultRowHeight="15.75" customHeight="1" x14ac:dyDescent="0.25"/>
  <cols>
    <col min="1" max="1" width="7" style="318" customWidth="1"/>
    <col min="2" max="2" width="20.88671875" style="482" customWidth="1"/>
    <col min="3" max="3" width="6.6640625" style="482" customWidth="1"/>
    <col min="4" max="4" width="9.44140625" style="482" customWidth="1"/>
    <col min="5" max="5" width="9.5546875" style="482" customWidth="1"/>
    <col min="6" max="6" width="10.33203125" style="482" customWidth="1"/>
    <col min="7" max="7" width="5.6640625" style="482" customWidth="1"/>
    <col min="8" max="8" width="6.88671875" style="482" customWidth="1"/>
    <col min="9" max="9" width="10.109375" style="482" customWidth="1"/>
    <col min="10" max="10" width="9.88671875" style="482" customWidth="1"/>
    <col min="11" max="11" width="9.6640625" style="482" customWidth="1"/>
    <col min="12" max="12" width="5.6640625" style="482" customWidth="1"/>
    <col min="13" max="13" width="6.33203125" style="482" customWidth="1"/>
    <col min="14" max="14" width="9.33203125" style="482" customWidth="1"/>
    <col min="15" max="15" width="9.109375" style="482" customWidth="1"/>
    <col min="16" max="16" width="10" style="482" customWidth="1"/>
    <col min="17" max="17" width="5.6640625" style="482" customWidth="1"/>
    <col min="18" max="18" width="11.6640625" style="482" customWidth="1"/>
    <col min="19" max="19" width="7.109375" style="482" customWidth="1"/>
    <col min="20" max="20" width="11.44140625" style="482" customWidth="1"/>
    <col min="21" max="16384" width="11.44140625" style="482"/>
  </cols>
  <sheetData>
    <row r="1" spans="1:5" ht="15.75" customHeight="1" x14ac:dyDescent="0.25">
      <c r="A1" s="302" t="s">
        <v>0</v>
      </c>
    </row>
    <row r="2" spans="1:5" ht="15.75" customHeight="1" x14ac:dyDescent="0.25">
      <c r="A2" s="302"/>
    </row>
    <row r="3" spans="1:5" ht="15.75" customHeight="1" x14ac:dyDescent="0.25">
      <c r="A3" s="302" t="str">
        <f>A18</f>
        <v>Tabell 3 -9 - A1 -  Beboere med vedtak om bolig til pleie og omsorgsformål - sum alle aldersgrupper - pr. 31.12.  *)</v>
      </c>
    </row>
    <row r="4" spans="1:5" ht="15.75" customHeight="1" x14ac:dyDescent="0.25">
      <c r="A4" s="302" t="str">
        <f>A43</f>
        <v>Tabell 3 -9 - A2 -  Beboere med vedtak om bolig til pleie og omsorgsformål - antall 0 - 17 år - pr. 31.12.  *)</v>
      </c>
    </row>
    <row r="5" spans="1:5" ht="15.75" customHeight="1" x14ac:dyDescent="0.25">
      <c r="A5" s="302" t="str">
        <f>A68</f>
        <v>Tabell 3 -9 - A3 -  Beboere med vedtak om bolig til pleie og omsorgsformål - antall 18 - 49 år - pr. 31.12.  *)</v>
      </c>
    </row>
    <row r="6" spans="1:5" ht="15.75" customHeight="1" x14ac:dyDescent="0.25">
      <c r="A6" s="302" t="str">
        <f>A92</f>
        <v>Tabell 3 -9 - A4 -  Beboere med vedtak om bolig til pleie og omsorgsformål - antall 50 - 66 år - pr. 31.12.  *)</v>
      </c>
    </row>
    <row r="7" spans="1:5" ht="15.75" customHeight="1" x14ac:dyDescent="0.25">
      <c r="A7" s="302" t="str">
        <f>A116</f>
        <v>Tabell 3 -9 - A5 -  Beboere med vedtak om bolig til pleie og omsorgsformål - antall 67 - 74 år - pr. 31.12.  *)</v>
      </c>
    </row>
    <row r="8" spans="1:5" ht="15.75" customHeight="1" x14ac:dyDescent="0.25">
      <c r="A8" s="302" t="str">
        <f>A140</f>
        <v>Tabell 3 -9 - A6 -  Beboere med vedtak om bolig til pleie og omsorgsformål - antall 75 - 79 år - pr. 31.12.  *)</v>
      </c>
    </row>
    <row r="9" spans="1:5" ht="15.75" customHeight="1" x14ac:dyDescent="0.25">
      <c r="A9" s="302" t="str">
        <f>A165</f>
        <v>Tabell 3 -9 - A7 -  Beboere med vedtak om bolig til pleie og omsorgsformål - antall 80 - 84 år - pr. 31.12.  *)</v>
      </c>
    </row>
    <row r="10" spans="1:5" ht="15.75" customHeight="1" x14ac:dyDescent="0.25">
      <c r="A10" s="302" t="str">
        <f>A190</f>
        <v>Tabell 3 -9 - A8 -  Beboere med vedtak om bolig til pleie og omsorgsformål - antall 85 - 89 år - pr. 31.12.  *)</v>
      </c>
    </row>
    <row r="11" spans="1:5" ht="15.75" customHeight="1" x14ac:dyDescent="0.25">
      <c r="A11" s="302" t="str">
        <f>A215</f>
        <v>Tabell 3 -9 - A9 -  Beboere med vedtak om bolig til pleie og omsorgsformål - antall 90 - 94 år - pr. 31.12.  *)</v>
      </c>
    </row>
    <row r="12" spans="1:5" ht="15.75" customHeight="1" x14ac:dyDescent="0.25">
      <c r="A12" s="302" t="str">
        <f>A239</f>
        <v>Tabell 3 -9 - A10 -  Beboere med vedtak om bolig til pleie og omsorgsformål - antall ≥ 95 år - pr. 31.12.  *)</v>
      </c>
    </row>
    <row r="13" spans="1:5" ht="15.75" customHeight="1" x14ac:dyDescent="0.25">
      <c r="A13" s="302" t="str">
        <f>A265</f>
        <v>Tabell 3 -9 - A11 -  Beboere med vedtak om bolig til pleie og omsorgsformål - sum antall  ≥ 90 år - pr. 31.12.  *)</v>
      </c>
    </row>
    <row r="14" spans="1:5" ht="15.75" customHeight="1" x14ac:dyDescent="0.25">
      <c r="A14" s="302"/>
    </row>
    <row r="15" spans="1:5" ht="15.75" customHeight="1" x14ac:dyDescent="0.25">
      <c r="A15" s="302"/>
    </row>
    <row r="16" spans="1:5" ht="15.75" customHeight="1" x14ac:dyDescent="0.25">
      <c r="A16" s="302"/>
      <c r="E16" s="1433" t="s">
        <v>546</v>
      </c>
    </row>
    <row r="18" spans="1:20" s="303" customFormat="1" ht="15.75" customHeight="1" thickBot="1" x14ac:dyDescent="0.3">
      <c r="A18" s="271" t="s">
        <v>536</v>
      </c>
    </row>
    <row r="19" spans="1:20" s="305" customFormat="1" ht="15.75" customHeight="1" thickBot="1" x14ac:dyDescent="0.3">
      <c r="A19" s="325"/>
      <c r="B19" s="326"/>
      <c r="C19" s="1563" t="s">
        <v>106</v>
      </c>
      <c r="D19" s="1564"/>
      <c r="E19" s="1564"/>
      <c r="F19" s="1564"/>
      <c r="G19" s="1565"/>
      <c r="H19" s="1563" t="s">
        <v>107</v>
      </c>
      <c r="I19" s="1564"/>
      <c r="J19" s="1564"/>
      <c r="K19" s="1564"/>
      <c r="L19" s="1565"/>
      <c r="M19" s="1563" t="s">
        <v>108</v>
      </c>
      <c r="N19" s="1564"/>
      <c r="O19" s="1564"/>
      <c r="P19" s="1564"/>
      <c r="Q19" s="1564"/>
      <c r="R19" s="1565"/>
    </row>
    <row r="20" spans="1:20" s="305" customFormat="1" ht="78" customHeight="1" thickBot="1" x14ac:dyDescent="0.3">
      <c r="A20" s="327" t="s">
        <v>2</v>
      </c>
      <c r="B20" s="306" t="s">
        <v>3</v>
      </c>
      <c r="C20" s="368" t="s">
        <v>109</v>
      </c>
      <c r="D20" s="365" t="s">
        <v>384</v>
      </c>
      <c r="E20" s="365" t="s">
        <v>385</v>
      </c>
      <c r="F20" s="365" t="s">
        <v>110</v>
      </c>
      <c r="G20" s="405" t="s">
        <v>111</v>
      </c>
      <c r="H20" s="394" t="s">
        <v>109</v>
      </c>
      <c r="I20" s="365" t="s">
        <v>384</v>
      </c>
      <c r="J20" s="365" t="s">
        <v>385</v>
      </c>
      <c r="K20" s="365" t="s">
        <v>110</v>
      </c>
      <c r="L20" s="405" t="s">
        <v>13</v>
      </c>
      <c r="M20" s="394" t="s">
        <v>109</v>
      </c>
      <c r="N20" s="365" t="s">
        <v>384</v>
      </c>
      <c r="O20" s="365" t="s">
        <v>385</v>
      </c>
      <c r="P20" s="365" t="s">
        <v>110</v>
      </c>
      <c r="Q20" s="405" t="s">
        <v>13</v>
      </c>
      <c r="R20" s="516" t="s">
        <v>112</v>
      </c>
    </row>
    <row r="21" spans="1:20" ht="15.75" customHeight="1" x14ac:dyDescent="0.25">
      <c r="A21" s="331">
        <v>1</v>
      </c>
      <c r="B21" s="308" t="s">
        <v>14</v>
      </c>
      <c r="C21" s="1418">
        <f t="shared" ref="C21:F35" si="0">C46+C71+C95+C119+C143+C168+C193+C218+C242</f>
        <v>58</v>
      </c>
      <c r="D21" s="1419">
        <f t="shared" si="0"/>
        <v>30</v>
      </c>
      <c r="E21" s="1419">
        <f t="shared" si="0"/>
        <v>9</v>
      </c>
      <c r="F21" s="1419">
        <f t="shared" si="0"/>
        <v>31</v>
      </c>
      <c r="G21" s="1420">
        <f t="shared" ref="G21:G35" si="1">SUM(C21:F21)</f>
        <v>128</v>
      </c>
      <c r="H21" s="1418">
        <f t="shared" ref="H21:K35" si="2">H46+H71+H95+H119+H143+H168+H193+H218+H242</f>
        <v>91</v>
      </c>
      <c r="I21" s="1419">
        <f t="shared" si="2"/>
        <v>33</v>
      </c>
      <c r="J21" s="1419">
        <f t="shared" si="2"/>
        <v>11</v>
      </c>
      <c r="K21" s="1419">
        <f t="shared" si="2"/>
        <v>22</v>
      </c>
      <c r="L21" s="1421">
        <f t="shared" ref="L21:L35" si="3">SUM(H21:K21)</f>
        <v>157</v>
      </c>
      <c r="M21" s="1418">
        <f t="shared" ref="M21:M35" si="4">C21+H21</f>
        <v>149</v>
      </c>
      <c r="N21" s="1419">
        <f t="shared" ref="N21:N35" si="5">D21+I21</f>
        <v>63</v>
      </c>
      <c r="O21" s="1419">
        <f t="shared" ref="O21:O35" si="6">E21+J21</f>
        <v>20</v>
      </c>
      <c r="P21" s="1419">
        <f t="shared" ref="P21:P35" si="7">F21+K21</f>
        <v>53</v>
      </c>
      <c r="Q21" s="1421">
        <f t="shared" ref="Q21:Q35" si="8">SUM(M21:P21)</f>
        <v>285</v>
      </c>
      <c r="R21" s="1422">
        <f t="shared" ref="R21:R35" si="9">SUM(R46,R71,R95,R119,R143,R168,R193,R218,R242)</f>
        <v>131</v>
      </c>
      <c r="S21" s="485"/>
      <c r="T21" s="485"/>
    </row>
    <row r="22" spans="1:20" ht="15.75" customHeight="1" x14ac:dyDescent="0.25">
      <c r="A22" s="335">
        <v>2</v>
      </c>
      <c r="B22" s="310" t="s">
        <v>15</v>
      </c>
      <c r="C22" s="1423">
        <f t="shared" si="0"/>
        <v>37</v>
      </c>
      <c r="D22" s="1424">
        <f t="shared" si="0"/>
        <v>0</v>
      </c>
      <c r="E22" s="1424">
        <f t="shared" si="0"/>
        <v>10</v>
      </c>
      <c r="F22" s="1424">
        <f t="shared" si="0"/>
        <v>27</v>
      </c>
      <c r="G22" s="1425">
        <f t="shared" si="1"/>
        <v>74</v>
      </c>
      <c r="H22" s="1423">
        <f t="shared" si="2"/>
        <v>79</v>
      </c>
      <c r="I22" s="1424">
        <f t="shared" si="2"/>
        <v>0</v>
      </c>
      <c r="J22" s="1424">
        <f t="shared" si="2"/>
        <v>6</v>
      </c>
      <c r="K22" s="1424">
        <f t="shared" si="2"/>
        <v>28</v>
      </c>
      <c r="L22" s="1426">
        <f t="shared" si="3"/>
        <v>113</v>
      </c>
      <c r="M22" s="1423">
        <f t="shared" si="4"/>
        <v>116</v>
      </c>
      <c r="N22" s="1424">
        <f t="shared" si="5"/>
        <v>0</v>
      </c>
      <c r="O22" s="1424">
        <f t="shared" si="6"/>
        <v>16</v>
      </c>
      <c r="P22" s="1424">
        <f t="shared" si="7"/>
        <v>55</v>
      </c>
      <c r="Q22" s="1426">
        <f t="shared" si="8"/>
        <v>187</v>
      </c>
      <c r="R22" s="1427">
        <f t="shared" si="9"/>
        <v>88</v>
      </c>
      <c r="S22" s="485"/>
      <c r="T22" s="485"/>
    </row>
    <row r="23" spans="1:20" ht="15.75" customHeight="1" x14ac:dyDescent="0.25">
      <c r="A23" s="335">
        <v>3</v>
      </c>
      <c r="B23" s="310" t="s">
        <v>16</v>
      </c>
      <c r="C23" s="1423">
        <f t="shared" si="0"/>
        <v>104</v>
      </c>
      <c r="D23" s="1424">
        <f t="shared" si="0"/>
        <v>6</v>
      </c>
      <c r="E23" s="1424">
        <f t="shared" si="0"/>
        <v>10</v>
      </c>
      <c r="F23" s="1424">
        <f t="shared" si="0"/>
        <v>55</v>
      </c>
      <c r="G23" s="1425">
        <f t="shared" si="1"/>
        <v>175</v>
      </c>
      <c r="H23" s="1423">
        <f t="shared" si="2"/>
        <v>137</v>
      </c>
      <c r="I23" s="1424">
        <f t="shared" si="2"/>
        <v>3</v>
      </c>
      <c r="J23" s="1424">
        <f t="shared" si="2"/>
        <v>10</v>
      </c>
      <c r="K23" s="1424">
        <f t="shared" si="2"/>
        <v>41</v>
      </c>
      <c r="L23" s="1426">
        <f t="shared" si="3"/>
        <v>191</v>
      </c>
      <c r="M23" s="1423">
        <f t="shared" si="4"/>
        <v>241</v>
      </c>
      <c r="N23" s="1424">
        <f t="shared" si="5"/>
        <v>9</v>
      </c>
      <c r="O23" s="1424">
        <f t="shared" si="6"/>
        <v>20</v>
      </c>
      <c r="P23" s="1424">
        <f t="shared" si="7"/>
        <v>96</v>
      </c>
      <c r="Q23" s="1426">
        <f t="shared" si="8"/>
        <v>366</v>
      </c>
      <c r="R23" s="1427">
        <f t="shared" si="9"/>
        <v>77</v>
      </c>
      <c r="S23" s="485"/>
      <c r="T23" s="485"/>
    </row>
    <row r="24" spans="1:20" ht="15.75" customHeight="1" x14ac:dyDescent="0.25">
      <c r="A24" s="335">
        <v>4</v>
      </c>
      <c r="B24" s="310" t="s">
        <v>17</v>
      </c>
      <c r="C24" s="1423">
        <f t="shared" si="0"/>
        <v>27</v>
      </c>
      <c r="D24" s="1424">
        <f t="shared" si="0"/>
        <v>1</v>
      </c>
      <c r="E24" s="1424">
        <f t="shared" si="0"/>
        <v>0</v>
      </c>
      <c r="F24" s="1424">
        <f t="shared" si="0"/>
        <v>73</v>
      </c>
      <c r="G24" s="1425">
        <f t="shared" si="1"/>
        <v>101</v>
      </c>
      <c r="H24" s="1423">
        <f t="shared" si="2"/>
        <v>49</v>
      </c>
      <c r="I24" s="1424">
        <f t="shared" si="2"/>
        <v>1</v>
      </c>
      <c r="J24" s="1424">
        <f t="shared" si="2"/>
        <v>1</v>
      </c>
      <c r="K24" s="1424">
        <f t="shared" si="2"/>
        <v>47</v>
      </c>
      <c r="L24" s="1426">
        <f t="shared" si="3"/>
        <v>98</v>
      </c>
      <c r="M24" s="1423">
        <f t="shared" si="4"/>
        <v>76</v>
      </c>
      <c r="N24" s="1424">
        <f t="shared" si="5"/>
        <v>2</v>
      </c>
      <c r="O24" s="1424">
        <f t="shared" si="6"/>
        <v>1</v>
      </c>
      <c r="P24" s="1424">
        <f t="shared" si="7"/>
        <v>120</v>
      </c>
      <c r="Q24" s="1426">
        <f t="shared" si="8"/>
        <v>199</v>
      </c>
      <c r="R24" s="1427">
        <f t="shared" si="9"/>
        <v>60</v>
      </c>
      <c r="S24" s="485"/>
      <c r="T24" s="485"/>
    </row>
    <row r="25" spans="1:20" ht="15.75" customHeight="1" x14ac:dyDescent="0.25">
      <c r="A25" s="335">
        <v>5</v>
      </c>
      <c r="B25" s="310" t="s">
        <v>18</v>
      </c>
      <c r="C25" s="1423">
        <f t="shared" si="0"/>
        <v>39</v>
      </c>
      <c r="D25" s="1424">
        <f t="shared" si="0"/>
        <v>21</v>
      </c>
      <c r="E25" s="1424">
        <f t="shared" si="0"/>
        <v>14</v>
      </c>
      <c r="F25" s="1424">
        <f t="shared" si="0"/>
        <v>19</v>
      </c>
      <c r="G25" s="1425">
        <f t="shared" si="1"/>
        <v>93</v>
      </c>
      <c r="H25" s="1423">
        <f t="shared" si="2"/>
        <v>65</v>
      </c>
      <c r="I25" s="1424">
        <f t="shared" si="2"/>
        <v>11</v>
      </c>
      <c r="J25" s="1424">
        <f t="shared" si="2"/>
        <v>26</v>
      </c>
      <c r="K25" s="1424">
        <f t="shared" si="2"/>
        <v>34</v>
      </c>
      <c r="L25" s="1426">
        <f t="shared" si="3"/>
        <v>136</v>
      </c>
      <c r="M25" s="1423">
        <f t="shared" si="4"/>
        <v>104</v>
      </c>
      <c r="N25" s="1424">
        <f t="shared" si="5"/>
        <v>32</v>
      </c>
      <c r="O25" s="1424">
        <f t="shared" si="6"/>
        <v>40</v>
      </c>
      <c r="P25" s="1424">
        <f t="shared" si="7"/>
        <v>53</v>
      </c>
      <c r="Q25" s="1426">
        <f t="shared" si="8"/>
        <v>229</v>
      </c>
      <c r="R25" s="1427">
        <f t="shared" si="9"/>
        <v>2</v>
      </c>
      <c r="S25" s="485"/>
      <c r="T25" s="485"/>
    </row>
    <row r="26" spans="1:20" ht="15.75" customHeight="1" x14ac:dyDescent="0.25">
      <c r="A26" s="339">
        <v>6</v>
      </c>
      <c r="B26" s="312" t="s">
        <v>19</v>
      </c>
      <c r="C26" s="1423">
        <f t="shared" si="0"/>
        <v>22</v>
      </c>
      <c r="D26" s="1424">
        <f t="shared" si="0"/>
        <v>0</v>
      </c>
      <c r="E26" s="1424">
        <f t="shared" si="0"/>
        <v>24</v>
      </c>
      <c r="F26" s="1424">
        <f t="shared" si="0"/>
        <v>11</v>
      </c>
      <c r="G26" s="1425">
        <f t="shared" si="1"/>
        <v>57</v>
      </c>
      <c r="H26" s="1423">
        <f t="shared" si="2"/>
        <v>33</v>
      </c>
      <c r="I26" s="1424">
        <f t="shared" si="2"/>
        <v>0</v>
      </c>
      <c r="J26" s="1424">
        <f t="shared" si="2"/>
        <v>19</v>
      </c>
      <c r="K26" s="1424">
        <f t="shared" si="2"/>
        <v>12</v>
      </c>
      <c r="L26" s="1426">
        <f t="shared" si="3"/>
        <v>64</v>
      </c>
      <c r="M26" s="1423">
        <f t="shared" si="4"/>
        <v>55</v>
      </c>
      <c r="N26" s="1424">
        <f t="shared" si="5"/>
        <v>0</v>
      </c>
      <c r="O26" s="1424">
        <f t="shared" si="6"/>
        <v>43</v>
      </c>
      <c r="P26" s="1424">
        <f t="shared" si="7"/>
        <v>23</v>
      </c>
      <c r="Q26" s="1426">
        <f t="shared" si="8"/>
        <v>121</v>
      </c>
      <c r="R26" s="1427">
        <f t="shared" si="9"/>
        <v>54</v>
      </c>
      <c r="S26" s="485"/>
      <c r="T26" s="485"/>
    </row>
    <row r="27" spans="1:20" ht="15.75" customHeight="1" x14ac:dyDescent="0.25">
      <c r="A27" s="339">
        <v>7</v>
      </c>
      <c r="B27" s="312" t="s">
        <v>20</v>
      </c>
      <c r="C27" s="1423">
        <f t="shared" si="0"/>
        <v>13</v>
      </c>
      <c r="D27" s="1424">
        <f t="shared" si="0"/>
        <v>1</v>
      </c>
      <c r="E27" s="1424">
        <f t="shared" si="0"/>
        <v>40</v>
      </c>
      <c r="F27" s="1424">
        <f t="shared" si="0"/>
        <v>12</v>
      </c>
      <c r="G27" s="1425">
        <f t="shared" si="1"/>
        <v>66</v>
      </c>
      <c r="H27" s="1423">
        <f t="shared" si="2"/>
        <v>32</v>
      </c>
      <c r="I27" s="1424">
        <f t="shared" si="2"/>
        <v>2</v>
      </c>
      <c r="J27" s="1424">
        <f t="shared" si="2"/>
        <v>44</v>
      </c>
      <c r="K27" s="1424">
        <f t="shared" si="2"/>
        <v>11</v>
      </c>
      <c r="L27" s="1426">
        <f t="shared" si="3"/>
        <v>89</v>
      </c>
      <c r="M27" s="1423">
        <f t="shared" si="4"/>
        <v>45</v>
      </c>
      <c r="N27" s="1424">
        <f t="shared" si="5"/>
        <v>3</v>
      </c>
      <c r="O27" s="1424">
        <f t="shared" si="6"/>
        <v>84</v>
      </c>
      <c r="P27" s="1424">
        <f t="shared" si="7"/>
        <v>23</v>
      </c>
      <c r="Q27" s="1426">
        <f t="shared" si="8"/>
        <v>155</v>
      </c>
      <c r="R27" s="1427">
        <f t="shared" si="9"/>
        <v>0</v>
      </c>
      <c r="S27" s="485"/>
      <c r="T27" s="485"/>
    </row>
    <row r="28" spans="1:20" ht="15.75" customHeight="1" x14ac:dyDescent="0.25">
      <c r="A28" s="335">
        <v>8</v>
      </c>
      <c r="B28" s="310" t="s">
        <v>21</v>
      </c>
      <c r="C28" s="1423">
        <f t="shared" si="0"/>
        <v>41</v>
      </c>
      <c r="D28" s="1424">
        <f t="shared" si="0"/>
        <v>13</v>
      </c>
      <c r="E28" s="1424">
        <f t="shared" si="0"/>
        <v>53</v>
      </c>
      <c r="F28" s="1424">
        <f t="shared" si="0"/>
        <v>34</v>
      </c>
      <c r="G28" s="1425">
        <f t="shared" si="1"/>
        <v>141</v>
      </c>
      <c r="H28" s="1423">
        <f t="shared" si="2"/>
        <v>52</v>
      </c>
      <c r="I28" s="1424">
        <f t="shared" si="2"/>
        <v>4</v>
      </c>
      <c r="J28" s="1424">
        <f t="shared" si="2"/>
        <v>31</v>
      </c>
      <c r="K28" s="1424">
        <f t="shared" si="2"/>
        <v>12</v>
      </c>
      <c r="L28" s="1426">
        <f t="shared" si="3"/>
        <v>99</v>
      </c>
      <c r="M28" s="1423">
        <f t="shared" si="4"/>
        <v>93</v>
      </c>
      <c r="N28" s="1424">
        <f t="shared" si="5"/>
        <v>17</v>
      </c>
      <c r="O28" s="1424">
        <f t="shared" si="6"/>
        <v>84</v>
      </c>
      <c r="P28" s="1424">
        <f t="shared" si="7"/>
        <v>46</v>
      </c>
      <c r="Q28" s="1426">
        <f t="shared" si="8"/>
        <v>240</v>
      </c>
      <c r="R28" s="1427">
        <f t="shared" si="9"/>
        <v>96</v>
      </c>
      <c r="S28" s="485"/>
      <c r="T28" s="485"/>
    </row>
    <row r="29" spans="1:20" ht="15.75" customHeight="1" x14ac:dyDescent="0.25">
      <c r="A29" s="335">
        <v>9</v>
      </c>
      <c r="B29" s="310" t="s">
        <v>22</v>
      </c>
      <c r="C29" s="1423">
        <f t="shared" si="0"/>
        <v>1</v>
      </c>
      <c r="D29" s="1424">
        <f t="shared" si="0"/>
        <v>2</v>
      </c>
      <c r="E29" s="1424">
        <f t="shared" si="0"/>
        <v>25</v>
      </c>
      <c r="F29" s="1424">
        <f t="shared" si="0"/>
        <v>12</v>
      </c>
      <c r="G29" s="1425">
        <f t="shared" si="1"/>
        <v>40</v>
      </c>
      <c r="H29" s="1423">
        <f t="shared" si="2"/>
        <v>2</v>
      </c>
      <c r="I29" s="1424">
        <f t="shared" si="2"/>
        <v>0</v>
      </c>
      <c r="J29" s="1424">
        <f t="shared" si="2"/>
        <v>25</v>
      </c>
      <c r="K29" s="1424">
        <f t="shared" si="2"/>
        <v>5</v>
      </c>
      <c r="L29" s="1426">
        <f t="shared" si="3"/>
        <v>32</v>
      </c>
      <c r="M29" s="1423">
        <f t="shared" si="4"/>
        <v>3</v>
      </c>
      <c r="N29" s="1424">
        <f t="shared" si="5"/>
        <v>2</v>
      </c>
      <c r="O29" s="1424">
        <f t="shared" si="6"/>
        <v>50</v>
      </c>
      <c r="P29" s="1424">
        <f t="shared" si="7"/>
        <v>17</v>
      </c>
      <c r="Q29" s="1426">
        <f t="shared" si="8"/>
        <v>72</v>
      </c>
      <c r="R29" s="1427">
        <f t="shared" si="9"/>
        <v>3</v>
      </c>
      <c r="S29" s="485"/>
      <c r="T29" s="485"/>
    </row>
    <row r="30" spans="1:20" ht="15.75" customHeight="1" x14ac:dyDescent="0.25">
      <c r="A30" s="335">
        <v>10</v>
      </c>
      <c r="B30" s="310" t="s">
        <v>23</v>
      </c>
      <c r="C30" s="1423">
        <f t="shared" si="0"/>
        <v>12</v>
      </c>
      <c r="D30" s="1424">
        <f t="shared" si="0"/>
        <v>27</v>
      </c>
      <c r="E30" s="1424">
        <f t="shared" si="0"/>
        <v>30</v>
      </c>
      <c r="F30" s="1424">
        <f t="shared" si="0"/>
        <v>18</v>
      </c>
      <c r="G30" s="1425">
        <f t="shared" si="1"/>
        <v>87</v>
      </c>
      <c r="H30" s="1423">
        <f t="shared" si="2"/>
        <v>33</v>
      </c>
      <c r="I30" s="1424">
        <f t="shared" si="2"/>
        <v>27</v>
      </c>
      <c r="J30" s="1424">
        <f t="shared" si="2"/>
        <v>19</v>
      </c>
      <c r="K30" s="1424">
        <f t="shared" si="2"/>
        <v>15</v>
      </c>
      <c r="L30" s="1426">
        <f t="shared" si="3"/>
        <v>94</v>
      </c>
      <c r="M30" s="1423">
        <f t="shared" si="4"/>
        <v>45</v>
      </c>
      <c r="N30" s="1424">
        <f t="shared" si="5"/>
        <v>54</v>
      </c>
      <c r="O30" s="1424">
        <f t="shared" si="6"/>
        <v>49</v>
      </c>
      <c r="P30" s="1424">
        <f t="shared" si="7"/>
        <v>33</v>
      </c>
      <c r="Q30" s="1426">
        <f t="shared" si="8"/>
        <v>181</v>
      </c>
      <c r="R30" s="1427">
        <f t="shared" si="9"/>
        <v>1</v>
      </c>
      <c r="S30" s="485"/>
      <c r="T30" s="485"/>
    </row>
    <row r="31" spans="1:20" ht="15.75" customHeight="1" x14ac:dyDescent="0.25">
      <c r="A31" s="339">
        <v>11</v>
      </c>
      <c r="B31" s="312" t="s">
        <v>24</v>
      </c>
      <c r="C31" s="1423">
        <f t="shared" si="0"/>
        <v>21</v>
      </c>
      <c r="D31" s="1424">
        <f t="shared" si="0"/>
        <v>12</v>
      </c>
      <c r="E31" s="1424">
        <f t="shared" si="0"/>
        <v>29</v>
      </c>
      <c r="F31" s="1424">
        <f t="shared" si="0"/>
        <v>26</v>
      </c>
      <c r="G31" s="1425">
        <f t="shared" si="1"/>
        <v>88</v>
      </c>
      <c r="H31" s="1423">
        <f t="shared" si="2"/>
        <v>36</v>
      </c>
      <c r="I31" s="1424">
        <f t="shared" si="2"/>
        <v>6</v>
      </c>
      <c r="J31" s="1424">
        <f t="shared" si="2"/>
        <v>19</v>
      </c>
      <c r="K31" s="1424">
        <f t="shared" si="2"/>
        <v>18</v>
      </c>
      <c r="L31" s="1426">
        <f t="shared" si="3"/>
        <v>79</v>
      </c>
      <c r="M31" s="1423">
        <f t="shared" si="4"/>
        <v>57</v>
      </c>
      <c r="N31" s="1424">
        <f t="shared" si="5"/>
        <v>18</v>
      </c>
      <c r="O31" s="1424">
        <f t="shared" si="6"/>
        <v>48</v>
      </c>
      <c r="P31" s="1424">
        <f t="shared" si="7"/>
        <v>44</v>
      </c>
      <c r="Q31" s="1426">
        <f t="shared" si="8"/>
        <v>167</v>
      </c>
      <c r="R31" s="1427">
        <f t="shared" si="9"/>
        <v>1</v>
      </c>
      <c r="S31" s="485"/>
      <c r="T31" s="485"/>
    </row>
    <row r="32" spans="1:20" ht="15.75" customHeight="1" x14ac:dyDescent="0.25">
      <c r="A32" s="335">
        <v>12</v>
      </c>
      <c r="B32" s="310" t="s">
        <v>25</v>
      </c>
      <c r="C32" s="1423">
        <f t="shared" si="0"/>
        <v>3</v>
      </c>
      <c r="D32" s="1424">
        <f t="shared" si="0"/>
        <v>12</v>
      </c>
      <c r="E32" s="1424">
        <f t="shared" si="0"/>
        <v>41</v>
      </c>
      <c r="F32" s="1424">
        <f t="shared" si="0"/>
        <v>22</v>
      </c>
      <c r="G32" s="1425">
        <f t="shared" si="1"/>
        <v>78</v>
      </c>
      <c r="H32" s="1423">
        <f t="shared" si="2"/>
        <v>14</v>
      </c>
      <c r="I32" s="1424">
        <f t="shared" si="2"/>
        <v>6</v>
      </c>
      <c r="J32" s="1424">
        <f t="shared" si="2"/>
        <v>22</v>
      </c>
      <c r="K32" s="1424">
        <f t="shared" si="2"/>
        <v>17</v>
      </c>
      <c r="L32" s="1426">
        <f t="shared" si="3"/>
        <v>59</v>
      </c>
      <c r="M32" s="1423">
        <f t="shared" si="4"/>
        <v>17</v>
      </c>
      <c r="N32" s="1424">
        <f t="shared" si="5"/>
        <v>18</v>
      </c>
      <c r="O32" s="1424">
        <f t="shared" si="6"/>
        <v>63</v>
      </c>
      <c r="P32" s="1424">
        <f t="shared" si="7"/>
        <v>39</v>
      </c>
      <c r="Q32" s="1426">
        <f t="shared" si="8"/>
        <v>137</v>
      </c>
      <c r="R32" s="1427">
        <f t="shared" si="9"/>
        <v>5</v>
      </c>
      <c r="S32" s="485"/>
      <c r="T32" s="485"/>
    </row>
    <row r="33" spans="1:22" ht="15.75" customHeight="1" x14ac:dyDescent="0.25">
      <c r="A33" s="335">
        <v>13</v>
      </c>
      <c r="B33" s="310" t="s">
        <v>26</v>
      </c>
      <c r="C33" s="1423">
        <f t="shared" si="0"/>
        <v>56</v>
      </c>
      <c r="D33" s="1424">
        <f t="shared" si="0"/>
        <v>4</v>
      </c>
      <c r="E33" s="1424">
        <f t="shared" si="0"/>
        <v>26</v>
      </c>
      <c r="F33" s="1424">
        <f t="shared" si="0"/>
        <v>16</v>
      </c>
      <c r="G33" s="1425">
        <f t="shared" si="1"/>
        <v>102</v>
      </c>
      <c r="H33" s="1423">
        <f t="shared" si="2"/>
        <v>70</v>
      </c>
      <c r="I33" s="1424">
        <f t="shared" si="2"/>
        <v>6</v>
      </c>
      <c r="J33" s="1424">
        <f t="shared" si="2"/>
        <v>31</v>
      </c>
      <c r="K33" s="1424">
        <f t="shared" si="2"/>
        <v>15</v>
      </c>
      <c r="L33" s="1426">
        <f t="shared" si="3"/>
        <v>122</v>
      </c>
      <c r="M33" s="1423">
        <f t="shared" si="4"/>
        <v>126</v>
      </c>
      <c r="N33" s="1424">
        <f t="shared" si="5"/>
        <v>10</v>
      </c>
      <c r="O33" s="1424">
        <f t="shared" si="6"/>
        <v>57</v>
      </c>
      <c r="P33" s="1424">
        <f t="shared" si="7"/>
        <v>31</v>
      </c>
      <c r="Q33" s="1426">
        <f t="shared" si="8"/>
        <v>224</v>
      </c>
      <c r="R33" s="1427">
        <f t="shared" si="9"/>
        <v>4</v>
      </c>
      <c r="S33" s="485"/>
      <c r="T33" s="485"/>
    </row>
    <row r="34" spans="1:22" ht="15.75" customHeight="1" x14ac:dyDescent="0.25">
      <c r="A34" s="335">
        <v>14</v>
      </c>
      <c r="B34" s="310" t="s">
        <v>27</v>
      </c>
      <c r="C34" s="1423">
        <f t="shared" si="0"/>
        <v>28</v>
      </c>
      <c r="D34" s="1424">
        <f t="shared" si="0"/>
        <v>3</v>
      </c>
      <c r="E34" s="1424">
        <f t="shared" si="0"/>
        <v>42</v>
      </c>
      <c r="F34" s="1424">
        <f t="shared" si="0"/>
        <v>37</v>
      </c>
      <c r="G34" s="1425">
        <f t="shared" si="1"/>
        <v>110</v>
      </c>
      <c r="H34" s="1423">
        <f t="shared" si="2"/>
        <v>44</v>
      </c>
      <c r="I34" s="1424">
        <f t="shared" si="2"/>
        <v>1</v>
      </c>
      <c r="J34" s="1424">
        <f t="shared" si="2"/>
        <v>31</v>
      </c>
      <c r="K34" s="1424">
        <f t="shared" si="2"/>
        <v>26</v>
      </c>
      <c r="L34" s="1426">
        <f t="shared" si="3"/>
        <v>102</v>
      </c>
      <c r="M34" s="1423">
        <f t="shared" si="4"/>
        <v>72</v>
      </c>
      <c r="N34" s="1424">
        <f t="shared" si="5"/>
        <v>4</v>
      </c>
      <c r="O34" s="1424">
        <f t="shared" si="6"/>
        <v>73</v>
      </c>
      <c r="P34" s="1424">
        <f t="shared" si="7"/>
        <v>63</v>
      </c>
      <c r="Q34" s="1426">
        <f t="shared" si="8"/>
        <v>212</v>
      </c>
      <c r="R34" s="1427">
        <f t="shared" si="9"/>
        <v>55</v>
      </c>
      <c r="S34" s="485"/>
      <c r="T34" s="485"/>
    </row>
    <row r="35" spans="1:22" ht="31.5" customHeight="1" thickBot="1" x14ac:dyDescent="0.3">
      <c r="A35" s="340">
        <v>15</v>
      </c>
      <c r="B35" s="313" t="s">
        <v>28</v>
      </c>
      <c r="C35" s="1428">
        <f t="shared" si="0"/>
        <v>7</v>
      </c>
      <c r="D35" s="1429">
        <f t="shared" si="0"/>
        <v>2</v>
      </c>
      <c r="E35" s="1429">
        <f t="shared" si="0"/>
        <v>39</v>
      </c>
      <c r="F35" s="1429">
        <f t="shared" si="0"/>
        <v>40</v>
      </c>
      <c r="G35" s="1430">
        <f t="shared" si="1"/>
        <v>88</v>
      </c>
      <c r="H35" s="1428">
        <f t="shared" si="2"/>
        <v>10</v>
      </c>
      <c r="I35" s="1429">
        <f t="shared" si="2"/>
        <v>2</v>
      </c>
      <c r="J35" s="1429">
        <f t="shared" si="2"/>
        <v>20</v>
      </c>
      <c r="K35" s="1429">
        <f t="shared" si="2"/>
        <v>13</v>
      </c>
      <c r="L35" s="1431">
        <f t="shared" si="3"/>
        <v>45</v>
      </c>
      <c r="M35" s="1428">
        <f t="shared" si="4"/>
        <v>17</v>
      </c>
      <c r="N35" s="1429">
        <f t="shared" si="5"/>
        <v>4</v>
      </c>
      <c r="O35" s="1429">
        <f t="shared" si="6"/>
        <v>59</v>
      </c>
      <c r="P35" s="1429">
        <f t="shared" si="7"/>
        <v>53</v>
      </c>
      <c r="Q35" s="1431">
        <f t="shared" si="8"/>
        <v>133</v>
      </c>
      <c r="R35" s="1432">
        <f t="shared" si="9"/>
        <v>0</v>
      </c>
      <c r="S35" s="485"/>
      <c r="T35" s="485"/>
      <c r="V35" s="927"/>
    </row>
    <row r="36" spans="1:22" s="560" customFormat="1" ht="15.75" customHeight="1" x14ac:dyDescent="0.25">
      <c r="A36" s="429"/>
      <c r="B36" s="430" t="s">
        <v>488</v>
      </c>
      <c r="C36" s="431">
        <f t="shared" ref="C36:R36" si="10">SUM(C21:C35)</f>
        <v>469</v>
      </c>
      <c r="D36" s="432">
        <f t="shared" si="10"/>
        <v>134</v>
      </c>
      <c r="E36" s="432">
        <f t="shared" si="10"/>
        <v>392</v>
      </c>
      <c r="F36" s="432">
        <f t="shared" si="10"/>
        <v>433</v>
      </c>
      <c r="G36" s="433">
        <f t="shared" si="10"/>
        <v>1428</v>
      </c>
      <c r="H36" s="431">
        <f t="shared" si="10"/>
        <v>747</v>
      </c>
      <c r="I36" s="432">
        <f t="shared" si="10"/>
        <v>102</v>
      </c>
      <c r="J36" s="432">
        <f t="shared" si="10"/>
        <v>315</v>
      </c>
      <c r="K36" s="432">
        <f t="shared" si="10"/>
        <v>316</v>
      </c>
      <c r="L36" s="433">
        <f t="shared" si="10"/>
        <v>1480</v>
      </c>
      <c r="M36" s="431">
        <f t="shared" si="10"/>
        <v>1216</v>
      </c>
      <c r="N36" s="432">
        <f t="shared" si="10"/>
        <v>236</v>
      </c>
      <c r="O36" s="432">
        <f t="shared" si="10"/>
        <v>707</v>
      </c>
      <c r="P36" s="432">
        <f t="shared" si="10"/>
        <v>749</v>
      </c>
      <c r="Q36" s="433">
        <f t="shared" si="10"/>
        <v>2908</v>
      </c>
      <c r="R36" s="434">
        <f t="shared" si="10"/>
        <v>577</v>
      </c>
      <c r="S36" s="435"/>
      <c r="T36" s="435"/>
    </row>
    <row r="37" spans="1:22" ht="15.75" customHeight="1" x14ac:dyDescent="0.25">
      <c r="A37" s="499"/>
      <c r="B37" s="486" t="s">
        <v>436</v>
      </c>
      <c r="C37" s="500">
        <v>461</v>
      </c>
      <c r="D37" s="501">
        <v>138</v>
      </c>
      <c r="E37" s="501">
        <v>364</v>
      </c>
      <c r="F37" s="501">
        <v>437</v>
      </c>
      <c r="G37" s="483">
        <v>1400</v>
      </c>
      <c r="H37" s="500">
        <v>792</v>
      </c>
      <c r="I37" s="501">
        <v>127</v>
      </c>
      <c r="J37" s="501">
        <v>304</v>
      </c>
      <c r="K37" s="501">
        <v>288</v>
      </c>
      <c r="L37" s="483">
        <v>1511</v>
      </c>
      <c r="M37" s="500">
        <v>1253</v>
      </c>
      <c r="N37" s="501">
        <v>265</v>
      </c>
      <c r="O37" s="501">
        <v>668</v>
      </c>
      <c r="P37" s="501">
        <v>725</v>
      </c>
      <c r="Q37" s="483">
        <v>2911</v>
      </c>
      <c r="R37" s="502">
        <v>542</v>
      </c>
      <c r="S37" s="485"/>
      <c r="T37" s="485"/>
    </row>
    <row r="38" spans="1:22" ht="15.75" customHeight="1" x14ac:dyDescent="0.25">
      <c r="A38" s="499"/>
      <c r="B38" s="486" t="s">
        <v>387</v>
      </c>
      <c r="C38" s="500">
        <v>454</v>
      </c>
      <c r="D38" s="501">
        <v>159</v>
      </c>
      <c r="E38" s="501">
        <v>365</v>
      </c>
      <c r="F38" s="501">
        <v>409</v>
      </c>
      <c r="G38" s="483">
        <v>1387</v>
      </c>
      <c r="H38" s="500">
        <v>798</v>
      </c>
      <c r="I38" s="501">
        <v>137</v>
      </c>
      <c r="J38" s="501">
        <v>309</v>
      </c>
      <c r="K38" s="501">
        <v>270</v>
      </c>
      <c r="L38" s="483">
        <v>1514</v>
      </c>
      <c r="M38" s="500">
        <v>1252</v>
      </c>
      <c r="N38" s="501">
        <v>296</v>
      </c>
      <c r="O38" s="501">
        <v>674</v>
      </c>
      <c r="P38" s="501">
        <v>679</v>
      </c>
      <c r="Q38" s="483">
        <v>2901</v>
      </c>
      <c r="R38" s="502">
        <v>545</v>
      </c>
      <c r="S38" s="485"/>
      <c r="T38" s="485"/>
    </row>
    <row r="39" spans="1:22" ht="15.75" customHeight="1" thickBot="1" x14ac:dyDescent="0.3">
      <c r="A39" s="436"/>
      <c r="B39" s="437" t="s">
        <v>200</v>
      </c>
      <c r="C39" s="438">
        <v>483</v>
      </c>
      <c r="D39" s="439">
        <v>171</v>
      </c>
      <c r="E39" s="439">
        <v>346</v>
      </c>
      <c r="F39" s="439">
        <v>402</v>
      </c>
      <c r="G39" s="440">
        <v>1402</v>
      </c>
      <c r="H39" s="438">
        <v>910</v>
      </c>
      <c r="I39" s="439">
        <v>149</v>
      </c>
      <c r="J39" s="439">
        <v>287</v>
      </c>
      <c r="K39" s="439">
        <v>257</v>
      </c>
      <c r="L39" s="440">
        <v>1603</v>
      </c>
      <c r="M39" s="438">
        <v>1393</v>
      </c>
      <c r="N39" s="439">
        <v>320</v>
      </c>
      <c r="O39" s="439">
        <v>633</v>
      </c>
      <c r="P39" s="439">
        <v>659</v>
      </c>
      <c r="Q39" s="440">
        <v>3005</v>
      </c>
      <c r="R39" s="441">
        <v>503</v>
      </c>
      <c r="S39" s="485"/>
      <c r="T39" s="485"/>
    </row>
    <row r="40" spans="1:22" ht="15.75" customHeight="1" x14ac:dyDescent="0.25">
      <c r="A40" s="302" t="s">
        <v>113</v>
      </c>
    </row>
    <row r="41" spans="1:22" s="444" customFormat="1" ht="15.75" customHeight="1" x14ac:dyDescent="0.25">
      <c r="A41" s="442"/>
      <c r="B41" s="443"/>
      <c r="S41" s="445"/>
      <c r="T41" s="445"/>
    </row>
    <row r="43" spans="1:22" s="303" customFormat="1" ht="50.25" customHeight="1" thickBot="1" x14ac:dyDescent="0.3">
      <c r="A43" s="271" t="s">
        <v>535</v>
      </c>
    </row>
    <row r="44" spans="1:22" s="305" customFormat="1" ht="22.5" customHeight="1" thickBot="1" x14ac:dyDescent="0.3">
      <c r="A44" s="304"/>
      <c r="B44" s="446"/>
      <c r="C44" s="1566" t="s">
        <v>106</v>
      </c>
      <c r="D44" s="1567"/>
      <c r="E44" s="1567"/>
      <c r="F44" s="1567"/>
      <c r="G44" s="1568"/>
      <c r="H44" s="1566" t="s">
        <v>107</v>
      </c>
      <c r="I44" s="1567"/>
      <c r="J44" s="1567"/>
      <c r="K44" s="1567"/>
      <c r="L44" s="1568"/>
      <c r="M44" s="1566" t="s">
        <v>108</v>
      </c>
      <c r="N44" s="1567"/>
      <c r="O44" s="1567"/>
      <c r="P44" s="1567"/>
      <c r="Q44" s="1567"/>
      <c r="R44" s="1572"/>
    </row>
    <row r="45" spans="1:22" s="305" customFormat="1" ht="91.5" customHeight="1" thickBot="1" x14ac:dyDescent="0.3">
      <c r="A45" s="786" t="s">
        <v>2</v>
      </c>
      <c r="B45" s="306" t="s">
        <v>3</v>
      </c>
      <c r="C45" s="368" t="s">
        <v>109</v>
      </c>
      <c r="D45" s="365" t="s">
        <v>384</v>
      </c>
      <c r="E45" s="365" t="s">
        <v>385</v>
      </c>
      <c r="F45" s="365" t="s">
        <v>110</v>
      </c>
      <c r="G45" s="405" t="s">
        <v>111</v>
      </c>
      <c r="H45" s="394" t="s">
        <v>109</v>
      </c>
      <c r="I45" s="365" t="s">
        <v>384</v>
      </c>
      <c r="J45" s="365" t="s">
        <v>385</v>
      </c>
      <c r="K45" s="365" t="s">
        <v>110</v>
      </c>
      <c r="L45" s="405" t="s">
        <v>13</v>
      </c>
      <c r="M45" s="394" t="s">
        <v>109</v>
      </c>
      <c r="N45" s="365" t="s">
        <v>384</v>
      </c>
      <c r="O45" s="365" t="s">
        <v>385</v>
      </c>
      <c r="P45" s="365" t="s">
        <v>110</v>
      </c>
      <c r="Q45" s="405" t="s">
        <v>13</v>
      </c>
      <c r="R45" s="1246" t="s">
        <v>112</v>
      </c>
    </row>
    <row r="46" spans="1:22" ht="15.75" customHeight="1" x14ac:dyDescent="0.25">
      <c r="A46" s="307">
        <v>1</v>
      </c>
      <c r="B46" s="308" t="s">
        <v>14</v>
      </c>
      <c r="C46" s="487">
        <v>0</v>
      </c>
      <c r="D46" s="488">
        <v>0</v>
      </c>
      <c r="E46" s="488">
        <v>0</v>
      </c>
      <c r="F46" s="488">
        <v>0</v>
      </c>
      <c r="G46" s="490">
        <f t="shared" ref="G46:G60" si="11">SUM(C46:F46)</f>
        <v>0</v>
      </c>
      <c r="H46" s="487">
        <v>0</v>
      </c>
      <c r="I46" s="488">
        <v>0</v>
      </c>
      <c r="J46" s="488">
        <v>0</v>
      </c>
      <c r="K46" s="488">
        <v>0</v>
      </c>
      <c r="L46" s="490">
        <f t="shared" ref="L46:L60" si="12">SUM(H46:K46)</f>
        <v>0</v>
      </c>
      <c r="M46" s="487">
        <f t="shared" ref="M46:M60" si="13">C46+H46</f>
        <v>0</v>
      </c>
      <c r="N46" s="488">
        <f t="shared" ref="N46:N60" si="14">D46+I46</f>
        <v>0</v>
      </c>
      <c r="O46" s="488">
        <f t="shared" ref="O46:O60" si="15">E46+J46</f>
        <v>0</v>
      </c>
      <c r="P46" s="488">
        <f t="shared" ref="P46:P60" si="16">F46+K46</f>
        <v>0</v>
      </c>
      <c r="Q46" s="490">
        <f t="shared" ref="Q46:Q60" si="17">SUM(M46:P46)</f>
        <v>0</v>
      </c>
      <c r="R46" s="504" t="s">
        <v>175</v>
      </c>
      <c r="S46" s="485"/>
      <c r="T46" s="485"/>
    </row>
    <row r="47" spans="1:22" ht="15.75" customHeight="1" x14ac:dyDescent="0.25">
      <c r="A47" s="309">
        <v>2</v>
      </c>
      <c r="B47" s="310" t="s">
        <v>15</v>
      </c>
      <c r="C47" s="491">
        <v>0</v>
      </c>
      <c r="D47" s="492">
        <v>0</v>
      </c>
      <c r="E47" s="492">
        <v>0</v>
      </c>
      <c r="F47" s="492">
        <v>0</v>
      </c>
      <c r="G47" s="494">
        <f t="shared" si="11"/>
        <v>0</v>
      </c>
      <c r="H47" s="491">
        <v>0</v>
      </c>
      <c r="I47" s="492">
        <v>0</v>
      </c>
      <c r="J47" s="492">
        <v>0</v>
      </c>
      <c r="K47" s="492">
        <v>0</v>
      </c>
      <c r="L47" s="494">
        <f t="shared" si="12"/>
        <v>0</v>
      </c>
      <c r="M47" s="491">
        <f t="shared" si="13"/>
        <v>0</v>
      </c>
      <c r="N47" s="492">
        <f t="shared" si="14"/>
        <v>0</v>
      </c>
      <c r="O47" s="492">
        <f t="shared" si="15"/>
        <v>0</v>
      </c>
      <c r="P47" s="492">
        <f t="shared" si="16"/>
        <v>0</v>
      </c>
      <c r="Q47" s="494">
        <f t="shared" si="17"/>
        <v>0</v>
      </c>
      <c r="R47" s="505" t="s">
        <v>175</v>
      </c>
      <c r="S47" s="485"/>
      <c r="T47" s="485"/>
    </row>
    <row r="48" spans="1:22" ht="15.75" customHeight="1" x14ac:dyDescent="0.25">
      <c r="A48" s="309">
        <v>3</v>
      </c>
      <c r="B48" s="310" t="s">
        <v>16</v>
      </c>
      <c r="C48" s="491">
        <v>0</v>
      </c>
      <c r="D48" s="492">
        <v>0</v>
      </c>
      <c r="E48" s="492">
        <v>0</v>
      </c>
      <c r="F48" s="492">
        <v>0</v>
      </c>
      <c r="G48" s="494">
        <f t="shared" si="11"/>
        <v>0</v>
      </c>
      <c r="H48" s="491">
        <v>0</v>
      </c>
      <c r="I48" s="492">
        <v>0</v>
      </c>
      <c r="J48" s="492">
        <v>0</v>
      </c>
      <c r="K48" s="492">
        <v>0</v>
      </c>
      <c r="L48" s="494">
        <f t="shared" si="12"/>
        <v>0</v>
      </c>
      <c r="M48" s="491">
        <f t="shared" si="13"/>
        <v>0</v>
      </c>
      <c r="N48" s="492">
        <f t="shared" si="14"/>
        <v>0</v>
      </c>
      <c r="O48" s="492">
        <f t="shared" si="15"/>
        <v>0</v>
      </c>
      <c r="P48" s="492">
        <f t="shared" si="16"/>
        <v>0</v>
      </c>
      <c r="Q48" s="494">
        <f t="shared" si="17"/>
        <v>0</v>
      </c>
      <c r="R48" s="505" t="s">
        <v>175</v>
      </c>
      <c r="S48" s="485"/>
      <c r="T48" s="485"/>
    </row>
    <row r="49" spans="1:22" ht="15.75" customHeight="1" x14ac:dyDescent="0.25">
      <c r="A49" s="309">
        <v>4</v>
      </c>
      <c r="B49" s="310" t="s">
        <v>17</v>
      </c>
      <c r="C49" s="491">
        <v>0</v>
      </c>
      <c r="D49" s="492">
        <v>0</v>
      </c>
      <c r="E49" s="492">
        <v>0</v>
      </c>
      <c r="F49" s="492">
        <v>0</v>
      </c>
      <c r="G49" s="494">
        <f t="shared" si="11"/>
        <v>0</v>
      </c>
      <c r="H49" s="491">
        <v>0</v>
      </c>
      <c r="I49" s="492">
        <v>0</v>
      </c>
      <c r="J49" s="492">
        <v>0</v>
      </c>
      <c r="K49" s="492">
        <v>0</v>
      </c>
      <c r="L49" s="494">
        <f t="shared" si="12"/>
        <v>0</v>
      </c>
      <c r="M49" s="491">
        <f t="shared" si="13"/>
        <v>0</v>
      </c>
      <c r="N49" s="492">
        <f t="shared" si="14"/>
        <v>0</v>
      </c>
      <c r="O49" s="492">
        <f t="shared" si="15"/>
        <v>0</v>
      </c>
      <c r="P49" s="492">
        <f t="shared" si="16"/>
        <v>0</v>
      </c>
      <c r="Q49" s="494">
        <f t="shared" si="17"/>
        <v>0</v>
      </c>
      <c r="R49" s="505" t="s">
        <v>175</v>
      </c>
      <c r="S49" s="485"/>
      <c r="T49" s="485"/>
    </row>
    <row r="50" spans="1:22" ht="15.75" customHeight="1" x14ac:dyDescent="0.25">
      <c r="A50" s="309">
        <v>5</v>
      </c>
      <c r="B50" s="310" t="s">
        <v>18</v>
      </c>
      <c r="C50" s="491">
        <v>0</v>
      </c>
      <c r="D50" s="492">
        <v>0</v>
      </c>
      <c r="E50" s="492">
        <v>0</v>
      </c>
      <c r="F50" s="492">
        <v>0</v>
      </c>
      <c r="G50" s="494">
        <f t="shared" si="11"/>
        <v>0</v>
      </c>
      <c r="H50" s="491">
        <v>0</v>
      </c>
      <c r="I50" s="492">
        <v>0</v>
      </c>
      <c r="J50" s="492">
        <v>0</v>
      </c>
      <c r="K50" s="492">
        <v>0</v>
      </c>
      <c r="L50" s="494">
        <f t="shared" si="12"/>
        <v>0</v>
      </c>
      <c r="M50" s="491">
        <f t="shared" si="13"/>
        <v>0</v>
      </c>
      <c r="N50" s="492">
        <f t="shared" si="14"/>
        <v>0</v>
      </c>
      <c r="O50" s="492">
        <f t="shared" si="15"/>
        <v>0</v>
      </c>
      <c r="P50" s="492">
        <f t="shared" si="16"/>
        <v>0</v>
      </c>
      <c r="Q50" s="494">
        <f t="shared" si="17"/>
        <v>0</v>
      </c>
      <c r="R50" s="505" t="s">
        <v>175</v>
      </c>
      <c r="S50" s="485"/>
      <c r="T50" s="485" t="s">
        <v>152</v>
      </c>
    </row>
    <row r="51" spans="1:22" ht="15.75" customHeight="1" x14ac:dyDescent="0.25">
      <c r="A51" s="311">
        <v>6</v>
      </c>
      <c r="B51" s="312" t="s">
        <v>19</v>
      </c>
      <c r="C51" s="491">
        <v>0</v>
      </c>
      <c r="D51" s="492">
        <v>0</v>
      </c>
      <c r="E51" s="492">
        <v>0</v>
      </c>
      <c r="F51" s="492">
        <v>0</v>
      </c>
      <c r="G51" s="494">
        <f t="shared" si="11"/>
        <v>0</v>
      </c>
      <c r="H51" s="491">
        <v>0</v>
      </c>
      <c r="I51" s="492">
        <v>0</v>
      </c>
      <c r="J51" s="492">
        <v>0</v>
      </c>
      <c r="K51" s="492">
        <v>0</v>
      </c>
      <c r="L51" s="494">
        <f t="shared" si="12"/>
        <v>0</v>
      </c>
      <c r="M51" s="491">
        <f t="shared" si="13"/>
        <v>0</v>
      </c>
      <c r="N51" s="492">
        <f t="shared" si="14"/>
        <v>0</v>
      </c>
      <c r="O51" s="492">
        <f t="shared" si="15"/>
        <v>0</v>
      </c>
      <c r="P51" s="492">
        <f t="shared" si="16"/>
        <v>0</v>
      </c>
      <c r="Q51" s="494">
        <f t="shared" si="17"/>
        <v>0</v>
      </c>
      <c r="R51" s="505" t="s">
        <v>175</v>
      </c>
      <c r="S51" s="485"/>
      <c r="T51" s="485"/>
    </row>
    <row r="52" spans="1:22" ht="15.75" customHeight="1" x14ac:dyDescent="0.25">
      <c r="A52" s="311">
        <v>7</v>
      </c>
      <c r="B52" s="312" t="s">
        <v>20</v>
      </c>
      <c r="C52" s="491">
        <v>0</v>
      </c>
      <c r="D52" s="492">
        <v>0</v>
      </c>
      <c r="E52" s="492">
        <v>0</v>
      </c>
      <c r="F52" s="492">
        <v>0</v>
      </c>
      <c r="G52" s="494">
        <f t="shared" si="11"/>
        <v>0</v>
      </c>
      <c r="H52" s="491">
        <v>0</v>
      </c>
      <c r="I52" s="492">
        <v>0</v>
      </c>
      <c r="J52" s="492">
        <v>0</v>
      </c>
      <c r="K52" s="492">
        <v>1</v>
      </c>
      <c r="L52" s="494">
        <f t="shared" si="12"/>
        <v>1</v>
      </c>
      <c r="M52" s="491">
        <f t="shared" si="13"/>
        <v>0</v>
      </c>
      <c r="N52" s="492">
        <f t="shared" si="14"/>
        <v>0</v>
      </c>
      <c r="O52" s="492">
        <f t="shared" si="15"/>
        <v>0</v>
      </c>
      <c r="P52" s="492">
        <f t="shared" si="16"/>
        <v>1</v>
      </c>
      <c r="Q52" s="494">
        <f t="shared" si="17"/>
        <v>1</v>
      </c>
      <c r="R52" s="505" t="s">
        <v>175</v>
      </c>
      <c r="S52" s="485"/>
      <c r="T52" s="485"/>
      <c r="V52" s="482" t="s">
        <v>152</v>
      </c>
    </row>
    <row r="53" spans="1:22" ht="15.75" customHeight="1" x14ac:dyDescent="0.25">
      <c r="A53" s="309">
        <v>8</v>
      </c>
      <c r="B53" s="310" t="s">
        <v>21</v>
      </c>
      <c r="C53" s="491">
        <v>0</v>
      </c>
      <c r="D53" s="492">
        <v>0</v>
      </c>
      <c r="E53" s="492">
        <v>0</v>
      </c>
      <c r="F53" s="492">
        <v>0</v>
      </c>
      <c r="G53" s="494">
        <f t="shared" si="11"/>
        <v>0</v>
      </c>
      <c r="H53" s="491">
        <v>0</v>
      </c>
      <c r="I53" s="492">
        <v>0</v>
      </c>
      <c r="J53" s="492">
        <v>0</v>
      </c>
      <c r="K53" s="492">
        <v>0</v>
      </c>
      <c r="L53" s="494">
        <f t="shared" si="12"/>
        <v>0</v>
      </c>
      <c r="M53" s="491">
        <f t="shared" si="13"/>
        <v>0</v>
      </c>
      <c r="N53" s="492">
        <f t="shared" si="14"/>
        <v>0</v>
      </c>
      <c r="O53" s="492">
        <f t="shared" si="15"/>
        <v>0</v>
      </c>
      <c r="P53" s="492">
        <f t="shared" si="16"/>
        <v>0</v>
      </c>
      <c r="Q53" s="494">
        <f t="shared" si="17"/>
        <v>0</v>
      </c>
      <c r="R53" s="505" t="s">
        <v>175</v>
      </c>
      <c r="S53" s="485"/>
      <c r="T53" s="485"/>
    </row>
    <row r="54" spans="1:22" ht="15.75" customHeight="1" x14ac:dyDescent="0.25">
      <c r="A54" s="309">
        <v>9</v>
      </c>
      <c r="B54" s="310" t="s">
        <v>22</v>
      </c>
      <c r="C54" s="491">
        <v>0</v>
      </c>
      <c r="D54" s="492">
        <v>0</v>
      </c>
      <c r="E54" s="492">
        <v>0</v>
      </c>
      <c r="F54" s="492">
        <v>0</v>
      </c>
      <c r="G54" s="494">
        <f t="shared" si="11"/>
        <v>0</v>
      </c>
      <c r="H54" s="491">
        <v>0</v>
      </c>
      <c r="I54" s="492">
        <v>0</v>
      </c>
      <c r="J54" s="492">
        <v>0</v>
      </c>
      <c r="K54" s="492">
        <v>0</v>
      </c>
      <c r="L54" s="494">
        <f t="shared" si="12"/>
        <v>0</v>
      </c>
      <c r="M54" s="491">
        <f t="shared" si="13"/>
        <v>0</v>
      </c>
      <c r="N54" s="492">
        <f t="shared" si="14"/>
        <v>0</v>
      </c>
      <c r="O54" s="492">
        <f t="shared" si="15"/>
        <v>0</v>
      </c>
      <c r="P54" s="492">
        <f t="shared" si="16"/>
        <v>0</v>
      </c>
      <c r="Q54" s="494">
        <f t="shared" si="17"/>
        <v>0</v>
      </c>
      <c r="R54" s="505" t="s">
        <v>175</v>
      </c>
      <c r="S54" s="485"/>
      <c r="T54" s="485"/>
    </row>
    <row r="55" spans="1:22" ht="15.75" customHeight="1" x14ac:dyDescent="0.25">
      <c r="A55" s="309">
        <v>10</v>
      </c>
      <c r="B55" s="310" t="s">
        <v>23</v>
      </c>
      <c r="C55" s="491">
        <v>0</v>
      </c>
      <c r="D55" s="492">
        <v>1</v>
      </c>
      <c r="E55" s="492">
        <v>0</v>
      </c>
      <c r="F55" s="492">
        <v>0</v>
      </c>
      <c r="G55" s="494">
        <f t="shared" si="11"/>
        <v>1</v>
      </c>
      <c r="H55" s="491">
        <v>0</v>
      </c>
      <c r="I55" s="492">
        <v>0</v>
      </c>
      <c r="J55" s="492">
        <v>0</v>
      </c>
      <c r="K55" s="492">
        <v>0</v>
      </c>
      <c r="L55" s="494">
        <f t="shared" si="12"/>
        <v>0</v>
      </c>
      <c r="M55" s="491">
        <f t="shared" si="13"/>
        <v>0</v>
      </c>
      <c r="N55" s="492">
        <f t="shared" si="14"/>
        <v>1</v>
      </c>
      <c r="O55" s="492">
        <f t="shared" si="15"/>
        <v>0</v>
      </c>
      <c r="P55" s="492">
        <f t="shared" si="16"/>
        <v>0</v>
      </c>
      <c r="Q55" s="494">
        <f t="shared" si="17"/>
        <v>1</v>
      </c>
      <c r="R55" s="505" t="s">
        <v>175</v>
      </c>
      <c r="S55" s="485"/>
      <c r="T55" s="485"/>
    </row>
    <row r="56" spans="1:22" ht="15.75" customHeight="1" x14ac:dyDescent="0.25">
      <c r="A56" s="311">
        <v>11</v>
      </c>
      <c r="B56" s="312" t="s">
        <v>24</v>
      </c>
      <c r="C56" s="491">
        <v>0</v>
      </c>
      <c r="D56" s="492">
        <v>0</v>
      </c>
      <c r="E56" s="492">
        <v>0</v>
      </c>
      <c r="F56" s="492">
        <v>0</v>
      </c>
      <c r="G56" s="494">
        <f t="shared" si="11"/>
        <v>0</v>
      </c>
      <c r="H56" s="491">
        <v>0</v>
      </c>
      <c r="I56" s="492">
        <v>0</v>
      </c>
      <c r="J56" s="492">
        <v>0</v>
      </c>
      <c r="K56" s="492">
        <v>0</v>
      </c>
      <c r="L56" s="494">
        <f t="shared" si="12"/>
        <v>0</v>
      </c>
      <c r="M56" s="491">
        <f t="shared" si="13"/>
        <v>0</v>
      </c>
      <c r="N56" s="492">
        <f t="shared" si="14"/>
        <v>0</v>
      </c>
      <c r="O56" s="492">
        <f t="shared" si="15"/>
        <v>0</v>
      </c>
      <c r="P56" s="492">
        <f t="shared" si="16"/>
        <v>0</v>
      </c>
      <c r="Q56" s="494">
        <f t="shared" si="17"/>
        <v>0</v>
      </c>
      <c r="R56" s="505" t="s">
        <v>175</v>
      </c>
      <c r="S56" s="485"/>
      <c r="T56" s="485"/>
    </row>
    <row r="57" spans="1:22" ht="15.75" customHeight="1" x14ac:dyDescent="0.25">
      <c r="A57" s="309">
        <v>12</v>
      </c>
      <c r="B57" s="310" t="s">
        <v>25</v>
      </c>
      <c r="C57" s="491">
        <v>0</v>
      </c>
      <c r="D57" s="492">
        <v>0</v>
      </c>
      <c r="E57" s="492">
        <v>0</v>
      </c>
      <c r="F57" s="492">
        <v>0</v>
      </c>
      <c r="G57" s="494">
        <f t="shared" si="11"/>
        <v>0</v>
      </c>
      <c r="H57" s="491">
        <v>0</v>
      </c>
      <c r="I57" s="492">
        <v>0</v>
      </c>
      <c r="J57" s="492">
        <v>0</v>
      </c>
      <c r="K57" s="492">
        <v>0</v>
      </c>
      <c r="L57" s="494">
        <f t="shared" si="12"/>
        <v>0</v>
      </c>
      <c r="M57" s="491">
        <f t="shared" si="13"/>
        <v>0</v>
      </c>
      <c r="N57" s="492">
        <f t="shared" si="14"/>
        <v>0</v>
      </c>
      <c r="O57" s="492">
        <f t="shared" si="15"/>
        <v>0</v>
      </c>
      <c r="P57" s="492">
        <f t="shared" si="16"/>
        <v>0</v>
      </c>
      <c r="Q57" s="494">
        <f t="shared" si="17"/>
        <v>0</v>
      </c>
      <c r="R57" s="505" t="s">
        <v>175</v>
      </c>
      <c r="S57" s="485"/>
      <c r="T57" s="485"/>
    </row>
    <row r="58" spans="1:22" ht="15.75" customHeight="1" x14ac:dyDescent="0.25">
      <c r="A58" s="309">
        <v>13</v>
      </c>
      <c r="B58" s="310" t="s">
        <v>26</v>
      </c>
      <c r="C58" s="491">
        <v>0</v>
      </c>
      <c r="D58" s="492">
        <v>0</v>
      </c>
      <c r="E58" s="492">
        <v>0</v>
      </c>
      <c r="F58" s="492">
        <v>0</v>
      </c>
      <c r="G58" s="494">
        <f t="shared" si="11"/>
        <v>0</v>
      </c>
      <c r="H58" s="491">
        <v>0</v>
      </c>
      <c r="I58" s="492">
        <v>0</v>
      </c>
      <c r="J58" s="492">
        <v>0</v>
      </c>
      <c r="K58" s="492">
        <v>0</v>
      </c>
      <c r="L58" s="494">
        <f t="shared" si="12"/>
        <v>0</v>
      </c>
      <c r="M58" s="491">
        <f t="shared" si="13"/>
        <v>0</v>
      </c>
      <c r="N58" s="492">
        <f t="shared" si="14"/>
        <v>0</v>
      </c>
      <c r="O58" s="492">
        <f t="shared" si="15"/>
        <v>0</v>
      </c>
      <c r="P58" s="492">
        <f t="shared" si="16"/>
        <v>0</v>
      </c>
      <c r="Q58" s="494">
        <f t="shared" si="17"/>
        <v>0</v>
      </c>
      <c r="R58" s="505" t="s">
        <v>175</v>
      </c>
      <c r="S58" s="485"/>
      <c r="T58" s="485"/>
    </row>
    <row r="59" spans="1:22" ht="15.75" customHeight="1" x14ac:dyDescent="0.25">
      <c r="A59" s="309">
        <v>14</v>
      </c>
      <c r="B59" s="310" t="s">
        <v>27</v>
      </c>
      <c r="C59" s="491">
        <v>0</v>
      </c>
      <c r="D59" s="492">
        <v>0</v>
      </c>
      <c r="E59" s="492">
        <v>3</v>
      </c>
      <c r="F59" s="492">
        <v>0</v>
      </c>
      <c r="G59" s="494">
        <f t="shared" si="11"/>
        <v>3</v>
      </c>
      <c r="H59" s="491">
        <v>0</v>
      </c>
      <c r="I59" s="492">
        <v>0</v>
      </c>
      <c r="J59" s="492">
        <v>3</v>
      </c>
      <c r="K59" s="492">
        <v>0</v>
      </c>
      <c r="L59" s="494">
        <f t="shared" si="12"/>
        <v>3</v>
      </c>
      <c r="M59" s="491">
        <f t="shared" si="13"/>
        <v>0</v>
      </c>
      <c r="N59" s="492">
        <f t="shared" si="14"/>
        <v>0</v>
      </c>
      <c r="O59" s="492">
        <f t="shared" si="15"/>
        <v>6</v>
      </c>
      <c r="P59" s="492">
        <f t="shared" si="16"/>
        <v>0</v>
      </c>
      <c r="Q59" s="494">
        <f t="shared" si="17"/>
        <v>6</v>
      </c>
      <c r="R59" s="505" t="s">
        <v>175</v>
      </c>
      <c r="S59" s="485"/>
      <c r="T59" s="485"/>
    </row>
    <row r="60" spans="1:22" ht="33.75" customHeight="1" thickBot="1" x14ac:dyDescent="0.3">
      <c r="A60" s="447">
        <v>15</v>
      </c>
      <c r="B60" s="448" t="s">
        <v>28</v>
      </c>
      <c r="C60" s="449">
        <v>0</v>
      </c>
      <c r="D60" s="507">
        <v>0</v>
      </c>
      <c r="E60" s="507">
        <v>0</v>
      </c>
      <c r="F60" s="507">
        <v>0</v>
      </c>
      <c r="G60" s="508">
        <f t="shared" si="11"/>
        <v>0</v>
      </c>
      <c r="H60" s="449">
        <v>0</v>
      </c>
      <c r="I60" s="507">
        <v>0</v>
      </c>
      <c r="J60" s="507">
        <v>0</v>
      </c>
      <c r="K60" s="507">
        <v>0</v>
      </c>
      <c r="L60" s="508">
        <f t="shared" si="12"/>
        <v>0</v>
      </c>
      <c r="M60" s="449">
        <f t="shared" si="13"/>
        <v>0</v>
      </c>
      <c r="N60" s="507">
        <f t="shared" si="14"/>
        <v>0</v>
      </c>
      <c r="O60" s="507">
        <f t="shared" si="15"/>
        <v>0</v>
      </c>
      <c r="P60" s="507">
        <f t="shared" si="16"/>
        <v>0</v>
      </c>
      <c r="Q60" s="508">
        <f t="shared" si="17"/>
        <v>0</v>
      </c>
      <c r="R60" s="509" t="s">
        <v>175</v>
      </c>
      <c r="S60" s="485"/>
      <c r="T60" s="485"/>
    </row>
    <row r="61" spans="1:22" s="560" customFormat="1" ht="24.75" customHeight="1" x14ac:dyDescent="0.25">
      <c r="A61" s="429"/>
      <c r="B61" s="430" t="s">
        <v>488</v>
      </c>
      <c r="C61" s="431">
        <f t="shared" ref="C61:Q61" si="18">SUM(C46:C60)</f>
        <v>0</v>
      </c>
      <c r="D61" s="432">
        <f t="shared" si="18"/>
        <v>1</v>
      </c>
      <c r="E61" s="432">
        <f t="shared" si="18"/>
        <v>3</v>
      </c>
      <c r="F61" s="432">
        <f t="shared" si="18"/>
        <v>0</v>
      </c>
      <c r="G61" s="433">
        <f t="shared" si="18"/>
        <v>4</v>
      </c>
      <c r="H61" s="431">
        <f t="shared" si="18"/>
        <v>0</v>
      </c>
      <c r="I61" s="432">
        <f t="shared" si="18"/>
        <v>0</v>
      </c>
      <c r="J61" s="432">
        <f t="shared" si="18"/>
        <v>3</v>
      </c>
      <c r="K61" s="432">
        <f t="shared" si="18"/>
        <v>1</v>
      </c>
      <c r="L61" s="433">
        <f t="shared" si="18"/>
        <v>4</v>
      </c>
      <c r="M61" s="431">
        <f t="shared" si="18"/>
        <v>0</v>
      </c>
      <c r="N61" s="432">
        <f t="shared" si="18"/>
        <v>1</v>
      </c>
      <c r="O61" s="432">
        <f t="shared" si="18"/>
        <v>6</v>
      </c>
      <c r="P61" s="432">
        <f t="shared" si="18"/>
        <v>1</v>
      </c>
      <c r="Q61" s="433">
        <f t="shared" si="18"/>
        <v>8</v>
      </c>
      <c r="R61" s="434" t="s">
        <v>175</v>
      </c>
      <c r="S61" s="435"/>
      <c r="T61" s="435"/>
    </row>
    <row r="62" spans="1:22" ht="15.75" customHeight="1" x14ac:dyDescent="0.25">
      <c r="A62" s="311"/>
      <c r="B62" s="312" t="s">
        <v>436</v>
      </c>
      <c r="C62" s="491">
        <v>0</v>
      </c>
      <c r="D62" s="492">
        <v>1</v>
      </c>
      <c r="E62" s="492">
        <v>3</v>
      </c>
      <c r="F62" s="492">
        <v>0</v>
      </c>
      <c r="G62" s="494">
        <v>4</v>
      </c>
      <c r="H62" s="491">
        <v>0</v>
      </c>
      <c r="I62" s="492">
        <v>0</v>
      </c>
      <c r="J62" s="492">
        <v>4</v>
      </c>
      <c r="K62" s="492">
        <v>1</v>
      </c>
      <c r="L62" s="494">
        <v>5</v>
      </c>
      <c r="M62" s="491">
        <v>0</v>
      </c>
      <c r="N62" s="492">
        <v>1</v>
      </c>
      <c r="O62" s="492">
        <v>7</v>
      </c>
      <c r="P62" s="492">
        <v>1</v>
      </c>
      <c r="Q62" s="494">
        <v>9</v>
      </c>
      <c r="R62" s="505" t="s">
        <v>175</v>
      </c>
      <c r="S62" s="485"/>
      <c r="T62" s="485"/>
    </row>
    <row r="63" spans="1:22" ht="15.75" customHeight="1" x14ac:dyDescent="0.25">
      <c r="A63" s="311"/>
      <c r="B63" s="312" t="s">
        <v>387</v>
      </c>
      <c r="C63" s="491">
        <v>0</v>
      </c>
      <c r="D63" s="492">
        <v>1</v>
      </c>
      <c r="E63" s="492">
        <v>21</v>
      </c>
      <c r="F63" s="492">
        <v>10</v>
      </c>
      <c r="G63" s="494">
        <v>32</v>
      </c>
      <c r="H63" s="491">
        <v>0</v>
      </c>
      <c r="I63" s="492">
        <v>0</v>
      </c>
      <c r="J63" s="492">
        <v>15</v>
      </c>
      <c r="K63" s="492">
        <v>3</v>
      </c>
      <c r="L63" s="494">
        <v>18</v>
      </c>
      <c r="M63" s="491">
        <v>0</v>
      </c>
      <c r="N63" s="492">
        <v>1</v>
      </c>
      <c r="O63" s="492">
        <v>36</v>
      </c>
      <c r="P63" s="492">
        <v>13</v>
      </c>
      <c r="Q63" s="494">
        <v>50</v>
      </c>
      <c r="R63" s="505" t="s">
        <v>175</v>
      </c>
      <c r="S63" s="485"/>
      <c r="T63" s="485"/>
    </row>
    <row r="64" spans="1:22" ht="15.75" customHeight="1" thickBot="1" x14ac:dyDescent="0.3">
      <c r="A64" s="1247"/>
      <c r="B64" s="1248" t="s">
        <v>200</v>
      </c>
      <c r="C64" s="449">
        <v>0</v>
      </c>
      <c r="D64" s="507">
        <v>0</v>
      </c>
      <c r="E64" s="507">
        <v>0</v>
      </c>
      <c r="F64" s="507">
        <v>0</v>
      </c>
      <c r="G64" s="508">
        <v>0</v>
      </c>
      <c r="H64" s="449">
        <v>0</v>
      </c>
      <c r="I64" s="507">
        <v>0</v>
      </c>
      <c r="J64" s="507">
        <v>0</v>
      </c>
      <c r="K64" s="507">
        <v>0</v>
      </c>
      <c r="L64" s="508">
        <v>0</v>
      </c>
      <c r="M64" s="449">
        <v>0</v>
      </c>
      <c r="N64" s="507">
        <v>0</v>
      </c>
      <c r="O64" s="507">
        <v>0</v>
      </c>
      <c r="P64" s="507">
        <v>0</v>
      </c>
      <c r="Q64" s="508">
        <v>0</v>
      </c>
      <c r="R64" s="509" t="s">
        <v>175</v>
      </c>
      <c r="S64" s="485"/>
      <c r="T64" s="485"/>
    </row>
    <row r="65" spans="1:34" ht="15.75" customHeight="1" x14ac:dyDescent="0.25">
      <c r="A65" s="302" t="s">
        <v>113</v>
      </c>
    </row>
    <row r="66" spans="1:34" ht="15.75" customHeight="1" x14ac:dyDescent="0.25">
      <c r="K66" s="482" t="s">
        <v>152</v>
      </c>
    </row>
    <row r="68" spans="1:34" s="303" customFormat="1" ht="31.5" customHeight="1" thickBot="1" x14ac:dyDescent="0.3">
      <c r="A68" s="271" t="s">
        <v>534</v>
      </c>
    </row>
    <row r="69" spans="1:34" s="305" customFormat="1" ht="27.75" customHeight="1" thickBot="1" x14ac:dyDescent="0.3">
      <c r="A69" s="325"/>
      <c r="B69" s="326"/>
      <c r="C69" s="1563" t="s">
        <v>106</v>
      </c>
      <c r="D69" s="1564"/>
      <c r="E69" s="1564"/>
      <c r="F69" s="1564"/>
      <c r="G69" s="1565"/>
      <c r="H69" s="1563" t="s">
        <v>107</v>
      </c>
      <c r="I69" s="1564"/>
      <c r="J69" s="1564"/>
      <c r="K69" s="1564"/>
      <c r="L69" s="1565"/>
      <c r="M69" s="1563" t="s">
        <v>108</v>
      </c>
      <c r="N69" s="1564"/>
      <c r="O69" s="1564"/>
      <c r="P69" s="1564"/>
      <c r="Q69" s="1564"/>
      <c r="R69" s="1565"/>
    </row>
    <row r="70" spans="1:34" s="305" customFormat="1" ht="81" customHeight="1" thickBot="1" x14ac:dyDescent="0.3">
      <c r="A70" s="327" t="s">
        <v>2</v>
      </c>
      <c r="B70" s="306" t="s">
        <v>3</v>
      </c>
      <c r="C70" s="368" t="s">
        <v>109</v>
      </c>
      <c r="D70" s="365" t="s">
        <v>384</v>
      </c>
      <c r="E70" s="365" t="s">
        <v>385</v>
      </c>
      <c r="F70" s="365" t="s">
        <v>110</v>
      </c>
      <c r="G70" s="405" t="s">
        <v>111</v>
      </c>
      <c r="H70" s="394" t="s">
        <v>109</v>
      </c>
      <c r="I70" s="365" t="s">
        <v>384</v>
      </c>
      <c r="J70" s="365" t="s">
        <v>385</v>
      </c>
      <c r="K70" s="365" t="s">
        <v>110</v>
      </c>
      <c r="L70" s="405" t="s">
        <v>13</v>
      </c>
      <c r="M70" s="394" t="s">
        <v>109</v>
      </c>
      <c r="N70" s="365" t="s">
        <v>384</v>
      </c>
      <c r="O70" s="365" t="s">
        <v>385</v>
      </c>
      <c r="P70" s="365" t="s">
        <v>110</v>
      </c>
      <c r="Q70" s="405" t="s">
        <v>13</v>
      </c>
      <c r="R70" s="516" t="s">
        <v>112</v>
      </c>
    </row>
    <row r="71" spans="1:34" ht="15.75" customHeight="1" x14ac:dyDescent="0.25">
      <c r="A71" s="331">
        <v>1</v>
      </c>
      <c r="B71" s="308" t="s">
        <v>14</v>
      </c>
      <c r="C71" s="487">
        <v>0</v>
      </c>
      <c r="D71" s="488">
        <v>9</v>
      </c>
      <c r="E71" s="488">
        <v>5</v>
      </c>
      <c r="F71" s="488">
        <v>19</v>
      </c>
      <c r="G71" s="490">
        <f t="shared" ref="G71:G85" si="19">SUM(C71:F71)</f>
        <v>33</v>
      </c>
      <c r="H71" s="487">
        <v>0</v>
      </c>
      <c r="I71" s="488">
        <v>13</v>
      </c>
      <c r="J71" s="488">
        <v>7</v>
      </c>
      <c r="K71" s="488">
        <v>9</v>
      </c>
      <c r="L71" s="489">
        <f t="shared" ref="L71:L85" si="20">SUM(H71:K71)</f>
        <v>29</v>
      </c>
      <c r="M71" s="487">
        <f t="shared" ref="M71:M85" si="21">C71+H71</f>
        <v>0</v>
      </c>
      <c r="N71" s="488">
        <f t="shared" ref="N71:N85" si="22">D71+I71</f>
        <v>22</v>
      </c>
      <c r="O71" s="488">
        <f t="shared" ref="O71:O85" si="23">E71+J71</f>
        <v>12</v>
      </c>
      <c r="P71" s="488">
        <f t="shared" ref="P71:P85" si="24">F71+K71</f>
        <v>28</v>
      </c>
      <c r="Q71" s="490">
        <f t="shared" ref="Q71:Q85" si="25">SUM(M71:P71)</f>
        <v>62</v>
      </c>
      <c r="R71" s="740">
        <v>0</v>
      </c>
      <c r="S71" s="485"/>
      <c r="T71" s="569"/>
      <c r="U71" s="568"/>
      <c r="V71" s="569"/>
      <c r="W71" s="569"/>
      <c r="X71" s="569"/>
      <c r="Y71" s="569"/>
      <c r="Z71" s="569"/>
      <c r="AA71" s="569"/>
      <c r="AB71" s="569"/>
      <c r="AC71" s="569"/>
      <c r="AD71" s="569"/>
      <c r="AE71" s="569"/>
      <c r="AF71" s="569"/>
      <c r="AG71" s="569"/>
      <c r="AH71" s="569"/>
    </row>
    <row r="72" spans="1:34" ht="15.75" customHeight="1" x14ac:dyDescent="0.25">
      <c r="A72" s="335">
        <v>2</v>
      </c>
      <c r="B72" s="310" t="s">
        <v>15</v>
      </c>
      <c r="C72" s="491">
        <v>0</v>
      </c>
      <c r="D72" s="492">
        <v>0</v>
      </c>
      <c r="E72" s="492">
        <v>6</v>
      </c>
      <c r="F72" s="492">
        <v>15</v>
      </c>
      <c r="G72" s="494">
        <f t="shared" si="19"/>
        <v>21</v>
      </c>
      <c r="H72" s="491">
        <v>0</v>
      </c>
      <c r="I72" s="492">
        <v>0</v>
      </c>
      <c r="J72" s="492">
        <v>3</v>
      </c>
      <c r="K72" s="492">
        <v>12</v>
      </c>
      <c r="L72" s="493">
        <f t="shared" si="20"/>
        <v>15</v>
      </c>
      <c r="M72" s="491">
        <f t="shared" si="21"/>
        <v>0</v>
      </c>
      <c r="N72" s="492">
        <f t="shared" si="22"/>
        <v>0</v>
      </c>
      <c r="O72" s="492">
        <f t="shared" si="23"/>
        <v>9</v>
      </c>
      <c r="P72" s="492">
        <f t="shared" si="24"/>
        <v>27</v>
      </c>
      <c r="Q72" s="494">
        <f t="shared" si="25"/>
        <v>36</v>
      </c>
      <c r="R72" s="741">
        <v>0</v>
      </c>
      <c r="S72" s="485"/>
      <c r="T72" s="569"/>
      <c r="U72" s="568"/>
      <c r="V72" s="569"/>
      <c r="W72" s="569"/>
      <c r="X72" s="569"/>
      <c r="Y72" s="569"/>
      <c r="Z72" s="569"/>
      <c r="AA72" s="569"/>
      <c r="AB72" s="569"/>
      <c r="AC72" s="569"/>
      <c r="AD72" s="569"/>
      <c r="AE72" s="569"/>
      <c r="AF72" s="569"/>
      <c r="AG72" s="569"/>
      <c r="AH72" s="569"/>
    </row>
    <row r="73" spans="1:34" ht="16.5" customHeight="1" x14ac:dyDescent="0.25">
      <c r="A73" s="335">
        <v>3</v>
      </c>
      <c r="B73" s="310" t="s">
        <v>16</v>
      </c>
      <c r="C73" s="491">
        <v>3</v>
      </c>
      <c r="D73" s="492">
        <v>1</v>
      </c>
      <c r="E73" s="492">
        <v>4</v>
      </c>
      <c r="F73" s="492">
        <v>25</v>
      </c>
      <c r="G73" s="494">
        <f t="shared" si="19"/>
        <v>33</v>
      </c>
      <c r="H73" s="491">
        <v>0</v>
      </c>
      <c r="I73" s="492">
        <v>1</v>
      </c>
      <c r="J73" s="492">
        <v>8</v>
      </c>
      <c r="K73" s="492">
        <v>18</v>
      </c>
      <c r="L73" s="493">
        <f t="shared" si="20"/>
        <v>27</v>
      </c>
      <c r="M73" s="491">
        <f t="shared" si="21"/>
        <v>3</v>
      </c>
      <c r="N73" s="492">
        <f t="shared" si="22"/>
        <v>2</v>
      </c>
      <c r="O73" s="492">
        <f t="shared" si="23"/>
        <v>12</v>
      </c>
      <c r="P73" s="492">
        <f t="shared" si="24"/>
        <v>43</v>
      </c>
      <c r="Q73" s="494">
        <f t="shared" si="25"/>
        <v>60</v>
      </c>
      <c r="R73" s="741">
        <v>0</v>
      </c>
      <c r="S73" s="485"/>
      <c r="T73" s="569"/>
      <c r="U73" s="568"/>
      <c r="V73" s="569"/>
      <c r="W73" s="569"/>
      <c r="X73" s="569"/>
      <c r="Y73" s="569"/>
      <c r="Z73" s="569"/>
      <c r="AA73" s="569"/>
      <c r="AB73" s="569"/>
      <c r="AC73" s="569"/>
      <c r="AD73" s="569"/>
      <c r="AE73" s="569"/>
      <c r="AF73" s="569"/>
      <c r="AG73" s="569"/>
      <c r="AH73" s="569"/>
    </row>
    <row r="74" spans="1:34" ht="15.75" customHeight="1" x14ac:dyDescent="0.25">
      <c r="A74" s="335">
        <v>4</v>
      </c>
      <c r="B74" s="310" t="s">
        <v>17</v>
      </c>
      <c r="C74" s="491">
        <v>0</v>
      </c>
      <c r="D74" s="492">
        <v>0</v>
      </c>
      <c r="E74" s="492">
        <v>0</v>
      </c>
      <c r="F74" s="492">
        <v>43</v>
      </c>
      <c r="G74" s="494">
        <f t="shared" si="19"/>
        <v>43</v>
      </c>
      <c r="H74" s="491">
        <v>0</v>
      </c>
      <c r="I74" s="492">
        <v>0</v>
      </c>
      <c r="J74" s="492">
        <v>1</v>
      </c>
      <c r="K74" s="492">
        <v>36</v>
      </c>
      <c r="L74" s="493">
        <f t="shared" si="20"/>
        <v>37</v>
      </c>
      <c r="M74" s="491">
        <f t="shared" si="21"/>
        <v>0</v>
      </c>
      <c r="N74" s="492">
        <f t="shared" si="22"/>
        <v>0</v>
      </c>
      <c r="O74" s="492">
        <f t="shared" si="23"/>
        <v>1</v>
      </c>
      <c r="P74" s="492">
        <f t="shared" si="24"/>
        <v>79</v>
      </c>
      <c r="Q74" s="494">
        <f t="shared" si="25"/>
        <v>80</v>
      </c>
      <c r="R74" s="741">
        <v>0</v>
      </c>
      <c r="S74" s="485"/>
      <c r="T74" s="569"/>
      <c r="U74" s="568"/>
      <c r="V74" s="569"/>
      <c r="W74" s="569"/>
      <c r="X74" s="569"/>
      <c r="Y74" s="569"/>
      <c r="Z74" s="569"/>
      <c r="AA74" s="569"/>
      <c r="AB74" s="569"/>
      <c r="AC74" s="569"/>
      <c r="AD74" s="569"/>
      <c r="AE74" s="569"/>
      <c r="AF74" s="569"/>
      <c r="AG74" s="569"/>
      <c r="AH74" s="569"/>
    </row>
    <row r="75" spans="1:34" ht="15.75" customHeight="1" x14ac:dyDescent="0.25">
      <c r="A75" s="335">
        <v>5</v>
      </c>
      <c r="B75" s="310" t="s">
        <v>18</v>
      </c>
      <c r="C75" s="491">
        <v>0</v>
      </c>
      <c r="D75" s="492">
        <v>2</v>
      </c>
      <c r="E75" s="492">
        <v>8</v>
      </c>
      <c r="F75" s="492">
        <v>12</v>
      </c>
      <c r="G75" s="494">
        <f t="shared" si="19"/>
        <v>22</v>
      </c>
      <c r="H75" s="491">
        <v>0</v>
      </c>
      <c r="I75" s="492">
        <v>4</v>
      </c>
      <c r="J75" s="492">
        <v>18</v>
      </c>
      <c r="K75" s="492">
        <v>22</v>
      </c>
      <c r="L75" s="493">
        <f t="shared" si="20"/>
        <v>44</v>
      </c>
      <c r="M75" s="491">
        <f t="shared" si="21"/>
        <v>0</v>
      </c>
      <c r="N75" s="492">
        <f t="shared" si="22"/>
        <v>6</v>
      </c>
      <c r="O75" s="492">
        <f t="shared" si="23"/>
        <v>26</v>
      </c>
      <c r="P75" s="492">
        <f t="shared" si="24"/>
        <v>34</v>
      </c>
      <c r="Q75" s="494">
        <f t="shared" si="25"/>
        <v>66</v>
      </c>
      <c r="R75" s="741">
        <v>0</v>
      </c>
      <c r="S75" s="485"/>
      <c r="T75" s="485" t="s">
        <v>152</v>
      </c>
    </row>
    <row r="76" spans="1:34" ht="15.75" customHeight="1" x14ac:dyDescent="0.25">
      <c r="A76" s="339">
        <v>6</v>
      </c>
      <c r="B76" s="312" t="s">
        <v>19</v>
      </c>
      <c r="C76" s="491">
        <v>0</v>
      </c>
      <c r="D76" s="492">
        <v>0</v>
      </c>
      <c r="E76" s="492">
        <v>23</v>
      </c>
      <c r="F76" s="492">
        <v>7</v>
      </c>
      <c r="G76" s="494">
        <f t="shared" si="19"/>
        <v>30</v>
      </c>
      <c r="H76" s="491">
        <v>0</v>
      </c>
      <c r="I76" s="492">
        <v>0</v>
      </c>
      <c r="J76" s="492">
        <v>13</v>
      </c>
      <c r="K76" s="492">
        <v>11</v>
      </c>
      <c r="L76" s="493">
        <f t="shared" si="20"/>
        <v>24</v>
      </c>
      <c r="M76" s="491">
        <f t="shared" si="21"/>
        <v>0</v>
      </c>
      <c r="N76" s="492">
        <f t="shared" si="22"/>
        <v>0</v>
      </c>
      <c r="O76" s="492">
        <f t="shared" si="23"/>
        <v>36</v>
      </c>
      <c r="P76" s="492">
        <f t="shared" si="24"/>
        <v>18</v>
      </c>
      <c r="Q76" s="494">
        <f t="shared" si="25"/>
        <v>54</v>
      </c>
      <c r="R76" s="741">
        <v>0</v>
      </c>
      <c r="S76" s="485"/>
      <c r="T76" s="485"/>
    </row>
    <row r="77" spans="1:34" ht="15.75" customHeight="1" x14ac:dyDescent="0.25">
      <c r="A77" s="339">
        <v>7</v>
      </c>
      <c r="B77" s="312" t="s">
        <v>20</v>
      </c>
      <c r="C77" s="491">
        <v>1</v>
      </c>
      <c r="D77" s="492">
        <v>0</v>
      </c>
      <c r="E77" s="492">
        <v>23</v>
      </c>
      <c r="F77" s="492">
        <v>10</v>
      </c>
      <c r="G77" s="494">
        <f t="shared" si="19"/>
        <v>34</v>
      </c>
      <c r="H77" s="491">
        <v>1</v>
      </c>
      <c r="I77" s="492">
        <v>0</v>
      </c>
      <c r="J77" s="492">
        <v>25</v>
      </c>
      <c r="K77" s="492">
        <v>9</v>
      </c>
      <c r="L77" s="493">
        <f t="shared" si="20"/>
        <v>35</v>
      </c>
      <c r="M77" s="491">
        <f t="shared" si="21"/>
        <v>2</v>
      </c>
      <c r="N77" s="492">
        <f t="shared" si="22"/>
        <v>0</v>
      </c>
      <c r="O77" s="492">
        <f t="shared" si="23"/>
        <v>48</v>
      </c>
      <c r="P77" s="492">
        <f t="shared" si="24"/>
        <v>19</v>
      </c>
      <c r="Q77" s="494">
        <f t="shared" si="25"/>
        <v>69</v>
      </c>
      <c r="R77" s="741">
        <v>0</v>
      </c>
      <c r="S77" s="485"/>
      <c r="T77" s="485"/>
    </row>
    <row r="78" spans="1:34" ht="15.75" customHeight="1" x14ac:dyDescent="0.25">
      <c r="A78" s="335">
        <v>8</v>
      </c>
      <c r="B78" s="310" t="s">
        <v>21</v>
      </c>
      <c r="C78" s="491">
        <v>0</v>
      </c>
      <c r="D78" s="492">
        <v>10</v>
      </c>
      <c r="E78" s="492">
        <v>36</v>
      </c>
      <c r="F78" s="492">
        <v>29</v>
      </c>
      <c r="G78" s="494">
        <f t="shared" si="19"/>
        <v>75</v>
      </c>
      <c r="H78" s="491">
        <v>0</v>
      </c>
      <c r="I78" s="492">
        <v>2</v>
      </c>
      <c r="J78" s="492">
        <v>24</v>
      </c>
      <c r="K78" s="492">
        <v>10</v>
      </c>
      <c r="L78" s="493">
        <f t="shared" si="20"/>
        <v>36</v>
      </c>
      <c r="M78" s="491">
        <f t="shared" si="21"/>
        <v>0</v>
      </c>
      <c r="N78" s="492">
        <f t="shared" si="22"/>
        <v>12</v>
      </c>
      <c r="O78" s="492">
        <f t="shared" si="23"/>
        <v>60</v>
      </c>
      <c r="P78" s="492">
        <f t="shared" si="24"/>
        <v>39</v>
      </c>
      <c r="Q78" s="494">
        <f t="shared" si="25"/>
        <v>111</v>
      </c>
      <c r="R78" s="741">
        <v>0</v>
      </c>
      <c r="S78" s="485"/>
      <c r="T78" s="485"/>
    </row>
    <row r="79" spans="1:34" ht="15.75" customHeight="1" x14ac:dyDescent="0.25">
      <c r="A79" s="335">
        <v>9</v>
      </c>
      <c r="B79" s="310" t="s">
        <v>22</v>
      </c>
      <c r="C79" s="491">
        <v>0</v>
      </c>
      <c r="D79" s="492">
        <v>2</v>
      </c>
      <c r="E79" s="492">
        <v>17</v>
      </c>
      <c r="F79" s="492">
        <v>8</v>
      </c>
      <c r="G79" s="494">
        <f t="shared" si="19"/>
        <v>27</v>
      </c>
      <c r="H79" s="491">
        <v>0</v>
      </c>
      <c r="I79" s="492">
        <v>0</v>
      </c>
      <c r="J79" s="492">
        <v>17</v>
      </c>
      <c r="K79" s="492">
        <v>3</v>
      </c>
      <c r="L79" s="493">
        <f t="shared" si="20"/>
        <v>20</v>
      </c>
      <c r="M79" s="491">
        <f t="shared" si="21"/>
        <v>0</v>
      </c>
      <c r="N79" s="492">
        <f t="shared" si="22"/>
        <v>2</v>
      </c>
      <c r="O79" s="492">
        <f t="shared" si="23"/>
        <v>34</v>
      </c>
      <c r="P79" s="492">
        <f t="shared" si="24"/>
        <v>11</v>
      </c>
      <c r="Q79" s="494">
        <f t="shared" si="25"/>
        <v>47</v>
      </c>
      <c r="R79" s="741">
        <v>0</v>
      </c>
      <c r="S79" s="485"/>
      <c r="T79" s="485"/>
    </row>
    <row r="80" spans="1:34" ht="15.75" customHeight="1" x14ac:dyDescent="0.25">
      <c r="A80" s="335">
        <v>10</v>
      </c>
      <c r="B80" s="310" t="s">
        <v>23</v>
      </c>
      <c r="C80" s="491">
        <v>0</v>
      </c>
      <c r="D80" s="492">
        <v>8</v>
      </c>
      <c r="E80" s="492">
        <v>21</v>
      </c>
      <c r="F80" s="492">
        <v>12</v>
      </c>
      <c r="G80" s="494">
        <f t="shared" si="19"/>
        <v>41</v>
      </c>
      <c r="H80" s="491">
        <v>0</v>
      </c>
      <c r="I80" s="492">
        <v>3</v>
      </c>
      <c r="J80" s="492">
        <v>9</v>
      </c>
      <c r="K80" s="492">
        <v>8</v>
      </c>
      <c r="L80" s="493">
        <f t="shared" si="20"/>
        <v>20</v>
      </c>
      <c r="M80" s="491">
        <f t="shared" si="21"/>
        <v>0</v>
      </c>
      <c r="N80" s="492">
        <f t="shared" si="22"/>
        <v>11</v>
      </c>
      <c r="O80" s="492">
        <f t="shared" si="23"/>
        <v>30</v>
      </c>
      <c r="P80" s="492">
        <f t="shared" si="24"/>
        <v>20</v>
      </c>
      <c r="Q80" s="494">
        <f t="shared" si="25"/>
        <v>61</v>
      </c>
      <c r="R80" s="741">
        <v>0</v>
      </c>
      <c r="S80" s="485"/>
      <c r="T80" s="485"/>
    </row>
    <row r="81" spans="1:21" ht="15.75" customHeight="1" x14ac:dyDescent="0.25">
      <c r="A81" s="339">
        <v>11</v>
      </c>
      <c r="B81" s="312" t="s">
        <v>24</v>
      </c>
      <c r="C81" s="491">
        <v>0</v>
      </c>
      <c r="D81" s="492">
        <v>4</v>
      </c>
      <c r="E81" s="492">
        <v>22</v>
      </c>
      <c r="F81" s="492">
        <v>15</v>
      </c>
      <c r="G81" s="494">
        <f t="shared" si="19"/>
        <v>41</v>
      </c>
      <c r="H81" s="491">
        <v>0</v>
      </c>
      <c r="I81" s="492">
        <v>1</v>
      </c>
      <c r="J81" s="492">
        <v>17</v>
      </c>
      <c r="K81" s="492">
        <v>10</v>
      </c>
      <c r="L81" s="493">
        <f t="shared" si="20"/>
        <v>28</v>
      </c>
      <c r="M81" s="491">
        <f t="shared" si="21"/>
        <v>0</v>
      </c>
      <c r="N81" s="492">
        <f t="shared" si="22"/>
        <v>5</v>
      </c>
      <c r="O81" s="492">
        <f t="shared" si="23"/>
        <v>39</v>
      </c>
      <c r="P81" s="492">
        <f t="shared" si="24"/>
        <v>25</v>
      </c>
      <c r="Q81" s="494">
        <f t="shared" si="25"/>
        <v>69</v>
      </c>
      <c r="R81" s="741">
        <v>0</v>
      </c>
      <c r="S81" s="485"/>
      <c r="T81" s="485"/>
    </row>
    <row r="82" spans="1:21" ht="15.75" customHeight="1" x14ac:dyDescent="0.25">
      <c r="A82" s="335">
        <v>12</v>
      </c>
      <c r="B82" s="310" t="s">
        <v>25</v>
      </c>
      <c r="C82" s="491">
        <v>0</v>
      </c>
      <c r="D82" s="492">
        <v>5</v>
      </c>
      <c r="E82" s="492">
        <v>26</v>
      </c>
      <c r="F82" s="492">
        <v>14</v>
      </c>
      <c r="G82" s="494">
        <f t="shared" si="19"/>
        <v>45</v>
      </c>
      <c r="H82" s="491">
        <v>0</v>
      </c>
      <c r="I82" s="492">
        <v>3</v>
      </c>
      <c r="J82" s="492">
        <v>15</v>
      </c>
      <c r="K82" s="492">
        <v>9</v>
      </c>
      <c r="L82" s="493">
        <f t="shared" si="20"/>
        <v>27</v>
      </c>
      <c r="M82" s="491">
        <f t="shared" si="21"/>
        <v>0</v>
      </c>
      <c r="N82" s="492">
        <f t="shared" si="22"/>
        <v>8</v>
      </c>
      <c r="O82" s="492">
        <f t="shared" si="23"/>
        <v>41</v>
      </c>
      <c r="P82" s="492">
        <f t="shared" si="24"/>
        <v>23</v>
      </c>
      <c r="Q82" s="494">
        <f t="shared" si="25"/>
        <v>72</v>
      </c>
      <c r="R82" s="741">
        <v>0</v>
      </c>
      <c r="S82" s="485"/>
      <c r="T82" s="485"/>
    </row>
    <row r="83" spans="1:21" ht="15.75" customHeight="1" x14ac:dyDescent="0.25">
      <c r="A83" s="335">
        <v>13</v>
      </c>
      <c r="B83" s="310" t="s">
        <v>26</v>
      </c>
      <c r="C83" s="491">
        <v>0</v>
      </c>
      <c r="D83" s="492">
        <v>0</v>
      </c>
      <c r="E83" s="492">
        <v>12</v>
      </c>
      <c r="F83" s="492">
        <v>8</v>
      </c>
      <c r="G83" s="494">
        <f t="shared" si="19"/>
        <v>20</v>
      </c>
      <c r="H83" s="491">
        <v>0</v>
      </c>
      <c r="I83" s="492">
        <v>4</v>
      </c>
      <c r="J83" s="492">
        <v>16</v>
      </c>
      <c r="K83" s="492">
        <v>13</v>
      </c>
      <c r="L83" s="493">
        <f t="shared" si="20"/>
        <v>33</v>
      </c>
      <c r="M83" s="491">
        <f t="shared" si="21"/>
        <v>0</v>
      </c>
      <c r="N83" s="492">
        <f t="shared" si="22"/>
        <v>4</v>
      </c>
      <c r="O83" s="492">
        <f t="shared" si="23"/>
        <v>28</v>
      </c>
      <c r="P83" s="492">
        <f t="shared" si="24"/>
        <v>21</v>
      </c>
      <c r="Q83" s="494">
        <f t="shared" si="25"/>
        <v>53</v>
      </c>
      <c r="R83" s="741">
        <v>0</v>
      </c>
      <c r="S83" s="485"/>
      <c r="T83" s="485"/>
    </row>
    <row r="84" spans="1:21" ht="15.75" customHeight="1" x14ac:dyDescent="0.25">
      <c r="A84" s="335">
        <v>14</v>
      </c>
      <c r="B84" s="310" t="s">
        <v>27</v>
      </c>
      <c r="C84" s="491">
        <v>2</v>
      </c>
      <c r="D84" s="492">
        <v>1</v>
      </c>
      <c r="E84" s="492">
        <v>22</v>
      </c>
      <c r="F84" s="492">
        <v>25</v>
      </c>
      <c r="G84" s="494">
        <f t="shared" si="19"/>
        <v>50</v>
      </c>
      <c r="H84" s="491">
        <v>1</v>
      </c>
      <c r="I84" s="492">
        <v>0</v>
      </c>
      <c r="J84" s="492">
        <v>15</v>
      </c>
      <c r="K84" s="492">
        <v>7</v>
      </c>
      <c r="L84" s="493">
        <f t="shared" si="20"/>
        <v>23</v>
      </c>
      <c r="M84" s="491">
        <f t="shared" si="21"/>
        <v>3</v>
      </c>
      <c r="N84" s="492">
        <f t="shared" si="22"/>
        <v>1</v>
      </c>
      <c r="O84" s="492">
        <f t="shared" si="23"/>
        <v>37</v>
      </c>
      <c r="P84" s="492">
        <f t="shared" si="24"/>
        <v>32</v>
      </c>
      <c r="Q84" s="494">
        <f t="shared" si="25"/>
        <v>73</v>
      </c>
      <c r="R84" s="741">
        <v>0</v>
      </c>
      <c r="S84" s="485"/>
      <c r="T84" s="485"/>
    </row>
    <row r="85" spans="1:21" ht="33" customHeight="1" thickBot="1" x14ac:dyDescent="0.3">
      <c r="A85" s="340">
        <v>15</v>
      </c>
      <c r="B85" s="313" t="s">
        <v>28</v>
      </c>
      <c r="C85" s="449">
        <v>0</v>
      </c>
      <c r="D85" s="507">
        <v>2</v>
      </c>
      <c r="E85" s="507">
        <v>29</v>
      </c>
      <c r="F85" s="507">
        <v>34</v>
      </c>
      <c r="G85" s="498">
        <f t="shared" si="19"/>
        <v>65</v>
      </c>
      <c r="H85" s="449">
        <v>0</v>
      </c>
      <c r="I85" s="507">
        <v>2</v>
      </c>
      <c r="J85" s="507">
        <v>13</v>
      </c>
      <c r="K85" s="507">
        <v>10</v>
      </c>
      <c r="L85" s="497">
        <f t="shared" si="20"/>
        <v>25</v>
      </c>
      <c r="M85" s="449">
        <f t="shared" si="21"/>
        <v>0</v>
      </c>
      <c r="N85" s="507">
        <f t="shared" si="22"/>
        <v>4</v>
      </c>
      <c r="O85" s="507">
        <f t="shared" si="23"/>
        <v>42</v>
      </c>
      <c r="P85" s="507">
        <f t="shared" si="24"/>
        <v>44</v>
      </c>
      <c r="Q85" s="508">
        <f t="shared" si="25"/>
        <v>90</v>
      </c>
      <c r="R85" s="742">
        <v>0</v>
      </c>
      <c r="S85" s="485"/>
      <c r="T85" s="485"/>
      <c r="U85" s="482" t="s">
        <v>152</v>
      </c>
    </row>
    <row r="86" spans="1:21" s="560" customFormat="1" ht="23.25" customHeight="1" x14ac:dyDescent="0.25">
      <c r="A86" s="429"/>
      <c r="B86" s="430" t="s">
        <v>488</v>
      </c>
      <c r="C86" s="431">
        <f t="shared" ref="C86:R86" si="26">SUM(C71:C85)</f>
        <v>6</v>
      </c>
      <c r="D86" s="432">
        <f t="shared" si="26"/>
        <v>44</v>
      </c>
      <c r="E86" s="432">
        <f t="shared" si="26"/>
        <v>254</v>
      </c>
      <c r="F86" s="432">
        <f t="shared" si="26"/>
        <v>276</v>
      </c>
      <c r="G86" s="433">
        <f t="shared" si="26"/>
        <v>580</v>
      </c>
      <c r="H86" s="431">
        <f t="shared" si="26"/>
        <v>2</v>
      </c>
      <c r="I86" s="432">
        <f t="shared" si="26"/>
        <v>33</v>
      </c>
      <c r="J86" s="432">
        <f t="shared" si="26"/>
        <v>201</v>
      </c>
      <c r="K86" s="432">
        <f t="shared" si="26"/>
        <v>187</v>
      </c>
      <c r="L86" s="433">
        <f t="shared" si="26"/>
        <v>423</v>
      </c>
      <c r="M86" s="431">
        <f t="shared" si="26"/>
        <v>8</v>
      </c>
      <c r="N86" s="432">
        <f t="shared" si="26"/>
        <v>77</v>
      </c>
      <c r="O86" s="432">
        <f t="shared" si="26"/>
        <v>455</v>
      </c>
      <c r="P86" s="432">
        <f t="shared" si="26"/>
        <v>463</v>
      </c>
      <c r="Q86" s="433">
        <f t="shared" si="26"/>
        <v>1003</v>
      </c>
      <c r="R86" s="434">
        <f t="shared" si="26"/>
        <v>0</v>
      </c>
      <c r="S86" s="435"/>
      <c r="T86" s="435"/>
    </row>
    <row r="87" spans="1:21" ht="15.75" customHeight="1" x14ac:dyDescent="0.25">
      <c r="A87" s="309"/>
      <c r="B87" s="310" t="s">
        <v>436</v>
      </c>
      <c r="C87" s="491">
        <v>5</v>
      </c>
      <c r="D87" s="492">
        <v>48</v>
      </c>
      <c r="E87" s="492">
        <v>236</v>
      </c>
      <c r="F87" s="492">
        <v>288</v>
      </c>
      <c r="G87" s="494">
        <v>577</v>
      </c>
      <c r="H87" s="491">
        <v>2</v>
      </c>
      <c r="I87" s="492">
        <v>40</v>
      </c>
      <c r="J87" s="492">
        <v>191</v>
      </c>
      <c r="K87" s="492">
        <v>167</v>
      </c>
      <c r="L87" s="493">
        <v>400</v>
      </c>
      <c r="M87" s="491">
        <v>7</v>
      </c>
      <c r="N87" s="492">
        <v>88</v>
      </c>
      <c r="O87" s="492">
        <v>427</v>
      </c>
      <c r="P87" s="492">
        <v>455</v>
      </c>
      <c r="Q87" s="494">
        <v>977</v>
      </c>
      <c r="R87" s="741">
        <v>0</v>
      </c>
      <c r="S87" s="485"/>
      <c r="T87" s="485"/>
    </row>
    <row r="88" spans="1:21" ht="15.75" customHeight="1" x14ac:dyDescent="0.25">
      <c r="A88" s="309"/>
      <c r="B88" s="310" t="s">
        <v>387</v>
      </c>
      <c r="C88" s="491">
        <v>6</v>
      </c>
      <c r="D88" s="492">
        <v>57</v>
      </c>
      <c r="E88" s="492">
        <v>227</v>
      </c>
      <c r="F88" s="492">
        <v>268</v>
      </c>
      <c r="G88" s="494">
        <v>558</v>
      </c>
      <c r="H88" s="491">
        <v>2</v>
      </c>
      <c r="I88" s="492">
        <v>46</v>
      </c>
      <c r="J88" s="492">
        <v>197</v>
      </c>
      <c r="K88" s="492">
        <v>149</v>
      </c>
      <c r="L88" s="493">
        <v>394</v>
      </c>
      <c r="M88" s="491">
        <v>8</v>
      </c>
      <c r="N88" s="492">
        <v>103</v>
      </c>
      <c r="O88" s="492">
        <v>424</v>
      </c>
      <c r="P88" s="492">
        <v>417</v>
      </c>
      <c r="Q88" s="494">
        <v>952</v>
      </c>
      <c r="R88" s="741">
        <v>1</v>
      </c>
      <c r="S88" s="485"/>
      <c r="T88" s="485"/>
    </row>
    <row r="89" spans="1:21" ht="15.75" customHeight="1" thickBot="1" x14ac:dyDescent="0.3">
      <c r="A89" s="447"/>
      <c r="B89" s="448" t="s">
        <v>200</v>
      </c>
      <c r="C89" s="449">
        <v>5</v>
      </c>
      <c r="D89" s="507">
        <v>61</v>
      </c>
      <c r="E89" s="507">
        <v>236</v>
      </c>
      <c r="F89" s="507">
        <v>262</v>
      </c>
      <c r="G89" s="508">
        <v>564</v>
      </c>
      <c r="H89" s="449">
        <v>2</v>
      </c>
      <c r="I89" s="507">
        <v>52</v>
      </c>
      <c r="J89" s="507">
        <v>190</v>
      </c>
      <c r="K89" s="507">
        <v>140</v>
      </c>
      <c r="L89" s="1249">
        <v>384</v>
      </c>
      <c r="M89" s="449">
        <v>7</v>
      </c>
      <c r="N89" s="507">
        <v>113</v>
      </c>
      <c r="O89" s="507">
        <v>426</v>
      </c>
      <c r="P89" s="507">
        <v>402</v>
      </c>
      <c r="Q89" s="508">
        <v>948</v>
      </c>
      <c r="R89" s="742">
        <v>0</v>
      </c>
      <c r="S89" s="485"/>
      <c r="T89" s="485"/>
    </row>
    <row r="90" spans="1:21" ht="15.75" customHeight="1" x14ac:dyDescent="0.25">
      <c r="A90" s="302" t="s">
        <v>113</v>
      </c>
    </row>
    <row r="92" spans="1:21" s="303" customFormat="1" ht="36.75" customHeight="1" thickBot="1" x14ac:dyDescent="0.3">
      <c r="A92" s="271" t="s">
        <v>537</v>
      </c>
    </row>
    <row r="93" spans="1:21" s="305" customFormat="1" ht="20.25" customHeight="1" thickBot="1" x14ac:dyDescent="0.3">
      <c r="A93" s="304"/>
      <c r="B93" s="446"/>
      <c r="C93" s="1566" t="s">
        <v>106</v>
      </c>
      <c r="D93" s="1567"/>
      <c r="E93" s="1567"/>
      <c r="F93" s="1567"/>
      <c r="G93" s="1568"/>
      <c r="H93" s="1566" t="s">
        <v>107</v>
      </c>
      <c r="I93" s="1567"/>
      <c r="J93" s="1567"/>
      <c r="K93" s="1567"/>
      <c r="L93" s="1568"/>
      <c r="M93" s="1569" t="s">
        <v>108</v>
      </c>
      <c r="N93" s="1570"/>
      <c r="O93" s="1570"/>
      <c r="P93" s="1570"/>
      <c r="Q93" s="1570"/>
      <c r="R93" s="1571"/>
    </row>
    <row r="94" spans="1:21" s="305" customFormat="1" ht="83.25" customHeight="1" thickBot="1" x14ac:dyDescent="0.3">
      <c r="A94" s="786" t="s">
        <v>2</v>
      </c>
      <c r="B94" s="1250" t="s">
        <v>3</v>
      </c>
      <c r="C94" s="368" t="s">
        <v>109</v>
      </c>
      <c r="D94" s="365" t="s">
        <v>384</v>
      </c>
      <c r="E94" s="365" t="s">
        <v>385</v>
      </c>
      <c r="F94" s="365" t="s">
        <v>110</v>
      </c>
      <c r="G94" s="405" t="s">
        <v>111</v>
      </c>
      <c r="H94" s="394" t="s">
        <v>109</v>
      </c>
      <c r="I94" s="365" t="s">
        <v>384</v>
      </c>
      <c r="J94" s="365" t="s">
        <v>385</v>
      </c>
      <c r="K94" s="365" t="s">
        <v>110</v>
      </c>
      <c r="L94" s="514" t="s">
        <v>13</v>
      </c>
      <c r="M94" s="512" t="s">
        <v>109</v>
      </c>
      <c r="N94" s="515" t="s">
        <v>384</v>
      </c>
      <c r="O94" s="515" t="s">
        <v>385</v>
      </c>
      <c r="P94" s="515" t="s">
        <v>110</v>
      </c>
      <c r="Q94" s="513" t="s">
        <v>13</v>
      </c>
      <c r="R94" s="743" t="s">
        <v>112</v>
      </c>
      <c r="T94" s="305" t="s">
        <v>152</v>
      </c>
    </row>
    <row r="95" spans="1:21" ht="15.75" customHeight="1" x14ac:dyDescent="0.25">
      <c r="A95" s="1251">
        <v>1</v>
      </c>
      <c r="B95" s="1252" t="s">
        <v>14</v>
      </c>
      <c r="C95" s="1253">
        <v>3</v>
      </c>
      <c r="D95" s="1254">
        <v>19</v>
      </c>
      <c r="E95" s="1254">
        <v>4</v>
      </c>
      <c r="F95" s="1254">
        <v>12</v>
      </c>
      <c r="G95" s="1255">
        <f t="shared" ref="G95:G109" si="27">SUM(C95:F95)</f>
        <v>38</v>
      </c>
      <c r="H95" s="1253">
        <v>2</v>
      </c>
      <c r="I95" s="1254">
        <v>13</v>
      </c>
      <c r="J95" s="1254">
        <v>4</v>
      </c>
      <c r="K95" s="1254">
        <v>11</v>
      </c>
      <c r="L95" s="1255">
        <f t="shared" ref="L95:L109" si="28">SUM(H95:K95)</f>
        <v>30</v>
      </c>
      <c r="M95" s="1253">
        <f t="shared" ref="M95:M109" si="29">C95+H95</f>
        <v>5</v>
      </c>
      <c r="N95" s="1254">
        <f t="shared" ref="N95:N109" si="30">D95+I95</f>
        <v>32</v>
      </c>
      <c r="O95" s="1254">
        <f t="shared" ref="O95:O109" si="31">E95+J95</f>
        <v>8</v>
      </c>
      <c r="P95" s="1254">
        <f t="shared" ref="P95:P109" si="32">F95+K95</f>
        <v>23</v>
      </c>
      <c r="Q95" s="1255">
        <f t="shared" ref="Q95:Q109" si="33">SUM(M95:P95)</f>
        <v>68</v>
      </c>
      <c r="R95" s="740">
        <v>7</v>
      </c>
      <c r="S95" s="485"/>
      <c r="T95" s="517"/>
    </row>
    <row r="96" spans="1:21" ht="15.75" customHeight="1" x14ac:dyDescent="0.25">
      <c r="A96" s="309">
        <v>2</v>
      </c>
      <c r="B96" s="310" t="s">
        <v>15</v>
      </c>
      <c r="C96" s="503">
        <v>3</v>
      </c>
      <c r="D96" s="492">
        <v>0</v>
      </c>
      <c r="E96" s="492">
        <v>4</v>
      </c>
      <c r="F96" s="492">
        <v>12</v>
      </c>
      <c r="G96" s="494">
        <f t="shared" si="27"/>
        <v>19</v>
      </c>
      <c r="H96" s="503">
        <v>7</v>
      </c>
      <c r="I96" s="492">
        <v>0</v>
      </c>
      <c r="J96" s="492">
        <v>3</v>
      </c>
      <c r="K96" s="492">
        <v>15</v>
      </c>
      <c r="L96" s="494">
        <f t="shared" si="28"/>
        <v>25</v>
      </c>
      <c r="M96" s="503">
        <f t="shared" si="29"/>
        <v>10</v>
      </c>
      <c r="N96" s="492">
        <f t="shared" si="30"/>
        <v>0</v>
      </c>
      <c r="O96" s="492">
        <f t="shared" si="31"/>
        <v>7</v>
      </c>
      <c r="P96" s="492">
        <f t="shared" si="32"/>
        <v>27</v>
      </c>
      <c r="Q96" s="494">
        <f t="shared" si="33"/>
        <v>44</v>
      </c>
      <c r="R96" s="741">
        <v>5</v>
      </c>
      <c r="S96" s="485"/>
      <c r="T96" s="517"/>
    </row>
    <row r="97" spans="1:34" ht="15.75" customHeight="1" x14ac:dyDescent="0.25">
      <c r="A97" s="309">
        <v>3</v>
      </c>
      <c r="B97" s="310" t="s">
        <v>16</v>
      </c>
      <c r="C97" s="503">
        <v>17</v>
      </c>
      <c r="D97" s="492">
        <v>1</v>
      </c>
      <c r="E97" s="492">
        <v>5</v>
      </c>
      <c r="F97" s="492">
        <v>26</v>
      </c>
      <c r="G97" s="494">
        <f t="shared" si="27"/>
        <v>49</v>
      </c>
      <c r="H97" s="503">
        <v>26</v>
      </c>
      <c r="I97" s="492">
        <v>2</v>
      </c>
      <c r="J97" s="492">
        <v>2</v>
      </c>
      <c r="K97" s="492">
        <v>20</v>
      </c>
      <c r="L97" s="494">
        <f t="shared" si="28"/>
        <v>50</v>
      </c>
      <c r="M97" s="503">
        <f t="shared" si="29"/>
        <v>43</v>
      </c>
      <c r="N97" s="492">
        <f t="shared" si="30"/>
        <v>3</v>
      </c>
      <c r="O97" s="492">
        <f t="shared" si="31"/>
        <v>7</v>
      </c>
      <c r="P97" s="492">
        <f t="shared" si="32"/>
        <v>46</v>
      </c>
      <c r="Q97" s="494">
        <f t="shared" si="33"/>
        <v>99</v>
      </c>
      <c r="R97" s="741">
        <v>0</v>
      </c>
      <c r="S97" s="485"/>
      <c r="T97" s="569"/>
      <c r="U97" s="568"/>
      <c r="V97" s="569"/>
      <c r="W97" s="569"/>
      <c r="X97" s="569"/>
      <c r="Y97" s="569"/>
      <c r="Z97" s="569"/>
      <c r="AA97" s="569"/>
      <c r="AB97" s="569"/>
      <c r="AC97" s="569"/>
      <c r="AD97" s="569"/>
      <c r="AE97" s="569"/>
      <c r="AF97" s="569"/>
      <c r="AG97" s="569"/>
      <c r="AH97" s="569"/>
    </row>
    <row r="98" spans="1:34" ht="29.25" customHeight="1" x14ac:dyDescent="0.25">
      <c r="A98" s="309">
        <v>4</v>
      </c>
      <c r="B98" s="450" t="s">
        <v>17</v>
      </c>
      <c r="C98" s="503">
        <v>3</v>
      </c>
      <c r="D98" s="492">
        <v>1</v>
      </c>
      <c r="E98" s="492">
        <v>0</v>
      </c>
      <c r="F98" s="492">
        <v>23</v>
      </c>
      <c r="G98" s="494">
        <f t="shared" si="27"/>
        <v>27</v>
      </c>
      <c r="H98" s="503">
        <v>2</v>
      </c>
      <c r="I98" s="492">
        <v>1</v>
      </c>
      <c r="J98" s="492">
        <v>0</v>
      </c>
      <c r="K98" s="492">
        <v>11</v>
      </c>
      <c r="L98" s="494">
        <f t="shared" si="28"/>
        <v>14</v>
      </c>
      <c r="M98" s="503">
        <f t="shared" si="29"/>
        <v>5</v>
      </c>
      <c r="N98" s="492">
        <f t="shared" si="30"/>
        <v>2</v>
      </c>
      <c r="O98" s="492">
        <f t="shared" si="31"/>
        <v>0</v>
      </c>
      <c r="P98" s="492">
        <f t="shared" si="32"/>
        <v>34</v>
      </c>
      <c r="Q98" s="494">
        <f t="shared" si="33"/>
        <v>41</v>
      </c>
      <c r="R98" s="741">
        <v>2</v>
      </c>
      <c r="S98" s="485"/>
      <c r="T98" s="569"/>
      <c r="U98" s="568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</row>
    <row r="99" spans="1:34" ht="15.75" customHeight="1" x14ac:dyDescent="0.25">
      <c r="A99" s="309">
        <v>5</v>
      </c>
      <c r="B99" s="450" t="s">
        <v>18</v>
      </c>
      <c r="C99" s="503">
        <v>1</v>
      </c>
      <c r="D99" s="492">
        <v>19</v>
      </c>
      <c r="E99" s="492">
        <v>5</v>
      </c>
      <c r="F99" s="492">
        <v>7</v>
      </c>
      <c r="G99" s="494">
        <f t="shared" si="27"/>
        <v>32</v>
      </c>
      <c r="H99" s="503">
        <v>0</v>
      </c>
      <c r="I99" s="492">
        <v>7</v>
      </c>
      <c r="J99" s="492">
        <v>7</v>
      </c>
      <c r="K99" s="492">
        <v>11</v>
      </c>
      <c r="L99" s="494">
        <f t="shared" si="28"/>
        <v>25</v>
      </c>
      <c r="M99" s="503">
        <f t="shared" si="29"/>
        <v>1</v>
      </c>
      <c r="N99" s="492">
        <f t="shared" si="30"/>
        <v>26</v>
      </c>
      <c r="O99" s="492">
        <f t="shared" si="31"/>
        <v>12</v>
      </c>
      <c r="P99" s="492">
        <f t="shared" si="32"/>
        <v>18</v>
      </c>
      <c r="Q99" s="494">
        <f t="shared" si="33"/>
        <v>57</v>
      </c>
      <c r="R99" s="741">
        <v>0</v>
      </c>
      <c r="S99" s="485"/>
      <c r="T99" s="569"/>
      <c r="U99" s="568"/>
      <c r="V99" s="569"/>
      <c r="W99" s="569"/>
      <c r="X99" s="569"/>
      <c r="Y99" s="569"/>
      <c r="Z99" s="569"/>
      <c r="AA99" s="569"/>
      <c r="AB99" s="569"/>
      <c r="AC99" s="569"/>
      <c r="AD99" s="569"/>
      <c r="AE99" s="569"/>
      <c r="AF99" s="569"/>
      <c r="AG99" s="569"/>
      <c r="AH99" s="569"/>
    </row>
    <row r="100" spans="1:34" ht="15.75" customHeight="1" x14ac:dyDescent="0.25">
      <c r="A100" s="311">
        <v>6</v>
      </c>
      <c r="B100" s="451" t="s">
        <v>19</v>
      </c>
      <c r="C100" s="503">
        <v>2</v>
      </c>
      <c r="D100" s="492">
        <v>0</v>
      </c>
      <c r="E100" s="492">
        <v>1</v>
      </c>
      <c r="F100" s="492">
        <v>4</v>
      </c>
      <c r="G100" s="494">
        <f t="shared" si="27"/>
        <v>7</v>
      </c>
      <c r="H100" s="503">
        <v>3</v>
      </c>
      <c r="I100" s="492">
        <v>0</v>
      </c>
      <c r="J100" s="492">
        <v>5</v>
      </c>
      <c r="K100" s="492">
        <v>1</v>
      </c>
      <c r="L100" s="494">
        <f t="shared" si="28"/>
        <v>9</v>
      </c>
      <c r="M100" s="503">
        <f t="shared" si="29"/>
        <v>5</v>
      </c>
      <c r="N100" s="492">
        <f t="shared" si="30"/>
        <v>0</v>
      </c>
      <c r="O100" s="492">
        <f t="shared" si="31"/>
        <v>6</v>
      </c>
      <c r="P100" s="492">
        <f t="shared" si="32"/>
        <v>5</v>
      </c>
      <c r="Q100" s="494">
        <f t="shared" si="33"/>
        <v>16</v>
      </c>
      <c r="R100" s="741">
        <v>3</v>
      </c>
      <c r="S100" s="485"/>
      <c r="T100" s="569"/>
      <c r="U100" s="568"/>
      <c r="V100" s="569"/>
      <c r="W100" s="569"/>
      <c r="X100" s="569"/>
      <c r="Y100" s="569"/>
      <c r="Z100" s="569"/>
      <c r="AA100" s="569"/>
      <c r="AB100" s="569"/>
      <c r="AC100" s="569"/>
      <c r="AD100" s="569"/>
      <c r="AE100" s="569"/>
      <c r="AF100" s="569"/>
      <c r="AG100" s="569"/>
      <c r="AH100" s="569"/>
    </row>
    <row r="101" spans="1:34" ht="15.75" customHeight="1" x14ac:dyDescent="0.25">
      <c r="A101" s="311">
        <v>7</v>
      </c>
      <c r="B101" s="451" t="s">
        <v>20</v>
      </c>
      <c r="C101" s="503">
        <v>3</v>
      </c>
      <c r="D101" s="492">
        <v>0</v>
      </c>
      <c r="E101" s="492">
        <v>14</v>
      </c>
      <c r="F101" s="492">
        <v>2</v>
      </c>
      <c r="G101" s="494">
        <f t="shared" si="27"/>
        <v>19</v>
      </c>
      <c r="H101" s="503">
        <v>2</v>
      </c>
      <c r="I101" s="492">
        <v>2</v>
      </c>
      <c r="J101" s="492">
        <v>14</v>
      </c>
      <c r="K101" s="492">
        <v>0</v>
      </c>
      <c r="L101" s="494">
        <f t="shared" si="28"/>
        <v>18</v>
      </c>
      <c r="M101" s="503">
        <f t="shared" si="29"/>
        <v>5</v>
      </c>
      <c r="N101" s="492">
        <f t="shared" si="30"/>
        <v>2</v>
      </c>
      <c r="O101" s="492">
        <f t="shared" si="31"/>
        <v>28</v>
      </c>
      <c r="P101" s="492">
        <f t="shared" si="32"/>
        <v>2</v>
      </c>
      <c r="Q101" s="494">
        <f t="shared" si="33"/>
        <v>37</v>
      </c>
      <c r="R101" s="741">
        <v>0</v>
      </c>
      <c r="S101" s="485"/>
      <c r="T101" s="517"/>
    </row>
    <row r="102" spans="1:34" ht="15.75" customHeight="1" x14ac:dyDescent="0.25">
      <c r="A102" s="309">
        <v>8</v>
      </c>
      <c r="B102" s="450" t="s">
        <v>21</v>
      </c>
      <c r="C102" s="503">
        <v>3</v>
      </c>
      <c r="D102" s="492">
        <v>2</v>
      </c>
      <c r="E102" s="492">
        <v>12</v>
      </c>
      <c r="F102" s="492">
        <v>5</v>
      </c>
      <c r="G102" s="494">
        <f t="shared" si="27"/>
        <v>22</v>
      </c>
      <c r="H102" s="503">
        <v>2</v>
      </c>
      <c r="I102" s="492">
        <v>1</v>
      </c>
      <c r="J102" s="492">
        <v>4</v>
      </c>
      <c r="K102" s="492">
        <v>2</v>
      </c>
      <c r="L102" s="494">
        <f t="shared" si="28"/>
        <v>9</v>
      </c>
      <c r="M102" s="503">
        <f t="shared" si="29"/>
        <v>5</v>
      </c>
      <c r="N102" s="492">
        <f t="shared" si="30"/>
        <v>3</v>
      </c>
      <c r="O102" s="492">
        <f t="shared" si="31"/>
        <v>16</v>
      </c>
      <c r="P102" s="492">
        <f t="shared" si="32"/>
        <v>7</v>
      </c>
      <c r="Q102" s="494">
        <f t="shared" si="33"/>
        <v>31</v>
      </c>
      <c r="R102" s="741">
        <v>6</v>
      </c>
      <c r="S102" s="485"/>
      <c r="T102" s="485"/>
    </row>
    <row r="103" spans="1:34" ht="15.75" customHeight="1" x14ac:dyDescent="0.25">
      <c r="A103" s="309">
        <v>9</v>
      </c>
      <c r="B103" s="450" t="s">
        <v>22</v>
      </c>
      <c r="C103" s="503">
        <v>0</v>
      </c>
      <c r="D103" s="492">
        <v>0</v>
      </c>
      <c r="E103" s="492">
        <v>7</v>
      </c>
      <c r="F103" s="492">
        <v>3</v>
      </c>
      <c r="G103" s="494">
        <f t="shared" si="27"/>
        <v>10</v>
      </c>
      <c r="H103" s="503">
        <v>0</v>
      </c>
      <c r="I103" s="492">
        <v>0</v>
      </c>
      <c r="J103" s="492">
        <v>7</v>
      </c>
      <c r="K103" s="492">
        <v>1</v>
      </c>
      <c r="L103" s="494">
        <f t="shared" si="28"/>
        <v>8</v>
      </c>
      <c r="M103" s="503">
        <f t="shared" si="29"/>
        <v>0</v>
      </c>
      <c r="N103" s="492">
        <f t="shared" si="30"/>
        <v>0</v>
      </c>
      <c r="O103" s="492">
        <f t="shared" si="31"/>
        <v>14</v>
      </c>
      <c r="P103" s="492">
        <f t="shared" si="32"/>
        <v>4</v>
      </c>
      <c r="Q103" s="494">
        <f t="shared" si="33"/>
        <v>18</v>
      </c>
      <c r="R103" s="741">
        <v>0</v>
      </c>
      <c r="S103" s="485"/>
      <c r="T103" s="569"/>
      <c r="U103" s="568"/>
      <c r="V103" s="569"/>
      <c r="W103" s="569"/>
      <c r="X103" s="569"/>
      <c r="Y103" s="569"/>
      <c r="Z103" s="569"/>
      <c r="AA103" s="569"/>
      <c r="AB103" s="569"/>
      <c r="AC103" s="569"/>
      <c r="AD103" s="569"/>
      <c r="AE103" s="569"/>
      <c r="AF103" s="569"/>
      <c r="AG103" s="569"/>
      <c r="AH103" s="569"/>
    </row>
    <row r="104" spans="1:34" ht="15.75" customHeight="1" x14ac:dyDescent="0.25">
      <c r="A104" s="309">
        <v>10</v>
      </c>
      <c r="B104" s="450" t="s">
        <v>23</v>
      </c>
      <c r="C104" s="503">
        <v>0</v>
      </c>
      <c r="D104" s="492">
        <v>14</v>
      </c>
      <c r="E104" s="492">
        <v>7</v>
      </c>
      <c r="F104" s="492">
        <v>4</v>
      </c>
      <c r="G104" s="494">
        <f t="shared" si="27"/>
        <v>25</v>
      </c>
      <c r="H104" s="503">
        <v>1</v>
      </c>
      <c r="I104" s="492">
        <v>15</v>
      </c>
      <c r="J104" s="492">
        <v>9</v>
      </c>
      <c r="K104" s="492">
        <v>6</v>
      </c>
      <c r="L104" s="494">
        <f t="shared" si="28"/>
        <v>31</v>
      </c>
      <c r="M104" s="503">
        <f t="shared" si="29"/>
        <v>1</v>
      </c>
      <c r="N104" s="492">
        <f t="shared" si="30"/>
        <v>29</v>
      </c>
      <c r="O104" s="492">
        <f t="shared" si="31"/>
        <v>16</v>
      </c>
      <c r="P104" s="492">
        <f t="shared" si="32"/>
        <v>10</v>
      </c>
      <c r="Q104" s="494">
        <f t="shared" si="33"/>
        <v>56</v>
      </c>
      <c r="R104" s="741">
        <v>0</v>
      </c>
      <c r="S104" s="485"/>
      <c r="T104" s="485"/>
    </row>
    <row r="105" spans="1:34" ht="15.75" customHeight="1" x14ac:dyDescent="0.25">
      <c r="A105" s="311">
        <v>11</v>
      </c>
      <c r="B105" s="451" t="s">
        <v>24</v>
      </c>
      <c r="C105" s="503">
        <v>1</v>
      </c>
      <c r="D105" s="492">
        <v>7</v>
      </c>
      <c r="E105" s="492">
        <v>6</v>
      </c>
      <c r="F105" s="492">
        <v>9</v>
      </c>
      <c r="G105" s="494">
        <f t="shared" si="27"/>
        <v>23</v>
      </c>
      <c r="H105" s="503">
        <v>3</v>
      </c>
      <c r="I105" s="492">
        <v>5</v>
      </c>
      <c r="J105" s="492">
        <v>2</v>
      </c>
      <c r="K105" s="492">
        <v>6</v>
      </c>
      <c r="L105" s="494">
        <f t="shared" si="28"/>
        <v>16</v>
      </c>
      <c r="M105" s="503">
        <f t="shared" si="29"/>
        <v>4</v>
      </c>
      <c r="N105" s="492">
        <f t="shared" si="30"/>
        <v>12</v>
      </c>
      <c r="O105" s="492">
        <f t="shared" si="31"/>
        <v>8</v>
      </c>
      <c r="P105" s="492">
        <f t="shared" si="32"/>
        <v>15</v>
      </c>
      <c r="Q105" s="494">
        <f t="shared" si="33"/>
        <v>39</v>
      </c>
      <c r="R105" s="741">
        <v>0</v>
      </c>
      <c r="S105" s="485"/>
      <c r="T105" s="485"/>
      <c r="V105" s="482" t="s">
        <v>152</v>
      </c>
    </row>
    <row r="106" spans="1:34" ht="15.75" customHeight="1" x14ac:dyDescent="0.25">
      <c r="A106" s="309">
        <v>12</v>
      </c>
      <c r="B106" s="450" t="s">
        <v>25</v>
      </c>
      <c r="C106" s="503">
        <v>1</v>
      </c>
      <c r="D106" s="492">
        <v>5</v>
      </c>
      <c r="E106" s="492">
        <v>12</v>
      </c>
      <c r="F106" s="492">
        <v>5</v>
      </c>
      <c r="G106" s="494">
        <f t="shared" si="27"/>
        <v>23</v>
      </c>
      <c r="H106" s="503">
        <v>0</v>
      </c>
      <c r="I106" s="492">
        <v>1</v>
      </c>
      <c r="J106" s="492">
        <v>6</v>
      </c>
      <c r="K106" s="492">
        <v>8</v>
      </c>
      <c r="L106" s="494">
        <f t="shared" si="28"/>
        <v>15</v>
      </c>
      <c r="M106" s="503">
        <f t="shared" si="29"/>
        <v>1</v>
      </c>
      <c r="N106" s="492">
        <f t="shared" si="30"/>
        <v>6</v>
      </c>
      <c r="O106" s="492">
        <f t="shared" si="31"/>
        <v>18</v>
      </c>
      <c r="P106" s="492">
        <f t="shared" si="32"/>
        <v>13</v>
      </c>
      <c r="Q106" s="494">
        <f t="shared" si="33"/>
        <v>38</v>
      </c>
      <c r="R106" s="741">
        <v>0</v>
      </c>
      <c r="S106" s="485"/>
      <c r="T106" s="485"/>
    </row>
    <row r="107" spans="1:34" ht="15.75" customHeight="1" x14ac:dyDescent="0.25">
      <c r="A107" s="309">
        <v>13</v>
      </c>
      <c r="B107" s="450" t="s">
        <v>26</v>
      </c>
      <c r="C107" s="503">
        <v>17</v>
      </c>
      <c r="D107" s="492">
        <v>3</v>
      </c>
      <c r="E107" s="492">
        <v>12</v>
      </c>
      <c r="F107" s="492">
        <v>8</v>
      </c>
      <c r="G107" s="494">
        <f t="shared" si="27"/>
        <v>40</v>
      </c>
      <c r="H107" s="503">
        <v>0</v>
      </c>
      <c r="I107" s="492">
        <v>0</v>
      </c>
      <c r="J107" s="492">
        <v>13</v>
      </c>
      <c r="K107" s="492">
        <v>0</v>
      </c>
      <c r="L107" s="494">
        <f t="shared" si="28"/>
        <v>13</v>
      </c>
      <c r="M107" s="503">
        <f t="shared" si="29"/>
        <v>17</v>
      </c>
      <c r="N107" s="492">
        <f t="shared" si="30"/>
        <v>3</v>
      </c>
      <c r="O107" s="492">
        <f t="shared" si="31"/>
        <v>25</v>
      </c>
      <c r="P107" s="492">
        <f t="shared" si="32"/>
        <v>8</v>
      </c>
      <c r="Q107" s="494">
        <f t="shared" si="33"/>
        <v>53</v>
      </c>
      <c r="R107" s="741">
        <v>0</v>
      </c>
      <c r="S107" s="485"/>
      <c r="T107" s="485"/>
    </row>
    <row r="108" spans="1:34" ht="15.75" customHeight="1" x14ac:dyDescent="0.25">
      <c r="A108" s="309">
        <v>14</v>
      </c>
      <c r="B108" s="450" t="s">
        <v>27</v>
      </c>
      <c r="C108" s="503">
        <v>6</v>
      </c>
      <c r="D108" s="492">
        <v>1</v>
      </c>
      <c r="E108" s="492">
        <v>14</v>
      </c>
      <c r="F108" s="492">
        <v>9</v>
      </c>
      <c r="G108" s="494">
        <f t="shared" si="27"/>
        <v>30</v>
      </c>
      <c r="H108" s="503">
        <v>0</v>
      </c>
      <c r="I108" s="492">
        <v>0</v>
      </c>
      <c r="J108" s="492">
        <v>12</v>
      </c>
      <c r="K108" s="492">
        <v>13</v>
      </c>
      <c r="L108" s="494">
        <f t="shared" si="28"/>
        <v>25</v>
      </c>
      <c r="M108" s="503">
        <f t="shared" si="29"/>
        <v>6</v>
      </c>
      <c r="N108" s="492">
        <f t="shared" si="30"/>
        <v>1</v>
      </c>
      <c r="O108" s="492">
        <f t="shared" si="31"/>
        <v>26</v>
      </c>
      <c r="P108" s="492">
        <f t="shared" si="32"/>
        <v>22</v>
      </c>
      <c r="Q108" s="494">
        <f t="shared" si="33"/>
        <v>55</v>
      </c>
      <c r="R108" s="741">
        <v>1</v>
      </c>
      <c r="S108" s="485"/>
      <c r="T108" s="485"/>
    </row>
    <row r="109" spans="1:34" ht="34.5" customHeight="1" thickBot="1" x14ac:dyDescent="0.3">
      <c r="A109" s="447">
        <v>15</v>
      </c>
      <c r="B109" s="1256" t="s">
        <v>28</v>
      </c>
      <c r="C109" s="506">
        <v>1</v>
      </c>
      <c r="D109" s="507">
        <v>0</v>
      </c>
      <c r="E109" s="507">
        <v>8</v>
      </c>
      <c r="F109" s="507">
        <v>6</v>
      </c>
      <c r="G109" s="508">
        <f t="shared" si="27"/>
        <v>15</v>
      </c>
      <c r="H109" s="506">
        <v>1</v>
      </c>
      <c r="I109" s="507">
        <v>0</v>
      </c>
      <c r="J109" s="507">
        <v>5</v>
      </c>
      <c r="K109" s="507">
        <v>3</v>
      </c>
      <c r="L109" s="508">
        <f t="shared" si="28"/>
        <v>9</v>
      </c>
      <c r="M109" s="506">
        <f t="shared" si="29"/>
        <v>2</v>
      </c>
      <c r="N109" s="507">
        <f t="shared" si="30"/>
        <v>0</v>
      </c>
      <c r="O109" s="507">
        <f t="shared" si="31"/>
        <v>13</v>
      </c>
      <c r="P109" s="507">
        <f t="shared" si="32"/>
        <v>9</v>
      </c>
      <c r="Q109" s="508">
        <f t="shared" si="33"/>
        <v>24</v>
      </c>
      <c r="R109" s="742">
        <v>0</v>
      </c>
      <c r="S109" s="485"/>
      <c r="T109" s="485"/>
    </row>
    <row r="110" spans="1:34" s="560" customFormat="1" ht="22.5" customHeight="1" x14ac:dyDescent="0.25">
      <c r="A110" s="429"/>
      <c r="B110" s="430" t="s">
        <v>488</v>
      </c>
      <c r="C110" s="431">
        <f t="shared" ref="C110:R110" si="34">SUM(C95:C109)</f>
        <v>61</v>
      </c>
      <c r="D110" s="432">
        <f t="shared" si="34"/>
        <v>72</v>
      </c>
      <c r="E110" s="432">
        <f t="shared" si="34"/>
        <v>111</v>
      </c>
      <c r="F110" s="432">
        <f t="shared" si="34"/>
        <v>135</v>
      </c>
      <c r="G110" s="433">
        <f t="shared" si="34"/>
        <v>379</v>
      </c>
      <c r="H110" s="431">
        <f t="shared" si="34"/>
        <v>49</v>
      </c>
      <c r="I110" s="432">
        <f t="shared" si="34"/>
        <v>47</v>
      </c>
      <c r="J110" s="432">
        <f t="shared" si="34"/>
        <v>93</v>
      </c>
      <c r="K110" s="432">
        <f t="shared" si="34"/>
        <v>108</v>
      </c>
      <c r="L110" s="433">
        <f t="shared" si="34"/>
        <v>297</v>
      </c>
      <c r="M110" s="431">
        <f t="shared" si="34"/>
        <v>110</v>
      </c>
      <c r="N110" s="432">
        <f t="shared" si="34"/>
        <v>119</v>
      </c>
      <c r="O110" s="432">
        <f t="shared" si="34"/>
        <v>204</v>
      </c>
      <c r="P110" s="432">
        <f t="shared" si="34"/>
        <v>243</v>
      </c>
      <c r="Q110" s="433">
        <f t="shared" si="34"/>
        <v>676</v>
      </c>
      <c r="R110" s="434">
        <f t="shared" si="34"/>
        <v>24</v>
      </c>
      <c r="S110" s="435"/>
      <c r="T110" s="435"/>
      <c r="U110" s="560" t="s">
        <v>487</v>
      </c>
    </row>
    <row r="111" spans="1:34" ht="15.75" customHeight="1" x14ac:dyDescent="0.25">
      <c r="A111" s="309"/>
      <c r="B111" s="310" t="s">
        <v>436</v>
      </c>
      <c r="C111" s="491">
        <v>58</v>
      </c>
      <c r="D111" s="492">
        <v>68</v>
      </c>
      <c r="E111" s="492">
        <v>102</v>
      </c>
      <c r="F111" s="492">
        <v>129</v>
      </c>
      <c r="G111" s="494">
        <v>357</v>
      </c>
      <c r="H111" s="491">
        <v>57</v>
      </c>
      <c r="I111" s="492">
        <v>58</v>
      </c>
      <c r="J111" s="492">
        <v>92</v>
      </c>
      <c r="K111" s="492">
        <v>106</v>
      </c>
      <c r="L111" s="493">
        <v>313</v>
      </c>
      <c r="M111" s="491">
        <v>115</v>
      </c>
      <c r="N111" s="492">
        <v>126</v>
      </c>
      <c r="O111" s="492">
        <v>194</v>
      </c>
      <c r="P111" s="492">
        <v>235</v>
      </c>
      <c r="Q111" s="494">
        <v>670</v>
      </c>
      <c r="R111" s="741">
        <v>26</v>
      </c>
      <c r="S111" s="485"/>
      <c r="T111" s="485"/>
    </row>
    <row r="112" spans="1:34" ht="15.75" customHeight="1" x14ac:dyDescent="0.25">
      <c r="A112" s="309"/>
      <c r="B112" s="310" t="s">
        <v>387</v>
      </c>
      <c r="C112" s="491">
        <v>53</v>
      </c>
      <c r="D112" s="492">
        <v>82</v>
      </c>
      <c r="E112" s="492">
        <v>94</v>
      </c>
      <c r="F112" s="492">
        <v>117</v>
      </c>
      <c r="G112" s="494">
        <v>346</v>
      </c>
      <c r="H112" s="491">
        <v>62</v>
      </c>
      <c r="I112" s="492">
        <v>58</v>
      </c>
      <c r="J112" s="492">
        <v>79</v>
      </c>
      <c r="K112" s="492">
        <v>106</v>
      </c>
      <c r="L112" s="493">
        <v>305</v>
      </c>
      <c r="M112" s="491">
        <v>115</v>
      </c>
      <c r="N112" s="492">
        <v>140</v>
      </c>
      <c r="O112" s="492">
        <v>173</v>
      </c>
      <c r="P112" s="492">
        <v>223</v>
      </c>
      <c r="Q112" s="494">
        <v>651</v>
      </c>
      <c r="R112" s="741">
        <v>30</v>
      </c>
      <c r="S112" s="485"/>
      <c r="T112" s="485"/>
    </row>
    <row r="113" spans="1:34" ht="15.75" customHeight="1" thickBot="1" x14ac:dyDescent="0.3">
      <c r="A113" s="447"/>
      <c r="B113" s="448" t="s">
        <v>200</v>
      </c>
      <c r="C113" s="449">
        <v>66</v>
      </c>
      <c r="D113" s="507">
        <v>87</v>
      </c>
      <c r="E113" s="507">
        <v>88</v>
      </c>
      <c r="F113" s="507">
        <v>125</v>
      </c>
      <c r="G113" s="508">
        <v>366</v>
      </c>
      <c r="H113" s="449">
        <v>74</v>
      </c>
      <c r="I113" s="507">
        <v>65</v>
      </c>
      <c r="J113" s="507">
        <v>77</v>
      </c>
      <c r="K113" s="507">
        <v>102</v>
      </c>
      <c r="L113" s="1249">
        <v>318</v>
      </c>
      <c r="M113" s="449">
        <v>140</v>
      </c>
      <c r="N113" s="507">
        <v>152</v>
      </c>
      <c r="O113" s="507">
        <v>165</v>
      </c>
      <c r="P113" s="507">
        <v>227</v>
      </c>
      <c r="Q113" s="508">
        <v>684</v>
      </c>
      <c r="R113" s="742">
        <v>31</v>
      </c>
      <c r="S113" s="485"/>
      <c r="T113" s="485"/>
    </row>
    <row r="114" spans="1:34" ht="15.75" customHeight="1" x14ac:dyDescent="0.25">
      <c r="A114" s="302" t="s">
        <v>113</v>
      </c>
      <c r="T114" s="482" t="s">
        <v>152</v>
      </c>
    </row>
    <row r="116" spans="1:34" s="303" customFormat="1" ht="32.25" customHeight="1" thickBot="1" x14ac:dyDescent="0.3">
      <c r="A116" s="271" t="s">
        <v>538</v>
      </c>
    </row>
    <row r="117" spans="1:34" s="305" customFormat="1" ht="21.75" customHeight="1" thickBot="1" x14ac:dyDescent="0.3">
      <c r="A117" s="325"/>
      <c r="B117" s="326"/>
      <c r="C117" s="1563" t="s">
        <v>106</v>
      </c>
      <c r="D117" s="1564"/>
      <c r="E117" s="1564"/>
      <c r="F117" s="1564"/>
      <c r="G117" s="1565"/>
      <c r="H117" s="1563" t="s">
        <v>107</v>
      </c>
      <c r="I117" s="1564"/>
      <c r="J117" s="1564"/>
      <c r="K117" s="1564"/>
      <c r="L117" s="1565"/>
      <c r="M117" s="1563" t="s">
        <v>108</v>
      </c>
      <c r="N117" s="1564"/>
      <c r="O117" s="1564"/>
      <c r="P117" s="1564"/>
      <c r="Q117" s="1564"/>
      <c r="R117" s="1565"/>
    </row>
    <row r="118" spans="1:34" s="305" customFormat="1" ht="83.25" customHeight="1" thickBot="1" x14ac:dyDescent="0.3">
      <c r="A118" s="327" t="s">
        <v>2</v>
      </c>
      <c r="B118" s="306" t="s">
        <v>3</v>
      </c>
      <c r="C118" s="368" t="s">
        <v>109</v>
      </c>
      <c r="D118" s="365" t="s">
        <v>384</v>
      </c>
      <c r="E118" s="365" t="s">
        <v>385</v>
      </c>
      <c r="F118" s="365" t="s">
        <v>110</v>
      </c>
      <c r="G118" s="405" t="s">
        <v>111</v>
      </c>
      <c r="H118" s="394" t="s">
        <v>109</v>
      </c>
      <c r="I118" s="365" t="s">
        <v>384</v>
      </c>
      <c r="J118" s="365" t="s">
        <v>385</v>
      </c>
      <c r="K118" s="365" t="s">
        <v>110</v>
      </c>
      <c r="L118" s="405" t="s">
        <v>13</v>
      </c>
      <c r="M118" s="394" t="s">
        <v>109</v>
      </c>
      <c r="N118" s="365" t="s">
        <v>384</v>
      </c>
      <c r="O118" s="365" t="s">
        <v>385</v>
      </c>
      <c r="P118" s="365" t="s">
        <v>110</v>
      </c>
      <c r="Q118" s="405" t="s">
        <v>13</v>
      </c>
      <c r="R118" s="516" t="s">
        <v>112</v>
      </c>
    </row>
    <row r="119" spans="1:34" ht="22.5" customHeight="1" x14ac:dyDescent="0.25">
      <c r="A119" s="331">
        <v>1</v>
      </c>
      <c r="B119" s="308" t="s">
        <v>14</v>
      </c>
      <c r="C119" s="487">
        <v>14</v>
      </c>
      <c r="D119" s="488">
        <v>0</v>
      </c>
      <c r="E119" s="488">
        <v>0</v>
      </c>
      <c r="F119" s="488">
        <v>0</v>
      </c>
      <c r="G119" s="490">
        <f t="shared" ref="G119:G133" si="35">SUM(C119:F119)</f>
        <v>14</v>
      </c>
      <c r="H119" s="487">
        <v>12</v>
      </c>
      <c r="I119" s="488">
        <v>4</v>
      </c>
      <c r="J119" s="488">
        <v>0</v>
      </c>
      <c r="K119" s="488">
        <v>2</v>
      </c>
      <c r="L119" s="489">
        <f t="shared" ref="L119:L133" si="36">SUM(H119:K119)</f>
        <v>18</v>
      </c>
      <c r="M119" s="487">
        <f t="shared" ref="M119:M133" si="37">C119+H119</f>
        <v>26</v>
      </c>
      <c r="N119" s="488">
        <f t="shared" ref="N119:N133" si="38">D119+I119</f>
        <v>4</v>
      </c>
      <c r="O119" s="488">
        <f t="shared" ref="O119:O133" si="39">E119+J119</f>
        <v>0</v>
      </c>
      <c r="P119" s="488">
        <f t="shared" ref="P119:P133" si="40">F119+K119</f>
        <v>2</v>
      </c>
      <c r="Q119" s="490">
        <f t="shared" ref="Q119:Q133" si="41">SUM(M119:P119)</f>
        <v>32</v>
      </c>
      <c r="R119" s="934">
        <v>26</v>
      </c>
      <c r="S119" s="485"/>
      <c r="T119" s="517"/>
    </row>
    <row r="120" spans="1:34" ht="15.75" customHeight="1" x14ac:dyDescent="0.25">
      <c r="A120" s="335">
        <v>2</v>
      </c>
      <c r="B120" s="310" t="s">
        <v>15</v>
      </c>
      <c r="C120" s="491">
        <v>14</v>
      </c>
      <c r="D120" s="492">
        <v>0</v>
      </c>
      <c r="E120" s="492">
        <v>0</v>
      </c>
      <c r="F120" s="492">
        <v>0</v>
      </c>
      <c r="G120" s="494">
        <f t="shared" si="35"/>
        <v>14</v>
      </c>
      <c r="H120" s="491">
        <v>20</v>
      </c>
      <c r="I120" s="492">
        <v>0</v>
      </c>
      <c r="J120" s="492">
        <v>0</v>
      </c>
      <c r="K120" s="492">
        <v>1</v>
      </c>
      <c r="L120" s="493">
        <f t="shared" si="36"/>
        <v>21</v>
      </c>
      <c r="M120" s="491">
        <f t="shared" si="37"/>
        <v>34</v>
      </c>
      <c r="N120" s="492">
        <f t="shared" si="38"/>
        <v>0</v>
      </c>
      <c r="O120" s="492">
        <f t="shared" si="39"/>
        <v>0</v>
      </c>
      <c r="P120" s="492">
        <f t="shared" si="40"/>
        <v>1</v>
      </c>
      <c r="Q120" s="494">
        <f t="shared" si="41"/>
        <v>35</v>
      </c>
      <c r="R120" s="935">
        <v>23</v>
      </c>
      <c r="S120" s="485"/>
      <c r="T120" s="517"/>
    </row>
    <row r="121" spans="1:34" ht="15.75" customHeight="1" x14ac:dyDescent="0.25">
      <c r="A121" s="335">
        <v>3</v>
      </c>
      <c r="B121" s="310" t="s">
        <v>16</v>
      </c>
      <c r="C121" s="491">
        <v>34</v>
      </c>
      <c r="D121" s="492">
        <v>2</v>
      </c>
      <c r="E121" s="492">
        <v>1</v>
      </c>
      <c r="F121" s="492">
        <v>3</v>
      </c>
      <c r="G121" s="494">
        <f t="shared" si="35"/>
        <v>40</v>
      </c>
      <c r="H121" s="491">
        <v>30</v>
      </c>
      <c r="I121" s="492">
        <v>0</v>
      </c>
      <c r="J121" s="492">
        <v>0</v>
      </c>
      <c r="K121" s="492">
        <v>0</v>
      </c>
      <c r="L121" s="493">
        <f t="shared" si="36"/>
        <v>30</v>
      </c>
      <c r="M121" s="491">
        <f t="shared" si="37"/>
        <v>64</v>
      </c>
      <c r="N121" s="492">
        <f t="shared" si="38"/>
        <v>2</v>
      </c>
      <c r="O121" s="492">
        <f t="shared" si="39"/>
        <v>1</v>
      </c>
      <c r="P121" s="492">
        <f t="shared" si="40"/>
        <v>3</v>
      </c>
      <c r="Q121" s="494">
        <f t="shared" si="41"/>
        <v>70</v>
      </c>
      <c r="R121" s="935">
        <v>16</v>
      </c>
      <c r="S121" s="485"/>
      <c r="T121" s="569"/>
      <c r="U121" s="568"/>
      <c r="V121" s="569"/>
      <c r="W121" s="569"/>
      <c r="X121" s="569"/>
      <c r="Y121" s="569"/>
      <c r="Z121" s="569"/>
      <c r="AA121" s="569"/>
      <c r="AB121" s="569"/>
      <c r="AC121" s="569"/>
      <c r="AD121" s="569"/>
      <c r="AE121" s="569"/>
      <c r="AF121" s="569"/>
      <c r="AG121" s="569"/>
      <c r="AH121" s="569"/>
    </row>
    <row r="122" spans="1:34" ht="15.75" customHeight="1" x14ac:dyDescent="0.25">
      <c r="A122" s="335">
        <v>4</v>
      </c>
      <c r="B122" s="310" t="s">
        <v>17</v>
      </c>
      <c r="C122" s="491">
        <v>8</v>
      </c>
      <c r="D122" s="492">
        <v>0</v>
      </c>
      <c r="E122" s="492">
        <v>0</v>
      </c>
      <c r="F122" s="492">
        <v>6</v>
      </c>
      <c r="G122" s="494">
        <f t="shared" si="35"/>
        <v>14</v>
      </c>
      <c r="H122" s="491">
        <v>2</v>
      </c>
      <c r="I122" s="492">
        <v>0</v>
      </c>
      <c r="J122" s="492">
        <v>0</v>
      </c>
      <c r="K122" s="492">
        <v>0</v>
      </c>
      <c r="L122" s="493">
        <f t="shared" si="36"/>
        <v>2</v>
      </c>
      <c r="M122" s="491">
        <f t="shared" si="37"/>
        <v>10</v>
      </c>
      <c r="N122" s="492">
        <f t="shared" si="38"/>
        <v>0</v>
      </c>
      <c r="O122" s="492">
        <f t="shared" si="39"/>
        <v>0</v>
      </c>
      <c r="P122" s="492">
        <f t="shared" si="40"/>
        <v>6</v>
      </c>
      <c r="Q122" s="494">
        <f t="shared" si="41"/>
        <v>16</v>
      </c>
      <c r="R122" s="935">
        <v>8</v>
      </c>
      <c r="S122" s="485"/>
      <c r="T122" s="569" t="s">
        <v>485</v>
      </c>
      <c r="U122" s="568" t="s">
        <v>407</v>
      </c>
      <c r="V122" s="569"/>
      <c r="W122" s="569"/>
      <c r="X122" s="569"/>
      <c r="Y122" s="569"/>
      <c r="Z122" s="569"/>
      <c r="AA122" s="569"/>
      <c r="AB122" s="569"/>
      <c r="AC122" s="569"/>
      <c r="AD122" s="569"/>
      <c r="AE122" s="569"/>
      <c r="AF122" s="569"/>
      <c r="AG122" s="569"/>
      <c r="AH122" s="569"/>
    </row>
    <row r="123" spans="1:34" ht="16.5" customHeight="1" x14ac:dyDescent="0.25">
      <c r="A123" s="335">
        <v>5</v>
      </c>
      <c r="B123" s="310" t="s">
        <v>18</v>
      </c>
      <c r="C123" s="491">
        <v>14</v>
      </c>
      <c r="D123" s="492">
        <v>0</v>
      </c>
      <c r="E123" s="492">
        <v>0</v>
      </c>
      <c r="F123" s="492">
        <v>0</v>
      </c>
      <c r="G123" s="494">
        <f t="shared" si="35"/>
        <v>14</v>
      </c>
      <c r="H123" s="491">
        <v>10</v>
      </c>
      <c r="I123" s="492">
        <v>0</v>
      </c>
      <c r="J123" s="492">
        <v>1</v>
      </c>
      <c r="K123" s="492">
        <v>0</v>
      </c>
      <c r="L123" s="493">
        <f t="shared" si="36"/>
        <v>11</v>
      </c>
      <c r="M123" s="491">
        <f t="shared" si="37"/>
        <v>24</v>
      </c>
      <c r="N123" s="492">
        <f t="shared" si="38"/>
        <v>0</v>
      </c>
      <c r="O123" s="492">
        <f t="shared" si="39"/>
        <v>1</v>
      </c>
      <c r="P123" s="492">
        <f t="shared" si="40"/>
        <v>0</v>
      </c>
      <c r="Q123" s="494">
        <f t="shared" si="41"/>
        <v>25</v>
      </c>
      <c r="R123" s="935">
        <v>0</v>
      </c>
      <c r="S123" s="485"/>
      <c r="T123" s="569"/>
      <c r="U123" s="568"/>
      <c r="V123" s="569"/>
      <c r="W123" s="569"/>
      <c r="X123" s="569"/>
      <c r="Y123" s="569"/>
      <c r="Z123" s="569"/>
      <c r="AA123" s="569"/>
      <c r="AB123" s="569"/>
      <c r="AC123" s="569"/>
      <c r="AD123" s="569"/>
      <c r="AE123" s="569"/>
      <c r="AF123" s="569"/>
      <c r="AG123" s="569"/>
      <c r="AH123" s="569"/>
    </row>
    <row r="124" spans="1:34" ht="15.75" customHeight="1" x14ac:dyDescent="0.25">
      <c r="A124" s="339">
        <v>6</v>
      </c>
      <c r="B124" s="312" t="s">
        <v>19</v>
      </c>
      <c r="C124" s="491">
        <v>5</v>
      </c>
      <c r="D124" s="492">
        <v>0</v>
      </c>
      <c r="E124" s="492">
        <v>0</v>
      </c>
      <c r="F124" s="492">
        <v>0</v>
      </c>
      <c r="G124" s="494">
        <f t="shared" si="35"/>
        <v>5</v>
      </c>
      <c r="H124" s="491">
        <v>2</v>
      </c>
      <c r="I124" s="492">
        <v>0</v>
      </c>
      <c r="J124" s="492">
        <v>1</v>
      </c>
      <c r="K124" s="492">
        <v>0</v>
      </c>
      <c r="L124" s="493">
        <f t="shared" si="36"/>
        <v>3</v>
      </c>
      <c r="M124" s="491">
        <f t="shared" si="37"/>
        <v>7</v>
      </c>
      <c r="N124" s="492">
        <f t="shared" si="38"/>
        <v>0</v>
      </c>
      <c r="O124" s="492">
        <f t="shared" si="39"/>
        <v>1</v>
      </c>
      <c r="P124" s="492">
        <f t="shared" si="40"/>
        <v>0</v>
      </c>
      <c r="Q124" s="494">
        <f t="shared" si="41"/>
        <v>8</v>
      </c>
      <c r="R124" s="935">
        <v>8</v>
      </c>
      <c r="S124" s="485"/>
      <c r="T124" s="569"/>
      <c r="U124" s="568"/>
      <c r="V124" s="569"/>
      <c r="W124" s="569"/>
      <c r="X124" s="569"/>
      <c r="Y124" s="569"/>
      <c r="Z124" s="569"/>
      <c r="AA124" s="569"/>
      <c r="AB124" s="569"/>
      <c r="AC124" s="569"/>
      <c r="AD124" s="569"/>
      <c r="AE124" s="569"/>
      <c r="AF124" s="569"/>
      <c r="AG124" s="569"/>
      <c r="AH124" s="569"/>
    </row>
    <row r="125" spans="1:34" ht="15.75" customHeight="1" x14ac:dyDescent="0.25">
      <c r="A125" s="339">
        <v>7</v>
      </c>
      <c r="B125" s="312" t="s">
        <v>20</v>
      </c>
      <c r="C125" s="491">
        <v>2</v>
      </c>
      <c r="D125" s="492">
        <v>1</v>
      </c>
      <c r="E125" s="492">
        <v>1</v>
      </c>
      <c r="F125" s="492">
        <v>0</v>
      </c>
      <c r="G125" s="494">
        <f t="shared" si="35"/>
        <v>4</v>
      </c>
      <c r="H125" s="491">
        <v>5</v>
      </c>
      <c r="I125" s="492">
        <v>0</v>
      </c>
      <c r="J125" s="492">
        <v>5</v>
      </c>
      <c r="K125" s="492">
        <v>0</v>
      </c>
      <c r="L125" s="493">
        <f t="shared" si="36"/>
        <v>10</v>
      </c>
      <c r="M125" s="491">
        <f t="shared" si="37"/>
        <v>7</v>
      </c>
      <c r="N125" s="492">
        <f t="shared" si="38"/>
        <v>1</v>
      </c>
      <c r="O125" s="492">
        <f t="shared" si="39"/>
        <v>6</v>
      </c>
      <c r="P125" s="492">
        <f t="shared" si="40"/>
        <v>0</v>
      </c>
      <c r="Q125" s="494">
        <f t="shared" si="41"/>
        <v>14</v>
      </c>
      <c r="R125" s="935">
        <v>0</v>
      </c>
      <c r="S125" s="485"/>
      <c r="T125" s="485"/>
    </row>
    <row r="126" spans="1:34" ht="15.75" customHeight="1" x14ac:dyDescent="0.25">
      <c r="A126" s="335">
        <v>8</v>
      </c>
      <c r="B126" s="310" t="s">
        <v>21</v>
      </c>
      <c r="C126" s="491">
        <v>8</v>
      </c>
      <c r="D126" s="492">
        <v>1</v>
      </c>
      <c r="E126" s="492">
        <v>3</v>
      </c>
      <c r="F126" s="492">
        <v>0</v>
      </c>
      <c r="G126" s="494">
        <f t="shared" si="35"/>
        <v>12</v>
      </c>
      <c r="H126" s="491">
        <v>5</v>
      </c>
      <c r="I126" s="492">
        <v>0</v>
      </c>
      <c r="J126" s="492">
        <v>1</v>
      </c>
      <c r="K126" s="492">
        <v>0</v>
      </c>
      <c r="L126" s="493">
        <f t="shared" si="36"/>
        <v>6</v>
      </c>
      <c r="M126" s="491">
        <f t="shared" si="37"/>
        <v>13</v>
      </c>
      <c r="N126" s="492">
        <f t="shared" si="38"/>
        <v>1</v>
      </c>
      <c r="O126" s="492">
        <f t="shared" si="39"/>
        <v>4</v>
      </c>
      <c r="P126" s="492">
        <f t="shared" si="40"/>
        <v>0</v>
      </c>
      <c r="Q126" s="494">
        <f t="shared" si="41"/>
        <v>18</v>
      </c>
      <c r="R126" s="935">
        <v>14</v>
      </c>
      <c r="S126" s="485"/>
      <c r="T126" s="569"/>
      <c r="U126" s="568"/>
      <c r="V126" s="569"/>
      <c r="W126" s="569"/>
      <c r="X126" s="569"/>
      <c r="Y126" s="569"/>
      <c r="Z126" s="569"/>
      <c r="AA126" s="569"/>
      <c r="AB126" s="569"/>
      <c r="AC126" s="569"/>
      <c r="AD126" s="569"/>
      <c r="AE126" s="569"/>
      <c r="AF126" s="569"/>
      <c r="AG126" s="569"/>
      <c r="AH126" s="569"/>
    </row>
    <row r="127" spans="1:34" ht="15.75" customHeight="1" x14ac:dyDescent="0.25">
      <c r="A127" s="335">
        <v>9</v>
      </c>
      <c r="B127" s="310" t="s">
        <v>22</v>
      </c>
      <c r="C127" s="491">
        <v>0</v>
      </c>
      <c r="D127" s="492">
        <v>0</v>
      </c>
      <c r="E127" s="492">
        <v>1</v>
      </c>
      <c r="F127" s="492">
        <v>1</v>
      </c>
      <c r="G127" s="494">
        <f t="shared" si="35"/>
        <v>2</v>
      </c>
      <c r="H127" s="491">
        <v>0</v>
      </c>
      <c r="I127" s="492">
        <v>0</v>
      </c>
      <c r="J127" s="492">
        <v>0</v>
      </c>
      <c r="K127" s="492">
        <v>1</v>
      </c>
      <c r="L127" s="493">
        <f t="shared" si="36"/>
        <v>1</v>
      </c>
      <c r="M127" s="491">
        <f t="shared" si="37"/>
        <v>0</v>
      </c>
      <c r="N127" s="492">
        <f t="shared" si="38"/>
        <v>0</v>
      </c>
      <c r="O127" s="492">
        <f t="shared" si="39"/>
        <v>1</v>
      </c>
      <c r="P127" s="492">
        <f t="shared" si="40"/>
        <v>2</v>
      </c>
      <c r="Q127" s="494">
        <f t="shared" si="41"/>
        <v>3</v>
      </c>
      <c r="R127" s="935">
        <v>0</v>
      </c>
      <c r="S127" s="485"/>
      <c r="T127" s="485"/>
    </row>
    <row r="128" spans="1:34" ht="15.75" customHeight="1" x14ac:dyDescent="0.25">
      <c r="A128" s="335">
        <v>10</v>
      </c>
      <c r="B128" s="310" t="s">
        <v>23</v>
      </c>
      <c r="C128" s="491">
        <v>1</v>
      </c>
      <c r="D128" s="492">
        <v>3</v>
      </c>
      <c r="E128" s="492">
        <v>2</v>
      </c>
      <c r="F128" s="492">
        <v>1</v>
      </c>
      <c r="G128" s="494">
        <f t="shared" si="35"/>
        <v>7</v>
      </c>
      <c r="H128" s="491">
        <v>3</v>
      </c>
      <c r="I128" s="492">
        <v>4</v>
      </c>
      <c r="J128" s="492">
        <v>1</v>
      </c>
      <c r="K128" s="492">
        <v>0</v>
      </c>
      <c r="L128" s="493">
        <f t="shared" si="36"/>
        <v>8</v>
      </c>
      <c r="M128" s="491">
        <f t="shared" si="37"/>
        <v>4</v>
      </c>
      <c r="N128" s="492">
        <f t="shared" si="38"/>
        <v>7</v>
      </c>
      <c r="O128" s="492">
        <f t="shared" si="39"/>
        <v>3</v>
      </c>
      <c r="P128" s="492">
        <f t="shared" si="40"/>
        <v>1</v>
      </c>
      <c r="Q128" s="494">
        <f t="shared" si="41"/>
        <v>15</v>
      </c>
      <c r="R128" s="935">
        <v>0</v>
      </c>
      <c r="S128" s="485"/>
      <c r="T128" s="485"/>
    </row>
    <row r="129" spans="1:25" ht="15.75" customHeight="1" x14ac:dyDescent="0.25">
      <c r="A129" s="339">
        <v>11</v>
      </c>
      <c r="B129" s="312" t="s">
        <v>24</v>
      </c>
      <c r="C129" s="491">
        <v>9</v>
      </c>
      <c r="D129" s="492">
        <v>1</v>
      </c>
      <c r="E129" s="492">
        <v>1</v>
      </c>
      <c r="F129" s="492">
        <v>2</v>
      </c>
      <c r="G129" s="494">
        <f t="shared" si="35"/>
        <v>13</v>
      </c>
      <c r="H129" s="491">
        <v>6</v>
      </c>
      <c r="I129" s="492">
        <v>0</v>
      </c>
      <c r="J129" s="492">
        <v>0</v>
      </c>
      <c r="K129" s="492">
        <v>2</v>
      </c>
      <c r="L129" s="493">
        <f t="shared" si="36"/>
        <v>8</v>
      </c>
      <c r="M129" s="491">
        <f t="shared" si="37"/>
        <v>15</v>
      </c>
      <c r="N129" s="492">
        <f t="shared" si="38"/>
        <v>1</v>
      </c>
      <c r="O129" s="492">
        <f t="shared" si="39"/>
        <v>1</v>
      </c>
      <c r="P129" s="492">
        <f t="shared" si="40"/>
        <v>4</v>
      </c>
      <c r="Q129" s="494">
        <f t="shared" si="41"/>
        <v>21</v>
      </c>
      <c r="R129" s="935">
        <v>0</v>
      </c>
      <c r="S129" s="485"/>
      <c r="T129" s="485"/>
    </row>
    <row r="130" spans="1:25" ht="15.75" customHeight="1" x14ac:dyDescent="0.25">
      <c r="A130" s="335">
        <v>12</v>
      </c>
      <c r="B130" s="310" t="s">
        <v>25</v>
      </c>
      <c r="C130" s="491">
        <v>0</v>
      </c>
      <c r="D130" s="492">
        <v>2</v>
      </c>
      <c r="E130" s="492">
        <v>2</v>
      </c>
      <c r="F130" s="492">
        <v>2</v>
      </c>
      <c r="G130" s="494">
        <f t="shared" si="35"/>
        <v>6</v>
      </c>
      <c r="H130" s="491">
        <v>2</v>
      </c>
      <c r="I130" s="492">
        <v>2</v>
      </c>
      <c r="J130" s="492">
        <v>1</v>
      </c>
      <c r="K130" s="492">
        <v>0</v>
      </c>
      <c r="L130" s="493">
        <f t="shared" si="36"/>
        <v>5</v>
      </c>
      <c r="M130" s="491">
        <f t="shared" si="37"/>
        <v>2</v>
      </c>
      <c r="N130" s="492">
        <f t="shared" si="38"/>
        <v>4</v>
      </c>
      <c r="O130" s="492">
        <f t="shared" si="39"/>
        <v>3</v>
      </c>
      <c r="P130" s="492">
        <f t="shared" si="40"/>
        <v>2</v>
      </c>
      <c r="Q130" s="494">
        <f t="shared" si="41"/>
        <v>11</v>
      </c>
      <c r="R130" s="935">
        <v>1</v>
      </c>
      <c r="S130" s="485"/>
      <c r="T130" s="485"/>
    </row>
    <row r="131" spans="1:25" ht="15.75" customHeight="1" x14ac:dyDescent="0.25">
      <c r="A131" s="335">
        <v>13</v>
      </c>
      <c r="B131" s="310" t="s">
        <v>26</v>
      </c>
      <c r="C131" s="491">
        <v>12</v>
      </c>
      <c r="D131" s="492">
        <v>1</v>
      </c>
      <c r="E131" s="492">
        <v>1</v>
      </c>
      <c r="F131" s="492">
        <v>0</v>
      </c>
      <c r="G131" s="494">
        <f t="shared" si="35"/>
        <v>14</v>
      </c>
      <c r="H131" s="491">
        <v>10</v>
      </c>
      <c r="I131" s="492">
        <v>1</v>
      </c>
      <c r="J131" s="492">
        <v>1</v>
      </c>
      <c r="K131" s="492">
        <v>2</v>
      </c>
      <c r="L131" s="493">
        <f t="shared" si="36"/>
        <v>14</v>
      </c>
      <c r="M131" s="491">
        <f t="shared" si="37"/>
        <v>22</v>
      </c>
      <c r="N131" s="492">
        <f t="shared" si="38"/>
        <v>2</v>
      </c>
      <c r="O131" s="492">
        <f t="shared" si="39"/>
        <v>2</v>
      </c>
      <c r="P131" s="492">
        <f t="shared" si="40"/>
        <v>2</v>
      </c>
      <c r="Q131" s="494">
        <f t="shared" si="41"/>
        <v>28</v>
      </c>
      <c r="R131" s="935">
        <v>1</v>
      </c>
      <c r="S131" s="485"/>
      <c r="T131" s="485"/>
    </row>
    <row r="132" spans="1:25" ht="15.75" customHeight="1" x14ac:dyDescent="0.25">
      <c r="A132" s="335">
        <v>14</v>
      </c>
      <c r="B132" s="310" t="s">
        <v>27</v>
      </c>
      <c r="C132" s="491">
        <v>6</v>
      </c>
      <c r="D132" s="492">
        <v>1</v>
      </c>
      <c r="E132" s="492">
        <v>3</v>
      </c>
      <c r="F132" s="492">
        <v>3</v>
      </c>
      <c r="G132" s="494">
        <f t="shared" si="35"/>
        <v>13</v>
      </c>
      <c r="H132" s="491">
        <v>5</v>
      </c>
      <c r="I132" s="492">
        <v>1</v>
      </c>
      <c r="J132" s="492">
        <v>1</v>
      </c>
      <c r="K132" s="492">
        <v>1</v>
      </c>
      <c r="L132" s="493">
        <f t="shared" si="36"/>
        <v>8</v>
      </c>
      <c r="M132" s="491">
        <f t="shared" si="37"/>
        <v>11</v>
      </c>
      <c r="N132" s="492">
        <f t="shared" si="38"/>
        <v>2</v>
      </c>
      <c r="O132" s="492">
        <f t="shared" si="39"/>
        <v>4</v>
      </c>
      <c r="P132" s="492">
        <f t="shared" si="40"/>
        <v>4</v>
      </c>
      <c r="Q132" s="494">
        <f t="shared" si="41"/>
        <v>21</v>
      </c>
      <c r="R132" s="935">
        <v>5</v>
      </c>
      <c r="S132" s="485"/>
      <c r="T132" s="485"/>
    </row>
    <row r="133" spans="1:25" ht="34.5" customHeight="1" thickBot="1" x14ac:dyDescent="0.3">
      <c r="A133" s="340">
        <v>15</v>
      </c>
      <c r="B133" s="313" t="s">
        <v>28</v>
      </c>
      <c r="C133" s="495">
        <v>1</v>
      </c>
      <c r="D133" s="496">
        <v>0</v>
      </c>
      <c r="E133" s="496">
        <v>2</v>
      </c>
      <c r="F133" s="496">
        <v>0</v>
      </c>
      <c r="G133" s="498">
        <f t="shared" si="35"/>
        <v>3</v>
      </c>
      <c r="H133" s="495">
        <v>3</v>
      </c>
      <c r="I133" s="496">
        <v>0</v>
      </c>
      <c r="J133" s="496">
        <v>2</v>
      </c>
      <c r="K133" s="496">
        <v>0</v>
      </c>
      <c r="L133" s="497">
        <f t="shared" si="36"/>
        <v>5</v>
      </c>
      <c r="M133" s="495">
        <f t="shared" si="37"/>
        <v>4</v>
      </c>
      <c r="N133" s="496">
        <f t="shared" si="38"/>
        <v>0</v>
      </c>
      <c r="O133" s="496">
        <f t="shared" si="39"/>
        <v>4</v>
      </c>
      <c r="P133" s="496">
        <f t="shared" si="40"/>
        <v>0</v>
      </c>
      <c r="Q133" s="498">
        <f t="shared" si="41"/>
        <v>8</v>
      </c>
      <c r="R133" s="936">
        <v>0</v>
      </c>
      <c r="S133" s="485"/>
      <c r="T133" s="485"/>
    </row>
    <row r="134" spans="1:25" s="560" customFormat="1" ht="22.5" customHeight="1" x14ac:dyDescent="0.25">
      <c r="A134" s="429"/>
      <c r="B134" s="430" t="s">
        <v>488</v>
      </c>
      <c r="C134" s="431">
        <f t="shared" ref="C134:R134" si="42">SUM(C119:C133)</f>
        <v>128</v>
      </c>
      <c r="D134" s="432">
        <f t="shared" si="42"/>
        <v>12</v>
      </c>
      <c r="E134" s="432">
        <f t="shared" si="42"/>
        <v>17</v>
      </c>
      <c r="F134" s="432">
        <f t="shared" si="42"/>
        <v>18</v>
      </c>
      <c r="G134" s="433">
        <f t="shared" si="42"/>
        <v>175</v>
      </c>
      <c r="H134" s="431">
        <f t="shared" si="42"/>
        <v>115</v>
      </c>
      <c r="I134" s="432">
        <f t="shared" si="42"/>
        <v>12</v>
      </c>
      <c r="J134" s="432">
        <f t="shared" si="42"/>
        <v>14</v>
      </c>
      <c r="K134" s="432">
        <f t="shared" si="42"/>
        <v>9</v>
      </c>
      <c r="L134" s="433">
        <f t="shared" si="42"/>
        <v>150</v>
      </c>
      <c r="M134" s="431">
        <f t="shared" si="42"/>
        <v>243</v>
      </c>
      <c r="N134" s="432">
        <f t="shared" si="42"/>
        <v>24</v>
      </c>
      <c r="O134" s="432">
        <f t="shared" si="42"/>
        <v>31</v>
      </c>
      <c r="P134" s="432">
        <f t="shared" si="42"/>
        <v>27</v>
      </c>
      <c r="Q134" s="433">
        <f t="shared" si="42"/>
        <v>325</v>
      </c>
      <c r="R134" s="434">
        <f t="shared" si="42"/>
        <v>102</v>
      </c>
      <c r="S134" s="435"/>
      <c r="T134" s="435"/>
      <c r="U134" s="560" t="s">
        <v>152</v>
      </c>
    </row>
    <row r="135" spans="1:25" ht="15.75" customHeight="1" x14ac:dyDescent="0.25">
      <c r="A135" s="309"/>
      <c r="B135" s="310" t="s">
        <v>436</v>
      </c>
      <c r="C135" s="491">
        <v>131</v>
      </c>
      <c r="D135" s="492">
        <v>16</v>
      </c>
      <c r="E135" s="492">
        <v>18</v>
      </c>
      <c r="F135" s="492">
        <v>16</v>
      </c>
      <c r="G135" s="494">
        <v>181</v>
      </c>
      <c r="H135" s="491">
        <v>118</v>
      </c>
      <c r="I135" s="492">
        <v>13</v>
      </c>
      <c r="J135" s="492">
        <v>13</v>
      </c>
      <c r="K135" s="492">
        <v>8</v>
      </c>
      <c r="L135" s="493">
        <v>152</v>
      </c>
      <c r="M135" s="491">
        <v>249</v>
      </c>
      <c r="N135" s="492">
        <v>29</v>
      </c>
      <c r="O135" s="492">
        <v>31</v>
      </c>
      <c r="P135" s="492">
        <v>24</v>
      </c>
      <c r="Q135" s="494">
        <v>333</v>
      </c>
      <c r="R135" s="741">
        <v>90</v>
      </c>
      <c r="S135" s="485"/>
      <c r="T135" s="485"/>
    </row>
    <row r="136" spans="1:25" ht="15.75" customHeight="1" x14ac:dyDescent="0.25">
      <c r="A136" s="309"/>
      <c r="B136" s="310" t="s">
        <v>387</v>
      </c>
      <c r="C136" s="491">
        <v>124</v>
      </c>
      <c r="D136" s="492">
        <v>15</v>
      </c>
      <c r="E136" s="492">
        <v>19</v>
      </c>
      <c r="F136" s="492">
        <v>9</v>
      </c>
      <c r="G136" s="494">
        <v>167</v>
      </c>
      <c r="H136" s="491">
        <v>120</v>
      </c>
      <c r="I136" s="492">
        <v>13</v>
      </c>
      <c r="J136" s="492">
        <v>16</v>
      </c>
      <c r="K136" s="492">
        <v>8</v>
      </c>
      <c r="L136" s="493">
        <v>157</v>
      </c>
      <c r="M136" s="491">
        <v>244</v>
      </c>
      <c r="N136" s="492">
        <v>28</v>
      </c>
      <c r="O136" s="492">
        <v>35</v>
      </c>
      <c r="P136" s="492">
        <v>17</v>
      </c>
      <c r="Q136" s="494">
        <v>324</v>
      </c>
      <c r="R136" s="741">
        <v>94</v>
      </c>
      <c r="S136" s="485"/>
      <c r="T136" s="485"/>
    </row>
    <row r="137" spans="1:25" ht="15.75" customHeight="1" thickBot="1" x14ac:dyDescent="0.3">
      <c r="A137" s="447"/>
      <c r="B137" s="448" t="s">
        <v>200</v>
      </c>
      <c r="C137" s="449">
        <v>132</v>
      </c>
      <c r="D137" s="507">
        <v>14</v>
      </c>
      <c r="E137" s="507">
        <v>19</v>
      </c>
      <c r="F137" s="507">
        <v>11</v>
      </c>
      <c r="G137" s="508">
        <v>176</v>
      </c>
      <c r="H137" s="449">
        <v>129</v>
      </c>
      <c r="I137" s="507">
        <v>16</v>
      </c>
      <c r="J137" s="507">
        <v>14</v>
      </c>
      <c r="K137" s="507">
        <v>8</v>
      </c>
      <c r="L137" s="1249">
        <v>167</v>
      </c>
      <c r="M137" s="449">
        <v>261</v>
      </c>
      <c r="N137" s="507">
        <v>30</v>
      </c>
      <c r="O137" s="507">
        <v>33</v>
      </c>
      <c r="P137" s="507">
        <v>19</v>
      </c>
      <c r="Q137" s="508">
        <v>343</v>
      </c>
      <c r="R137" s="742">
        <v>90</v>
      </c>
      <c r="S137" s="485"/>
      <c r="T137" s="485"/>
    </row>
    <row r="138" spans="1:25" ht="15.75" customHeight="1" x14ac:dyDescent="0.25">
      <c r="A138" s="302" t="s">
        <v>113</v>
      </c>
    </row>
    <row r="140" spans="1:25" s="303" customFormat="1" ht="30.75" customHeight="1" thickBot="1" x14ac:dyDescent="0.3">
      <c r="A140" s="271" t="s">
        <v>539</v>
      </c>
    </row>
    <row r="141" spans="1:25" s="305" customFormat="1" ht="24.75" customHeight="1" thickBot="1" x14ac:dyDescent="0.3">
      <c r="A141" s="325"/>
      <c r="B141" s="326"/>
      <c r="C141" s="1563" t="s">
        <v>106</v>
      </c>
      <c r="D141" s="1564"/>
      <c r="E141" s="1564"/>
      <c r="F141" s="1564"/>
      <c r="G141" s="1565"/>
      <c r="H141" s="1563" t="s">
        <v>107</v>
      </c>
      <c r="I141" s="1564"/>
      <c r="J141" s="1564"/>
      <c r="K141" s="1564"/>
      <c r="L141" s="1565"/>
      <c r="M141" s="1563" t="s">
        <v>108</v>
      </c>
      <c r="N141" s="1564"/>
      <c r="O141" s="1564"/>
      <c r="P141" s="1564"/>
      <c r="Q141" s="1564"/>
      <c r="R141" s="1565"/>
    </row>
    <row r="142" spans="1:25" s="305" customFormat="1" ht="80.25" customHeight="1" thickBot="1" x14ac:dyDescent="0.3">
      <c r="A142" s="327" t="s">
        <v>2</v>
      </c>
      <c r="B142" s="306" t="s">
        <v>3</v>
      </c>
      <c r="C142" s="368" t="s">
        <v>109</v>
      </c>
      <c r="D142" s="365" t="s">
        <v>384</v>
      </c>
      <c r="E142" s="365" t="s">
        <v>385</v>
      </c>
      <c r="F142" s="365" t="s">
        <v>110</v>
      </c>
      <c r="G142" s="405" t="s">
        <v>111</v>
      </c>
      <c r="H142" s="394" t="s">
        <v>109</v>
      </c>
      <c r="I142" s="365" t="s">
        <v>384</v>
      </c>
      <c r="J142" s="365" t="s">
        <v>385</v>
      </c>
      <c r="K142" s="365" t="s">
        <v>110</v>
      </c>
      <c r="L142" s="405" t="s">
        <v>13</v>
      </c>
      <c r="M142" s="394" t="s">
        <v>109</v>
      </c>
      <c r="N142" s="365" t="s">
        <v>384</v>
      </c>
      <c r="O142" s="365" t="s">
        <v>385</v>
      </c>
      <c r="P142" s="365" t="s">
        <v>110</v>
      </c>
      <c r="Q142" s="405" t="s">
        <v>13</v>
      </c>
      <c r="R142" s="516" t="s">
        <v>112</v>
      </c>
      <c r="Y142" s="305" t="s">
        <v>152</v>
      </c>
    </row>
    <row r="143" spans="1:25" ht="17.25" customHeight="1" x14ac:dyDescent="0.25">
      <c r="A143" s="331">
        <v>1</v>
      </c>
      <c r="B143" s="308" t="s">
        <v>14</v>
      </c>
      <c r="C143" s="487">
        <v>9</v>
      </c>
      <c r="D143" s="488">
        <v>2</v>
      </c>
      <c r="E143" s="488">
        <v>0</v>
      </c>
      <c r="F143" s="488">
        <v>0</v>
      </c>
      <c r="G143" s="490">
        <f t="shared" ref="G143:G157" si="43">SUM(C143:F143)</f>
        <v>11</v>
      </c>
      <c r="H143" s="487">
        <v>15</v>
      </c>
      <c r="I143" s="488">
        <v>2</v>
      </c>
      <c r="J143" s="488">
        <v>0</v>
      </c>
      <c r="K143" s="488">
        <v>0</v>
      </c>
      <c r="L143" s="489">
        <f t="shared" ref="L143:L157" si="44">SUM(H143:K143)</f>
        <v>17</v>
      </c>
      <c r="M143" s="487">
        <f t="shared" ref="M143:M157" si="45">C143+H143</f>
        <v>24</v>
      </c>
      <c r="N143" s="488">
        <f t="shared" ref="N143:N157" si="46">D143+I143</f>
        <v>4</v>
      </c>
      <c r="O143" s="488">
        <f t="shared" ref="O143:O157" si="47">E143+J143</f>
        <v>0</v>
      </c>
      <c r="P143" s="488">
        <f t="shared" ref="P143:P157" si="48">F143+K143</f>
        <v>0</v>
      </c>
      <c r="Q143" s="490">
        <f t="shared" ref="Q143:Q157" si="49">SUM(M143:P143)</f>
        <v>28</v>
      </c>
      <c r="R143" s="934">
        <v>19</v>
      </c>
      <c r="S143" s="485"/>
      <c r="T143" s="517"/>
    </row>
    <row r="144" spans="1:25" ht="15.75" customHeight="1" x14ac:dyDescent="0.25">
      <c r="A144" s="335">
        <v>2</v>
      </c>
      <c r="B144" s="310" t="s">
        <v>15</v>
      </c>
      <c r="C144" s="491">
        <v>4</v>
      </c>
      <c r="D144" s="492">
        <v>0</v>
      </c>
      <c r="E144" s="492">
        <v>0</v>
      </c>
      <c r="F144" s="492">
        <v>0</v>
      </c>
      <c r="G144" s="494">
        <f t="shared" si="43"/>
        <v>4</v>
      </c>
      <c r="H144" s="491">
        <v>17</v>
      </c>
      <c r="I144" s="492">
        <v>0</v>
      </c>
      <c r="J144" s="492">
        <v>0</v>
      </c>
      <c r="K144" s="492">
        <v>0</v>
      </c>
      <c r="L144" s="493">
        <f t="shared" si="44"/>
        <v>17</v>
      </c>
      <c r="M144" s="491">
        <f t="shared" si="45"/>
        <v>21</v>
      </c>
      <c r="N144" s="492" t="s">
        <v>152</v>
      </c>
      <c r="O144" s="492">
        <f t="shared" si="47"/>
        <v>0</v>
      </c>
      <c r="P144" s="492">
        <f t="shared" si="48"/>
        <v>0</v>
      </c>
      <c r="Q144" s="494">
        <f t="shared" si="49"/>
        <v>21</v>
      </c>
      <c r="R144" s="935">
        <v>17</v>
      </c>
      <c r="S144" s="485"/>
      <c r="T144" s="485"/>
    </row>
    <row r="145" spans="1:34" ht="15.75" customHeight="1" x14ac:dyDescent="0.25">
      <c r="A145" s="335">
        <v>3</v>
      </c>
      <c r="B145" s="310" t="s">
        <v>16</v>
      </c>
      <c r="C145" s="491">
        <v>17</v>
      </c>
      <c r="D145" s="492">
        <v>1</v>
      </c>
      <c r="E145" s="492">
        <v>0</v>
      </c>
      <c r="F145" s="492">
        <v>0</v>
      </c>
      <c r="G145" s="494">
        <f t="shared" si="43"/>
        <v>18</v>
      </c>
      <c r="H145" s="491">
        <v>19</v>
      </c>
      <c r="I145" s="492">
        <v>0</v>
      </c>
      <c r="J145" s="492">
        <v>0</v>
      </c>
      <c r="K145" s="492">
        <v>3</v>
      </c>
      <c r="L145" s="493">
        <f t="shared" si="44"/>
        <v>22</v>
      </c>
      <c r="M145" s="491">
        <f t="shared" si="45"/>
        <v>36</v>
      </c>
      <c r="N145" s="492">
        <f t="shared" si="46"/>
        <v>1</v>
      </c>
      <c r="O145" s="492">
        <f t="shared" si="47"/>
        <v>0</v>
      </c>
      <c r="P145" s="492">
        <f t="shared" si="48"/>
        <v>3</v>
      </c>
      <c r="Q145" s="494">
        <f t="shared" si="49"/>
        <v>40</v>
      </c>
      <c r="R145" s="935">
        <v>14</v>
      </c>
      <c r="S145" s="485"/>
      <c r="T145" s="569"/>
      <c r="U145" s="568"/>
      <c r="V145" s="569"/>
      <c r="W145" s="569"/>
      <c r="X145" s="569"/>
      <c r="Y145" s="569"/>
      <c r="Z145" s="569"/>
      <c r="AA145" s="569"/>
      <c r="AB145" s="569"/>
      <c r="AC145" s="569"/>
      <c r="AD145" s="569"/>
      <c r="AE145" s="569"/>
      <c r="AF145" s="569"/>
      <c r="AG145" s="569"/>
      <c r="AH145" s="569"/>
    </row>
    <row r="146" spans="1:34" ht="15.75" customHeight="1" x14ac:dyDescent="0.25">
      <c r="A146" s="335">
        <v>4</v>
      </c>
      <c r="B146" s="310" t="s">
        <v>17</v>
      </c>
      <c r="C146" s="491">
        <v>2</v>
      </c>
      <c r="D146" s="492">
        <v>0</v>
      </c>
      <c r="E146" s="492">
        <v>0</v>
      </c>
      <c r="F146" s="492">
        <v>0</v>
      </c>
      <c r="G146" s="494">
        <f t="shared" si="43"/>
        <v>2</v>
      </c>
      <c r="H146" s="491">
        <v>1</v>
      </c>
      <c r="I146" s="492">
        <v>0</v>
      </c>
      <c r="J146" s="492">
        <v>0</v>
      </c>
      <c r="K146" s="492">
        <v>0</v>
      </c>
      <c r="L146" s="493">
        <f t="shared" si="44"/>
        <v>1</v>
      </c>
      <c r="M146" s="491">
        <f t="shared" si="45"/>
        <v>3</v>
      </c>
      <c r="N146" s="492">
        <f t="shared" si="46"/>
        <v>0</v>
      </c>
      <c r="O146" s="492">
        <f t="shared" si="47"/>
        <v>0</v>
      </c>
      <c r="P146" s="492">
        <f t="shared" si="48"/>
        <v>0</v>
      </c>
      <c r="Q146" s="494">
        <f t="shared" si="49"/>
        <v>3</v>
      </c>
      <c r="R146" s="935">
        <v>2</v>
      </c>
      <c r="S146" s="485"/>
      <c r="T146" s="569"/>
      <c r="U146" s="568"/>
      <c r="V146" s="569"/>
      <c r="W146" s="569"/>
      <c r="X146" s="569"/>
      <c r="Y146" s="569"/>
      <c r="Z146" s="569"/>
      <c r="AA146" s="569"/>
      <c r="AB146" s="569"/>
      <c r="AC146" s="569"/>
      <c r="AD146" s="569"/>
      <c r="AE146" s="569"/>
      <c r="AF146" s="569"/>
      <c r="AG146" s="569"/>
      <c r="AH146" s="569"/>
    </row>
    <row r="147" spans="1:34" ht="15.75" customHeight="1" x14ac:dyDescent="0.25">
      <c r="A147" s="335">
        <v>5</v>
      </c>
      <c r="B147" s="310" t="s">
        <v>18</v>
      </c>
      <c r="C147" s="491">
        <v>8</v>
      </c>
      <c r="D147" s="492">
        <v>0</v>
      </c>
      <c r="E147" s="492">
        <v>1</v>
      </c>
      <c r="F147" s="492">
        <v>0</v>
      </c>
      <c r="G147" s="494">
        <f t="shared" si="43"/>
        <v>9</v>
      </c>
      <c r="H147" s="491">
        <v>8</v>
      </c>
      <c r="I147" s="492">
        <v>0</v>
      </c>
      <c r="J147" s="492">
        <v>0</v>
      </c>
      <c r="K147" s="492">
        <v>1</v>
      </c>
      <c r="L147" s="493">
        <f t="shared" si="44"/>
        <v>9</v>
      </c>
      <c r="M147" s="491">
        <f t="shared" si="45"/>
        <v>16</v>
      </c>
      <c r="N147" s="492">
        <f t="shared" si="46"/>
        <v>0</v>
      </c>
      <c r="O147" s="492">
        <f t="shared" si="47"/>
        <v>1</v>
      </c>
      <c r="P147" s="492">
        <f t="shared" si="48"/>
        <v>1</v>
      </c>
      <c r="Q147" s="494">
        <f t="shared" si="49"/>
        <v>18</v>
      </c>
      <c r="R147" s="935">
        <v>1</v>
      </c>
      <c r="S147" s="485"/>
      <c r="T147" s="569"/>
      <c r="U147" s="568"/>
      <c r="V147" s="569"/>
      <c r="W147" s="569"/>
      <c r="X147" s="569"/>
      <c r="Y147" s="569"/>
      <c r="Z147" s="569"/>
      <c r="AA147" s="569"/>
      <c r="AB147" s="569"/>
      <c r="AC147" s="569"/>
      <c r="AD147" s="569"/>
      <c r="AE147" s="569"/>
      <c r="AF147" s="569"/>
      <c r="AG147" s="569"/>
      <c r="AH147" s="569"/>
    </row>
    <row r="148" spans="1:34" ht="18.75" customHeight="1" x14ac:dyDescent="0.25">
      <c r="A148" s="339">
        <v>6</v>
      </c>
      <c r="B148" s="312" t="s">
        <v>19</v>
      </c>
      <c r="C148" s="491">
        <v>3</v>
      </c>
      <c r="D148" s="492">
        <v>0</v>
      </c>
      <c r="E148" s="492">
        <v>0</v>
      </c>
      <c r="F148" s="492">
        <v>0</v>
      </c>
      <c r="G148" s="494">
        <f t="shared" si="43"/>
        <v>3</v>
      </c>
      <c r="H148" s="491">
        <v>2</v>
      </c>
      <c r="I148" s="492">
        <v>0</v>
      </c>
      <c r="J148" s="492">
        <v>0</v>
      </c>
      <c r="K148" s="492">
        <v>0</v>
      </c>
      <c r="L148" s="493">
        <f t="shared" si="44"/>
        <v>2</v>
      </c>
      <c r="M148" s="491">
        <f t="shared" si="45"/>
        <v>5</v>
      </c>
      <c r="N148" s="492">
        <f t="shared" si="46"/>
        <v>0</v>
      </c>
      <c r="O148" s="492">
        <f t="shared" si="47"/>
        <v>0</v>
      </c>
      <c r="P148" s="492">
        <f t="shared" si="48"/>
        <v>0</v>
      </c>
      <c r="Q148" s="494">
        <f t="shared" si="49"/>
        <v>5</v>
      </c>
      <c r="R148" s="935">
        <v>4</v>
      </c>
      <c r="S148" s="485"/>
      <c r="T148" s="569"/>
      <c r="U148" s="568"/>
      <c r="V148" s="569"/>
      <c r="W148" s="569"/>
      <c r="X148" s="569"/>
      <c r="Y148" s="569"/>
      <c r="Z148" s="569"/>
      <c r="AA148" s="569"/>
      <c r="AB148" s="569"/>
      <c r="AC148" s="569"/>
      <c r="AD148" s="569"/>
      <c r="AE148" s="569"/>
      <c r="AF148" s="569"/>
      <c r="AG148" s="569"/>
      <c r="AH148" s="569"/>
    </row>
    <row r="149" spans="1:34" ht="15.75" customHeight="1" x14ac:dyDescent="0.25">
      <c r="A149" s="339">
        <v>7</v>
      </c>
      <c r="B149" s="312" t="s">
        <v>20</v>
      </c>
      <c r="C149" s="491">
        <v>3</v>
      </c>
      <c r="D149" s="492">
        <v>0</v>
      </c>
      <c r="E149" s="492">
        <v>1</v>
      </c>
      <c r="F149" s="492">
        <v>0</v>
      </c>
      <c r="G149" s="494">
        <f t="shared" si="43"/>
        <v>4</v>
      </c>
      <c r="H149" s="491">
        <v>7</v>
      </c>
      <c r="I149" s="492">
        <v>0</v>
      </c>
      <c r="J149" s="492">
        <v>0</v>
      </c>
      <c r="K149" s="492">
        <v>1</v>
      </c>
      <c r="L149" s="493">
        <f t="shared" si="44"/>
        <v>8</v>
      </c>
      <c r="M149" s="491">
        <f t="shared" si="45"/>
        <v>10</v>
      </c>
      <c r="N149" s="492">
        <f t="shared" si="46"/>
        <v>0</v>
      </c>
      <c r="O149" s="492">
        <f t="shared" si="47"/>
        <v>1</v>
      </c>
      <c r="P149" s="492">
        <f t="shared" si="48"/>
        <v>1</v>
      </c>
      <c r="Q149" s="494">
        <f t="shared" si="49"/>
        <v>12</v>
      </c>
      <c r="R149" s="935">
        <v>0</v>
      </c>
      <c r="S149" s="485"/>
      <c r="T149" s="485"/>
    </row>
    <row r="150" spans="1:34" ht="15.75" customHeight="1" x14ac:dyDescent="0.25">
      <c r="A150" s="335">
        <v>8</v>
      </c>
      <c r="B150" s="310" t="s">
        <v>21</v>
      </c>
      <c r="C150" s="491">
        <v>7</v>
      </c>
      <c r="D150" s="492">
        <v>0</v>
      </c>
      <c r="E150" s="492">
        <v>2</v>
      </c>
      <c r="F150" s="492">
        <v>0</v>
      </c>
      <c r="G150" s="494">
        <f t="shared" si="43"/>
        <v>9</v>
      </c>
      <c r="H150" s="491">
        <v>5</v>
      </c>
      <c r="I150" s="492">
        <v>1</v>
      </c>
      <c r="J150" s="492">
        <v>1</v>
      </c>
      <c r="K150" s="492">
        <v>0</v>
      </c>
      <c r="L150" s="493">
        <f t="shared" si="44"/>
        <v>7</v>
      </c>
      <c r="M150" s="491">
        <f t="shared" si="45"/>
        <v>12</v>
      </c>
      <c r="N150" s="492">
        <f t="shared" si="46"/>
        <v>1</v>
      </c>
      <c r="O150" s="492">
        <f t="shared" si="47"/>
        <v>3</v>
      </c>
      <c r="P150" s="492">
        <f t="shared" si="48"/>
        <v>0</v>
      </c>
      <c r="Q150" s="494">
        <f t="shared" si="49"/>
        <v>16</v>
      </c>
      <c r="R150" s="935">
        <v>14</v>
      </c>
      <c r="S150" s="485"/>
      <c r="T150" s="569"/>
      <c r="U150" s="568"/>
      <c r="V150" s="569"/>
      <c r="W150" s="569"/>
      <c r="X150" s="569"/>
      <c r="Y150" s="569"/>
      <c r="Z150" s="569"/>
      <c r="AA150" s="569"/>
      <c r="AB150" s="569"/>
      <c r="AC150" s="569"/>
      <c r="AD150" s="569"/>
      <c r="AE150" s="569"/>
      <c r="AF150" s="569"/>
      <c r="AG150" s="569"/>
      <c r="AH150" s="569"/>
    </row>
    <row r="151" spans="1:34" ht="15.75" customHeight="1" x14ac:dyDescent="0.25">
      <c r="A151" s="335">
        <v>9</v>
      </c>
      <c r="B151" s="310" t="s">
        <v>22</v>
      </c>
      <c r="C151" s="491">
        <v>0</v>
      </c>
      <c r="D151" s="492">
        <v>0</v>
      </c>
      <c r="E151" s="492">
        <v>0</v>
      </c>
      <c r="F151" s="492">
        <v>0</v>
      </c>
      <c r="G151" s="494">
        <f t="shared" si="43"/>
        <v>0</v>
      </c>
      <c r="H151" s="491">
        <v>0</v>
      </c>
      <c r="I151" s="492">
        <v>0</v>
      </c>
      <c r="J151" s="492">
        <v>1</v>
      </c>
      <c r="K151" s="492">
        <v>0</v>
      </c>
      <c r="L151" s="493">
        <f t="shared" si="44"/>
        <v>1</v>
      </c>
      <c r="M151" s="491">
        <f t="shared" si="45"/>
        <v>0</v>
      </c>
      <c r="N151" s="492">
        <f t="shared" si="46"/>
        <v>0</v>
      </c>
      <c r="O151" s="492">
        <f t="shared" si="47"/>
        <v>1</v>
      </c>
      <c r="P151" s="492">
        <f t="shared" si="48"/>
        <v>0</v>
      </c>
      <c r="Q151" s="494">
        <f t="shared" si="49"/>
        <v>1</v>
      </c>
      <c r="R151" s="935">
        <v>0</v>
      </c>
      <c r="S151" s="485"/>
      <c r="T151" s="485"/>
    </row>
    <row r="152" spans="1:34" ht="15.75" customHeight="1" x14ac:dyDescent="0.25">
      <c r="A152" s="335">
        <v>10</v>
      </c>
      <c r="B152" s="310" t="s">
        <v>23</v>
      </c>
      <c r="C152" s="491">
        <v>5</v>
      </c>
      <c r="D152" s="492">
        <v>1</v>
      </c>
      <c r="E152" s="492">
        <v>0</v>
      </c>
      <c r="F152" s="492">
        <v>1</v>
      </c>
      <c r="G152" s="494">
        <f t="shared" si="43"/>
        <v>7</v>
      </c>
      <c r="H152" s="491">
        <v>6</v>
      </c>
      <c r="I152" s="492">
        <v>4</v>
      </c>
      <c r="J152" s="492">
        <v>0</v>
      </c>
      <c r="K152" s="492">
        <v>1</v>
      </c>
      <c r="L152" s="493">
        <f t="shared" si="44"/>
        <v>11</v>
      </c>
      <c r="M152" s="491">
        <f t="shared" si="45"/>
        <v>11</v>
      </c>
      <c r="N152" s="492">
        <f t="shared" si="46"/>
        <v>5</v>
      </c>
      <c r="O152" s="492">
        <f t="shared" si="47"/>
        <v>0</v>
      </c>
      <c r="P152" s="492">
        <f t="shared" si="48"/>
        <v>2</v>
      </c>
      <c r="Q152" s="494">
        <f t="shared" si="49"/>
        <v>18</v>
      </c>
      <c r="R152" s="935">
        <v>0</v>
      </c>
      <c r="S152" s="485"/>
      <c r="T152" s="485"/>
    </row>
    <row r="153" spans="1:34" ht="15.75" customHeight="1" x14ac:dyDescent="0.25">
      <c r="A153" s="339">
        <v>11</v>
      </c>
      <c r="B153" s="312" t="s">
        <v>24</v>
      </c>
      <c r="C153" s="491">
        <v>4</v>
      </c>
      <c r="D153" s="492">
        <v>0</v>
      </c>
      <c r="E153" s="492">
        <v>0</v>
      </c>
      <c r="F153" s="492">
        <v>0</v>
      </c>
      <c r="G153" s="494">
        <f t="shared" si="43"/>
        <v>4</v>
      </c>
      <c r="H153" s="491">
        <v>8</v>
      </c>
      <c r="I153" s="492">
        <v>0</v>
      </c>
      <c r="J153" s="492">
        <v>0</v>
      </c>
      <c r="K153" s="492">
        <v>0</v>
      </c>
      <c r="L153" s="493">
        <f t="shared" si="44"/>
        <v>8</v>
      </c>
      <c r="M153" s="491">
        <f t="shared" si="45"/>
        <v>12</v>
      </c>
      <c r="N153" s="492">
        <f t="shared" si="46"/>
        <v>0</v>
      </c>
      <c r="O153" s="492">
        <f t="shared" si="47"/>
        <v>0</v>
      </c>
      <c r="P153" s="492">
        <f t="shared" si="48"/>
        <v>0</v>
      </c>
      <c r="Q153" s="494">
        <f t="shared" si="49"/>
        <v>12</v>
      </c>
      <c r="R153" s="935">
        <v>0</v>
      </c>
      <c r="S153" s="485"/>
      <c r="T153" s="485"/>
    </row>
    <row r="154" spans="1:34" ht="15.75" customHeight="1" x14ac:dyDescent="0.25">
      <c r="A154" s="335">
        <v>12</v>
      </c>
      <c r="B154" s="310" t="s">
        <v>25</v>
      </c>
      <c r="C154" s="491">
        <v>1</v>
      </c>
      <c r="D154" s="492">
        <v>0</v>
      </c>
      <c r="E154" s="492">
        <v>1</v>
      </c>
      <c r="F154" s="492">
        <v>1</v>
      </c>
      <c r="G154" s="494">
        <f t="shared" si="43"/>
        <v>3</v>
      </c>
      <c r="H154" s="491">
        <v>2</v>
      </c>
      <c r="I154" s="492">
        <v>0</v>
      </c>
      <c r="J154" s="492">
        <v>0</v>
      </c>
      <c r="K154" s="492">
        <v>0</v>
      </c>
      <c r="L154" s="493">
        <f t="shared" si="44"/>
        <v>2</v>
      </c>
      <c r="M154" s="491">
        <f t="shared" si="45"/>
        <v>3</v>
      </c>
      <c r="N154" s="492">
        <f t="shared" si="46"/>
        <v>0</v>
      </c>
      <c r="O154" s="492">
        <f t="shared" si="47"/>
        <v>1</v>
      </c>
      <c r="P154" s="492">
        <f t="shared" si="48"/>
        <v>1</v>
      </c>
      <c r="Q154" s="494">
        <f t="shared" si="49"/>
        <v>5</v>
      </c>
      <c r="R154" s="935">
        <v>2</v>
      </c>
      <c r="S154" s="485"/>
      <c r="T154" s="485"/>
    </row>
    <row r="155" spans="1:34" ht="15.75" customHeight="1" x14ac:dyDescent="0.25">
      <c r="A155" s="335">
        <v>13</v>
      </c>
      <c r="B155" s="310" t="s">
        <v>26</v>
      </c>
      <c r="C155" s="491">
        <v>12</v>
      </c>
      <c r="D155" s="492">
        <v>0</v>
      </c>
      <c r="E155" s="492">
        <v>0</v>
      </c>
      <c r="F155" s="492">
        <v>0</v>
      </c>
      <c r="G155" s="494">
        <f t="shared" si="43"/>
        <v>12</v>
      </c>
      <c r="H155" s="491">
        <v>15</v>
      </c>
      <c r="I155" s="492">
        <v>1</v>
      </c>
      <c r="J155" s="492">
        <v>0</v>
      </c>
      <c r="K155" s="492">
        <v>0</v>
      </c>
      <c r="L155" s="493">
        <f t="shared" si="44"/>
        <v>16</v>
      </c>
      <c r="M155" s="491">
        <f t="shared" si="45"/>
        <v>27</v>
      </c>
      <c r="N155" s="492">
        <f t="shared" si="46"/>
        <v>1</v>
      </c>
      <c r="O155" s="492">
        <f t="shared" si="47"/>
        <v>0</v>
      </c>
      <c r="P155" s="492">
        <f t="shared" si="48"/>
        <v>0</v>
      </c>
      <c r="Q155" s="494">
        <f t="shared" si="49"/>
        <v>28</v>
      </c>
      <c r="R155" s="935">
        <v>0</v>
      </c>
      <c r="S155" s="485"/>
      <c r="T155" s="485"/>
    </row>
    <row r="156" spans="1:34" ht="15.75" customHeight="1" x14ac:dyDescent="0.25">
      <c r="A156" s="335">
        <v>14</v>
      </c>
      <c r="B156" s="310" t="s">
        <v>27</v>
      </c>
      <c r="C156" s="491">
        <v>5</v>
      </c>
      <c r="D156" s="492">
        <v>0</v>
      </c>
      <c r="E156" s="492">
        <v>0</v>
      </c>
      <c r="F156" s="492">
        <v>0</v>
      </c>
      <c r="G156" s="494">
        <f t="shared" si="43"/>
        <v>5</v>
      </c>
      <c r="H156" s="491">
        <v>4</v>
      </c>
      <c r="I156" s="492">
        <v>0</v>
      </c>
      <c r="J156" s="492">
        <v>0</v>
      </c>
      <c r="K156" s="492">
        <v>1</v>
      </c>
      <c r="L156" s="493">
        <f t="shared" si="44"/>
        <v>5</v>
      </c>
      <c r="M156" s="491">
        <f t="shared" si="45"/>
        <v>9</v>
      </c>
      <c r="N156" s="492">
        <f t="shared" si="46"/>
        <v>0</v>
      </c>
      <c r="O156" s="492">
        <f t="shared" si="47"/>
        <v>0</v>
      </c>
      <c r="P156" s="492">
        <f t="shared" si="48"/>
        <v>1</v>
      </c>
      <c r="Q156" s="494">
        <f t="shared" si="49"/>
        <v>10</v>
      </c>
      <c r="R156" s="935">
        <v>6</v>
      </c>
      <c r="S156" s="485"/>
      <c r="T156" s="485"/>
    </row>
    <row r="157" spans="1:34" ht="37.5" customHeight="1" thickBot="1" x14ac:dyDescent="0.3">
      <c r="A157" s="340">
        <v>15</v>
      </c>
      <c r="B157" s="313" t="s">
        <v>28</v>
      </c>
      <c r="C157" s="495">
        <v>0</v>
      </c>
      <c r="D157" s="496">
        <v>0</v>
      </c>
      <c r="E157" s="496">
        <v>0</v>
      </c>
      <c r="F157" s="496">
        <v>0</v>
      </c>
      <c r="G157" s="498">
        <f t="shared" si="43"/>
        <v>0</v>
      </c>
      <c r="H157" s="495">
        <v>0</v>
      </c>
      <c r="I157" s="496">
        <v>0</v>
      </c>
      <c r="J157" s="496">
        <v>0</v>
      </c>
      <c r="K157" s="496">
        <v>0</v>
      </c>
      <c r="L157" s="497">
        <f t="shared" si="44"/>
        <v>0</v>
      </c>
      <c r="M157" s="495">
        <f t="shared" si="45"/>
        <v>0</v>
      </c>
      <c r="N157" s="496">
        <f t="shared" si="46"/>
        <v>0</v>
      </c>
      <c r="O157" s="496">
        <f t="shared" si="47"/>
        <v>0</v>
      </c>
      <c r="P157" s="496">
        <f t="shared" si="48"/>
        <v>0</v>
      </c>
      <c r="Q157" s="498">
        <f t="shared" si="49"/>
        <v>0</v>
      </c>
      <c r="R157" s="936">
        <v>0</v>
      </c>
      <c r="S157" s="485"/>
      <c r="T157" s="485"/>
    </row>
    <row r="158" spans="1:34" s="560" customFormat="1" ht="23.25" customHeight="1" x14ac:dyDescent="0.25">
      <c r="A158" s="429"/>
      <c r="B158" s="430" t="s">
        <v>488</v>
      </c>
      <c r="C158" s="431">
        <f t="shared" ref="C158:R158" si="50">SUM(C143:C157)</f>
        <v>80</v>
      </c>
      <c r="D158" s="432">
        <f t="shared" si="50"/>
        <v>4</v>
      </c>
      <c r="E158" s="432">
        <f t="shared" si="50"/>
        <v>5</v>
      </c>
      <c r="F158" s="432">
        <f t="shared" si="50"/>
        <v>2</v>
      </c>
      <c r="G158" s="433">
        <f t="shared" si="50"/>
        <v>91</v>
      </c>
      <c r="H158" s="431">
        <f t="shared" si="50"/>
        <v>109</v>
      </c>
      <c r="I158" s="432">
        <f t="shared" si="50"/>
        <v>8</v>
      </c>
      <c r="J158" s="432">
        <f t="shared" si="50"/>
        <v>2</v>
      </c>
      <c r="K158" s="432">
        <f t="shared" si="50"/>
        <v>7</v>
      </c>
      <c r="L158" s="433">
        <f t="shared" si="50"/>
        <v>126</v>
      </c>
      <c r="M158" s="431">
        <f t="shared" si="50"/>
        <v>189</v>
      </c>
      <c r="N158" s="432">
        <f t="shared" si="50"/>
        <v>12</v>
      </c>
      <c r="O158" s="432">
        <f t="shared" si="50"/>
        <v>7</v>
      </c>
      <c r="P158" s="432">
        <f t="shared" si="50"/>
        <v>9</v>
      </c>
      <c r="Q158" s="433">
        <f t="shared" si="50"/>
        <v>217</v>
      </c>
      <c r="R158" s="434">
        <f t="shared" si="50"/>
        <v>79</v>
      </c>
      <c r="S158" s="435"/>
      <c r="T158" s="435"/>
    </row>
    <row r="159" spans="1:34" ht="15.75" customHeight="1" x14ac:dyDescent="0.25">
      <c r="A159" s="309"/>
      <c r="B159" s="310" t="s">
        <v>436</v>
      </c>
      <c r="C159" s="491">
        <v>84</v>
      </c>
      <c r="D159" s="492">
        <v>5</v>
      </c>
      <c r="E159" s="492">
        <v>1</v>
      </c>
      <c r="F159" s="492">
        <v>2</v>
      </c>
      <c r="G159" s="494">
        <v>92</v>
      </c>
      <c r="H159" s="491">
        <v>118</v>
      </c>
      <c r="I159" s="492">
        <v>11</v>
      </c>
      <c r="J159" s="492">
        <v>3</v>
      </c>
      <c r="K159" s="492">
        <v>3</v>
      </c>
      <c r="L159" s="493">
        <v>135</v>
      </c>
      <c r="M159" s="491">
        <v>202</v>
      </c>
      <c r="N159" s="492">
        <v>16</v>
      </c>
      <c r="O159" s="492">
        <v>4</v>
      </c>
      <c r="P159" s="492">
        <v>5</v>
      </c>
      <c r="Q159" s="494">
        <v>227</v>
      </c>
      <c r="R159" s="741">
        <v>84</v>
      </c>
      <c r="S159" s="485"/>
      <c r="T159" s="485"/>
    </row>
    <row r="160" spans="1:34" ht="15.75" customHeight="1" x14ac:dyDescent="0.25">
      <c r="A160" s="309"/>
      <c r="B160" s="310" t="s">
        <v>387</v>
      </c>
      <c r="C160" s="491">
        <v>92</v>
      </c>
      <c r="D160" s="492">
        <v>4</v>
      </c>
      <c r="E160" s="492">
        <v>3</v>
      </c>
      <c r="F160" s="492">
        <v>3</v>
      </c>
      <c r="G160" s="494">
        <v>102</v>
      </c>
      <c r="H160" s="491">
        <v>111</v>
      </c>
      <c r="I160" s="492">
        <v>13</v>
      </c>
      <c r="J160" s="492">
        <v>1</v>
      </c>
      <c r="K160" s="492">
        <v>2</v>
      </c>
      <c r="L160" s="493">
        <v>127</v>
      </c>
      <c r="M160" s="491">
        <v>203</v>
      </c>
      <c r="N160" s="492">
        <v>17</v>
      </c>
      <c r="O160" s="492">
        <v>4</v>
      </c>
      <c r="P160" s="492">
        <v>5</v>
      </c>
      <c r="Q160" s="494">
        <v>229</v>
      </c>
      <c r="R160" s="741">
        <v>75</v>
      </c>
      <c r="S160" s="485"/>
      <c r="T160" s="485"/>
    </row>
    <row r="161" spans="1:34" ht="15.75" customHeight="1" thickBot="1" x14ac:dyDescent="0.3">
      <c r="A161" s="447"/>
      <c r="B161" s="448" t="s">
        <v>200</v>
      </c>
      <c r="C161" s="449">
        <v>97</v>
      </c>
      <c r="D161" s="507">
        <v>6</v>
      </c>
      <c r="E161" s="507">
        <v>2</v>
      </c>
      <c r="F161" s="507">
        <v>2</v>
      </c>
      <c r="G161" s="508">
        <v>107</v>
      </c>
      <c r="H161" s="449">
        <v>115</v>
      </c>
      <c r="I161" s="507">
        <v>8</v>
      </c>
      <c r="J161" s="507">
        <v>3</v>
      </c>
      <c r="K161" s="507">
        <v>3</v>
      </c>
      <c r="L161" s="1249">
        <v>129</v>
      </c>
      <c r="M161" s="449">
        <v>212</v>
      </c>
      <c r="N161" s="507">
        <v>14</v>
      </c>
      <c r="O161" s="507">
        <v>5</v>
      </c>
      <c r="P161" s="507">
        <v>5</v>
      </c>
      <c r="Q161" s="508">
        <v>236</v>
      </c>
      <c r="R161" s="742">
        <v>70</v>
      </c>
      <c r="S161" s="485"/>
      <c r="T161" s="485"/>
    </row>
    <row r="162" spans="1:34" ht="15.75" customHeight="1" x14ac:dyDescent="0.25">
      <c r="A162" s="302" t="s">
        <v>113</v>
      </c>
    </row>
    <row r="165" spans="1:34" s="303" customFormat="1" ht="48" customHeight="1" thickBot="1" x14ac:dyDescent="0.3">
      <c r="A165" s="271" t="s">
        <v>540</v>
      </c>
    </row>
    <row r="166" spans="1:34" s="305" customFormat="1" ht="24.75" customHeight="1" thickBot="1" x14ac:dyDescent="0.3">
      <c r="A166" s="325"/>
      <c r="B166" s="326"/>
      <c r="C166" s="1563" t="s">
        <v>106</v>
      </c>
      <c r="D166" s="1564"/>
      <c r="E166" s="1564"/>
      <c r="F166" s="1564"/>
      <c r="G166" s="1565"/>
      <c r="H166" s="1563" t="s">
        <v>107</v>
      </c>
      <c r="I166" s="1564"/>
      <c r="J166" s="1564"/>
      <c r="K166" s="1564"/>
      <c r="L166" s="1565"/>
      <c r="M166" s="1563" t="s">
        <v>108</v>
      </c>
      <c r="N166" s="1564"/>
      <c r="O166" s="1564"/>
      <c r="P166" s="1564"/>
      <c r="Q166" s="1564"/>
      <c r="R166" s="1565"/>
    </row>
    <row r="167" spans="1:34" s="305" customFormat="1" ht="81" customHeight="1" thickBot="1" x14ac:dyDescent="0.3">
      <c r="A167" s="327" t="s">
        <v>2</v>
      </c>
      <c r="B167" s="306" t="s">
        <v>3</v>
      </c>
      <c r="C167" s="368" t="s">
        <v>109</v>
      </c>
      <c r="D167" s="365" t="s">
        <v>384</v>
      </c>
      <c r="E167" s="365" t="s">
        <v>385</v>
      </c>
      <c r="F167" s="365" t="s">
        <v>110</v>
      </c>
      <c r="G167" s="405" t="s">
        <v>111</v>
      </c>
      <c r="H167" s="394" t="s">
        <v>109</v>
      </c>
      <c r="I167" s="365" t="s">
        <v>384</v>
      </c>
      <c r="J167" s="365" t="s">
        <v>385</v>
      </c>
      <c r="K167" s="365" t="s">
        <v>110</v>
      </c>
      <c r="L167" s="405" t="s">
        <v>13</v>
      </c>
      <c r="M167" s="394" t="s">
        <v>109</v>
      </c>
      <c r="N167" s="365" t="s">
        <v>384</v>
      </c>
      <c r="O167" s="365" t="s">
        <v>385</v>
      </c>
      <c r="P167" s="365" t="s">
        <v>110</v>
      </c>
      <c r="Q167" s="405" t="s">
        <v>13</v>
      </c>
      <c r="R167" s="516" t="s">
        <v>112</v>
      </c>
    </row>
    <row r="168" spans="1:34" ht="18" customHeight="1" x14ac:dyDescent="0.25">
      <c r="A168" s="331">
        <v>1</v>
      </c>
      <c r="B168" s="308" t="s">
        <v>14</v>
      </c>
      <c r="C168" s="487">
        <v>11</v>
      </c>
      <c r="D168" s="488">
        <v>0</v>
      </c>
      <c r="E168" s="488">
        <v>0</v>
      </c>
      <c r="F168" s="488">
        <v>0</v>
      </c>
      <c r="G168" s="490">
        <f t="shared" ref="G168:G182" si="51">SUM(C168:F168)</f>
        <v>11</v>
      </c>
      <c r="H168" s="487">
        <v>22</v>
      </c>
      <c r="I168" s="488">
        <v>0</v>
      </c>
      <c r="J168" s="488">
        <v>0</v>
      </c>
      <c r="K168" s="488">
        <v>0</v>
      </c>
      <c r="L168" s="489">
        <f t="shared" ref="L168:L182" si="52">SUM(H168:K168)</f>
        <v>22</v>
      </c>
      <c r="M168" s="487">
        <f t="shared" ref="M168:M182" si="53">C168+H168</f>
        <v>33</v>
      </c>
      <c r="N168" s="488">
        <f t="shared" ref="N168:N182" si="54">D168+I168</f>
        <v>0</v>
      </c>
      <c r="O168" s="488">
        <f t="shared" ref="O168:O182" si="55">E168+J168</f>
        <v>0</v>
      </c>
      <c r="P168" s="488">
        <f t="shared" ref="P168:P182" si="56">F168+K168</f>
        <v>0</v>
      </c>
      <c r="Q168" s="490">
        <f t="shared" ref="Q168:Q182" si="57">SUM(M168:P168)</f>
        <v>33</v>
      </c>
      <c r="R168" s="934">
        <v>28</v>
      </c>
      <c r="S168" s="485"/>
      <c r="T168" s="485"/>
    </row>
    <row r="169" spans="1:34" ht="15.75" customHeight="1" x14ac:dyDescent="0.25">
      <c r="A169" s="335">
        <v>2</v>
      </c>
      <c r="B169" s="310" t="s">
        <v>15</v>
      </c>
      <c r="C169" s="491">
        <v>6</v>
      </c>
      <c r="D169" s="492">
        <v>0</v>
      </c>
      <c r="E169" s="492">
        <v>0</v>
      </c>
      <c r="F169" s="492">
        <v>0</v>
      </c>
      <c r="G169" s="494">
        <f t="shared" si="51"/>
        <v>6</v>
      </c>
      <c r="H169" s="491">
        <v>8</v>
      </c>
      <c r="I169" s="492">
        <v>0</v>
      </c>
      <c r="J169" s="492">
        <v>0</v>
      </c>
      <c r="K169" s="492">
        <v>0</v>
      </c>
      <c r="L169" s="493">
        <f t="shared" si="52"/>
        <v>8</v>
      </c>
      <c r="M169" s="491">
        <f t="shared" si="53"/>
        <v>14</v>
      </c>
      <c r="N169" s="492">
        <f t="shared" si="54"/>
        <v>0</v>
      </c>
      <c r="O169" s="492">
        <f t="shared" si="55"/>
        <v>0</v>
      </c>
      <c r="P169" s="492">
        <f t="shared" si="56"/>
        <v>0</v>
      </c>
      <c r="Q169" s="494">
        <f t="shared" si="57"/>
        <v>14</v>
      </c>
      <c r="R169" s="935">
        <v>10</v>
      </c>
      <c r="S169" s="485"/>
      <c r="T169" s="517"/>
    </row>
    <row r="170" spans="1:34" ht="15.75" customHeight="1" x14ac:dyDescent="0.25">
      <c r="A170" s="335">
        <v>3</v>
      </c>
      <c r="B170" s="310" t="s">
        <v>16</v>
      </c>
      <c r="C170" s="491">
        <v>17</v>
      </c>
      <c r="D170" s="492">
        <v>1</v>
      </c>
      <c r="E170" s="492">
        <v>0</v>
      </c>
      <c r="F170" s="492">
        <v>1</v>
      </c>
      <c r="G170" s="494">
        <f t="shared" si="51"/>
        <v>19</v>
      </c>
      <c r="H170" s="491">
        <v>18</v>
      </c>
      <c r="I170" s="492">
        <v>0</v>
      </c>
      <c r="J170" s="492">
        <v>0</v>
      </c>
      <c r="K170" s="492">
        <v>0</v>
      </c>
      <c r="L170" s="493">
        <f t="shared" si="52"/>
        <v>18</v>
      </c>
      <c r="M170" s="491">
        <f t="shared" si="53"/>
        <v>35</v>
      </c>
      <c r="N170" s="492">
        <f t="shared" si="54"/>
        <v>1</v>
      </c>
      <c r="O170" s="492">
        <f t="shared" si="55"/>
        <v>0</v>
      </c>
      <c r="P170" s="492">
        <f t="shared" si="56"/>
        <v>1</v>
      </c>
      <c r="Q170" s="494">
        <f t="shared" si="57"/>
        <v>37</v>
      </c>
      <c r="R170" s="935">
        <v>14</v>
      </c>
      <c r="S170" s="485"/>
      <c r="T170" s="569"/>
      <c r="U170" s="568"/>
      <c r="V170" s="569"/>
      <c r="W170" s="569"/>
      <c r="X170" s="569"/>
      <c r="Y170" s="569"/>
      <c r="Z170" s="569"/>
      <c r="AA170" s="569"/>
      <c r="AB170" s="569"/>
      <c r="AC170" s="569"/>
      <c r="AD170" s="569"/>
      <c r="AE170" s="569"/>
      <c r="AF170" s="569"/>
      <c r="AG170" s="569"/>
      <c r="AH170" s="569"/>
    </row>
    <row r="171" spans="1:34" ht="15.75" customHeight="1" x14ac:dyDescent="0.25">
      <c r="A171" s="335">
        <v>4</v>
      </c>
      <c r="B171" s="310" t="s">
        <v>17</v>
      </c>
      <c r="C171" s="491">
        <v>2</v>
      </c>
      <c r="D171" s="492">
        <v>0</v>
      </c>
      <c r="E171" s="492">
        <v>0</v>
      </c>
      <c r="F171" s="492">
        <v>0</v>
      </c>
      <c r="G171" s="494">
        <f t="shared" si="51"/>
        <v>2</v>
      </c>
      <c r="H171" s="491">
        <v>6</v>
      </c>
      <c r="I171" s="492">
        <v>0</v>
      </c>
      <c r="J171" s="492">
        <v>0</v>
      </c>
      <c r="K171" s="492">
        <v>0</v>
      </c>
      <c r="L171" s="493">
        <f t="shared" si="52"/>
        <v>6</v>
      </c>
      <c r="M171" s="491">
        <f t="shared" si="53"/>
        <v>8</v>
      </c>
      <c r="N171" s="492">
        <f t="shared" si="54"/>
        <v>0</v>
      </c>
      <c r="O171" s="492">
        <f t="shared" si="55"/>
        <v>0</v>
      </c>
      <c r="P171" s="492">
        <f t="shared" si="56"/>
        <v>0</v>
      </c>
      <c r="Q171" s="494">
        <f t="shared" si="57"/>
        <v>8</v>
      </c>
      <c r="R171" s="935">
        <v>9</v>
      </c>
      <c r="S171" s="485"/>
      <c r="T171" s="569"/>
      <c r="U171" s="568"/>
      <c r="V171" s="569"/>
      <c r="W171" s="569"/>
      <c r="X171" s="569"/>
      <c r="Y171" s="569"/>
      <c r="Z171" s="569"/>
      <c r="AA171" s="569"/>
      <c r="AB171" s="569"/>
      <c r="AC171" s="569"/>
      <c r="AD171" s="569"/>
      <c r="AE171" s="569"/>
      <c r="AF171" s="569"/>
      <c r="AG171" s="569"/>
      <c r="AH171" s="569"/>
    </row>
    <row r="172" spans="1:34" ht="15.75" customHeight="1" x14ac:dyDescent="0.25">
      <c r="A172" s="335">
        <v>5</v>
      </c>
      <c r="B172" s="310" t="s">
        <v>18</v>
      </c>
      <c r="C172" s="491">
        <v>7</v>
      </c>
      <c r="D172" s="492">
        <v>0</v>
      </c>
      <c r="E172" s="492">
        <v>0</v>
      </c>
      <c r="F172" s="492">
        <v>0</v>
      </c>
      <c r="G172" s="494">
        <f t="shared" si="51"/>
        <v>7</v>
      </c>
      <c r="H172" s="491">
        <v>11</v>
      </c>
      <c r="I172" s="492">
        <v>0</v>
      </c>
      <c r="J172" s="492">
        <v>0</v>
      </c>
      <c r="K172" s="492">
        <v>0</v>
      </c>
      <c r="L172" s="493">
        <f t="shared" si="52"/>
        <v>11</v>
      </c>
      <c r="M172" s="491">
        <f t="shared" si="53"/>
        <v>18</v>
      </c>
      <c r="N172" s="492">
        <f t="shared" si="54"/>
        <v>0</v>
      </c>
      <c r="O172" s="492">
        <f t="shared" si="55"/>
        <v>0</v>
      </c>
      <c r="P172" s="492">
        <f t="shared" si="56"/>
        <v>0</v>
      </c>
      <c r="Q172" s="494">
        <f t="shared" si="57"/>
        <v>18</v>
      </c>
      <c r="R172" s="935">
        <v>1</v>
      </c>
      <c r="S172" s="485"/>
      <c r="T172" s="569"/>
      <c r="U172" s="568"/>
      <c r="V172" s="569"/>
      <c r="W172" s="569"/>
      <c r="X172" s="569"/>
      <c r="Y172" s="569"/>
      <c r="Z172" s="569"/>
      <c r="AA172" s="569"/>
      <c r="AB172" s="569"/>
      <c r="AC172" s="569"/>
      <c r="AD172" s="569"/>
      <c r="AE172" s="569"/>
      <c r="AF172" s="569"/>
      <c r="AG172" s="569"/>
      <c r="AH172" s="569"/>
    </row>
    <row r="173" spans="1:34" ht="15.75" customHeight="1" x14ac:dyDescent="0.25">
      <c r="A173" s="339">
        <v>6</v>
      </c>
      <c r="B173" s="312" t="s">
        <v>19</v>
      </c>
      <c r="C173" s="491">
        <v>6</v>
      </c>
      <c r="D173" s="492">
        <v>0</v>
      </c>
      <c r="E173" s="492">
        <v>0</v>
      </c>
      <c r="F173" s="492">
        <v>0</v>
      </c>
      <c r="G173" s="494">
        <f t="shared" si="51"/>
        <v>6</v>
      </c>
      <c r="H173" s="491">
        <v>7</v>
      </c>
      <c r="I173" s="492">
        <v>0</v>
      </c>
      <c r="J173" s="492">
        <v>0</v>
      </c>
      <c r="K173" s="492">
        <v>0</v>
      </c>
      <c r="L173" s="493">
        <f t="shared" si="52"/>
        <v>7</v>
      </c>
      <c r="M173" s="491">
        <f t="shared" si="53"/>
        <v>13</v>
      </c>
      <c r="N173" s="492">
        <f t="shared" si="54"/>
        <v>0</v>
      </c>
      <c r="O173" s="492">
        <f t="shared" si="55"/>
        <v>0</v>
      </c>
      <c r="P173" s="492">
        <f t="shared" si="56"/>
        <v>0</v>
      </c>
      <c r="Q173" s="494">
        <f t="shared" si="57"/>
        <v>13</v>
      </c>
      <c r="R173" s="935">
        <v>14</v>
      </c>
      <c r="S173" s="485"/>
      <c r="T173" s="569"/>
      <c r="U173" s="568"/>
      <c r="V173" s="569"/>
      <c r="W173" s="569"/>
      <c r="X173" s="569"/>
      <c r="Y173" s="569"/>
      <c r="Z173" s="569"/>
      <c r="AA173" s="569"/>
      <c r="AB173" s="569"/>
      <c r="AC173" s="569"/>
      <c r="AD173" s="569"/>
      <c r="AE173" s="569"/>
      <c r="AF173" s="569"/>
      <c r="AG173" s="569"/>
      <c r="AH173" s="569"/>
    </row>
    <row r="174" spans="1:34" ht="21.75" customHeight="1" x14ac:dyDescent="0.25">
      <c r="A174" s="339">
        <v>7</v>
      </c>
      <c r="B174" s="312" t="s">
        <v>20</v>
      </c>
      <c r="C174" s="491">
        <v>2</v>
      </c>
      <c r="D174" s="492">
        <v>0</v>
      </c>
      <c r="E174" s="492">
        <v>1</v>
      </c>
      <c r="F174" s="492">
        <v>0</v>
      </c>
      <c r="G174" s="494">
        <f t="shared" si="51"/>
        <v>3</v>
      </c>
      <c r="H174" s="491">
        <v>2</v>
      </c>
      <c r="I174" s="492">
        <v>0</v>
      </c>
      <c r="J174" s="492">
        <v>0</v>
      </c>
      <c r="K174" s="492">
        <v>0</v>
      </c>
      <c r="L174" s="493">
        <f t="shared" si="52"/>
        <v>2</v>
      </c>
      <c r="M174" s="491">
        <f t="shared" si="53"/>
        <v>4</v>
      </c>
      <c r="N174" s="492">
        <f t="shared" si="54"/>
        <v>0</v>
      </c>
      <c r="O174" s="492">
        <f t="shared" si="55"/>
        <v>1</v>
      </c>
      <c r="P174" s="492">
        <f t="shared" si="56"/>
        <v>0</v>
      </c>
      <c r="Q174" s="494">
        <f t="shared" si="57"/>
        <v>5</v>
      </c>
      <c r="R174" s="935">
        <v>0</v>
      </c>
      <c r="S174" s="485"/>
      <c r="T174" s="485"/>
      <c r="X174" s="482" t="s">
        <v>152</v>
      </c>
    </row>
    <row r="175" spans="1:34" ht="15.75" customHeight="1" x14ac:dyDescent="0.25">
      <c r="A175" s="335">
        <v>8</v>
      </c>
      <c r="B175" s="310" t="s">
        <v>21</v>
      </c>
      <c r="C175" s="491">
        <v>6</v>
      </c>
      <c r="D175" s="492">
        <v>0</v>
      </c>
      <c r="E175" s="492">
        <v>0</v>
      </c>
      <c r="F175" s="492">
        <v>0</v>
      </c>
      <c r="G175" s="494">
        <f t="shared" si="51"/>
        <v>6</v>
      </c>
      <c r="H175" s="491">
        <v>7</v>
      </c>
      <c r="I175" s="492">
        <v>0</v>
      </c>
      <c r="J175" s="492">
        <v>1</v>
      </c>
      <c r="K175" s="492">
        <v>0</v>
      </c>
      <c r="L175" s="493">
        <f t="shared" si="52"/>
        <v>8</v>
      </c>
      <c r="M175" s="491">
        <f t="shared" si="53"/>
        <v>13</v>
      </c>
      <c r="N175" s="492">
        <f t="shared" si="54"/>
        <v>0</v>
      </c>
      <c r="O175" s="492">
        <f t="shared" si="55"/>
        <v>1</v>
      </c>
      <c r="P175" s="492">
        <f t="shared" si="56"/>
        <v>0</v>
      </c>
      <c r="Q175" s="494">
        <f t="shared" si="57"/>
        <v>14</v>
      </c>
      <c r="R175" s="935">
        <v>11</v>
      </c>
      <c r="S175" s="485"/>
      <c r="T175" s="569"/>
      <c r="U175" s="568"/>
      <c r="V175" s="569"/>
      <c r="W175" s="569"/>
      <c r="X175" s="569"/>
      <c r="Y175" s="569"/>
      <c r="Z175" s="569"/>
      <c r="AA175" s="569"/>
      <c r="AB175" s="569"/>
      <c r="AC175" s="569"/>
      <c r="AD175" s="569"/>
      <c r="AE175" s="569"/>
      <c r="AF175" s="569"/>
      <c r="AG175" s="569"/>
      <c r="AH175" s="569"/>
    </row>
    <row r="176" spans="1:34" ht="15.75" customHeight="1" x14ac:dyDescent="0.25">
      <c r="A176" s="335">
        <v>9</v>
      </c>
      <c r="B176" s="310" t="s">
        <v>22</v>
      </c>
      <c r="C176" s="491">
        <v>0</v>
      </c>
      <c r="D176" s="492">
        <v>0</v>
      </c>
      <c r="E176" s="492">
        <v>0</v>
      </c>
      <c r="F176" s="492">
        <v>0</v>
      </c>
      <c r="G176" s="494">
        <f t="shared" si="51"/>
        <v>0</v>
      </c>
      <c r="H176" s="491">
        <v>0</v>
      </c>
      <c r="I176" s="492">
        <v>0</v>
      </c>
      <c r="J176" s="492">
        <v>0</v>
      </c>
      <c r="K176" s="492">
        <v>0</v>
      </c>
      <c r="L176" s="493">
        <f t="shared" si="52"/>
        <v>0</v>
      </c>
      <c r="M176" s="491">
        <f t="shared" si="53"/>
        <v>0</v>
      </c>
      <c r="N176" s="492">
        <f t="shared" si="54"/>
        <v>0</v>
      </c>
      <c r="O176" s="492">
        <f t="shared" si="55"/>
        <v>0</v>
      </c>
      <c r="P176" s="492">
        <f t="shared" si="56"/>
        <v>0</v>
      </c>
      <c r="Q176" s="494">
        <f t="shared" si="57"/>
        <v>0</v>
      </c>
      <c r="R176" s="935">
        <v>0</v>
      </c>
      <c r="S176" s="485"/>
      <c r="T176" s="517"/>
    </row>
    <row r="177" spans="1:20" ht="15.75" customHeight="1" x14ac:dyDescent="0.25">
      <c r="A177" s="335">
        <v>10</v>
      </c>
      <c r="B177" s="310" t="s">
        <v>23</v>
      </c>
      <c r="C177" s="491">
        <v>3</v>
      </c>
      <c r="D177" s="492">
        <v>0</v>
      </c>
      <c r="E177" s="492">
        <v>0</v>
      </c>
      <c r="F177" s="492">
        <v>0</v>
      </c>
      <c r="G177" s="494">
        <f t="shared" si="51"/>
        <v>3</v>
      </c>
      <c r="H177" s="491">
        <v>6</v>
      </c>
      <c r="I177" s="492">
        <v>1</v>
      </c>
      <c r="J177" s="492">
        <v>0</v>
      </c>
      <c r="K177" s="492">
        <v>0</v>
      </c>
      <c r="L177" s="493">
        <f t="shared" si="52"/>
        <v>7</v>
      </c>
      <c r="M177" s="491">
        <f t="shared" si="53"/>
        <v>9</v>
      </c>
      <c r="N177" s="492">
        <f t="shared" si="54"/>
        <v>1</v>
      </c>
      <c r="O177" s="492">
        <f t="shared" si="55"/>
        <v>0</v>
      </c>
      <c r="P177" s="492">
        <f t="shared" si="56"/>
        <v>0</v>
      </c>
      <c r="Q177" s="494">
        <f t="shared" si="57"/>
        <v>10</v>
      </c>
      <c r="R177" s="935">
        <v>1</v>
      </c>
      <c r="S177" s="485"/>
      <c r="T177" s="485"/>
    </row>
    <row r="178" spans="1:20" ht="15.75" customHeight="1" x14ac:dyDescent="0.25">
      <c r="A178" s="339">
        <v>11</v>
      </c>
      <c r="B178" s="312" t="s">
        <v>24</v>
      </c>
      <c r="C178" s="491">
        <v>5</v>
      </c>
      <c r="D178" s="492">
        <v>0</v>
      </c>
      <c r="E178" s="492">
        <v>0</v>
      </c>
      <c r="F178" s="492">
        <v>0</v>
      </c>
      <c r="G178" s="494">
        <f t="shared" si="51"/>
        <v>5</v>
      </c>
      <c r="H178" s="491">
        <v>6</v>
      </c>
      <c r="I178" s="492">
        <v>0</v>
      </c>
      <c r="J178" s="492">
        <v>0</v>
      </c>
      <c r="K178" s="492">
        <v>0</v>
      </c>
      <c r="L178" s="493">
        <f t="shared" si="52"/>
        <v>6</v>
      </c>
      <c r="M178" s="491">
        <f t="shared" si="53"/>
        <v>11</v>
      </c>
      <c r="N178" s="492">
        <f t="shared" si="54"/>
        <v>0</v>
      </c>
      <c r="O178" s="492">
        <f t="shared" si="55"/>
        <v>0</v>
      </c>
      <c r="P178" s="492">
        <f t="shared" si="56"/>
        <v>0</v>
      </c>
      <c r="Q178" s="494">
        <f t="shared" si="57"/>
        <v>11</v>
      </c>
      <c r="R178" s="935">
        <v>1</v>
      </c>
      <c r="S178" s="485"/>
      <c r="T178" s="485"/>
    </row>
    <row r="179" spans="1:20" ht="15.75" customHeight="1" x14ac:dyDescent="0.25">
      <c r="A179" s="335">
        <v>12</v>
      </c>
      <c r="B179" s="310" t="s">
        <v>25</v>
      </c>
      <c r="C179" s="491">
        <v>0</v>
      </c>
      <c r="D179" s="492">
        <v>0</v>
      </c>
      <c r="E179" s="492">
        <v>0</v>
      </c>
      <c r="F179" s="492">
        <v>0</v>
      </c>
      <c r="G179" s="494">
        <f t="shared" si="51"/>
        <v>0</v>
      </c>
      <c r="H179" s="491">
        <v>4</v>
      </c>
      <c r="I179" s="492">
        <v>0</v>
      </c>
      <c r="J179" s="492">
        <v>0</v>
      </c>
      <c r="K179" s="492">
        <v>0</v>
      </c>
      <c r="L179" s="493">
        <f t="shared" si="52"/>
        <v>4</v>
      </c>
      <c r="M179" s="491">
        <f t="shared" si="53"/>
        <v>4</v>
      </c>
      <c r="N179" s="492">
        <f t="shared" si="54"/>
        <v>0</v>
      </c>
      <c r="O179" s="492">
        <f t="shared" si="55"/>
        <v>0</v>
      </c>
      <c r="P179" s="492">
        <f t="shared" si="56"/>
        <v>0</v>
      </c>
      <c r="Q179" s="494">
        <f t="shared" si="57"/>
        <v>4</v>
      </c>
      <c r="R179" s="935">
        <v>0</v>
      </c>
      <c r="S179" s="485"/>
      <c r="T179" s="485"/>
    </row>
    <row r="180" spans="1:20" ht="15.75" customHeight="1" x14ac:dyDescent="0.25">
      <c r="A180" s="335">
        <v>13</v>
      </c>
      <c r="B180" s="310" t="s">
        <v>26</v>
      </c>
      <c r="C180" s="491">
        <v>4</v>
      </c>
      <c r="D180" s="492">
        <v>0</v>
      </c>
      <c r="E180" s="492">
        <v>1</v>
      </c>
      <c r="F180" s="492">
        <v>0</v>
      </c>
      <c r="G180" s="494">
        <f t="shared" si="51"/>
        <v>5</v>
      </c>
      <c r="H180" s="491">
        <v>17</v>
      </c>
      <c r="I180" s="492">
        <v>0</v>
      </c>
      <c r="J180" s="492">
        <v>1</v>
      </c>
      <c r="K180" s="492">
        <v>0</v>
      </c>
      <c r="L180" s="493">
        <f t="shared" si="52"/>
        <v>18</v>
      </c>
      <c r="M180" s="491">
        <f t="shared" si="53"/>
        <v>21</v>
      </c>
      <c r="N180" s="492">
        <f t="shared" si="54"/>
        <v>0</v>
      </c>
      <c r="O180" s="492">
        <f t="shared" si="55"/>
        <v>2</v>
      </c>
      <c r="P180" s="492">
        <f t="shared" si="56"/>
        <v>0</v>
      </c>
      <c r="Q180" s="494">
        <f t="shared" si="57"/>
        <v>23</v>
      </c>
      <c r="R180" s="935">
        <v>0</v>
      </c>
      <c r="S180" s="485"/>
      <c r="T180" s="485"/>
    </row>
    <row r="181" spans="1:20" ht="15.75" customHeight="1" x14ac:dyDescent="0.25">
      <c r="A181" s="335">
        <v>14</v>
      </c>
      <c r="B181" s="310" t="s">
        <v>27</v>
      </c>
      <c r="C181" s="491">
        <v>4</v>
      </c>
      <c r="D181" s="492">
        <v>0</v>
      </c>
      <c r="E181" s="492">
        <v>0</v>
      </c>
      <c r="F181" s="492">
        <v>0</v>
      </c>
      <c r="G181" s="494">
        <f t="shared" si="51"/>
        <v>4</v>
      </c>
      <c r="H181" s="491">
        <v>6</v>
      </c>
      <c r="I181" s="492">
        <v>0</v>
      </c>
      <c r="J181" s="492">
        <v>0</v>
      </c>
      <c r="K181" s="492">
        <v>1</v>
      </c>
      <c r="L181" s="493">
        <f t="shared" si="52"/>
        <v>7</v>
      </c>
      <c r="M181" s="491">
        <f t="shared" si="53"/>
        <v>10</v>
      </c>
      <c r="N181" s="492">
        <f t="shared" si="54"/>
        <v>0</v>
      </c>
      <c r="O181" s="492">
        <f t="shared" si="55"/>
        <v>0</v>
      </c>
      <c r="P181" s="492">
        <f t="shared" si="56"/>
        <v>1</v>
      </c>
      <c r="Q181" s="494">
        <f t="shared" si="57"/>
        <v>11</v>
      </c>
      <c r="R181" s="935">
        <v>10</v>
      </c>
      <c r="S181" s="485"/>
      <c r="T181" s="485"/>
    </row>
    <row r="182" spans="1:20" ht="42" customHeight="1" thickBot="1" x14ac:dyDescent="0.3">
      <c r="A182" s="340">
        <v>15</v>
      </c>
      <c r="B182" s="313" t="s">
        <v>28</v>
      </c>
      <c r="C182" s="495">
        <v>1</v>
      </c>
      <c r="D182" s="496">
        <v>0</v>
      </c>
      <c r="E182" s="496">
        <v>0</v>
      </c>
      <c r="F182" s="496">
        <v>0</v>
      </c>
      <c r="G182" s="498">
        <f t="shared" si="51"/>
        <v>1</v>
      </c>
      <c r="H182" s="495">
        <v>0</v>
      </c>
      <c r="I182" s="496">
        <v>0</v>
      </c>
      <c r="J182" s="496">
        <v>0</v>
      </c>
      <c r="K182" s="496">
        <v>0</v>
      </c>
      <c r="L182" s="497">
        <f t="shared" si="52"/>
        <v>0</v>
      </c>
      <c r="M182" s="495">
        <f t="shared" si="53"/>
        <v>1</v>
      </c>
      <c r="N182" s="496">
        <f t="shared" si="54"/>
        <v>0</v>
      </c>
      <c r="O182" s="496">
        <f t="shared" si="55"/>
        <v>0</v>
      </c>
      <c r="P182" s="496">
        <f t="shared" si="56"/>
        <v>0</v>
      </c>
      <c r="Q182" s="498">
        <f t="shared" si="57"/>
        <v>1</v>
      </c>
      <c r="R182" s="936">
        <v>0</v>
      </c>
      <c r="S182" s="485"/>
      <c r="T182" s="485"/>
    </row>
    <row r="183" spans="1:20" s="560" customFormat="1" ht="23.25" customHeight="1" x14ac:dyDescent="0.25">
      <c r="A183" s="429"/>
      <c r="B183" s="430" t="s">
        <v>541</v>
      </c>
      <c r="C183" s="431">
        <f t="shared" ref="C183:R183" si="58">SUM(C168:C182)</f>
        <v>74</v>
      </c>
      <c r="D183" s="432">
        <f t="shared" si="58"/>
        <v>1</v>
      </c>
      <c r="E183" s="432">
        <f t="shared" si="58"/>
        <v>2</v>
      </c>
      <c r="F183" s="432">
        <f t="shared" si="58"/>
        <v>1</v>
      </c>
      <c r="G183" s="433">
        <f t="shared" si="58"/>
        <v>78</v>
      </c>
      <c r="H183" s="431">
        <f t="shared" si="58"/>
        <v>120</v>
      </c>
      <c r="I183" s="432">
        <f t="shared" si="58"/>
        <v>1</v>
      </c>
      <c r="J183" s="432">
        <f t="shared" si="58"/>
        <v>2</v>
      </c>
      <c r="K183" s="432">
        <f t="shared" si="58"/>
        <v>1</v>
      </c>
      <c r="L183" s="433">
        <f t="shared" si="58"/>
        <v>124</v>
      </c>
      <c r="M183" s="431">
        <f t="shared" si="58"/>
        <v>194</v>
      </c>
      <c r="N183" s="432">
        <f t="shared" si="58"/>
        <v>2</v>
      </c>
      <c r="O183" s="432">
        <f t="shared" si="58"/>
        <v>4</v>
      </c>
      <c r="P183" s="432">
        <f t="shared" si="58"/>
        <v>2</v>
      </c>
      <c r="Q183" s="433">
        <f t="shared" si="58"/>
        <v>202</v>
      </c>
      <c r="R183" s="434">
        <f t="shared" si="58"/>
        <v>99</v>
      </c>
      <c r="S183" s="435"/>
      <c r="T183" s="435"/>
    </row>
    <row r="184" spans="1:20" ht="15.75" customHeight="1" x14ac:dyDescent="0.25">
      <c r="A184" s="309"/>
      <c r="B184" s="310" t="s">
        <v>436</v>
      </c>
      <c r="C184" s="491">
        <v>76</v>
      </c>
      <c r="D184" s="492">
        <v>0</v>
      </c>
      <c r="E184" s="492">
        <v>4</v>
      </c>
      <c r="F184" s="492">
        <v>1</v>
      </c>
      <c r="G184" s="494">
        <v>81</v>
      </c>
      <c r="H184" s="491">
        <v>128</v>
      </c>
      <c r="I184" s="492">
        <v>2</v>
      </c>
      <c r="J184" s="492">
        <v>1</v>
      </c>
      <c r="K184" s="492">
        <v>2</v>
      </c>
      <c r="L184" s="493">
        <v>133</v>
      </c>
      <c r="M184" s="491">
        <v>204</v>
      </c>
      <c r="N184" s="492">
        <v>2</v>
      </c>
      <c r="O184" s="492">
        <v>5</v>
      </c>
      <c r="P184" s="492">
        <v>3</v>
      </c>
      <c r="Q184" s="494">
        <v>214</v>
      </c>
      <c r="R184" s="741">
        <v>94</v>
      </c>
      <c r="S184" s="485"/>
      <c r="T184" s="485"/>
    </row>
    <row r="185" spans="1:20" ht="15.75" customHeight="1" x14ac:dyDescent="0.25">
      <c r="A185" s="309"/>
      <c r="B185" s="310" t="s">
        <v>387</v>
      </c>
      <c r="C185" s="491">
        <v>82</v>
      </c>
      <c r="D185" s="492">
        <v>0</v>
      </c>
      <c r="E185" s="492">
        <v>1</v>
      </c>
      <c r="F185" s="492">
        <v>1</v>
      </c>
      <c r="G185" s="494">
        <v>84</v>
      </c>
      <c r="H185" s="491">
        <v>125</v>
      </c>
      <c r="I185" s="492">
        <v>4</v>
      </c>
      <c r="J185" s="492">
        <v>1</v>
      </c>
      <c r="K185" s="492">
        <v>1</v>
      </c>
      <c r="L185" s="493">
        <v>131</v>
      </c>
      <c r="M185" s="491">
        <v>207</v>
      </c>
      <c r="N185" s="492">
        <v>4</v>
      </c>
      <c r="O185" s="492">
        <v>2</v>
      </c>
      <c r="P185" s="492">
        <v>2</v>
      </c>
      <c r="Q185" s="494">
        <v>215</v>
      </c>
      <c r="R185" s="741">
        <v>94</v>
      </c>
      <c r="S185" s="485"/>
      <c r="T185" s="485"/>
    </row>
    <row r="186" spans="1:20" ht="15.75" customHeight="1" thickBot="1" x14ac:dyDescent="0.3">
      <c r="A186" s="447"/>
      <c r="B186" s="448" t="s">
        <v>200</v>
      </c>
      <c r="C186" s="449">
        <v>91</v>
      </c>
      <c r="D186" s="507">
        <v>0</v>
      </c>
      <c r="E186" s="507">
        <v>1</v>
      </c>
      <c r="F186" s="507">
        <v>1</v>
      </c>
      <c r="G186" s="508">
        <v>93</v>
      </c>
      <c r="H186" s="449">
        <v>155</v>
      </c>
      <c r="I186" s="507">
        <v>4</v>
      </c>
      <c r="J186" s="507">
        <v>2</v>
      </c>
      <c r="K186" s="507">
        <v>2</v>
      </c>
      <c r="L186" s="1249">
        <v>163</v>
      </c>
      <c r="M186" s="449">
        <v>246</v>
      </c>
      <c r="N186" s="507">
        <v>4</v>
      </c>
      <c r="O186" s="507">
        <v>3</v>
      </c>
      <c r="P186" s="507">
        <v>3</v>
      </c>
      <c r="Q186" s="508">
        <v>256</v>
      </c>
      <c r="R186" s="742">
        <v>93</v>
      </c>
      <c r="S186" s="485"/>
      <c r="T186" s="485"/>
    </row>
    <row r="187" spans="1:20" ht="15.75" customHeight="1" x14ac:dyDescent="0.25">
      <c r="A187" s="302" t="s">
        <v>113</v>
      </c>
    </row>
    <row r="188" spans="1:20" ht="15.75" customHeight="1" x14ac:dyDescent="0.25">
      <c r="P188" s="482" t="s">
        <v>152</v>
      </c>
    </row>
    <row r="190" spans="1:20" s="303" customFormat="1" ht="30" customHeight="1" thickBot="1" x14ac:dyDescent="0.3">
      <c r="A190" s="271" t="s">
        <v>542</v>
      </c>
    </row>
    <row r="191" spans="1:20" s="305" customFormat="1" ht="33" customHeight="1" thickBot="1" x14ac:dyDescent="0.3">
      <c r="A191" s="325"/>
      <c r="B191" s="326"/>
      <c r="C191" s="1563" t="s">
        <v>106</v>
      </c>
      <c r="D191" s="1564"/>
      <c r="E191" s="1564"/>
      <c r="F191" s="1564"/>
      <c r="G191" s="1565"/>
      <c r="H191" s="1563" t="s">
        <v>107</v>
      </c>
      <c r="I191" s="1564"/>
      <c r="J191" s="1564"/>
      <c r="K191" s="1564"/>
      <c r="L191" s="1565"/>
      <c r="M191" s="1563" t="s">
        <v>108</v>
      </c>
      <c r="N191" s="1564"/>
      <c r="O191" s="1564"/>
      <c r="P191" s="1564"/>
      <c r="Q191" s="1564"/>
      <c r="R191" s="1565"/>
    </row>
    <row r="192" spans="1:20" s="305" customFormat="1" ht="89.25" customHeight="1" thickBot="1" x14ac:dyDescent="0.3">
      <c r="A192" s="327" t="s">
        <v>2</v>
      </c>
      <c r="B192" s="306" t="s">
        <v>3</v>
      </c>
      <c r="C192" s="368" t="s">
        <v>109</v>
      </c>
      <c r="D192" s="365" t="s">
        <v>384</v>
      </c>
      <c r="E192" s="365" t="s">
        <v>385</v>
      </c>
      <c r="F192" s="365" t="s">
        <v>110</v>
      </c>
      <c r="G192" s="405" t="s">
        <v>111</v>
      </c>
      <c r="H192" s="394" t="s">
        <v>109</v>
      </c>
      <c r="I192" s="365" t="s">
        <v>384</v>
      </c>
      <c r="J192" s="365" t="s">
        <v>385</v>
      </c>
      <c r="K192" s="365" t="s">
        <v>110</v>
      </c>
      <c r="L192" s="405" t="s">
        <v>13</v>
      </c>
      <c r="M192" s="394" t="s">
        <v>109</v>
      </c>
      <c r="N192" s="365" t="s">
        <v>384</v>
      </c>
      <c r="O192" s="365" t="s">
        <v>385</v>
      </c>
      <c r="P192" s="365" t="s">
        <v>110</v>
      </c>
      <c r="Q192" s="405" t="s">
        <v>13</v>
      </c>
      <c r="R192" s="516" t="s">
        <v>112</v>
      </c>
    </row>
    <row r="193" spans="1:34" ht="15.75" customHeight="1" x14ac:dyDescent="0.25">
      <c r="A193" s="331">
        <v>1</v>
      </c>
      <c r="B193" s="308" t="s">
        <v>14</v>
      </c>
      <c r="C193" s="487">
        <v>9</v>
      </c>
      <c r="D193" s="488">
        <v>0</v>
      </c>
      <c r="E193" s="488">
        <v>0</v>
      </c>
      <c r="F193" s="488">
        <v>0</v>
      </c>
      <c r="G193" s="490">
        <f t="shared" ref="G193:G207" si="59">SUM(C193:F193)</f>
        <v>9</v>
      </c>
      <c r="H193" s="487">
        <v>17</v>
      </c>
      <c r="I193" s="488">
        <v>0</v>
      </c>
      <c r="J193" s="488">
        <v>0</v>
      </c>
      <c r="K193" s="488">
        <v>0</v>
      </c>
      <c r="L193" s="489">
        <f t="shared" ref="L193:L207" si="60">SUM(H193:K193)</f>
        <v>17</v>
      </c>
      <c r="M193" s="487">
        <f t="shared" ref="M193:M207" si="61">C193+H193</f>
        <v>26</v>
      </c>
      <c r="N193" s="488">
        <f t="shared" ref="N193:N207" si="62">D193+I193</f>
        <v>0</v>
      </c>
      <c r="O193" s="488">
        <f t="shared" ref="O193:O207" si="63">E193+J193</f>
        <v>0</v>
      </c>
      <c r="P193" s="488">
        <f t="shared" ref="P193:P207" si="64">F193+K193</f>
        <v>0</v>
      </c>
      <c r="Q193" s="490">
        <f t="shared" ref="Q193:Q207" si="65">SUM(M193:P193)</f>
        <v>26</v>
      </c>
      <c r="R193" s="934">
        <v>24</v>
      </c>
      <c r="S193" s="485"/>
      <c r="T193" s="485"/>
    </row>
    <row r="194" spans="1:34" ht="15.75" customHeight="1" x14ac:dyDescent="0.25">
      <c r="A194" s="335">
        <v>2</v>
      </c>
      <c r="B194" s="310" t="s">
        <v>15</v>
      </c>
      <c r="C194" s="491">
        <v>10</v>
      </c>
      <c r="D194" s="492">
        <v>0</v>
      </c>
      <c r="E194" s="492">
        <v>0</v>
      </c>
      <c r="F194" s="492">
        <v>0</v>
      </c>
      <c r="G194" s="494">
        <f t="shared" si="59"/>
        <v>10</v>
      </c>
      <c r="H194" s="491">
        <v>12</v>
      </c>
      <c r="I194" s="492">
        <v>0</v>
      </c>
      <c r="J194" s="492">
        <v>0</v>
      </c>
      <c r="K194" s="492">
        <v>0</v>
      </c>
      <c r="L194" s="493">
        <f t="shared" si="60"/>
        <v>12</v>
      </c>
      <c r="M194" s="491">
        <f t="shared" si="61"/>
        <v>22</v>
      </c>
      <c r="N194" s="492">
        <f t="shared" si="62"/>
        <v>0</v>
      </c>
      <c r="O194" s="492">
        <f t="shared" si="63"/>
        <v>0</v>
      </c>
      <c r="P194" s="492">
        <f t="shared" si="64"/>
        <v>0</v>
      </c>
      <c r="Q194" s="494">
        <f t="shared" si="65"/>
        <v>22</v>
      </c>
      <c r="R194" s="935">
        <v>19</v>
      </c>
      <c r="S194" s="485"/>
      <c r="T194" s="485"/>
    </row>
    <row r="195" spans="1:34" ht="15.75" customHeight="1" x14ac:dyDescent="0.25">
      <c r="A195" s="335">
        <v>3</v>
      </c>
      <c r="B195" s="310" t="s">
        <v>16</v>
      </c>
      <c r="C195" s="491">
        <v>10</v>
      </c>
      <c r="D195" s="492">
        <v>0</v>
      </c>
      <c r="E195" s="492">
        <v>0</v>
      </c>
      <c r="F195" s="492">
        <v>0</v>
      </c>
      <c r="G195" s="494">
        <f t="shared" si="59"/>
        <v>10</v>
      </c>
      <c r="H195" s="491">
        <v>18</v>
      </c>
      <c r="I195" s="492">
        <v>0</v>
      </c>
      <c r="J195" s="492">
        <v>0</v>
      </c>
      <c r="K195" s="492">
        <v>0</v>
      </c>
      <c r="L195" s="493">
        <f t="shared" si="60"/>
        <v>18</v>
      </c>
      <c r="M195" s="491">
        <f t="shared" si="61"/>
        <v>28</v>
      </c>
      <c r="N195" s="492">
        <f t="shared" si="62"/>
        <v>0</v>
      </c>
      <c r="O195" s="492">
        <f t="shared" si="63"/>
        <v>0</v>
      </c>
      <c r="P195" s="492">
        <f t="shared" si="64"/>
        <v>0</v>
      </c>
      <c r="Q195" s="494">
        <f t="shared" si="65"/>
        <v>28</v>
      </c>
      <c r="R195" s="935">
        <v>13</v>
      </c>
      <c r="S195" s="485"/>
      <c r="T195" s="569"/>
      <c r="U195" s="568"/>
      <c r="V195" s="569"/>
      <c r="W195" s="569"/>
      <c r="X195" s="569"/>
      <c r="Y195" s="569"/>
      <c r="Z195" s="569"/>
      <c r="AA195" s="569"/>
      <c r="AB195" s="569"/>
      <c r="AC195" s="569"/>
      <c r="AD195" s="569"/>
      <c r="AE195" s="569"/>
      <c r="AF195" s="569"/>
      <c r="AG195" s="569"/>
      <c r="AH195" s="569"/>
    </row>
    <row r="196" spans="1:34" ht="15.75" customHeight="1" x14ac:dyDescent="0.25">
      <c r="A196" s="335">
        <v>4</v>
      </c>
      <c r="B196" s="310" t="s">
        <v>17</v>
      </c>
      <c r="C196" s="491">
        <v>8</v>
      </c>
      <c r="D196" s="492">
        <v>0</v>
      </c>
      <c r="E196" s="492">
        <v>0</v>
      </c>
      <c r="F196" s="492">
        <v>1</v>
      </c>
      <c r="G196" s="494">
        <f t="shared" si="59"/>
        <v>9</v>
      </c>
      <c r="H196" s="491">
        <v>9</v>
      </c>
      <c r="I196" s="492">
        <v>0</v>
      </c>
      <c r="J196" s="492">
        <v>0</v>
      </c>
      <c r="K196" s="492">
        <v>0</v>
      </c>
      <c r="L196" s="493">
        <f t="shared" si="60"/>
        <v>9</v>
      </c>
      <c r="M196" s="491">
        <f t="shared" si="61"/>
        <v>17</v>
      </c>
      <c r="N196" s="492">
        <f t="shared" si="62"/>
        <v>0</v>
      </c>
      <c r="O196" s="492">
        <f t="shared" si="63"/>
        <v>0</v>
      </c>
      <c r="P196" s="492">
        <f t="shared" si="64"/>
        <v>1</v>
      </c>
      <c r="Q196" s="494">
        <f t="shared" si="65"/>
        <v>18</v>
      </c>
      <c r="R196" s="935">
        <v>14</v>
      </c>
      <c r="S196" s="485"/>
      <c r="T196" s="569"/>
      <c r="U196" s="568"/>
      <c r="V196" s="569"/>
      <c r="W196" s="569"/>
      <c r="X196" s="569"/>
      <c r="Y196" s="569"/>
      <c r="Z196" s="569"/>
      <c r="AA196" s="569"/>
      <c r="AB196" s="569"/>
      <c r="AC196" s="569"/>
      <c r="AD196" s="569"/>
      <c r="AE196" s="569"/>
      <c r="AF196" s="569"/>
      <c r="AG196" s="569"/>
      <c r="AH196" s="569"/>
    </row>
    <row r="197" spans="1:34" ht="15.75" customHeight="1" x14ac:dyDescent="0.25">
      <c r="A197" s="335">
        <v>5</v>
      </c>
      <c r="B197" s="310" t="s">
        <v>18</v>
      </c>
      <c r="C197" s="491">
        <v>6</v>
      </c>
      <c r="D197" s="492">
        <v>0</v>
      </c>
      <c r="E197" s="492">
        <v>0</v>
      </c>
      <c r="F197" s="492">
        <v>0</v>
      </c>
      <c r="G197" s="494">
        <f t="shared" si="59"/>
        <v>6</v>
      </c>
      <c r="H197" s="491">
        <v>18</v>
      </c>
      <c r="I197" s="492">
        <v>0</v>
      </c>
      <c r="J197" s="492">
        <v>0</v>
      </c>
      <c r="K197" s="492">
        <v>0</v>
      </c>
      <c r="L197" s="493">
        <f t="shared" si="60"/>
        <v>18</v>
      </c>
      <c r="M197" s="491">
        <f t="shared" si="61"/>
        <v>24</v>
      </c>
      <c r="N197" s="492">
        <f t="shared" si="62"/>
        <v>0</v>
      </c>
      <c r="O197" s="492">
        <f t="shared" si="63"/>
        <v>0</v>
      </c>
      <c r="P197" s="492">
        <f t="shared" si="64"/>
        <v>0</v>
      </c>
      <c r="Q197" s="494">
        <f t="shared" si="65"/>
        <v>24</v>
      </c>
      <c r="R197" s="935">
        <v>0</v>
      </c>
      <c r="S197" s="485"/>
      <c r="T197" s="569"/>
      <c r="U197" s="568"/>
      <c r="V197" s="569"/>
      <c r="W197" s="569"/>
      <c r="X197" s="569" t="s">
        <v>152</v>
      </c>
      <c r="Y197" s="569"/>
      <c r="Z197" s="569"/>
      <c r="AA197" s="569"/>
      <c r="AB197" s="569"/>
      <c r="AC197" s="569"/>
      <c r="AD197" s="569"/>
      <c r="AE197" s="569"/>
      <c r="AF197" s="569"/>
      <c r="AG197" s="569"/>
      <c r="AH197" s="569"/>
    </row>
    <row r="198" spans="1:34" ht="15.75" customHeight="1" x14ac:dyDescent="0.25">
      <c r="A198" s="339">
        <v>6</v>
      </c>
      <c r="B198" s="312" t="s">
        <v>19</v>
      </c>
      <c r="C198" s="491">
        <v>4</v>
      </c>
      <c r="D198" s="492">
        <v>0</v>
      </c>
      <c r="E198" s="492">
        <v>0</v>
      </c>
      <c r="F198" s="492">
        <v>0</v>
      </c>
      <c r="G198" s="494">
        <f t="shared" si="59"/>
        <v>4</v>
      </c>
      <c r="H198" s="491">
        <v>10</v>
      </c>
      <c r="I198" s="492">
        <v>0</v>
      </c>
      <c r="J198" s="492">
        <v>0</v>
      </c>
      <c r="K198" s="492">
        <v>0</v>
      </c>
      <c r="L198" s="493">
        <f t="shared" si="60"/>
        <v>10</v>
      </c>
      <c r="M198" s="491">
        <f t="shared" si="61"/>
        <v>14</v>
      </c>
      <c r="N198" s="492">
        <f t="shared" si="62"/>
        <v>0</v>
      </c>
      <c r="O198" s="492">
        <f t="shared" si="63"/>
        <v>0</v>
      </c>
      <c r="P198" s="492">
        <f t="shared" si="64"/>
        <v>0</v>
      </c>
      <c r="Q198" s="494">
        <f t="shared" si="65"/>
        <v>14</v>
      </c>
      <c r="R198" s="935">
        <v>12</v>
      </c>
      <c r="S198" s="485"/>
      <c r="T198" s="569"/>
      <c r="U198" s="568"/>
      <c r="V198" s="569"/>
      <c r="W198" s="569" t="s">
        <v>152</v>
      </c>
      <c r="X198" s="569"/>
      <c r="Y198" s="569"/>
      <c r="Z198" s="569"/>
      <c r="AA198" s="569"/>
      <c r="AB198" s="569"/>
      <c r="AC198" s="569"/>
      <c r="AD198" s="569"/>
      <c r="AE198" s="569"/>
      <c r="AF198" s="569"/>
      <c r="AG198" s="569"/>
      <c r="AH198" s="569"/>
    </row>
    <row r="199" spans="1:34" ht="15.75" customHeight="1" x14ac:dyDescent="0.25">
      <c r="A199" s="339">
        <v>7</v>
      </c>
      <c r="B199" s="312" t="s">
        <v>20</v>
      </c>
      <c r="C199" s="491">
        <v>2</v>
      </c>
      <c r="D199" s="492">
        <v>0</v>
      </c>
      <c r="E199" s="492">
        <v>0</v>
      </c>
      <c r="F199" s="492">
        <v>0</v>
      </c>
      <c r="G199" s="494">
        <f t="shared" si="59"/>
        <v>2</v>
      </c>
      <c r="H199" s="491">
        <v>5</v>
      </c>
      <c r="I199" s="492">
        <v>0</v>
      </c>
      <c r="J199" s="492">
        <v>0</v>
      </c>
      <c r="K199" s="492">
        <v>0</v>
      </c>
      <c r="L199" s="493">
        <f t="shared" si="60"/>
        <v>5</v>
      </c>
      <c r="M199" s="491">
        <f t="shared" si="61"/>
        <v>7</v>
      </c>
      <c r="N199" s="492">
        <f t="shared" si="62"/>
        <v>0</v>
      </c>
      <c r="O199" s="492">
        <f t="shared" si="63"/>
        <v>0</v>
      </c>
      <c r="P199" s="492">
        <f t="shared" si="64"/>
        <v>0</v>
      </c>
      <c r="Q199" s="494">
        <f t="shared" si="65"/>
        <v>7</v>
      </c>
      <c r="R199" s="935">
        <v>0</v>
      </c>
      <c r="S199" s="485"/>
      <c r="T199" s="485"/>
    </row>
    <row r="200" spans="1:34" ht="19.5" customHeight="1" x14ac:dyDescent="0.25">
      <c r="A200" s="335">
        <v>8</v>
      </c>
      <c r="B200" s="310" t="s">
        <v>21</v>
      </c>
      <c r="C200" s="491">
        <v>12</v>
      </c>
      <c r="D200" s="492">
        <v>0</v>
      </c>
      <c r="E200" s="492">
        <v>0</v>
      </c>
      <c r="F200" s="492">
        <v>0</v>
      </c>
      <c r="G200" s="494">
        <f t="shared" si="59"/>
        <v>12</v>
      </c>
      <c r="H200" s="491">
        <v>11</v>
      </c>
      <c r="I200" s="492">
        <v>0</v>
      </c>
      <c r="J200" s="492">
        <v>0</v>
      </c>
      <c r="K200" s="492">
        <v>0</v>
      </c>
      <c r="L200" s="493">
        <f t="shared" si="60"/>
        <v>11</v>
      </c>
      <c r="M200" s="491">
        <f t="shared" si="61"/>
        <v>23</v>
      </c>
      <c r="N200" s="492">
        <f t="shared" si="62"/>
        <v>0</v>
      </c>
      <c r="O200" s="492">
        <f t="shared" si="63"/>
        <v>0</v>
      </c>
      <c r="P200" s="492">
        <f t="shared" si="64"/>
        <v>0</v>
      </c>
      <c r="Q200" s="494">
        <f t="shared" si="65"/>
        <v>23</v>
      </c>
      <c r="R200" s="935">
        <v>26</v>
      </c>
      <c r="S200" s="485"/>
      <c r="T200" s="569"/>
      <c r="U200" s="568"/>
      <c r="V200" s="569"/>
      <c r="W200" s="569"/>
      <c r="X200" s="569"/>
      <c r="Y200" s="569"/>
      <c r="Z200" s="569"/>
      <c r="AA200" s="569"/>
      <c r="AB200" s="569"/>
      <c r="AC200" s="569"/>
      <c r="AD200" s="569"/>
      <c r="AE200" s="569"/>
      <c r="AF200" s="569"/>
      <c r="AG200" s="569"/>
      <c r="AH200" s="569"/>
    </row>
    <row r="201" spans="1:34" ht="15.75" customHeight="1" x14ac:dyDescent="0.25">
      <c r="A201" s="335">
        <v>9</v>
      </c>
      <c r="B201" s="310" t="s">
        <v>22</v>
      </c>
      <c r="C201" s="491">
        <v>0</v>
      </c>
      <c r="D201" s="492">
        <v>0</v>
      </c>
      <c r="E201" s="492">
        <v>0</v>
      </c>
      <c r="F201" s="492">
        <v>0</v>
      </c>
      <c r="G201" s="494">
        <f t="shared" si="59"/>
        <v>0</v>
      </c>
      <c r="H201" s="491">
        <v>0</v>
      </c>
      <c r="I201" s="492">
        <v>0</v>
      </c>
      <c r="J201" s="492">
        <v>0</v>
      </c>
      <c r="K201" s="492">
        <v>0</v>
      </c>
      <c r="L201" s="493">
        <f t="shared" si="60"/>
        <v>0</v>
      </c>
      <c r="M201" s="491">
        <f t="shared" si="61"/>
        <v>0</v>
      </c>
      <c r="N201" s="492">
        <f t="shared" si="62"/>
        <v>0</v>
      </c>
      <c r="O201" s="492">
        <f t="shared" si="63"/>
        <v>0</v>
      </c>
      <c r="P201" s="492">
        <f t="shared" si="64"/>
        <v>0</v>
      </c>
      <c r="Q201" s="494">
        <f t="shared" si="65"/>
        <v>0</v>
      </c>
      <c r="R201" s="935">
        <v>0</v>
      </c>
      <c r="S201" s="485"/>
      <c r="T201" s="485"/>
    </row>
    <row r="202" spans="1:34" ht="15.75" customHeight="1" x14ac:dyDescent="0.25">
      <c r="A202" s="335">
        <v>10</v>
      </c>
      <c r="B202" s="310" t="s">
        <v>23</v>
      </c>
      <c r="C202" s="491">
        <v>1</v>
      </c>
      <c r="D202" s="492">
        <v>0</v>
      </c>
      <c r="E202" s="492">
        <v>0</v>
      </c>
      <c r="F202" s="492">
        <v>0</v>
      </c>
      <c r="G202" s="494">
        <f t="shared" si="59"/>
        <v>1</v>
      </c>
      <c r="H202" s="491">
        <v>8</v>
      </c>
      <c r="I202" s="492">
        <v>0</v>
      </c>
      <c r="J202" s="492">
        <v>0</v>
      </c>
      <c r="K202" s="492">
        <v>0</v>
      </c>
      <c r="L202" s="493">
        <f t="shared" si="60"/>
        <v>8</v>
      </c>
      <c r="M202" s="491">
        <f t="shared" si="61"/>
        <v>9</v>
      </c>
      <c r="N202" s="492">
        <f t="shared" si="62"/>
        <v>0</v>
      </c>
      <c r="O202" s="492">
        <f t="shared" si="63"/>
        <v>0</v>
      </c>
      <c r="P202" s="492">
        <f t="shared" si="64"/>
        <v>0</v>
      </c>
      <c r="Q202" s="494">
        <f t="shared" si="65"/>
        <v>9</v>
      </c>
      <c r="R202" s="935">
        <v>0</v>
      </c>
      <c r="S202" s="485"/>
      <c r="T202" s="485"/>
    </row>
    <row r="203" spans="1:34" ht="15.75" customHeight="1" x14ac:dyDescent="0.25">
      <c r="A203" s="339">
        <v>11</v>
      </c>
      <c r="B203" s="312" t="s">
        <v>24</v>
      </c>
      <c r="C203" s="491">
        <v>1</v>
      </c>
      <c r="D203" s="492">
        <v>0</v>
      </c>
      <c r="E203" s="492">
        <v>0</v>
      </c>
      <c r="F203" s="492">
        <v>0</v>
      </c>
      <c r="G203" s="494">
        <f t="shared" si="59"/>
        <v>1</v>
      </c>
      <c r="H203" s="491">
        <v>5</v>
      </c>
      <c r="I203" s="492">
        <v>0</v>
      </c>
      <c r="J203" s="492">
        <v>0</v>
      </c>
      <c r="K203" s="492">
        <v>0</v>
      </c>
      <c r="L203" s="493">
        <f t="shared" si="60"/>
        <v>5</v>
      </c>
      <c r="M203" s="491">
        <f t="shared" si="61"/>
        <v>6</v>
      </c>
      <c r="N203" s="492">
        <f t="shared" si="62"/>
        <v>0</v>
      </c>
      <c r="O203" s="492">
        <f t="shared" si="63"/>
        <v>0</v>
      </c>
      <c r="P203" s="492">
        <f t="shared" si="64"/>
        <v>0</v>
      </c>
      <c r="Q203" s="494">
        <f t="shared" si="65"/>
        <v>6</v>
      </c>
      <c r="R203" s="935">
        <v>0</v>
      </c>
      <c r="S203" s="485"/>
      <c r="T203" s="485"/>
    </row>
    <row r="204" spans="1:34" ht="15.75" customHeight="1" x14ac:dyDescent="0.25">
      <c r="A204" s="335">
        <v>12</v>
      </c>
      <c r="B204" s="310" t="s">
        <v>25</v>
      </c>
      <c r="C204" s="491">
        <v>1</v>
      </c>
      <c r="D204" s="492">
        <v>0</v>
      </c>
      <c r="E204" s="492">
        <v>0</v>
      </c>
      <c r="F204" s="492">
        <v>0</v>
      </c>
      <c r="G204" s="494">
        <f t="shared" si="59"/>
        <v>1</v>
      </c>
      <c r="H204" s="491">
        <v>4</v>
      </c>
      <c r="I204" s="492">
        <v>0</v>
      </c>
      <c r="J204" s="492">
        <v>0</v>
      </c>
      <c r="K204" s="492">
        <v>0</v>
      </c>
      <c r="L204" s="493">
        <f t="shared" si="60"/>
        <v>4</v>
      </c>
      <c r="M204" s="491">
        <f t="shared" si="61"/>
        <v>5</v>
      </c>
      <c r="N204" s="492">
        <f t="shared" si="62"/>
        <v>0</v>
      </c>
      <c r="O204" s="492">
        <f t="shared" si="63"/>
        <v>0</v>
      </c>
      <c r="P204" s="492">
        <f t="shared" si="64"/>
        <v>0</v>
      </c>
      <c r="Q204" s="494">
        <f t="shared" si="65"/>
        <v>5</v>
      </c>
      <c r="R204" s="935">
        <v>1</v>
      </c>
      <c r="S204" s="485"/>
      <c r="T204" s="485"/>
    </row>
    <row r="205" spans="1:34" ht="15.75" customHeight="1" x14ac:dyDescent="0.25">
      <c r="A205" s="335">
        <v>13</v>
      </c>
      <c r="B205" s="310" t="s">
        <v>26</v>
      </c>
      <c r="C205" s="491">
        <v>8</v>
      </c>
      <c r="D205" s="492">
        <v>0</v>
      </c>
      <c r="E205" s="492">
        <v>0</v>
      </c>
      <c r="F205" s="492">
        <v>0</v>
      </c>
      <c r="G205" s="494">
        <f t="shared" si="59"/>
        <v>8</v>
      </c>
      <c r="H205" s="491">
        <v>18</v>
      </c>
      <c r="I205" s="492">
        <v>0</v>
      </c>
      <c r="J205" s="492">
        <v>0</v>
      </c>
      <c r="K205" s="492">
        <v>0</v>
      </c>
      <c r="L205" s="493">
        <f t="shared" si="60"/>
        <v>18</v>
      </c>
      <c r="M205" s="491">
        <f t="shared" si="61"/>
        <v>26</v>
      </c>
      <c r="N205" s="492">
        <f t="shared" si="62"/>
        <v>0</v>
      </c>
      <c r="O205" s="492">
        <f t="shared" si="63"/>
        <v>0</v>
      </c>
      <c r="P205" s="492">
        <f t="shared" si="64"/>
        <v>0</v>
      </c>
      <c r="Q205" s="494">
        <f t="shared" si="65"/>
        <v>26</v>
      </c>
      <c r="R205" s="935">
        <v>1</v>
      </c>
      <c r="S205" s="485"/>
      <c r="T205" s="485"/>
    </row>
    <row r="206" spans="1:34" ht="15.75" customHeight="1" x14ac:dyDescent="0.25">
      <c r="A206" s="335">
        <v>14</v>
      </c>
      <c r="B206" s="310" t="s">
        <v>27</v>
      </c>
      <c r="C206" s="491">
        <v>4</v>
      </c>
      <c r="D206" s="492">
        <v>0</v>
      </c>
      <c r="E206" s="492">
        <v>0</v>
      </c>
      <c r="F206" s="492">
        <v>0</v>
      </c>
      <c r="G206" s="494">
        <f t="shared" si="59"/>
        <v>4</v>
      </c>
      <c r="H206" s="491">
        <v>7</v>
      </c>
      <c r="I206" s="492">
        <v>0</v>
      </c>
      <c r="J206" s="492">
        <v>0</v>
      </c>
      <c r="K206" s="492">
        <v>1</v>
      </c>
      <c r="L206" s="493">
        <f t="shared" si="60"/>
        <v>8</v>
      </c>
      <c r="M206" s="491">
        <f t="shared" si="61"/>
        <v>11</v>
      </c>
      <c r="N206" s="492">
        <f t="shared" si="62"/>
        <v>0</v>
      </c>
      <c r="O206" s="492">
        <f t="shared" si="63"/>
        <v>0</v>
      </c>
      <c r="P206" s="492">
        <f t="shared" si="64"/>
        <v>1</v>
      </c>
      <c r="Q206" s="494">
        <f t="shared" si="65"/>
        <v>12</v>
      </c>
      <c r="R206" s="935">
        <v>14</v>
      </c>
      <c r="S206" s="485"/>
      <c r="T206" s="485"/>
    </row>
    <row r="207" spans="1:34" ht="36" customHeight="1" thickBot="1" x14ac:dyDescent="0.3">
      <c r="A207" s="340">
        <v>15</v>
      </c>
      <c r="B207" s="313" t="s">
        <v>28</v>
      </c>
      <c r="C207" s="495">
        <v>2</v>
      </c>
      <c r="D207" s="496">
        <v>0</v>
      </c>
      <c r="E207" s="496">
        <v>0</v>
      </c>
      <c r="F207" s="496">
        <v>0</v>
      </c>
      <c r="G207" s="498">
        <f t="shared" si="59"/>
        <v>2</v>
      </c>
      <c r="H207" s="495">
        <v>1</v>
      </c>
      <c r="I207" s="496">
        <v>0</v>
      </c>
      <c r="J207" s="496">
        <v>0</v>
      </c>
      <c r="K207" s="496">
        <v>0</v>
      </c>
      <c r="L207" s="497">
        <f t="shared" si="60"/>
        <v>1</v>
      </c>
      <c r="M207" s="495">
        <f t="shared" si="61"/>
        <v>3</v>
      </c>
      <c r="N207" s="496">
        <f t="shared" si="62"/>
        <v>0</v>
      </c>
      <c r="O207" s="496">
        <f t="shared" si="63"/>
        <v>0</v>
      </c>
      <c r="P207" s="496">
        <f t="shared" si="64"/>
        <v>0</v>
      </c>
      <c r="Q207" s="498">
        <f t="shared" si="65"/>
        <v>3</v>
      </c>
      <c r="R207" s="936">
        <v>0</v>
      </c>
      <c r="S207" s="485"/>
      <c r="T207" s="485"/>
    </row>
    <row r="208" spans="1:34" s="560" customFormat="1" ht="21" customHeight="1" x14ac:dyDescent="0.25">
      <c r="A208" s="429"/>
      <c r="B208" s="430" t="s">
        <v>488</v>
      </c>
      <c r="C208" s="431">
        <f t="shared" ref="C208:R208" si="66">SUM(C193:C207)</f>
        <v>78</v>
      </c>
      <c r="D208" s="432">
        <f t="shared" si="66"/>
        <v>0</v>
      </c>
      <c r="E208" s="432">
        <f t="shared" si="66"/>
        <v>0</v>
      </c>
      <c r="F208" s="432">
        <f t="shared" si="66"/>
        <v>1</v>
      </c>
      <c r="G208" s="433">
        <f t="shared" si="66"/>
        <v>79</v>
      </c>
      <c r="H208" s="431">
        <f t="shared" si="66"/>
        <v>143</v>
      </c>
      <c r="I208" s="432">
        <f t="shared" si="66"/>
        <v>0</v>
      </c>
      <c r="J208" s="432">
        <f t="shared" si="66"/>
        <v>0</v>
      </c>
      <c r="K208" s="432">
        <f t="shared" si="66"/>
        <v>1</v>
      </c>
      <c r="L208" s="433">
        <f t="shared" si="66"/>
        <v>144</v>
      </c>
      <c r="M208" s="431">
        <f t="shared" si="66"/>
        <v>221</v>
      </c>
      <c r="N208" s="432">
        <f t="shared" si="66"/>
        <v>0</v>
      </c>
      <c r="O208" s="432">
        <f t="shared" si="66"/>
        <v>0</v>
      </c>
      <c r="P208" s="432">
        <f t="shared" si="66"/>
        <v>2</v>
      </c>
      <c r="Q208" s="433">
        <f t="shared" si="66"/>
        <v>223</v>
      </c>
      <c r="R208" s="434">
        <f t="shared" si="66"/>
        <v>124</v>
      </c>
      <c r="S208" s="435"/>
      <c r="T208" s="435"/>
    </row>
    <row r="209" spans="1:34" ht="15.75" customHeight="1" x14ac:dyDescent="0.25">
      <c r="A209" s="309"/>
      <c r="B209" s="310" t="s">
        <v>436</v>
      </c>
      <c r="C209" s="491">
        <v>65</v>
      </c>
      <c r="D209" s="492">
        <v>0</v>
      </c>
      <c r="E209" s="492">
        <v>0</v>
      </c>
      <c r="F209" s="492">
        <v>1</v>
      </c>
      <c r="G209" s="494">
        <v>66</v>
      </c>
      <c r="H209" s="491">
        <v>166</v>
      </c>
      <c r="I209" s="492">
        <v>2</v>
      </c>
      <c r="J209" s="492">
        <v>0</v>
      </c>
      <c r="K209" s="492">
        <v>0</v>
      </c>
      <c r="L209" s="493">
        <v>168</v>
      </c>
      <c r="M209" s="491">
        <v>231</v>
      </c>
      <c r="N209" s="492">
        <v>2</v>
      </c>
      <c r="O209" s="492">
        <v>0</v>
      </c>
      <c r="P209" s="492">
        <v>1</v>
      </c>
      <c r="Q209" s="494">
        <v>234</v>
      </c>
      <c r="R209" s="741">
        <v>117</v>
      </c>
      <c r="S209" s="485"/>
      <c r="T209" s="485"/>
    </row>
    <row r="210" spans="1:34" ht="15.75" customHeight="1" x14ac:dyDescent="0.25">
      <c r="A210" s="309"/>
      <c r="B210" s="310" t="s">
        <v>387</v>
      </c>
      <c r="C210" s="491">
        <v>55</v>
      </c>
      <c r="D210" s="492">
        <v>0</v>
      </c>
      <c r="E210" s="492">
        <v>0</v>
      </c>
      <c r="F210" s="492">
        <v>1</v>
      </c>
      <c r="G210" s="494">
        <v>56</v>
      </c>
      <c r="H210" s="491">
        <v>170</v>
      </c>
      <c r="I210" s="492">
        <v>2</v>
      </c>
      <c r="J210" s="492">
        <v>0</v>
      </c>
      <c r="K210" s="492">
        <v>1</v>
      </c>
      <c r="L210" s="493">
        <v>173</v>
      </c>
      <c r="M210" s="491">
        <v>225</v>
      </c>
      <c r="N210" s="492">
        <v>2</v>
      </c>
      <c r="O210" s="492">
        <v>0</v>
      </c>
      <c r="P210" s="492">
        <v>2</v>
      </c>
      <c r="Q210" s="494">
        <v>229</v>
      </c>
      <c r="R210" s="741">
        <v>109</v>
      </c>
      <c r="S210" s="485"/>
      <c r="T210" s="485"/>
    </row>
    <row r="211" spans="1:34" ht="15.75" customHeight="1" thickBot="1" x14ac:dyDescent="0.3">
      <c r="A211" s="447"/>
      <c r="B211" s="448" t="s">
        <v>200</v>
      </c>
      <c r="C211" s="449">
        <v>57</v>
      </c>
      <c r="D211" s="507">
        <v>2</v>
      </c>
      <c r="E211" s="507">
        <v>0</v>
      </c>
      <c r="F211" s="507">
        <v>1</v>
      </c>
      <c r="G211" s="508">
        <v>60</v>
      </c>
      <c r="H211" s="449">
        <v>192</v>
      </c>
      <c r="I211" s="507">
        <v>4</v>
      </c>
      <c r="J211" s="507">
        <v>1</v>
      </c>
      <c r="K211" s="507">
        <v>2</v>
      </c>
      <c r="L211" s="1249">
        <v>199</v>
      </c>
      <c r="M211" s="449">
        <v>249</v>
      </c>
      <c r="N211" s="507">
        <v>6</v>
      </c>
      <c r="O211" s="507">
        <v>1</v>
      </c>
      <c r="P211" s="507">
        <v>3</v>
      </c>
      <c r="Q211" s="508">
        <v>259</v>
      </c>
      <c r="R211" s="742">
        <v>98</v>
      </c>
      <c r="S211" s="485"/>
      <c r="T211" s="485"/>
    </row>
    <row r="212" spans="1:34" ht="15.75" customHeight="1" x14ac:dyDescent="0.25">
      <c r="A212" s="302" t="s">
        <v>113</v>
      </c>
    </row>
    <row r="215" spans="1:34" s="303" customFormat="1" ht="30" customHeight="1" thickBot="1" x14ac:dyDescent="0.3">
      <c r="A215" s="271" t="s">
        <v>543</v>
      </c>
    </row>
    <row r="216" spans="1:34" s="305" customFormat="1" ht="24" customHeight="1" thickBot="1" x14ac:dyDescent="0.3">
      <c r="A216" s="325"/>
      <c r="B216" s="326"/>
      <c r="C216" s="1563" t="s">
        <v>106</v>
      </c>
      <c r="D216" s="1564"/>
      <c r="E216" s="1564"/>
      <c r="F216" s="1564"/>
      <c r="G216" s="1565"/>
      <c r="H216" s="1563" t="s">
        <v>107</v>
      </c>
      <c r="I216" s="1564"/>
      <c r="J216" s="1564"/>
      <c r="K216" s="1564"/>
      <c r="L216" s="1565"/>
      <c r="M216" s="1563" t="s">
        <v>108</v>
      </c>
      <c r="N216" s="1564"/>
      <c r="O216" s="1564"/>
      <c r="P216" s="1564"/>
      <c r="Q216" s="1564"/>
      <c r="R216" s="1565"/>
    </row>
    <row r="217" spans="1:34" s="305" customFormat="1" ht="85.5" customHeight="1" thickBot="1" x14ac:dyDescent="0.3">
      <c r="A217" s="327" t="s">
        <v>2</v>
      </c>
      <c r="B217" s="306" t="s">
        <v>3</v>
      </c>
      <c r="C217" s="368" t="s">
        <v>109</v>
      </c>
      <c r="D217" s="365" t="s">
        <v>384</v>
      </c>
      <c r="E217" s="365" t="s">
        <v>385</v>
      </c>
      <c r="F217" s="365" t="s">
        <v>110</v>
      </c>
      <c r="G217" s="405" t="s">
        <v>111</v>
      </c>
      <c r="H217" s="394" t="s">
        <v>109</v>
      </c>
      <c r="I217" s="365" t="s">
        <v>384</v>
      </c>
      <c r="J217" s="365" t="s">
        <v>385</v>
      </c>
      <c r="K217" s="365" t="s">
        <v>110</v>
      </c>
      <c r="L217" s="405" t="s">
        <v>13</v>
      </c>
      <c r="M217" s="394" t="s">
        <v>109</v>
      </c>
      <c r="N217" s="365" t="s">
        <v>384</v>
      </c>
      <c r="O217" s="365" t="s">
        <v>385</v>
      </c>
      <c r="P217" s="365" t="s">
        <v>110</v>
      </c>
      <c r="Q217" s="405" t="s">
        <v>13</v>
      </c>
      <c r="R217" s="516" t="s">
        <v>112</v>
      </c>
    </row>
    <row r="218" spans="1:34" ht="20.25" customHeight="1" x14ac:dyDescent="0.25">
      <c r="A218" s="331">
        <v>1</v>
      </c>
      <c r="B218" s="308" t="s">
        <v>14</v>
      </c>
      <c r="C218" s="487">
        <v>11</v>
      </c>
      <c r="D218" s="488">
        <v>0</v>
      </c>
      <c r="E218" s="488">
        <v>0</v>
      </c>
      <c r="F218" s="488">
        <v>0</v>
      </c>
      <c r="G218" s="490">
        <f t="shared" ref="G218:G232" si="67">SUM(C218:F218)</f>
        <v>11</v>
      </c>
      <c r="H218" s="487">
        <v>21</v>
      </c>
      <c r="I218" s="488">
        <v>1</v>
      </c>
      <c r="J218" s="488">
        <v>0</v>
      </c>
      <c r="K218" s="488">
        <v>0</v>
      </c>
      <c r="L218" s="489">
        <f t="shared" ref="L218:L232" si="68">SUM(H218:K218)</f>
        <v>22</v>
      </c>
      <c r="M218" s="487">
        <f t="shared" ref="M218:M232" si="69">C218+H218</f>
        <v>32</v>
      </c>
      <c r="N218" s="488">
        <f t="shared" ref="N218:N232" si="70">D218+I218</f>
        <v>1</v>
      </c>
      <c r="O218" s="488">
        <f t="shared" ref="O218:O232" si="71">E218+J218</f>
        <v>0</v>
      </c>
      <c r="P218" s="488">
        <f t="shared" ref="P218:P232" si="72">F218+K218</f>
        <v>0</v>
      </c>
      <c r="Q218" s="490">
        <f t="shared" ref="Q218:Q232" si="73">SUM(M218:P218)</f>
        <v>33</v>
      </c>
      <c r="R218" s="934">
        <v>25</v>
      </c>
      <c r="S218" s="485"/>
      <c r="T218" s="485"/>
    </row>
    <row r="219" spans="1:34" ht="15.75" customHeight="1" x14ac:dyDescent="0.25">
      <c r="A219" s="335">
        <v>2</v>
      </c>
      <c r="B219" s="310" t="s">
        <v>15</v>
      </c>
      <c r="C219" s="491">
        <v>0</v>
      </c>
      <c r="D219" s="492">
        <v>0</v>
      </c>
      <c r="E219" s="492">
        <v>0</v>
      </c>
      <c r="F219" s="492">
        <v>0</v>
      </c>
      <c r="G219" s="494">
        <f t="shared" si="67"/>
        <v>0</v>
      </c>
      <c r="H219" s="491">
        <v>12</v>
      </c>
      <c r="I219" s="492">
        <v>0</v>
      </c>
      <c r="J219" s="492">
        <v>0</v>
      </c>
      <c r="K219" s="492">
        <v>0</v>
      </c>
      <c r="L219" s="493">
        <f t="shared" si="68"/>
        <v>12</v>
      </c>
      <c r="M219" s="491">
        <f t="shared" si="69"/>
        <v>12</v>
      </c>
      <c r="N219" s="492">
        <f t="shared" si="70"/>
        <v>0</v>
      </c>
      <c r="O219" s="492">
        <f t="shared" si="71"/>
        <v>0</v>
      </c>
      <c r="P219" s="492">
        <f t="shared" si="72"/>
        <v>0</v>
      </c>
      <c r="Q219" s="494">
        <f t="shared" si="73"/>
        <v>12</v>
      </c>
      <c r="R219" s="935">
        <v>11</v>
      </c>
      <c r="S219" s="485"/>
      <c r="T219" s="485"/>
    </row>
    <row r="220" spans="1:34" ht="15.75" customHeight="1" x14ac:dyDescent="0.25">
      <c r="A220" s="335">
        <v>3</v>
      </c>
      <c r="B220" s="310" t="s">
        <v>16</v>
      </c>
      <c r="C220" s="491">
        <v>6</v>
      </c>
      <c r="D220" s="492">
        <v>0</v>
      </c>
      <c r="E220" s="492">
        <v>0</v>
      </c>
      <c r="F220" s="492">
        <v>0</v>
      </c>
      <c r="G220" s="494">
        <f t="shared" si="67"/>
        <v>6</v>
      </c>
      <c r="H220" s="491">
        <v>16</v>
      </c>
      <c r="I220" s="492">
        <v>0</v>
      </c>
      <c r="J220" s="492">
        <v>0</v>
      </c>
      <c r="K220" s="492">
        <v>0</v>
      </c>
      <c r="L220" s="493">
        <f t="shared" si="68"/>
        <v>16</v>
      </c>
      <c r="M220" s="491">
        <f t="shared" si="69"/>
        <v>22</v>
      </c>
      <c r="N220" s="492">
        <f t="shared" si="70"/>
        <v>0</v>
      </c>
      <c r="O220" s="492">
        <f t="shared" si="71"/>
        <v>0</v>
      </c>
      <c r="P220" s="492">
        <f t="shared" si="72"/>
        <v>0</v>
      </c>
      <c r="Q220" s="494">
        <f t="shared" si="73"/>
        <v>22</v>
      </c>
      <c r="R220" s="935">
        <v>14</v>
      </c>
      <c r="S220" s="485"/>
      <c r="T220" s="569"/>
      <c r="U220" s="568"/>
      <c r="V220" s="569"/>
      <c r="W220" s="569"/>
      <c r="X220" s="569"/>
      <c r="Y220" s="569"/>
      <c r="Z220" s="569"/>
      <c r="AA220" s="569"/>
      <c r="AB220" s="569"/>
      <c r="AC220" s="569"/>
      <c r="AD220" s="569"/>
      <c r="AE220" s="569"/>
      <c r="AF220" s="569"/>
      <c r="AG220" s="569"/>
      <c r="AH220" s="569"/>
    </row>
    <row r="221" spans="1:34" ht="15.75" customHeight="1" x14ac:dyDescent="0.25">
      <c r="A221" s="335">
        <v>4</v>
      </c>
      <c r="B221" s="310" t="s">
        <v>17</v>
      </c>
      <c r="C221" s="491">
        <v>4</v>
      </c>
      <c r="D221" s="492">
        <v>0</v>
      </c>
      <c r="E221" s="492">
        <v>0</v>
      </c>
      <c r="F221" s="492">
        <v>0</v>
      </c>
      <c r="G221" s="494">
        <f t="shared" si="67"/>
        <v>4</v>
      </c>
      <c r="H221" s="491">
        <v>18</v>
      </c>
      <c r="I221" s="492">
        <v>0</v>
      </c>
      <c r="J221" s="492">
        <v>0</v>
      </c>
      <c r="K221" s="492">
        <v>0</v>
      </c>
      <c r="L221" s="493">
        <f t="shared" si="68"/>
        <v>18</v>
      </c>
      <c r="M221" s="491">
        <f t="shared" si="69"/>
        <v>22</v>
      </c>
      <c r="N221" s="492">
        <f t="shared" si="70"/>
        <v>0</v>
      </c>
      <c r="O221" s="492">
        <f t="shared" si="71"/>
        <v>0</v>
      </c>
      <c r="P221" s="492">
        <f t="shared" si="72"/>
        <v>0</v>
      </c>
      <c r="Q221" s="494">
        <f t="shared" si="73"/>
        <v>22</v>
      </c>
      <c r="R221" s="935">
        <v>14</v>
      </c>
      <c r="S221" s="485"/>
      <c r="T221" s="569"/>
      <c r="U221" s="568"/>
      <c r="V221" s="569"/>
      <c r="W221" s="569"/>
      <c r="X221" s="569"/>
      <c r="Y221" s="569"/>
      <c r="Z221" s="569"/>
      <c r="AA221" s="569"/>
      <c r="AB221" s="569"/>
      <c r="AC221" s="569"/>
      <c r="AD221" s="569"/>
      <c r="AE221" s="569"/>
      <c r="AF221" s="569"/>
      <c r="AG221" s="569"/>
      <c r="AH221" s="569"/>
    </row>
    <row r="222" spans="1:34" ht="15.75" customHeight="1" x14ac:dyDescent="0.25">
      <c r="A222" s="335">
        <v>5</v>
      </c>
      <c r="B222" s="310" t="s">
        <v>18</v>
      </c>
      <c r="C222" s="491">
        <v>3</v>
      </c>
      <c r="D222" s="492">
        <v>0</v>
      </c>
      <c r="E222" s="492">
        <v>0</v>
      </c>
      <c r="F222" s="492">
        <v>0</v>
      </c>
      <c r="G222" s="494">
        <f t="shared" si="67"/>
        <v>3</v>
      </c>
      <c r="H222" s="491">
        <v>9</v>
      </c>
      <c r="I222" s="492">
        <v>0</v>
      </c>
      <c r="J222" s="492">
        <v>0</v>
      </c>
      <c r="K222" s="492">
        <v>0</v>
      </c>
      <c r="L222" s="493">
        <f t="shared" si="68"/>
        <v>9</v>
      </c>
      <c r="M222" s="491">
        <f t="shared" si="69"/>
        <v>12</v>
      </c>
      <c r="N222" s="492">
        <f t="shared" si="70"/>
        <v>0</v>
      </c>
      <c r="O222" s="492">
        <f t="shared" si="71"/>
        <v>0</v>
      </c>
      <c r="P222" s="492">
        <f t="shared" si="72"/>
        <v>0</v>
      </c>
      <c r="Q222" s="494">
        <f t="shared" si="73"/>
        <v>12</v>
      </c>
      <c r="R222" s="935">
        <v>0</v>
      </c>
      <c r="S222" s="485"/>
      <c r="T222" s="569"/>
      <c r="U222" s="568"/>
      <c r="V222" s="569"/>
      <c r="W222" s="569"/>
      <c r="X222" s="569"/>
      <c r="Y222" s="569"/>
      <c r="Z222" s="569"/>
      <c r="AA222" s="569"/>
      <c r="AB222" s="569"/>
      <c r="AC222" s="569"/>
      <c r="AD222" s="569"/>
      <c r="AE222" s="569"/>
      <c r="AF222" s="569"/>
      <c r="AG222" s="569"/>
      <c r="AH222" s="569"/>
    </row>
    <row r="223" spans="1:34" ht="15.75" customHeight="1" x14ac:dyDescent="0.25">
      <c r="A223" s="339">
        <v>6</v>
      </c>
      <c r="B223" s="312" t="s">
        <v>19</v>
      </c>
      <c r="C223" s="491">
        <v>1</v>
      </c>
      <c r="D223" s="492">
        <v>0</v>
      </c>
      <c r="E223" s="492">
        <v>0</v>
      </c>
      <c r="F223" s="492">
        <v>0</v>
      </c>
      <c r="G223" s="494">
        <f t="shared" si="67"/>
        <v>1</v>
      </c>
      <c r="H223" s="491">
        <v>6</v>
      </c>
      <c r="I223" s="492">
        <v>0</v>
      </c>
      <c r="J223" s="492">
        <v>0</v>
      </c>
      <c r="K223" s="492">
        <v>0</v>
      </c>
      <c r="L223" s="493">
        <f t="shared" si="68"/>
        <v>6</v>
      </c>
      <c r="M223" s="491">
        <f t="shared" si="69"/>
        <v>7</v>
      </c>
      <c r="N223" s="492">
        <f t="shared" si="70"/>
        <v>0</v>
      </c>
      <c r="O223" s="492">
        <f t="shared" si="71"/>
        <v>0</v>
      </c>
      <c r="P223" s="492">
        <f t="shared" si="72"/>
        <v>0</v>
      </c>
      <c r="Q223" s="494">
        <f t="shared" si="73"/>
        <v>7</v>
      </c>
      <c r="R223" s="935">
        <v>8</v>
      </c>
      <c r="S223" s="485"/>
      <c r="T223" s="569"/>
      <c r="U223" s="568"/>
      <c r="V223" s="569"/>
      <c r="W223" s="569"/>
      <c r="X223" s="569"/>
      <c r="Y223" s="569"/>
      <c r="Z223" s="569"/>
      <c r="AA223" s="569"/>
      <c r="AB223" s="569"/>
      <c r="AC223" s="569"/>
      <c r="AD223" s="569"/>
      <c r="AE223" s="569"/>
      <c r="AF223" s="569"/>
      <c r="AG223" s="569"/>
      <c r="AH223" s="569"/>
    </row>
    <row r="224" spans="1:34" ht="15.75" customHeight="1" x14ac:dyDescent="0.25">
      <c r="A224" s="339">
        <v>7</v>
      </c>
      <c r="B224" s="312" t="s">
        <v>20</v>
      </c>
      <c r="C224" s="491">
        <v>0</v>
      </c>
      <c r="D224" s="492">
        <v>0</v>
      </c>
      <c r="E224" s="492">
        <v>0</v>
      </c>
      <c r="F224" s="492">
        <v>0</v>
      </c>
      <c r="G224" s="494">
        <f t="shared" si="67"/>
        <v>0</v>
      </c>
      <c r="H224" s="491">
        <v>10</v>
      </c>
      <c r="I224" s="492">
        <v>0</v>
      </c>
      <c r="J224" s="492">
        <v>0</v>
      </c>
      <c r="K224" s="492">
        <v>0</v>
      </c>
      <c r="L224" s="493">
        <f t="shared" si="68"/>
        <v>10</v>
      </c>
      <c r="M224" s="491">
        <f t="shared" si="69"/>
        <v>10</v>
      </c>
      <c r="N224" s="492">
        <f t="shared" si="70"/>
        <v>0</v>
      </c>
      <c r="O224" s="492">
        <f t="shared" si="71"/>
        <v>0</v>
      </c>
      <c r="P224" s="492">
        <f t="shared" si="72"/>
        <v>0</v>
      </c>
      <c r="Q224" s="494">
        <f t="shared" si="73"/>
        <v>10</v>
      </c>
      <c r="R224" s="935">
        <v>0</v>
      </c>
      <c r="S224" s="485"/>
      <c r="T224" s="485"/>
    </row>
    <row r="225" spans="1:34" ht="15.75" customHeight="1" x14ac:dyDescent="0.25">
      <c r="A225" s="335">
        <v>8</v>
      </c>
      <c r="B225" s="310" t="s">
        <v>21</v>
      </c>
      <c r="C225" s="491">
        <v>4</v>
      </c>
      <c r="D225" s="492">
        <v>0</v>
      </c>
      <c r="E225" s="492">
        <v>0</v>
      </c>
      <c r="F225" s="492">
        <v>0</v>
      </c>
      <c r="G225" s="494">
        <f t="shared" si="67"/>
        <v>4</v>
      </c>
      <c r="H225" s="491">
        <v>18</v>
      </c>
      <c r="I225" s="492">
        <v>0</v>
      </c>
      <c r="J225" s="492">
        <v>0</v>
      </c>
      <c r="K225" s="492">
        <v>0</v>
      </c>
      <c r="L225" s="493">
        <f t="shared" si="68"/>
        <v>18</v>
      </c>
      <c r="M225" s="491">
        <f t="shared" si="69"/>
        <v>22</v>
      </c>
      <c r="N225" s="492">
        <f t="shared" si="70"/>
        <v>0</v>
      </c>
      <c r="O225" s="492">
        <f t="shared" si="71"/>
        <v>0</v>
      </c>
      <c r="P225" s="492">
        <f t="shared" si="72"/>
        <v>0</v>
      </c>
      <c r="Q225" s="494">
        <f t="shared" si="73"/>
        <v>22</v>
      </c>
      <c r="R225" s="935">
        <v>19</v>
      </c>
      <c r="S225" s="485"/>
      <c r="T225" s="569"/>
      <c r="U225" s="568"/>
      <c r="V225" s="569"/>
      <c r="W225" s="569"/>
      <c r="X225" s="569"/>
      <c r="Y225" s="569"/>
      <c r="Z225" s="569"/>
      <c r="AA225" s="569"/>
      <c r="AB225" s="569"/>
      <c r="AC225" s="569"/>
      <c r="AD225" s="569"/>
      <c r="AE225" s="569"/>
      <c r="AF225" s="569"/>
      <c r="AG225" s="569"/>
      <c r="AH225" s="569"/>
    </row>
    <row r="226" spans="1:34" ht="18.75" customHeight="1" x14ac:dyDescent="0.25">
      <c r="A226" s="335">
        <v>9</v>
      </c>
      <c r="B226" s="310" t="s">
        <v>22</v>
      </c>
      <c r="C226" s="491">
        <v>1</v>
      </c>
      <c r="D226" s="492">
        <v>0</v>
      </c>
      <c r="E226" s="492">
        <v>0</v>
      </c>
      <c r="F226" s="492">
        <v>0</v>
      </c>
      <c r="G226" s="494">
        <f t="shared" si="67"/>
        <v>1</v>
      </c>
      <c r="H226" s="491">
        <v>2</v>
      </c>
      <c r="I226" s="492">
        <v>0</v>
      </c>
      <c r="J226" s="492">
        <v>0</v>
      </c>
      <c r="K226" s="492">
        <v>0</v>
      </c>
      <c r="L226" s="493">
        <f t="shared" si="68"/>
        <v>2</v>
      </c>
      <c r="M226" s="491">
        <f t="shared" si="69"/>
        <v>3</v>
      </c>
      <c r="N226" s="492">
        <f t="shared" si="70"/>
        <v>0</v>
      </c>
      <c r="O226" s="492">
        <f t="shared" si="71"/>
        <v>0</v>
      </c>
      <c r="P226" s="492">
        <f t="shared" si="72"/>
        <v>0</v>
      </c>
      <c r="Q226" s="494">
        <f t="shared" si="73"/>
        <v>3</v>
      </c>
      <c r="R226" s="935">
        <v>0</v>
      </c>
      <c r="S226" s="485"/>
      <c r="T226" s="485"/>
    </row>
    <row r="227" spans="1:34" ht="15.75" customHeight="1" x14ac:dyDescent="0.25">
      <c r="A227" s="335">
        <v>10</v>
      </c>
      <c r="B227" s="310" t="s">
        <v>23</v>
      </c>
      <c r="C227" s="491">
        <v>1</v>
      </c>
      <c r="D227" s="492">
        <v>0</v>
      </c>
      <c r="E227" s="492">
        <v>0</v>
      </c>
      <c r="F227" s="492">
        <v>0</v>
      </c>
      <c r="G227" s="494">
        <f t="shared" si="67"/>
        <v>1</v>
      </c>
      <c r="H227" s="491">
        <v>8</v>
      </c>
      <c r="I227" s="492">
        <v>0</v>
      </c>
      <c r="J227" s="492">
        <v>0</v>
      </c>
      <c r="K227" s="492">
        <v>0</v>
      </c>
      <c r="L227" s="493">
        <f t="shared" si="68"/>
        <v>8</v>
      </c>
      <c r="M227" s="491">
        <f t="shared" si="69"/>
        <v>9</v>
      </c>
      <c r="N227" s="492">
        <f t="shared" si="70"/>
        <v>0</v>
      </c>
      <c r="O227" s="492">
        <f t="shared" si="71"/>
        <v>0</v>
      </c>
      <c r="P227" s="492">
        <f t="shared" si="72"/>
        <v>0</v>
      </c>
      <c r="Q227" s="494">
        <f t="shared" si="73"/>
        <v>9</v>
      </c>
      <c r="R227" s="935">
        <v>0</v>
      </c>
      <c r="S227" s="485"/>
      <c r="T227" s="485"/>
    </row>
    <row r="228" spans="1:34" ht="15.75" customHeight="1" x14ac:dyDescent="0.25">
      <c r="A228" s="339">
        <v>11</v>
      </c>
      <c r="B228" s="312" t="s">
        <v>24</v>
      </c>
      <c r="C228" s="491">
        <v>1</v>
      </c>
      <c r="D228" s="492">
        <v>0</v>
      </c>
      <c r="E228" s="492">
        <v>0</v>
      </c>
      <c r="F228" s="492">
        <v>0</v>
      </c>
      <c r="G228" s="494">
        <f t="shared" si="67"/>
        <v>1</v>
      </c>
      <c r="H228" s="491">
        <v>7</v>
      </c>
      <c r="I228" s="492">
        <v>0</v>
      </c>
      <c r="J228" s="492">
        <v>0</v>
      </c>
      <c r="K228" s="492">
        <v>0</v>
      </c>
      <c r="L228" s="493">
        <f t="shared" si="68"/>
        <v>7</v>
      </c>
      <c r="M228" s="491">
        <f t="shared" si="69"/>
        <v>8</v>
      </c>
      <c r="N228" s="492">
        <f t="shared" si="70"/>
        <v>0</v>
      </c>
      <c r="O228" s="492">
        <f t="shared" si="71"/>
        <v>0</v>
      </c>
      <c r="P228" s="492">
        <f t="shared" si="72"/>
        <v>0</v>
      </c>
      <c r="Q228" s="494">
        <f t="shared" si="73"/>
        <v>8</v>
      </c>
      <c r="R228" s="935">
        <v>0</v>
      </c>
      <c r="S228" s="485"/>
      <c r="T228" s="485"/>
    </row>
    <row r="229" spans="1:34" ht="15.75" customHeight="1" x14ac:dyDescent="0.25">
      <c r="A229" s="335">
        <v>12</v>
      </c>
      <c r="B229" s="310" t="s">
        <v>25</v>
      </c>
      <c r="C229" s="491">
        <v>0</v>
      </c>
      <c r="D229" s="492">
        <v>0</v>
      </c>
      <c r="E229" s="492">
        <v>0</v>
      </c>
      <c r="F229" s="492">
        <v>0</v>
      </c>
      <c r="G229" s="494">
        <f t="shared" si="67"/>
        <v>0</v>
      </c>
      <c r="H229" s="491">
        <v>1</v>
      </c>
      <c r="I229" s="492">
        <v>0</v>
      </c>
      <c r="J229" s="492">
        <v>0</v>
      </c>
      <c r="K229" s="492">
        <v>0</v>
      </c>
      <c r="L229" s="493">
        <f t="shared" si="68"/>
        <v>1</v>
      </c>
      <c r="M229" s="491">
        <f t="shared" si="69"/>
        <v>1</v>
      </c>
      <c r="N229" s="492">
        <f t="shared" si="70"/>
        <v>0</v>
      </c>
      <c r="O229" s="492">
        <f t="shared" si="71"/>
        <v>0</v>
      </c>
      <c r="P229" s="492">
        <f t="shared" si="72"/>
        <v>0</v>
      </c>
      <c r="Q229" s="494">
        <f t="shared" si="73"/>
        <v>1</v>
      </c>
      <c r="R229" s="935">
        <v>1</v>
      </c>
      <c r="S229" s="485"/>
      <c r="T229" s="485"/>
      <c r="Z229" s="482" t="s">
        <v>152</v>
      </c>
    </row>
    <row r="230" spans="1:34" ht="15.75" customHeight="1" x14ac:dyDescent="0.25">
      <c r="A230" s="335">
        <v>13</v>
      </c>
      <c r="B230" s="310" t="s">
        <v>26</v>
      </c>
      <c r="C230" s="491">
        <v>3</v>
      </c>
      <c r="D230" s="492">
        <v>0</v>
      </c>
      <c r="E230" s="492">
        <v>0</v>
      </c>
      <c r="F230" s="492">
        <v>0</v>
      </c>
      <c r="G230" s="494">
        <f t="shared" si="67"/>
        <v>3</v>
      </c>
      <c r="H230" s="491">
        <v>9</v>
      </c>
      <c r="I230" s="492">
        <v>0</v>
      </c>
      <c r="J230" s="492">
        <v>0</v>
      </c>
      <c r="K230" s="492">
        <v>0</v>
      </c>
      <c r="L230" s="493">
        <f t="shared" si="68"/>
        <v>9</v>
      </c>
      <c r="M230" s="491">
        <f t="shared" si="69"/>
        <v>12</v>
      </c>
      <c r="N230" s="492">
        <f t="shared" si="70"/>
        <v>0</v>
      </c>
      <c r="O230" s="492">
        <f t="shared" si="71"/>
        <v>0</v>
      </c>
      <c r="P230" s="492">
        <f t="shared" si="72"/>
        <v>0</v>
      </c>
      <c r="Q230" s="494">
        <f t="shared" si="73"/>
        <v>12</v>
      </c>
      <c r="R230" s="935">
        <v>1</v>
      </c>
      <c r="S230" s="485"/>
      <c r="T230" s="485"/>
    </row>
    <row r="231" spans="1:34" ht="15.75" customHeight="1" x14ac:dyDescent="0.25">
      <c r="A231" s="335">
        <v>14</v>
      </c>
      <c r="B231" s="310" t="s">
        <v>27</v>
      </c>
      <c r="C231" s="491">
        <v>1</v>
      </c>
      <c r="D231" s="492">
        <v>0</v>
      </c>
      <c r="E231" s="492">
        <v>0</v>
      </c>
      <c r="F231" s="492">
        <v>0</v>
      </c>
      <c r="G231" s="494">
        <f t="shared" si="67"/>
        <v>1</v>
      </c>
      <c r="H231" s="491">
        <v>20</v>
      </c>
      <c r="I231" s="492">
        <v>0</v>
      </c>
      <c r="J231" s="492">
        <v>0</v>
      </c>
      <c r="K231" s="492">
        <v>1</v>
      </c>
      <c r="L231" s="493">
        <f t="shared" si="68"/>
        <v>21</v>
      </c>
      <c r="M231" s="491">
        <f t="shared" si="69"/>
        <v>21</v>
      </c>
      <c r="N231" s="492">
        <f t="shared" si="70"/>
        <v>0</v>
      </c>
      <c r="O231" s="492">
        <f t="shared" si="71"/>
        <v>0</v>
      </c>
      <c r="P231" s="492">
        <f t="shared" si="72"/>
        <v>1</v>
      </c>
      <c r="Q231" s="494">
        <f t="shared" si="73"/>
        <v>22</v>
      </c>
      <c r="R231" s="935">
        <v>18</v>
      </c>
      <c r="S231" s="485"/>
      <c r="T231" s="485"/>
    </row>
    <row r="232" spans="1:34" ht="33" customHeight="1" thickBot="1" x14ac:dyDescent="0.3">
      <c r="A232" s="340">
        <v>15</v>
      </c>
      <c r="B232" s="313" t="s">
        <v>28</v>
      </c>
      <c r="C232" s="495">
        <v>2</v>
      </c>
      <c r="D232" s="496">
        <v>0</v>
      </c>
      <c r="E232" s="496">
        <v>0</v>
      </c>
      <c r="F232" s="496">
        <v>0</v>
      </c>
      <c r="G232" s="498">
        <f t="shared" si="67"/>
        <v>2</v>
      </c>
      <c r="H232" s="495">
        <v>1</v>
      </c>
      <c r="I232" s="496">
        <v>0</v>
      </c>
      <c r="J232" s="496">
        <v>0</v>
      </c>
      <c r="K232" s="496">
        <v>0</v>
      </c>
      <c r="L232" s="497">
        <f t="shared" si="68"/>
        <v>1</v>
      </c>
      <c r="M232" s="495">
        <f t="shared" si="69"/>
        <v>3</v>
      </c>
      <c r="N232" s="496">
        <f t="shared" si="70"/>
        <v>0</v>
      </c>
      <c r="O232" s="496">
        <f t="shared" si="71"/>
        <v>0</v>
      </c>
      <c r="P232" s="496">
        <f t="shared" si="72"/>
        <v>0</v>
      </c>
      <c r="Q232" s="498">
        <f t="shared" si="73"/>
        <v>3</v>
      </c>
      <c r="R232" s="936">
        <v>0</v>
      </c>
      <c r="S232" s="485"/>
      <c r="T232" s="485"/>
    </row>
    <row r="233" spans="1:34" s="560" customFormat="1" ht="20.25" customHeight="1" thickBot="1" x14ac:dyDescent="0.3">
      <c r="A233" s="937"/>
      <c r="B233" s="943" t="s">
        <v>488</v>
      </c>
      <c r="C233" s="945">
        <f t="shared" ref="C233:R233" si="74">SUM(C218:C232)</f>
        <v>38</v>
      </c>
      <c r="D233" s="940">
        <f t="shared" si="74"/>
        <v>0</v>
      </c>
      <c r="E233" s="940">
        <f t="shared" si="74"/>
        <v>0</v>
      </c>
      <c r="F233" s="940">
        <f t="shared" si="74"/>
        <v>0</v>
      </c>
      <c r="G233" s="942">
        <f t="shared" si="74"/>
        <v>38</v>
      </c>
      <c r="H233" s="944">
        <f t="shared" si="74"/>
        <v>158</v>
      </c>
      <c r="I233" s="940">
        <f t="shared" si="74"/>
        <v>1</v>
      </c>
      <c r="J233" s="940">
        <f t="shared" si="74"/>
        <v>0</v>
      </c>
      <c r="K233" s="940">
        <f t="shared" si="74"/>
        <v>1</v>
      </c>
      <c r="L233" s="941">
        <f t="shared" si="74"/>
        <v>160</v>
      </c>
      <c r="M233" s="939">
        <f t="shared" si="74"/>
        <v>196</v>
      </c>
      <c r="N233" s="940">
        <f t="shared" si="74"/>
        <v>1</v>
      </c>
      <c r="O233" s="940">
        <f t="shared" si="74"/>
        <v>0</v>
      </c>
      <c r="P233" s="940">
        <f t="shared" si="74"/>
        <v>1</v>
      </c>
      <c r="Q233" s="941">
        <f t="shared" si="74"/>
        <v>198</v>
      </c>
      <c r="R233" s="942">
        <f t="shared" si="74"/>
        <v>111</v>
      </c>
      <c r="S233" s="435"/>
      <c r="T233" s="435"/>
      <c r="U233" s="560" t="s">
        <v>152</v>
      </c>
    </row>
    <row r="234" spans="1:34" ht="20.25" customHeight="1" thickBot="1" x14ac:dyDescent="0.3">
      <c r="A234" s="1132"/>
      <c r="B234" s="1133" t="s">
        <v>436</v>
      </c>
      <c r="C234" s="1134">
        <v>39</v>
      </c>
      <c r="D234" s="1135">
        <v>0</v>
      </c>
      <c r="E234" s="1135">
        <v>0</v>
      </c>
      <c r="F234" s="1135">
        <v>0</v>
      </c>
      <c r="G234" s="1136">
        <v>39</v>
      </c>
      <c r="H234" s="1137">
        <v>150</v>
      </c>
      <c r="I234" s="1135">
        <v>1</v>
      </c>
      <c r="J234" s="1135">
        <v>0</v>
      </c>
      <c r="K234" s="1135">
        <v>1</v>
      </c>
      <c r="L234" s="1138">
        <v>152</v>
      </c>
      <c r="M234" s="1139">
        <v>189</v>
      </c>
      <c r="N234" s="1135">
        <v>1</v>
      </c>
      <c r="O234" s="1135">
        <v>0</v>
      </c>
      <c r="P234" s="1135">
        <v>1</v>
      </c>
      <c r="Q234" s="1138">
        <v>191</v>
      </c>
      <c r="R234" s="1136">
        <v>102</v>
      </c>
      <c r="S234" s="485"/>
      <c r="T234" s="485"/>
      <c r="U234" s="482" t="s">
        <v>152</v>
      </c>
    </row>
    <row r="235" spans="1:34" ht="15.75" customHeight="1" x14ac:dyDescent="0.25">
      <c r="A235" s="302" t="s">
        <v>113</v>
      </c>
    </row>
    <row r="236" spans="1:34" ht="15.75" customHeight="1" x14ac:dyDescent="0.25">
      <c r="A236" s="946" t="s">
        <v>435</v>
      </c>
    </row>
    <row r="237" spans="1:34" ht="15.75" customHeight="1" x14ac:dyDescent="0.25">
      <c r="A237" s="946"/>
    </row>
    <row r="238" spans="1:34" ht="18.75" customHeight="1" x14ac:dyDescent="0.25">
      <c r="A238" s="302"/>
    </row>
    <row r="239" spans="1:34" ht="32.25" customHeight="1" thickBot="1" x14ac:dyDescent="0.3">
      <c r="A239" s="271" t="s">
        <v>544</v>
      </c>
      <c r="B239" s="303"/>
      <c r="C239" s="303"/>
      <c r="D239" s="303"/>
      <c r="E239" s="303"/>
      <c r="F239" s="303"/>
      <c r="G239" s="303"/>
      <c r="H239" s="303"/>
      <c r="I239" s="303"/>
      <c r="J239" s="303"/>
      <c r="K239" s="303"/>
      <c r="L239" s="303"/>
      <c r="M239" s="303"/>
      <c r="N239" s="303"/>
      <c r="O239" s="303"/>
      <c r="P239" s="303"/>
      <c r="Q239" s="303"/>
      <c r="R239" s="303"/>
    </row>
    <row r="240" spans="1:34" ht="24" customHeight="1" thickBot="1" x14ac:dyDescent="0.3">
      <c r="A240" s="325"/>
      <c r="B240" s="326"/>
      <c r="C240" s="1563" t="s">
        <v>106</v>
      </c>
      <c r="D240" s="1564"/>
      <c r="E240" s="1564"/>
      <c r="F240" s="1564"/>
      <c r="G240" s="1565"/>
      <c r="H240" s="1563" t="s">
        <v>107</v>
      </c>
      <c r="I240" s="1564"/>
      <c r="J240" s="1564"/>
      <c r="K240" s="1564"/>
      <c r="L240" s="1565"/>
      <c r="M240" s="1563" t="s">
        <v>108</v>
      </c>
      <c r="N240" s="1564"/>
      <c r="O240" s="1564"/>
      <c r="P240" s="1564"/>
      <c r="Q240" s="1564"/>
      <c r="R240" s="1565"/>
    </row>
    <row r="241" spans="1:25" ht="87" customHeight="1" thickBot="1" x14ac:dyDescent="0.3">
      <c r="A241" s="327" t="s">
        <v>2</v>
      </c>
      <c r="B241" s="306" t="s">
        <v>3</v>
      </c>
      <c r="C241" s="368" t="s">
        <v>109</v>
      </c>
      <c r="D241" s="365" t="s">
        <v>384</v>
      </c>
      <c r="E241" s="365" t="s">
        <v>385</v>
      </c>
      <c r="F241" s="365" t="s">
        <v>110</v>
      </c>
      <c r="G241" s="405" t="s">
        <v>111</v>
      </c>
      <c r="H241" s="394" t="s">
        <v>109</v>
      </c>
      <c r="I241" s="365" t="s">
        <v>384</v>
      </c>
      <c r="J241" s="365" t="s">
        <v>385</v>
      </c>
      <c r="K241" s="365" t="s">
        <v>110</v>
      </c>
      <c r="L241" s="405" t="s">
        <v>13</v>
      </c>
      <c r="M241" s="394" t="s">
        <v>109</v>
      </c>
      <c r="N241" s="365" t="s">
        <v>384</v>
      </c>
      <c r="O241" s="365" t="s">
        <v>385</v>
      </c>
      <c r="P241" s="365" t="s">
        <v>110</v>
      </c>
      <c r="Q241" s="405" t="s">
        <v>13</v>
      </c>
      <c r="R241" s="516" t="s">
        <v>112</v>
      </c>
    </row>
    <row r="242" spans="1:25" ht="18" customHeight="1" x14ac:dyDescent="0.25">
      <c r="A242" s="331">
        <v>1</v>
      </c>
      <c r="B242" s="308" t="s">
        <v>14</v>
      </c>
      <c r="C242" s="487">
        <v>1</v>
      </c>
      <c r="D242" s="488">
        <v>0</v>
      </c>
      <c r="E242" s="488">
        <v>0</v>
      </c>
      <c r="F242" s="488">
        <v>0</v>
      </c>
      <c r="G242" s="490">
        <f t="shared" ref="G242:G256" si="75">SUM(C242:F242)</f>
        <v>1</v>
      </c>
      <c r="H242" s="487">
        <v>2</v>
      </c>
      <c r="I242" s="488">
        <v>0</v>
      </c>
      <c r="J242" s="488">
        <v>0</v>
      </c>
      <c r="K242" s="488">
        <v>0</v>
      </c>
      <c r="L242" s="489">
        <f t="shared" ref="L242:L256" si="76">SUM(H242:K242)</f>
        <v>2</v>
      </c>
      <c r="M242" s="487">
        <f t="shared" ref="M242:M256" si="77">C242+H242</f>
        <v>3</v>
      </c>
      <c r="N242" s="488">
        <f t="shared" ref="N242:N256" si="78">D242+I242</f>
        <v>0</v>
      </c>
      <c r="O242" s="488">
        <f t="shared" ref="O242:O256" si="79">E242+J242</f>
        <v>0</v>
      </c>
      <c r="P242" s="488">
        <f t="shared" ref="P242:P256" si="80">F242+K242</f>
        <v>0</v>
      </c>
      <c r="Q242" s="490">
        <f t="shared" ref="Q242:Q256" si="81">SUM(M242:P242)</f>
        <v>3</v>
      </c>
      <c r="R242" s="934">
        <v>2</v>
      </c>
    </row>
    <row r="243" spans="1:25" ht="15.75" customHeight="1" x14ac:dyDescent="0.25">
      <c r="A243" s="335">
        <v>2</v>
      </c>
      <c r="B243" s="310" t="s">
        <v>15</v>
      </c>
      <c r="C243" s="491">
        <v>0</v>
      </c>
      <c r="D243" s="492">
        <v>0</v>
      </c>
      <c r="E243" s="492">
        <v>0</v>
      </c>
      <c r="F243" s="492">
        <v>0</v>
      </c>
      <c r="G243" s="494">
        <f t="shared" si="75"/>
        <v>0</v>
      </c>
      <c r="H243" s="491">
        <v>3</v>
      </c>
      <c r="I243" s="492">
        <v>0</v>
      </c>
      <c r="J243" s="492">
        <v>0</v>
      </c>
      <c r="K243" s="492">
        <v>0</v>
      </c>
      <c r="L243" s="493">
        <f t="shared" si="76"/>
        <v>3</v>
      </c>
      <c r="M243" s="491">
        <f t="shared" si="77"/>
        <v>3</v>
      </c>
      <c r="N243" s="492">
        <f t="shared" si="78"/>
        <v>0</v>
      </c>
      <c r="O243" s="492">
        <f t="shared" si="79"/>
        <v>0</v>
      </c>
      <c r="P243" s="492">
        <f t="shared" si="80"/>
        <v>0</v>
      </c>
      <c r="Q243" s="494">
        <f t="shared" si="81"/>
        <v>3</v>
      </c>
      <c r="R243" s="935">
        <v>3</v>
      </c>
    </row>
    <row r="244" spans="1:25" ht="15.75" customHeight="1" x14ac:dyDescent="0.25">
      <c r="A244" s="335">
        <v>3</v>
      </c>
      <c r="B244" s="310" t="s">
        <v>16</v>
      </c>
      <c r="C244" s="491">
        <v>0</v>
      </c>
      <c r="D244" s="492">
        <v>0</v>
      </c>
      <c r="E244" s="492">
        <v>0</v>
      </c>
      <c r="F244" s="492">
        <v>0</v>
      </c>
      <c r="G244" s="494">
        <f t="shared" si="75"/>
        <v>0</v>
      </c>
      <c r="H244" s="491">
        <v>10</v>
      </c>
      <c r="I244" s="492">
        <v>0</v>
      </c>
      <c r="J244" s="492">
        <v>0</v>
      </c>
      <c r="K244" s="492">
        <v>0</v>
      </c>
      <c r="L244" s="493">
        <f t="shared" si="76"/>
        <v>10</v>
      </c>
      <c r="M244" s="491">
        <f t="shared" si="77"/>
        <v>10</v>
      </c>
      <c r="N244" s="492">
        <f t="shared" si="78"/>
        <v>0</v>
      </c>
      <c r="O244" s="492">
        <f t="shared" si="79"/>
        <v>0</v>
      </c>
      <c r="P244" s="492">
        <f t="shared" si="80"/>
        <v>0</v>
      </c>
      <c r="Q244" s="494">
        <f t="shared" si="81"/>
        <v>10</v>
      </c>
      <c r="R244" s="935">
        <v>6</v>
      </c>
    </row>
    <row r="245" spans="1:25" ht="15.75" customHeight="1" x14ac:dyDescent="0.25">
      <c r="A245" s="335">
        <v>4</v>
      </c>
      <c r="B245" s="310" t="s">
        <v>17</v>
      </c>
      <c r="C245" s="491">
        <v>0</v>
      </c>
      <c r="D245" s="492">
        <v>0</v>
      </c>
      <c r="E245" s="492">
        <v>0</v>
      </c>
      <c r="F245" s="492">
        <v>0</v>
      </c>
      <c r="G245" s="494">
        <f t="shared" si="75"/>
        <v>0</v>
      </c>
      <c r="H245" s="491">
        <v>11</v>
      </c>
      <c r="I245" s="492">
        <v>0</v>
      </c>
      <c r="J245" s="492">
        <v>0</v>
      </c>
      <c r="K245" s="492">
        <v>0</v>
      </c>
      <c r="L245" s="493">
        <f t="shared" si="76"/>
        <v>11</v>
      </c>
      <c r="M245" s="491">
        <f t="shared" si="77"/>
        <v>11</v>
      </c>
      <c r="N245" s="492">
        <f t="shared" si="78"/>
        <v>0</v>
      </c>
      <c r="O245" s="492">
        <f t="shared" si="79"/>
        <v>0</v>
      </c>
      <c r="P245" s="492">
        <f t="shared" si="80"/>
        <v>0</v>
      </c>
      <c r="Q245" s="494">
        <f t="shared" si="81"/>
        <v>11</v>
      </c>
      <c r="R245" s="935">
        <v>11</v>
      </c>
    </row>
    <row r="246" spans="1:25" ht="15.75" customHeight="1" x14ac:dyDescent="0.25">
      <c r="A246" s="335">
        <v>5</v>
      </c>
      <c r="B246" s="310" t="s">
        <v>18</v>
      </c>
      <c r="C246" s="491">
        <v>0</v>
      </c>
      <c r="D246" s="492">
        <v>0</v>
      </c>
      <c r="E246" s="492">
        <v>0</v>
      </c>
      <c r="F246" s="492">
        <v>0</v>
      </c>
      <c r="G246" s="494">
        <f t="shared" si="75"/>
        <v>0</v>
      </c>
      <c r="H246" s="491">
        <v>9</v>
      </c>
      <c r="I246" s="492">
        <v>0</v>
      </c>
      <c r="J246" s="492">
        <v>0</v>
      </c>
      <c r="K246" s="492">
        <v>0</v>
      </c>
      <c r="L246" s="493">
        <f t="shared" si="76"/>
        <v>9</v>
      </c>
      <c r="M246" s="491">
        <f t="shared" si="77"/>
        <v>9</v>
      </c>
      <c r="N246" s="492">
        <f t="shared" si="78"/>
        <v>0</v>
      </c>
      <c r="O246" s="492">
        <f t="shared" si="79"/>
        <v>0</v>
      </c>
      <c r="P246" s="492">
        <f t="shared" si="80"/>
        <v>0</v>
      </c>
      <c r="Q246" s="494">
        <f t="shared" si="81"/>
        <v>9</v>
      </c>
      <c r="R246" s="935">
        <v>0</v>
      </c>
      <c r="Y246" s="482" t="s">
        <v>152</v>
      </c>
    </row>
    <row r="247" spans="1:25" ht="15.75" customHeight="1" x14ac:dyDescent="0.25">
      <c r="A247" s="339">
        <v>6</v>
      </c>
      <c r="B247" s="312" t="s">
        <v>19</v>
      </c>
      <c r="C247" s="491">
        <v>1</v>
      </c>
      <c r="D247" s="492">
        <v>0</v>
      </c>
      <c r="E247" s="492">
        <v>0</v>
      </c>
      <c r="F247" s="492">
        <v>0</v>
      </c>
      <c r="G247" s="494">
        <f t="shared" si="75"/>
        <v>1</v>
      </c>
      <c r="H247" s="491">
        <v>3</v>
      </c>
      <c r="I247" s="492">
        <v>0</v>
      </c>
      <c r="J247" s="492">
        <v>0</v>
      </c>
      <c r="K247" s="492">
        <v>0</v>
      </c>
      <c r="L247" s="493">
        <f t="shared" si="76"/>
        <v>3</v>
      </c>
      <c r="M247" s="491">
        <f t="shared" si="77"/>
        <v>4</v>
      </c>
      <c r="N247" s="492">
        <f t="shared" si="78"/>
        <v>0</v>
      </c>
      <c r="O247" s="492">
        <f t="shared" si="79"/>
        <v>0</v>
      </c>
      <c r="P247" s="492">
        <f t="shared" si="80"/>
        <v>0</v>
      </c>
      <c r="Q247" s="494">
        <f t="shared" si="81"/>
        <v>4</v>
      </c>
      <c r="R247" s="935">
        <v>5</v>
      </c>
    </row>
    <row r="248" spans="1:25" ht="15.75" customHeight="1" x14ac:dyDescent="0.25">
      <c r="A248" s="339">
        <v>7</v>
      </c>
      <c r="B248" s="312" t="s">
        <v>20</v>
      </c>
      <c r="C248" s="491">
        <v>0</v>
      </c>
      <c r="D248" s="492">
        <v>0</v>
      </c>
      <c r="E248" s="492">
        <v>0</v>
      </c>
      <c r="F248" s="492">
        <v>0</v>
      </c>
      <c r="G248" s="494">
        <f t="shared" si="75"/>
        <v>0</v>
      </c>
      <c r="H248" s="491">
        <v>0</v>
      </c>
      <c r="I248" s="492">
        <v>0</v>
      </c>
      <c r="J248" s="492">
        <v>0</v>
      </c>
      <c r="K248" s="492">
        <v>0</v>
      </c>
      <c r="L248" s="493">
        <f t="shared" si="76"/>
        <v>0</v>
      </c>
      <c r="M248" s="491">
        <f t="shared" si="77"/>
        <v>0</v>
      </c>
      <c r="N248" s="492">
        <f t="shared" si="78"/>
        <v>0</v>
      </c>
      <c r="O248" s="492">
        <f t="shared" si="79"/>
        <v>0</v>
      </c>
      <c r="P248" s="492">
        <f t="shared" si="80"/>
        <v>0</v>
      </c>
      <c r="Q248" s="494">
        <f t="shared" si="81"/>
        <v>0</v>
      </c>
      <c r="R248" s="935">
        <v>0</v>
      </c>
    </row>
    <row r="249" spans="1:25" ht="15.75" customHeight="1" x14ac:dyDescent="0.25">
      <c r="A249" s="335">
        <v>8</v>
      </c>
      <c r="B249" s="310" t="s">
        <v>21</v>
      </c>
      <c r="C249" s="491">
        <v>1</v>
      </c>
      <c r="D249" s="492">
        <v>0</v>
      </c>
      <c r="E249" s="492">
        <v>0</v>
      </c>
      <c r="F249" s="492">
        <v>0</v>
      </c>
      <c r="G249" s="494">
        <f t="shared" si="75"/>
        <v>1</v>
      </c>
      <c r="H249" s="491">
        <v>4</v>
      </c>
      <c r="I249" s="492">
        <v>0</v>
      </c>
      <c r="J249" s="492">
        <v>0</v>
      </c>
      <c r="K249" s="492">
        <v>0</v>
      </c>
      <c r="L249" s="493">
        <f t="shared" si="76"/>
        <v>4</v>
      </c>
      <c r="M249" s="491">
        <f t="shared" si="77"/>
        <v>5</v>
      </c>
      <c r="N249" s="492">
        <f t="shared" si="78"/>
        <v>0</v>
      </c>
      <c r="O249" s="492">
        <f t="shared" si="79"/>
        <v>0</v>
      </c>
      <c r="P249" s="492">
        <f t="shared" si="80"/>
        <v>0</v>
      </c>
      <c r="Q249" s="494">
        <f t="shared" si="81"/>
        <v>5</v>
      </c>
      <c r="R249" s="935">
        <v>6</v>
      </c>
    </row>
    <row r="250" spans="1:25" ht="15.75" customHeight="1" x14ac:dyDescent="0.25">
      <c r="A250" s="335">
        <v>9</v>
      </c>
      <c r="B250" s="310" t="s">
        <v>22</v>
      </c>
      <c r="C250" s="491">
        <v>0</v>
      </c>
      <c r="D250" s="492">
        <v>0</v>
      </c>
      <c r="E250" s="492">
        <v>0</v>
      </c>
      <c r="F250" s="492">
        <v>0</v>
      </c>
      <c r="G250" s="494">
        <f t="shared" si="75"/>
        <v>0</v>
      </c>
      <c r="H250" s="491">
        <v>0</v>
      </c>
      <c r="I250" s="492">
        <v>0</v>
      </c>
      <c r="J250" s="492">
        <v>0</v>
      </c>
      <c r="K250" s="492">
        <v>0</v>
      </c>
      <c r="L250" s="493">
        <f t="shared" si="76"/>
        <v>0</v>
      </c>
      <c r="M250" s="491">
        <f t="shared" si="77"/>
        <v>0</v>
      </c>
      <c r="N250" s="492">
        <f t="shared" si="78"/>
        <v>0</v>
      </c>
      <c r="O250" s="492">
        <f t="shared" si="79"/>
        <v>0</v>
      </c>
      <c r="P250" s="492">
        <f t="shared" si="80"/>
        <v>0</v>
      </c>
      <c r="Q250" s="494">
        <f t="shared" si="81"/>
        <v>0</v>
      </c>
      <c r="R250" s="935">
        <v>3</v>
      </c>
    </row>
    <row r="251" spans="1:25" ht="15.75" customHeight="1" x14ac:dyDescent="0.25">
      <c r="A251" s="335">
        <v>10</v>
      </c>
      <c r="B251" s="310" t="s">
        <v>23</v>
      </c>
      <c r="C251" s="491">
        <v>1</v>
      </c>
      <c r="D251" s="492">
        <v>0</v>
      </c>
      <c r="E251" s="492">
        <v>0</v>
      </c>
      <c r="F251" s="492">
        <v>0</v>
      </c>
      <c r="G251" s="494">
        <f t="shared" si="75"/>
        <v>1</v>
      </c>
      <c r="H251" s="491">
        <v>1</v>
      </c>
      <c r="I251" s="492">
        <v>0</v>
      </c>
      <c r="J251" s="492">
        <v>0</v>
      </c>
      <c r="K251" s="492">
        <v>0</v>
      </c>
      <c r="L251" s="493">
        <f t="shared" si="76"/>
        <v>1</v>
      </c>
      <c r="M251" s="491">
        <f t="shared" si="77"/>
        <v>2</v>
      </c>
      <c r="N251" s="492">
        <f t="shared" si="78"/>
        <v>0</v>
      </c>
      <c r="O251" s="492">
        <f t="shared" si="79"/>
        <v>0</v>
      </c>
      <c r="P251" s="492">
        <f t="shared" si="80"/>
        <v>0</v>
      </c>
      <c r="Q251" s="494">
        <f t="shared" si="81"/>
        <v>2</v>
      </c>
      <c r="R251" s="935">
        <v>0</v>
      </c>
    </row>
    <row r="252" spans="1:25" ht="15.75" customHeight="1" x14ac:dyDescent="0.25">
      <c r="A252" s="339">
        <v>11</v>
      </c>
      <c r="B252" s="312" t="s">
        <v>24</v>
      </c>
      <c r="C252" s="491">
        <v>0</v>
      </c>
      <c r="D252" s="492">
        <v>0</v>
      </c>
      <c r="E252" s="492">
        <v>0</v>
      </c>
      <c r="F252" s="492">
        <v>0</v>
      </c>
      <c r="G252" s="494">
        <f t="shared" si="75"/>
        <v>0</v>
      </c>
      <c r="H252" s="491">
        <v>1</v>
      </c>
      <c r="I252" s="492">
        <v>0</v>
      </c>
      <c r="J252" s="492">
        <v>0</v>
      </c>
      <c r="K252" s="492">
        <v>0</v>
      </c>
      <c r="L252" s="493">
        <f t="shared" si="76"/>
        <v>1</v>
      </c>
      <c r="M252" s="491">
        <f t="shared" si="77"/>
        <v>1</v>
      </c>
      <c r="N252" s="492">
        <f t="shared" si="78"/>
        <v>0</v>
      </c>
      <c r="O252" s="492">
        <f t="shared" si="79"/>
        <v>0</v>
      </c>
      <c r="P252" s="492">
        <f t="shared" si="80"/>
        <v>0</v>
      </c>
      <c r="Q252" s="494">
        <f t="shared" si="81"/>
        <v>1</v>
      </c>
      <c r="R252" s="935">
        <v>0</v>
      </c>
    </row>
    <row r="253" spans="1:25" ht="15.75" customHeight="1" x14ac:dyDescent="0.25">
      <c r="A253" s="335">
        <v>12</v>
      </c>
      <c r="B253" s="310" t="s">
        <v>25</v>
      </c>
      <c r="C253" s="491">
        <v>0</v>
      </c>
      <c r="D253" s="492">
        <v>0</v>
      </c>
      <c r="E253" s="492">
        <v>0</v>
      </c>
      <c r="F253" s="492">
        <v>0</v>
      </c>
      <c r="G253" s="494">
        <f t="shared" si="75"/>
        <v>0</v>
      </c>
      <c r="H253" s="491">
        <v>1</v>
      </c>
      <c r="I253" s="492">
        <v>0</v>
      </c>
      <c r="J253" s="492">
        <v>0</v>
      </c>
      <c r="K253" s="492">
        <v>0</v>
      </c>
      <c r="L253" s="493">
        <f t="shared" si="76"/>
        <v>1</v>
      </c>
      <c r="M253" s="491">
        <f t="shared" si="77"/>
        <v>1</v>
      </c>
      <c r="N253" s="492">
        <f t="shared" si="78"/>
        <v>0</v>
      </c>
      <c r="O253" s="492">
        <f t="shared" si="79"/>
        <v>0</v>
      </c>
      <c r="P253" s="492">
        <f t="shared" si="80"/>
        <v>0</v>
      </c>
      <c r="Q253" s="494">
        <f t="shared" si="81"/>
        <v>1</v>
      </c>
      <c r="R253" s="935">
        <v>0</v>
      </c>
    </row>
    <row r="254" spans="1:25" ht="15.75" customHeight="1" x14ac:dyDescent="0.25">
      <c r="A254" s="335">
        <v>13</v>
      </c>
      <c r="B254" s="310" t="s">
        <v>26</v>
      </c>
      <c r="C254" s="491">
        <v>0</v>
      </c>
      <c r="D254" s="492">
        <v>0</v>
      </c>
      <c r="E254" s="492">
        <v>0</v>
      </c>
      <c r="F254" s="492">
        <v>0</v>
      </c>
      <c r="G254" s="494">
        <f t="shared" si="75"/>
        <v>0</v>
      </c>
      <c r="H254" s="491">
        <v>1</v>
      </c>
      <c r="I254" s="492">
        <v>0</v>
      </c>
      <c r="J254" s="492">
        <v>0</v>
      </c>
      <c r="K254" s="492">
        <v>0</v>
      </c>
      <c r="L254" s="493">
        <f t="shared" si="76"/>
        <v>1</v>
      </c>
      <c r="M254" s="491">
        <f t="shared" si="77"/>
        <v>1</v>
      </c>
      <c r="N254" s="492">
        <f t="shared" si="78"/>
        <v>0</v>
      </c>
      <c r="O254" s="492">
        <f t="shared" si="79"/>
        <v>0</v>
      </c>
      <c r="P254" s="492">
        <f t="shared" si="80"/>
        <v>0</v>
      </c>
      <c r="Q254" s="494">
        <f t="shared" si="81"/>
        <v>1</v>
      </c>
      <c r="R254" s="935">
        <v>1</v>
      </c>
    </row>
    <row r="255" spans="1:25" ht="15.75" customHeight="1" x14ac:dyDescent="0.25">
      <c r="A255" s="335">
        <v>14</v>
      </c>
      <c r="B255" s="310" t="s">
        <v>27</v>
      </c>
      <c r="C255" s="491">
        <v>0</v>
      </c>
      <c r="D255" s="492">
        <v>0</v>
      </c>
      <c r="E255" s="492">
        <v>0</v>
      </c>
      <c r="F255" s="492">
        <v>0</v>
      </c>
      <c r="G255" s="494">
        <f t="shared" si="75"/>
        <v>0</v>
      </c>
      <c r="H255" s="491">
        <v>1</v>
      </c>
      <c r="I255" s="492">
        <v>0</v>
      </c>
      <c r="J255" s="492">
        <v>0</v>
      </c>
      <c r="K255" s="492">
        <v>1</v>
      </c>
      <c r="L255" s="493">
        <f t="shared" si="76"/>
        <v>2</v>
      </c>
      <c r="M255" s="491">
        <f t="shared" si="77"/>
        <v>1</v>
      </c>
      <c r="N255" s="492">
        <f t="shared" si="78"/>
        <v>0</v>
      </c>
      <c r="O255" s="492">
        <f t="shared" si="79"/>
        <v>0</v>
      </c>
      <c r="P255" s="492">
        <f t="shared" si="80"/>
        <v>1</v>
      </c>
      <c r="Q255" s="494">
        <f t="shared" si="81"/>
        <v>2</v>
      </c>
      <c r="R255" s="935">
        <v>1</v>
      </c>
    </row>
    <row r="256" spans="1:25" ht="30.75" customHeight="1" thickBot="1" x14ac:dyDescent="0.3">
      <c r="A256" s="340">
        <v>15</v>
      </c>
      <c r="B256" s="313" t="s">
        <v>28</v>
      </c>
      <c r="C256" s="495">
        <v>0</v>
      </c>
      <c r="D256" s="496">
        <v>0</v>
      </c>
      <c r="E256" s="496">
        <v>0</v>
      </c>
      <c r="F256" s="496">
        <v>0</v>
      </c>
      <c r="G256" s="498">
        <f t="shared" si="75"/>
        <v>0</v>
      </c>
      <c r="H256" s="495">
        <v>4</v>
      </c>
      <c r="I256" s="496">
        <v>0</v>
      </c>
      <c r="J256" s="496">
        <v>0</v>
      </c>
      <c r="K256" s="496">
        <v>0</v>
      </c>
      <c r="L256" s="497">
        <f t="shared" si="76"/>
        <v>4</v>
      </c>
      <c r="M256" s="495">
        <f t="shared" si="77"/>
        <v>4</v>
      </c>
      <c r="N256" s="496">
        <f t="shared" si="78"/>
        <v>0</v>
      </c>
      <c r="O256" s="496">
        <f t="shared" si="79"/>
        <v>0</v>
      </c>
      <c r="P256" s="496">
        <f t="shared" si="80"/>
        <v>0</v>
      </c>
      <c r="Q256" s="498">
        <f t="shared" si="81"/>
        <v>4</v>
      </c>
      <c r="R256" s="936">
        <v>0</v>
      </c>
    </row>
    <row r="257" spans="1:18" ht="22.5" customHeight="1" thickBot="1" x14ac:dyDescent="0.3">
      <c r="A257" s="937"/>
      <c r="B257" s="938" t="s">
        <v>488</v>
      </c>
      <c r="C257" s="939">
        <f t="shared" ref="C257:R257" si="82">SUM(C242:C256)</f>
        <v>4</v>
      </c>
      <c r="D257" s="940">
        <f t="shared" si="82"/>
        <v>0</v>
      </c>
      <c r="E257" s="940">
        <f t="shared" si="82"/>
        <v>0</v>
      </c>
      <c r="F257" s="940">
        <f t="shared" si="82"/>
        <v>0</v>
      </c>
      <c r="G257" s="941">
        <f t="shared" si="82"/>
        <v>4</v>
      </c>
      <c r="H257" s="939">
        <f t="shared" si="82"/>
        <v>51</v>
      </c>
      <c r="I257" s="940">
        <f t="shared" si="82"/>
        <v>0</v>
      </c>
      <c r="J257" s="940">
        <f t="shared" si="82"/>
        <v>0</v>
      </c>
      <c r="K257" s="940">
        <f t="shared" si="82"/>
        <v>1</v>
      </c>
      <c r="L257" s="941">
        <f t="shared" si="82"/>
        <v>52</v>
      </c>
      <c r="M257" s="939">
        <f t="shared" si="82"/>
        <v>55</v>
      </c>
      <c r="N257" s="940">
        <f t="shared" si="82"/>
        <v>0</v>
      </c>
      <c r="O257" s="940">
        <f t="shared" si="82"/>
        <v>0</v>
      </c>
      <c r="P257" s="940">
        <f t="shared" si="82"/>
        <v>1</v>
      </c>
      <c r="Q257" s="941">
        <f t="shared" si="82"/>
        <v>56</v>
      </c>
      <c r="R257" s="942">
        <f t="shared" si="82"/>
        <v>38</v>
      </c>
    </row>
    <row r="258" spans="1:18" ht="21" customHeight="1" thickBot="1" x14ac:dyDescent="0.3">
      <c r="A258" s="1132"/>
      <c r="B258" s="1140" t="s">
        <v>436</v>
      </c>
      <c r="C258" s="1139">
        <v>3</v>
      </c>
      <c r="D258" s="1135">
        <v>0</v>
      </c>
      <c r="E258" s="1135">
        <v>0</v>
      </c>
      <c r="F258" s="1135">
        <v>0</v>
      </c>
      <c r="G258" s="1138">
        <v>3</v>
      </c>
      <c r="H258" s="1139">
        <v>53</v>
      </c>
      <c r="I258" s="1135">
        <v>0</v>
      </c>
      <c r="J258" s="1135">
        <v>0</v>
      </c>
      <c r="K258" s="1135">
        <v>0</v>
      </c>
      <c r="L258" s="1138">
        <v>53</v>
      </c>
      <c r="M258" s="1139">
        <v>56</v>
      </c>
      <c r="N258" s="1135">
        <v>0</v>
      </c>
      <c r="O258" s="1135">
        <v>0</v>
      </c>
      <c r="P258" s="1135">
        <v>0</v>
      </c>
      <c r="Q258" s="1138">
        <v>56</v>
      </c>
      <c r="R258" s="1136">
        <v>29</v>
      </c>
    </row>
    <row r="259" spans="1:18" ht="15.75" customHeight="1" x14ac:dyDescent="0.25">
      <c r="A259" s="302" t="s">
        <v>113</v>
      </c>
      <c r="B259" s="443"/>
      <c r="C259" s="444"/>
      <c r="D259" s="444"/>
      <c r="E259" s="444"/>
      <c r="F259" s="444"/>
      <c r="G259" s="444"/>
      <c r="H259" s="444"/>
      <c r="I259" s="444"/>
      <c r="J259" s="444"/>
      <c r="K259" s="444"/>
      <c r="L259" s="444"/>
      <c r="M259" s="444"/>
      <c r="N259" s="444"/>
      <c r="O259" s="444"/>
      <c r="P259" s="444"/>
      <c r="Q259" s="444"/>
      <c r="R259" s="444"/>
    </row>
    <row r="260" spans="1:18" ht="15.75" customHeight="1" x14ac:dyDescent="0.25">
      <c r="A260" s="946" t="s">
        <v>435</v>
      </c>
    </row>
    <row r="261" spans="1:18" ht="15.75" customHeight="1" x14ac:dyDescent="0.25">
      <c r="A261" s="946"/>
    </row>
    <row r="265" spans="1:18" ht="15.75" customHeight="1" thickBot="1" x14ac:dyDescent="0.3">
      <c r="A265" s="271" t="s">
        <v>545</v>
      </c>
      <c r="B265" s="303"/>
      <c r="C265" s="303"/>
      <c r="D265" s="303"/>
      <c r="E265" s="303"/>
      <c r="F265" s="303"/>
      <c r="G265" s="303"/>
      <c r="H265" s="303"/>
      <c r="I265" s="303"/>
      <c r="J265" s="303"/>
      <c r="K265" s="303"/>
      <c r="L265" s="303"/>
      <c r="M265" s="303"/>
      <c r="N265" s="303"/>
      <c r="O265" s="303"/>
      <c r="P265" s="303"/>
      <c r="Q265" s="303"/>
      <c r="R265" s="303"/>
    </row>
    <row r="266" spans="1:18" ht="15.75" customHeight="1" thickBot="1" x14ac:dyDescent="0.3">
      <c r="A266" s="325"/>
      <c r="B266" s="326"/>
      <c r="C266" s="1563" t="s">
        <v>106</v>
      </c>
      <c r="D266" s="1564"/>
      <c r="E266" s="1564"/>
      <c r="F266" s="1564"/>
      <c r="G266" s="1565"/>
      <c r="H266" s="1563" t="s">
        <v>107</v>
      </c>
      <c r="I266" s="1564"/>
      <c r="J266" s="1564"/>
      <c r="K266" s="1564"/>
      <c r="L266" s="1565"/>
      <c r="M266" s="1563" t="s">
        <v>108</v>
      </c>
      <c r="N266" s="1564"/>
      <c r="O266" s="1564"/>
      <c r="P266" s="1564"/>
      <c r="Q266" s="1564"/>
      <c r="R266" s="1565"/>
    </row>
    <row r="267" spans="1:18" ht="15.75" customHeight="1" thickBot="1" x14ac:dyDescent="0.3">
      <c r="A267" s="327" t="s">
        <v>2</v>
      </c>
      <c r="B267" s="306" t="s">
        <v>3</v>
      </c>
      <c r="C267" s="368" t="s">
        <v>109</v>
      </c>
      <c r="D267" s="365" t="s">
        <v>384</v>
      </c>
      <c r="E267" s="365" t="s">
        <v>385</v>
      </c>
      <c r="F267" s="365" t="s">
        <v>110</v>
      </c>
      <c r="G267" s="405" t="s">
        <v>111</v>
      </c>
      <c r="H267" s="394" t="s">
        <v>109</v>
      </c>
      <c r="I267" s="365" t="s">
        <v>384</v>
      </c>
      <c r="J267" s="365" t="s">
        <v>385</v>
      </c>
      <c r="K267" s="365" t="s">
        <v>110</v>
      </c>
      <c r="L267" s="405" t="s">
        <v>13</v>
      </c>
      <c r="M267" s="394" t="s">
        <v>109</v>
      </c>
      <c r="N267" s="365" t="s">
        <v>384</v>
      </c>
      <c r="O267" s="365" t="s">
        <v>385</v>
      </c>
      <c r="P267" s="365" t="s">
        <v>110</v>
      </c>
      <c r="Q267" s="405" t="s">
        <v>13</v>
      </c>
      <c r="R267" s="516" t="s">
        <v>112</v>
      </c>
    </row>
    <row r="268" spans="1:18" ht="15.75" customHeight="1" x14ac:dyDescent="0.25">
      <c r="A268" s="331">
        <v>1</v>
      </c>
      <c r="B268" s="308" t="s">
        <v>14</v>
      </c>
      <c r="C268" s="487">
        <f t="shared" ref="C268:F282" si="83">C218+C242</f>
        <v>12</v>
      </c>
      <c r="D268" s="488">
        <f t="shared" si="83"/>
        <v>0</v>
      </c>
      <c r="E268" s="488">
        <f t="shared" si="83"/>
        <v>0</v>
      </c>
      <c r="F268" s="488">
        <f t="shared" si="83"/>
        <v>0</v>
      </c>
      <c r="G268" s="490">
        <f t="shared" ref="G268:G282" si="84">SUM(C268:F268)</f>
        <v>12</v>
      </c>
      <c r="H268" s="487">
        <f t="shared" ref="H268:K282" si="85">H218+H242</f>
        <v>23</v>
      </c>
      <c r="I268" s="488">
        <f t="shared" si="85"/>
        <v>1</v>
      </c>
      <c r="J268" s="488">
        <f t="shared" si="85"/>
        <v>0</v>
      </c>
      <c r="K268" s="488">
        <f t="shared" si="85"/>
        <v>0</v>
      </c>
      <c r="L268" s="489">
        <f t="shared" ref="L268:L282" si="86">SUM(H268:K268)</f>
        <v>24</v>
      </c>
      <c r="M268" s="487">
        <f t="shared" ref="M268:M282" si="87">C268+H268</f>
        <v>35</v>
      </c>
      <c r="N268" s="488">
        <f t="shared" ref="N268:N282" si="88">D268+I268</f>
        <v>1</v>
      </c>
      <c r="O268" s="488">
        <f t="shared" ref="O268:O282" si="89">E268+J268</f>
        <v>0</v>
      </c>
      <c r="P268" s="488">
        <f t="shared" ref="P268:P282" si="90">F268+K268</f>
        <v>0</v>
      </c>
      <c r="Q268" s="490">
        <f t="shared" ref="Q268:Q282" si="91">SUM(M268:P268)</f>
        <v>36</v>
      </c>
      <c r="R268" s="934">
        <f t="shared" ref="R268:R282" si="92">R218+R242</f>
        <v>27</v>
      </c>
    </row>
    <row r="269" spans="1:18" ht="15.75" customHeight="1" x14ac:dyDescent="0.25">
      <c r="A269" s="335">
        <v>2</v>
      </c>
      <c r="B269" s="310" t="s">
        <v>15</v>
      </c>
      <c r="C269" s="491">
        <f t="shared" si="83"/>
        <v>0</v>
      </c>
      <c r="D269" s="492">
        <f t="shared" si="83"/>
        <v>0</v>
      </c>
      <c r="E269" s="492">
        <f t="shared" si="83"/>
        <v>0</v>
      </c>
      <c r="F269" s="492">
        <f t="shared" si="83"/>
        <v>0</v>
      </c>
      <c r="G269" s="494">
        <f t="shared" si="84"/>
        <v>0</v>
      </c>
      <c r="H269" s="491">
        <f t="shared" si="85"/>
        <v>15</v>
      </c>
      <c r="I269" s="492">
        <f t="shared" si="85"/>
        <v>0</v>
      </c>
      <c r="J269" s="492">
        <f t="shared" si="85"/>
        <v>0</v>
      </c>
      <c r="K269" s="492">
        <f t="shared" si="85"/>
        <v>0</v>
      </c>
      <c r="L269" s="493">
        <f t="shared" si="86"/>
        <v>15</v>
      </c>
      <c r="M269" s="491">
        <f t="shared" si="87"/>
        <v>15</v>
      </c>
      <c r="N269" s="492">
        <f t="shared" si="88"/>
        <v>0</v>
      </c>
      <c r="O269" s="492">
        <f t="shared" si="89"/>
        <v>0</v>
      </c>
      <c r="P269" s="492">
        <f t="shared" si="90"/>
        <v>0</v>
      </c>
      <c r="Q269" s="494">
        <f t="shared" si="91"/>
        <v>15</v>
      </c>
      <c r="R269" s="935">
        <f t="shared" si="92"/>
        <v>14</v>
      </c>
    </row>
    <row r="270" spans="1:18" ht="15.75" customHeight="1" x14ac:dyDescent="0.25">
      <c r="A270" s="335">
        <v>3</v>
      </c>
      <c r="B270" s="310" t="s">
        <v>16</v>
      </c>
      <c r="C270" s="491">
        <f t="shared" si="83"/>
        <v>6</v>
      </c>
      <c r="D270" s="492">
        <f t="shared" si="83"/>
        <v>0</v>
      </c>
      <c r="E270" s="492">
        <f t="shared" si="83"/>
        <v>0</v>
      </c>
      <c r="F270" s="492">
        <f t="shared" si="83"/>
        <v>0</v>
      </c>
      <c r="G270" s="494">
        <f t="shared" si="84"/>
        <v>6</v>
      </c>
      <c r="H270" s="491">
        <f t="shared" si="85"/>
        <v>26</v>
      </c>
      <c r="I270" s="492">
        <f t="shared" si="85"/>
        <v>0</v>
      </c>
      <c r="J270" s="492">
        <f t="shared" si="85"/>
        <v>0</v>
      </c>
      <c r="K270" s="492">
        <f t="shared" si="85"/>
        <v>0</v>
      </c>
      <c r="L270" s="493">
        <f t="shared" si="86"/>
        <v>26</v>
      </c>
      <c r="M270" s="491">
        <f t="shared" si="87"/>
        <v>32</v>
      </c>
      <c r="N270" s="492">
        <f t="shared" si="88"/>
        <v>0</v>
      </c>
      <c r="O270" s="492">
        <f t="shared" si="89"/>
        <v>0</v>
      </c>
      <c r="P270" s="492">
        <f t="shared" si="90"/>
        <v>0</v>
      </c>
      <c r="Q270" s="494">
        <f t="shared" si="91"/>
        <v>32</v>
      </c>
      <c r="R270" s="935">
        <f t="shared" si="92"/>
        <v>20</v>
      </c>
    </row>
    <row r="271" spans="1:18" ht="15.75" customHeight="1" x14ac:dyDescent="0.25">
      <c r="A271" s="335">
        <v>4</v>
      </c>
      <c r="B271" s="310" t="s">
        <v>17</v>
      </c>
      <c r="C271" s="491">
        <f t="shared" si="83"/>
        <v>4</v>
      </c>
      <c r="D271" s="492">
        <f t="shared" si="83"/>
        <v>0</v>
      </c>
      <c r="E271" s="492">
        <f t="shared" si="83"/>
        <v>0</v>
      </c>
      <c r="F271" s="492">
        <f t="shared" si="83"/>
        <v>0</v>
      </c>
      <c r="G271" s="494">
        <f t="shared" si="84"/>
        <v>4</v>
      </c>
      <c r="H271" s="491">
        <f t="shared" si="85"/>
        <v>29</v>
      </c>
      <c r="I271" s="492">
        <f t="shared" si="85"/>
        <v>0</v>
      </c>
      <c r="J271" s="492">
        <f t="shared" si="85"/>
        <v>0</v>
      </c>
      <c r="K271" s="492">
        <f t="shared" si="85"/>
        <v>0</v>
      </c>
      <c r="L271" s="493">
        <f t="shared" si="86"/>
        <v>29</v>
      </c>
      <c r="M271" s="491">
        <f t="shared" si="87"/>
        <v>33</v>
      </c>
      <c r="N271" s="492">
        <f t="shared" si="88"/>
        <v>0</v>
      </c>
      <c r="O271" s="492">
        <f t="shared" si="89"/>
        <v>0</v>
      </c>
      <c r="P271" s="492">
        <f t="shared" si="90"/>
        <v>0</v>
      </c>
      <c r="Q271" s="494">
        <f t="shared" si="91"/>
        <v>33</v>
      </c>
      <c r="R271" s="935">
        <f t="shared" si="92"/>
        <v>25</v>
      </c>
    </row>
    <row r="272" spans="1:18" ht="15.75" customHeight="1" x14ac:dyDescent="0.25">
      <c r="A272" s="335">
        <v>5</v>
      </c>
      <c r="B272" s="310" t="s">
        <v>18</v>
      </c>
      <c r="C272" s="491">
        <f t="shared" si="83"/>
        <v>3</v>
      </c>
      <c r="D272" s="492">
        <f t="shared" si="83"/>
        <v>0</v>
      </c>
      <c r="E272" s="492">
        <f t="shared" si="83"/>
        <v>0</v>
      </c>
      <c r="F272" s="492">
        <f t="shared" si="83"/>
        <v>0</v>
      </c>
      <c r="G272" s="494">
        <f t="shared" si="84"/>
        <v>3</v>
      </c>
      <c r="H272" s="491">
        <f t="shared" si="85"/>
        <v>18</v>
      </c>
      <c r="I272" s="492">
        <f t="shared" si="85"/>
        <v>0</v>
      </c>
      <c r="J272" s="492">
        <f t="shared" si="85"/>
        <v>0</v>
      </c>
      <c r="K272" s="492">
        <f t="shared" si="85"/>
        <v>0</v>
      </c>
      <c r="L272" s="493">
        <f t="shared" si="86"/>
        <v>18</v>
      </c>
      <c r="M272" s="491">
        <f t="shared" si="87"/>
        <v>21</v>
      </c>
      <c r="N272" s="492">
        <f t="shared" si="88"/>
        <v>0</v>
      </c>
      <c r="O272" s="492">
        <f t="shared" si="89"/>
        <v>0</v>
      </c>
      <c r="P272" s="492">
        <f t="shared" si="90"/>
        <v>0</v>
      </c>
      <c r="Q272" s="494">
        <f t="shared" si="91"/>
        <v>21</v>
      </c>
      <c r="R272" s="935">
        <f t="shared" si="92"/>
        <v>0</v>
      </c>
    </row>
    <row r="273" spans="1:18" ht="15.75" customHeight="1" x14ac:dyDescent="0.25">
      <c r="A273" s="339">
        <v>6</v>
      </c>
      <c r="B273" s="312" t="s">
        <v>19</v>
      </c>
      <c r="C273" s="491">
        <f t="shared" si="83"/>
        <v>2</v>
      </c>
      <c r="D273" s="492">
        <f t="shared" si="83"/>
        <v>0</v>
      </c>
      <c r="E273" s="492">
        <f t="shared" si="83"/>
        <v>0</v>
      </c>
      <c r="F273" s="492">
        <f t="shared" si="83"/>
        <v>0</v>
      </c>
      <c r="G273" s="494">
        <f t="shared" si="84"/>
        <v>2</v>
      </c>
      <c r="H273" s="491">
        <f t="shared" si="85"/>
        <v>9</v>
      </c>
      <c r="I273" s="492">
        <f t="shared" si="85"/>
        <v>0</v>
      </c>
      <c r="J273" s="492">
        <f t="shared" si="85"/>
        <v>0</v>
      </c>
      <c r="K273" s="492">
        <f t="shared" si="85"/>
        <v>0</v>
      </c>
      <c r="L273" s="493">
        <f t="shared" si="86"/>
        <v>9</v>
      </c>
      <c r="M273" s="491">
        <f t="shared" si="87"/>
        <v>11</v>
      </c>
      <c r="N273" s="492">
        <f t="shared" si="88"/>
        <v>0</v>
      </c>
      <c r="O273" s="492">
        <f t="shared" si="89"/>
        <v>0</v>
      </c>
      <c r="P273" s="492">
        <f t="shared" si="90"/>
        <v>0</v>
      </c>
      <c r="Q273" s="494">
        <f t="shared" si="91"/>
        <v>11</v>
      </c>
      <c r="R273" s="935">
        <f t="shared" si="92"/>
        <v>13</v>
      </c>
    </row>
    <row r="274" spans="1:18" ht="15.75" customHeight="1" x14ac:dyDescent="0.25">
      <c r="A274" s="339">
        <v>7</v>
      </c>
      <c r="B274" s="312" t="s">
        <v>20</v>
      </c>
      <c r="C274" s="491">
        <f t="shared" si="83"/>
        <v>0</v>
      </c>
      <c r="D274" s="492">
        <f t="shared" si="83"/>
        <v>0</v>
      </c>
      <c r="E274" s="492">
        <f t="shared" si="83"/>
        <v>0</v>
      </c>
      <c r="F274" s="492">
        <f t="shared" si="83"/>
        <v>0</v>
      </c>
      <c r="G274" s="494">
        <f t="shared" si="84"/>
        <v>0</v>
      </c>
      <c r="H274" s="491">
        <f t="shared" si="85"/>
        <v>10</v>
      </c>
      <c r="I274" s="492">
        <f t="shared" si="85"/>
        <v>0</v>
      </c>
      <c r="J274" s="492">
        <f t="shared" si="85"/>
        <v>0</v>
      </c>
      <c r="K274" s="492">
        <f t="shared" si="85"/>
        <v>0</v>
      </c>
      <c r="L274" s="493">
        <f t="shared" si="86"/>
        <v>10</v>
      </c>
      <c r="M274" s="491">
        <f t="shared" si="87"/>
        <v>10</v>
      </c>
      <c r="N274" s="492">
        <f t="shared" si="88"/>
        <v>0</v>
      </c>
      <c r="O274" s="492">
        <f t="shared" si="89"/>
        <v>0</v>
      </c>
      <c r="P274" s="492">
        <f t="shared" si="90"/>
        <v>0</v>
      </c>
      <c r="Q274" s="494">
        <f t="shared" si="91"/>
        <v>10</v>
      </c>
      <c r="R274" s="935">
        <f t="shared" si="92"/>
        <v>0</v>
      </c>
    </row>
    <row r="275" spans="1:18" ht="15.75" customHeight="1" x14ac:dyDescent="0.25">
      <c r="A275" s="335">
        <v>8</v>
      </c>
      <c r="B275" s="310" t="s">
        <v>21</v>
      </c>
      <c r="C275" s="491">
        <f t="shared" si="83"/>
        <v>5</v>
      </c>
      <c r="D275" s="492">
        <f t="shared" si="83"/>
        <v>0</v>
      </c>
      <c r="E275" s="492">
        <f t="shared" si="83"/>
        <v>0</v>
      </c>
      <c r="F275" s="492">
        <f t="shared" si="83"/>
        <v>0</v>
      </c>
      <c r="G275" s="494">
        <f t="shared" si="84"/>
        <v>5</v>
      </c>
      <c r="H275" s="491">
        <f t="shared" si="85"/>
        <v>22</v>
      </c>
      <c r="I275" s="492">
        <f t="shared" si="85"/>
        <v>0</v>
      </c>
      <c r="J275" s="492">
        <f t="shared" si="85"/>
        <v>0</v>
      </c>
      <c r="K275" s="492">
        <f t="shared" si="85"/>
        <v>0</v>
      </c>
      <c r="L275" s="493">
        <f t="shared" si="86"/>
        <v>22</v>
      </c>
      <c r="M275" s="491">
        <f t="shared" si="87"/>
        <v>27</v>
      </c>
      <c r="N275" s="492">
        <f t="shared" si="88"/>
        <v>0</v>
      </c>
      <c r="O275" s="492">
        <f t="shared" si="89"/>
        <v>0</v>
      </c>
      <c r="P275" s="492">
        <f t="shared" si="90"/>
        <v>0</v>
      </c>
      <c r="Q275" s="494">
        <f t="shared" si="91"/>
        <v>27</v>
      </c>
      <c r="R275" s="935">
        <f t="shared" si="92"/>
        <v>25</v>
      </c>
    </row>
    <row r="276" spans="1:18" ht="15.75" customHeight="1" x14ac:dyDescent="0.25">
      <c r="A276" s="335">
        <v>9</v>
      </c>
      <c r="B276" s="310" t="s">
        <v>22</v>
      </c>
      <c r="C276" s="491">
        <f t="shared" si="83"/>
        <v>1</v>
      </c>
      <c r="D276" s="492">
        <f t="shared" si="83"/>
        <v>0</v>
      </c>
      <c r="E276" s="492">
        <f t="shared" si="83"/>
        <v>0</v>
      </c>
      <c r="F276" s="492">
        <f t="shared" si="83"/>
        <v>0</v>
      </c>
      <c r="G276" s="494">
        <f t="shared" si="84"/>
        <v>1</v>
      </c>
      <c r="H276" s="491">
        <f t="shared" si="85"/>
        <v>2</v>
      </c>
      <c r="I276" s="492">
        <f t="shared" si="85"/>
        <v>0</v>
      </c>
      <c r="J276" s="492">
        <f t="shared" si="85"/>
        <v>0</v>
      </c>
      <c r="K276" s="492">
        <f t="shared" si="85"/>
        <v>0</v>
      </c>
      <c r="L276" s="493">
        <f t="shared" si="86"/>
        <v>2</v>
      </c>
      <c r="M276" s="491">
        <f t="shared" si="87"/>
        <v>3</v>
      </c>
      <c r="N276" s="492">
        <f t="shared" si="88"/>
        <v>0</v>
      </c>
      <c r="O276" s="492">
        <f t="shared" si="89"/>
        <v>0</v>
      </c>
      <c r="P276" s="492">
        <f t="shared" si="90"/>
        <v>0</v>
      </c>
      <c r="Q276" s="494">
        <f t="shared" si="91"/>
        <v>3</v>
      </c>
      <c r="R276" s="935">
        <f t="shared" si="92"/>
        <v>3</v>
      </c>
    </row>
    <row r="277" spans="1:18" ht="15.75" customHeight="1" x14ac:dyDescent="0.25">
      <c r="A277" s="335">
        <v>10</v>
      </c>
      <c r="B277" s="310" t="s">
        <v>23</v>
      </c>
      <c r="C277" s="491">
        <f t="shared" si="83"/>
        <v>2</v>
      </c>
      <c r="D277" s="492">
        <f t="shared" si="83"/>
        <v>0</v>
      </c>
      <c r="E277" s="492">
        <f t="shared" si="83"/>
        <v>0</v>
      </c>
      <c r="F277" s="492">
        <f t="shared" si="83"/>
        <v>0</v>
      </c>
      <c r="G277" s="494">
        <f t="shared" si="84"/>
        <v>2</v>
      </c>
      <c r="H277" s="491">
        <f t="shared" si="85"/>
        <v>9</v>
      </c>
      <c r="I277" s="492">
        <f t="shared" si="85"/>
        <v>0</v>
      </c>
      <c r="J277" s="492">
        <f t="shared" si="85"/>
        <v>0</v>
      </c>
      <c r="K277" s="492">
        <f t="shared" si="85"/>
        <v>0</v>
      </c>
      <c r="L277" s="493">
        <f t="shared" si="86"/>
        <v>9</v>
      </c>
      <c r="M277" s="491">
        <f t="shared" si="87"/>
        <v>11</v>
      </c>
      <c r="N277" s="492">
        <f t="shared" si="88"/>
        <v>0</v>
      </c>
      <c r="O277" s="492">
        <f t="shared" si="89"/>
        <v>0</v>
      </c>
      <c r="P277" s="492">
        <f t="shared" si="90"/>
        <v>0</v>
      </c>
      <c r="Q277" s="494">
        <f t="shared" si="91"/>
        <v>11</v>
      </c>
      <c r="R277" s="935">
        <f t="shared" si="92"/>
        <v>0</v>
      </c>
    </row>
    <row r="278" spans="1:18" ht="15.75" customHeight="1" x14ac:dyDescent="0.25">
      <c r="A278" s="339">
        <v>11</v>
      </c>
      <c r="B278" s="312" t="s">
        <v>24</v>
      </c>
      <c r="C278" s="491">
        <f t="shared" si="83"/>
        <v>1</v>
      </c>
      <c r="D278" s="492">
        <f t="shared" si="83"/>
        <v>0</v>
      </c>
      <c r="E278" s="492">
        <f t="shared" si="83"/>
        <v>0</v>
      </c>
      <c r="F278" s="492">
        <f t="shared" si="83"/>
        <v>0</v>
      </c>
      <c r="G278" s="494">
        <f t="shared" si="84"/>
        <v>1</v>
      </c>
      <c r="H278" s="491">
        <f t="shared" si="85"/>
        <v>8</v>
      </c>
      <c r="I278" s="492">
        <f t="shared" si="85"/>
        <v>0</v>
      </c>
      <c r="J278" s="492">
        <f t="shared" si="85"/>
        <v>0</v>
      </c>
      <c r="K278" s="492">
        <f t="shared" si="85"/>
        <v>0</v>
      </c>
      <c r="L278" s="493">
        <f t="shared" si="86"/>
        <v>8</v>
      </c>
      <c r="M278" s="491">
        <f t="shared" si="87"/>
        <v>9</v>
      </c>
      <c r="N278" s="492">
        <f t="shared" si="88"/>
        <v>0</v>
      </c>
      <c r="O278" s="492">
        <f t="shared" si="89"/>
        <v>0</v>
      </c>
      <c r="P278" s="492">
        <f t="shared" si="90"/>
        <v>0</v>
      </c>
      <c r="Q278" s="494">
        <f t="shared" si="91"/>
        <v>9</v>
      </c>
      <c r="R278" s="935">
        <f t="shared" si="92"/>
        <v>0</v>
      </c>
    </row>
    <row r="279" spans="1:18" ht="15.75" customHeight="1" x14ac:dyDescent="0.25">
      <c r="A279" s="335">
        <v>12</v>
      </c>
      <c r="B279" s="310" t="s">
        <v>25</v>
      </c>
      <c r="C279" s="491">
        <f t="shared" si="83"/>
        <v>0</v>
      </c>
      <c r="D279" s="492">
        <f t="shared" si="83"/>
        <v>0</v>
      </c>
      <c r="E279" s="492">
        <f t="shared" si="83"/>
        <v>0</v>
      </c>
      <c r="F279" s="492">
        <f t="shared" si="83"/>
        <v>0</v>
      </c>
      <c r="G279" s="494">
        <f t="shared" si="84"/>
        <v>0</v>
      </c>
      <c r="H279" s="491">
        <f t="shared" si="85"/>
        <v>2</v>
      </c>
      <c r="I279" s="492">
        <f t="shared" si="85"/>
        <v>0</v>
      </c>
      <c r="J279" s="492">
        <f t="shared" si="85"/>
        <v>0</v>
      </c>
      <c r="K279" s="492">
        <f t="shared" si="85"/>
        <v>0</v>
      </c>
      <c r="L279" s="493">
        <f t="shared" si="86"/>
        <v>2</v>
      </c>
      <c r="M279" s="491">
        <f t="shared" si="87"/>
        <v>2</v>
      </c>
      <c r="N279" s="492">
        <f t="shared" si="88"/>
        <v>0</v>
      </c>
      <c r="O279" s="492">
        <f t="shared" si="89"/>
        <v>0</v>
      </c>
      <c r="P279" s="492">
        <f t="shared" si="90"/>
        <v>0</v>
      </c>
      <c r="Q279" s="494">
        <f t="shared" si="91"/>
        <v>2</v>
      </c>
      <c r="R279" s="935">
        <f t="shared" si="92"/>
        <v>1</v>
      </c>
    </row>
    <row r="280" spans="1:18" ht="15.75" customHeight="1" x14ac:dyDescent="0.25">
      <c r="A280" s="335">
        <v>13</v>
      </c>
      <c r="B280" s="310" t="s">
        <v>26</v>
      </c>
      <c r="C280" s="491">
        <f t="shared" si="83"/>
        <v>3</v>
      </c>
      <c r="D280" s="492">
        <f t="shared" si="83"/>
        <v>0</v>
      </c>
      <c r="E280" s="492">
        <f t="shared" si="83"/>
        <v>0</v>
      </c>
      <c r="F280" s="492">
        <f t="shared" si="83"/>
        <v>0</v>
      </c>
      <c r="G280" s="494">
        <f t="shared" si="84"/>
        <v>3</v>
      </c>
      <c r="H280" s="491">
        <f t="shared" si="85"/>
        <v>10</v>
      </c>
      <c r="I280" s="492">
        <f t="shared" si="85"/>
        <v>0</v>
      </c>
      <c r="J280" s="492">
        <f t="shared" si="85"/>
        <v>0</v>
      </c>
      <c r="K280" s="492">
        <f t="shared" si="85"/>
        <v>0</v>
      </c>
      <c r="L280" s="493">
        <f t="shared" si="86"/>
        <v>10</v>
      </c>
      <c r="M280" s="491">
        <f t="shared" si="87"/>
        <v>13</v>
      </c>
      <c r="N280" s="492">
        <f t="shared" si="88"/>
        <v>0</v>
      </c>
      <c r="O280" s="492">
        <f t="shared" si="89"/>
        <v>0</v>
      </c>
      <c r="P280" s="492">
        <f t="shared" si="90"/>
        <v>0</v>
      </c>
      <c r="Q280" s="494">
        <f t="shared" si="91"/>
        <v>13</v>
      </c>
      <c r="R280" s="935">
        <f t="shared" si="92"/>
        <v>2</v>
      </c>
    </row>
    <row r="281" spans="1:18" ht="15.75" customHeight="1" x14ac:dyDescent="0.25">
      <c r="A281" s="335">
        <v>14</v>
      </c>
      <c r="B281" s="310" t="s">
        <v>27</v>
      </c>
      <c r="C281" s="491">
        <f t="shared" si="83"/>
        <v>1</v>
      </c>
      <c r="D281" s="492">
        <f t="shared" si="83"/>
        <v>0</v>
      </c>
      <c r="E281" s="492">
        <f t="shared" si="83"/>
        <v>0</v>
      </c>
      <c r="F281" s="492">
        <f t="shared" si="83"/>
        <v>0</v>
      </c>
      <c r="G281" s="494">
        <f t="shared" si="84"/>
        <v>1</v>
      </c>
      <c r="H281" s="491">
        <f t="shared" si="85"/>
        <v>21</v>
      </c>
      <c r="I281" s="492">
        <f t="shared" si="85"/>
        <v>0</v>
      </c>
      <c r="J281" s="492">
        <f t="shared" si="85"/>
        <v>0</v>
      </c>
      <c r="K281" s="492">
        <f t="shared" si="85"/>
        <v>2</v>
      </c>
      <c r="L281" s="493">
        <f t="shared" si="86"/>
        <v>23</v>
      </c>
      <c r="M281" s="491">
        <f t="shared" si="87"/>
        <v>22</v>
      </c>
      <c r="N281" s="492">
        <f t="shared" si="88"/>
        <v>0</v>
      </c>
      <c r="O281" s="492">
        <f t="shared" si="89"/>
        <v>0</v>
      </c>
      <c r="P281" s="492">
        <f t="shared" si="90"/>
        <v>2</v>
      </c>
      <c r="Q281" s="494">
        <f t="shared" si="91"/>
        <v>24</v>
      </c>
      <c r="R281" s="935">
        <f t="shared" si="92"/>
        <v>19</v>
      </c>
    </row>
    <row r="282" spans="1:18" ht="15.75" customHeight="1" thickBot="1" x14ac:dyDescent="0.3">
      <c r="A282" s="340">
        <v>15</v>
      </c>
      <c r="B282" s="313" t="s">
        <v>28</v>
      </c>
      <c r="C282" s="495">
        <f t="shared" si="83"/>
        <v>2</v>
      </c>
      <c r="D282" s="496">
        <f t="shared" si="83"/>
        <v>0</v>
      </c>
      <c r="E282" s="496">
        <f t="shared" si="83"/>
        <v>0</v>
      </c>
      <c r="F282" s="496">
        <f t="shared" si="83"/>
        <v>0</v>
      </c>
      <c r="G282" s="498">
        <f t="shared" si="84"/>
        <v>2</v>
      </c>
      <c r="H282" s="495">
        <f t="shared" si="85"/>
        <v>5</v>
      </c>
      <c r="I282" s="496">
        <f t="shared" si="85"/>
        <v>0</v>
      </c>
      <c r="J282" s="496">
        <f t="shared" si="85"/>
        <v>0</v>
      </c>
      <c r="K282" s="496">
        <f t="shared" si="85"/>
        <v>0</v>
      </c>
      <c r="L282" s="497">
        <f t="shared" si="86"/>
        <v>5</v>
      </c>
      <c r="M282" s="495">
        <f t="shared" si="87"/>
        <v>7</v>
      </c>
      <c r="N282" s="496">
        <f t="shared" si="88"/>
        <v>0</v>
      </c>
      <c r="O282" s="496">
        <f t="shared" si="89"/>
        <v>0</v>
      </c>
      <c r="P282" s="496">
        <f t="shared" si="90"/>
        <v>0</v>
      </c>
      <c r="Q282" s="498">
        <f t="shared" si="91"/>
        <v>7</v>
      </c>
      <c r="R282" s="936">
        <f t="shared" si="92"/>
        <v>0</v>
      </c>
    </row>
    <row r="283" spans="1:18" ht="15.75" customHeight="1" x14ac:dyDescent="0.25">
      <c r="A283" s="429"/>
      <c r="B283" s="430" t="s">
        <v>488</v>
      </c>
      <c r="C283" s="431">
        <f t="shared" ref="C283:R283" si="93">SUM(C268:C282)</f>
        <v>42</v>
      </c>
      <c r="D283" s="432">
        <f t="shared" si="93"/>
        <v>0</v>
      </c>
      <c r="E283" s="432">
        <f t="shared" si="93"/>
        <v>0</v>
      </c>
      <c r="F283" s="432">
        <f t="shared" si="93"/>
        <v>0</v>
      </c>
      <c r="G283" s="433">
        <f t="shared" si="93"/>
        <v>42</v>
      </c>
      <c r="H283" s="431">
        <f t="shared" si="93"/>
        <v>209</v>
      </c>
      <c r="I283" s="432">
        <f t="shared" si="93"/>
        <v>1</v>
      </c>
      <c r="J283" s="432">
        <f t="shared" si="93"/>
        <v>0</v>
      </c>
      <c r="K283" s="432">
        <f t="shared" si="93"/>
        <v>2</v>
      </c>
      <c r="L283" s="433">
        <f t="shared" si="93"/>
        <v>212</v>
      </c>
      <c r="M283" s="431">
        <f t="shared" si="93"/>
        <v>251</v>
      </c>
      <c r="N283" s="432">
        <f t="shared" si="93"/>
        <v>1</v>
      </c>
      <c r="O283" s="432">
        <f t="shared" si="93"/>
        <v>0</v>
      </c>
      <c r="P283" s="432">
        <f t="shared" si="93"/>
        <v>2</v>
      </c>
      <c r="Q283" s="433">
        <f t="shared" si="93"/>
        <v>254</v>
      </c>
      <c r="R283" s="434">
        <f t="shared" si="93"/>
        <v>149</v>
      </c>
    </row>
    <row r="284" spans="1:18" ht="15.75" customHeight="1" x14ac:dyDescent="0.25">
      <c r="A284" s="309"/>
      <c r="B284" s="310" t="s">
        <v>436</v>
      </c>
      <c r="C284" s="491">
        <v>42</v>
      </c>
      <c r="D284" s="492">
        <v>0</v>
      </c>
      <c r="E284" s="492">
        <v>0</v>
      </c>
      <c r="F284" s="492">
        <v>0</v>
      </c>
      <c r="G284" s="494">
        <v>42</v>
      </c>
      <c r="H284" s="491">
        <v>203</v>
      </c>
      <c r="I284" s="492">
        <v>1</v>
      </c>
      <c r="J284" s="492">
        <v>0</v>
      </c>
      <c r="K284" s="492">
        <v>1</v>
      </c>
      <c r="L284" s="493">
        <v>205</v>
      </c>
      <c r="M284" s="491">
        <v>245</v>
      </c>
      <c r="N284" s="492">
        <v>1</v>
      </c>
      <c r="O284" s="492">
        <v>0</v>
      </c>
      <c r="P284" s="492">
        <v>1</v>
      </c>
      <c r="Q284" s="494">
        <v>247</v>
      </c>
      <c r="R284" s="741">
        <v>131</v>
      </c>
    </row>
    <row r="285" spans="1:18" ht="15.75" customHeight="1" x14ac:dyDescent="0.25">
      <c r="A285" s="309"/>
      <c r="B285" s="310" t="s">
        <v>387</v>
      </c>
      <c r="C285" s="491">
        <v>42</v>
      </c>
      <c r="D285" s="492">
        <v>0</v>
      </c>
      <c r="E285" s="492">
        <v>0</v>
      </c>
      <c r="F285" s="492">
        <v>0</v>
      </c>
      <c r="G285" s="494">
        <v>42</v>
      </c>
      <c r="H285" s="491">
        <v>208</v>
      </c>
      <c r="I285" s="492">
        <v>1</v>
      </c>
      <c r="J285" s="492">
        <v>0</v>
      </c>
      <c r="K285" s="492">
        <v>0</v>
      </c>
      <c r="L285" s="493">
        <v>209</v>
      </c>
      <c r="M285" s="491">
        <v>250</v>
      </c>
      <c r="N285" s="492">
        <v>1</v>
      </c>
      <c r="O285" s="492">
        <v>0</v>
      </c>
      <c r="P285" s="492">
        <v>0</v>
      </c>
      <c r="Q285" s="494">
        <v>251</v>
      </c>
      <c r="R285" s="741">
        <v>142</v>
      </c>
    </row>
    <row r="286" spans="1:18" ht="15.75" customHeight="1" thickBot="1" x14ac:dyDescent="0.3">
      <c r="A286" s="447"/>
      <c r="B286" s="448" t="s">
        <v>200</v>
      </c>
      <c r="C286" s="449">
        <v>35</v>
      </c>
      <c r="D286" s="507">
        <v>1</v>
      </c>
      <c r="E286" s="507">
        <v>0</v>
      </c>
      <c r="F286" s="507">
        <v>0</v>
      </c>
      <c r="G286" s="508">
        <v>36</v>
      </c>
      <c r="H286" s="449">
        <v>243</v>
      </c>
      <c r="I286" s="507">
        <v>0</v>
      </c>
      <c r="J286" s="507">
        <v>0</v>
      </c>
      <c r="K286" s="507">
        <v>0</v>
      </c>
      <c r="L286" s="1249">
        <v>243</v>
      </c>
      <c r="M286" s="449">
        <v>278</v>
      </c>
      <c r="N286" s="507">
        <v>1</v>
      </c>
      <c r="O286" s="507">
        <v>0</v>
      </c>
      <c r="P286" s="507">
        <v>0</v>
      </c>
      <c r="Q286" s="508">
        <v>279</v>
      </c>
      <c r="R286" s="742">
        <v>121</v>
      </c>
    </row>
    <row r="287" spans="1:18" ht="15.75" customHeight="1" x14ac:dyDescent="0.25">
      <c r="A287" s="302" t="s">
        <v>113</v>
      </c>
    </row>
    <row r="289" spans="5:5" ht="15.75" customHeight="1" x14ac:dyDescent="0.25">
      <c r="E289" s="482" t="s">
        <v>152</v>
      </c>
    </row>
  </sheetData>
  <mergeCells count="33">
    <mergeCell ref="C19:G19"/>
    <mergeCell ref="H19:L19"/>
    <mergeCell ref="M19:R19"/>
    <mergeCell ref="C44:G44"/>
    <mergeCell ref="H44:L44"/>
    <mergeCell ref="M44:R44"/>
    <mergeCell ref="C69:G69"/>
    <mergeCell ref="H69:L69"/>
    <mergeCell ref="M69:R69"/>
    <mergeCell ref="C93:G93"/>
    <mergeCell ref="H93:L93"/>
    <mergeCell ref="M93:R93"/>
    <mergeCell ref="C117:G117"/>
    <mergeCell ref="H117:L117"/>
    <mergeCell ref="M117:R117"/>
    <mergeCell ref="C141:G141"/>
    <mergeCell ref="H141:L141"/>
    <mergeCell ref="M141:R141"/>
    <mergeCell ref="C216:G216"/>
    <mergeCell ref="H216:L216"/>
    <mergeCell ref="M216:R216"/>
    <mergeCell ref="C166:G166"/>
    <mergeCell ref="H166:L166"/>
    <mergeCell ref="M166:R166"/>
    <mergeCell ref="C191:G191"/>
    <mergeCell ref="H191:L191"/>
    <mergeCell ref="M191:R191"/>
    <mergeCell ref="C240:G240"/>
    <mergeCell ref="H240:L240"/>
    <mergeCell ref="M240:R240"/>
    <mergeCell ref="C266:G266"/>
    <mergeCell ref="H266:L266"/>
    <mergeCell ref="M266:R266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Footer>&amp;L&amp;F&amp;RÅrsstatistikk 2016</oddFooter>
  </headerFooter>
  <rowBreaks count="1" manualBreakCount="1">
    <brk id="41" max="16383" man="1"/>
  </rowBreaks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showGridLines="0" view="pageLayout" zoomScaleNormal="100" workbookViewId="0">
      <selection activeCell="Q39" sqref="Q39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5.5546875" style="2" customWidth="1"/>
    <col min="4" max="4" width="13.5546875" style="2" customWidth="1"/>
    <col min="5" max="5" width="13.88671875" style="2" customWidth="1"/>
    <col min="6" max="6" width="14.5546875" style="2" customWidth="1"/>
    <col min="7" max="7" width="14.5546875" style="555" customWidth="1"/>
    <col min="8" max="8" width="12.44140625" style="2" customWidth="1"/>
    <col min="9" max="10" width="11.88671875" style="2" customWidth="1"/>
    <col min="11" max="16384" width="11.44140625" style="2"/>
  </cols>
  <sheetData>
    <row r="1" spans="1:10" x14ac:dyDescent="0.2">
      <c r="A1" s="154" t="s">
        <v>204</v>
      </c>
      <c r="B1" s="228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 t="str">
        <f>A8</f>
        <v xml:space="preserve">Tabell 3 -9 -B - Søknader og avslag på søknad om bolig i Omsorg+ </v>
      </c>
    </row>
    <row r="5" spans="1:10" x14ac:dyDescent="0.2">
      <c r="A5" s="1"/>
    </row>
    <row r="6" spans="1:10" x14ac:dyDescent="0.2">
      <c r="A6" s="1"/>
    </row>
    <row r="8" spans="1:10" s="8" customFormat="1" ht="20.25" customHeight="1" thickBot="1" x14ac:dyDescent="0.3">
      <c r="A8" s="7" t="s">
        <v>409</v>
      </c>
    </row>
    <row r="9" spans="1:10" s="113" customFormat="1" ht="69" customHeight="1" thickBot="1" x14ac:dyDescent="0.3">
      <c r="A9" s="41" t="s">
        <v>2</v>
      </c>
      <c r="B9" s="67" t="s">
        <v>3</v>
      </c>
      <c r="C9" s="236" t="s">
        <v>296</v>
      </c>
      <c r="D9" s="237" t="s">
        <v>297</v>
      </c>
      <c r="E9" s="237" t="s">
        <v>298</v>
      </c>
      <c r="F9" s="237" t="s">
        <v>220</v>
      </c>
      <c r="G9" s="237" t="s">
        <v>406</v>
      </c>
      <c r="H9" s="238" t="s">
        <v>299</v>
      </c>
      <c r="I9" s="238" t="s">
        <v>222</v>
      </c>
      <c r="J9" s="239" t="s">
        <v>223</v>
      </c>
    </row>
    <row r="10" spans="1:10" ht="12.9" customHeight="1" x14ac:dyDescent="0.25">
      <c r="A10" s="18">
        <v>1</v>
      </c>
      <c r="B10" s="19" t="s">
        <v>14</v>
      </c>
      <c r="C10" s="229">
        <v>35</v>
      </c>
      <c r="D10" s="230">
        <v>48</v>
      </c>
      <c r="E10" s="230">
        <v>34</v>
      </c>
      <c r="F10" s="230">
        <v>5</v>
      </c>
      <c r="G10" s="230">
        <v>3</v>
      </c>
      <c r="H10" s="230">
        <v>13</v>
      </c>
      <c r="I10" s="231">
        <v>28</v>
      </c>
      <c r="J10" s="744">
        <f>E10/(E10+H10)</f>
        <v>0.72340425531914898</v>
      </c>
    </row>
    <row r="11" spans="1:10" ht="12.9" customHeight="1" x14ac:dyDescent="0.25">
      <c r="A11" s="25">
        <v>2</v>
      </c>
      <c r="B11" s="26" t="s">
        <v>15</v>
      </c>
      <c r="C11" s="1435">
        <v>0</v>
      </c>
      <c r="D11" s="463">
        <v>32</v>
      </c>
      <c r="E11" s="463">
        <v>25</v>
      </c>
      <c r="F11" s="463">
        <v>1</v>
      </c>
      <c r="G11" s="463">
        <v>2</v>
      </c>
      <c r="H11" s="463">
        <v>3</v>
      </c>
      <c r="I11" s="1436">
        <v>3</v>
      </c>
      <c r="J11" s="745">
        <f>E11/(E11+H11)</f>
        <v>0.8928571428571429</v>
      </c>
    </row>
    <row r="12" spans="1:10" ht="12.9" customHeight="1" x14ac:dyDescent="0.25">
      <c r="A12" s="25">
        <v>3</v>
      </c>
      <c r="B12" s="26" t="s">
        <v>16</v>
      </c>
      <c r="C12" s="1435">
        <v>10</v>
      </c>
      <c r="D12" s="463">
        <v>31</v>
      </c>
      <c r="E12" s="463">
        <v>16</v>
      </c>
      <c r="F12" s="463">
        <v>5</v>
      </c>
      <c r="G12" s="463">
        <v>7</v>
      </c>
      <c r="H12" s="463">
        <v>5</v>
      </c>
      <c r="I12" s="1436">
        <v>8</v>
      </c>
      <c r="J12" s="745">
        <f t="shared" ref="J12:J25" si="0">E12/(E12+H12)</f>
        <v>0.76190476190476186</v>
      </c>
    </row>
    <row r="13" spans="1:10" ht="12.9" customHeight="1" x14ac:dyDescent="0.25">
      <c r="A13" s="25">
        <v>4</v>
      </c>
      <c r="B13" s="26" t="s">
        <v>17</v>
      </c>
      <c r="C13" s="1435">
        <v>46</v>
      </c>
      <c r="D13" s="463">
        <v>45</v>
      </c>
      <c r="E13" s="463">
        <v>20</v>
      </c>
      <c r="F13" s="463">
        <v>3</v>
      </c>
      <c r="G13" s="463">
        <v>3</v>
      </c>
      <c r="H13" s="463">
        <v>14</v>
      </c>
      <c r="I13" s="1436">
        <v>54</v>
      </c>
      <c r="J13" s="745">
        <f t="shared" si="0"/>
        <v>0.58823529411764708</v>
      </c>
    </row>
    <row r="14" spans="1:10" ht="12.9" customHeight="1" x14ac:dyDescent="0.25">
      <c r="A14" s="25">
        <v>5</v>
      </c>
      <c r="B14" s="26" t="s">
        <v>18</v>
      </c>
      <c r="C14" s="1435">
        <v>3</v>
      </c>
      <c r="D14" s="463">
        <v>9</v>
      </c>
      <c r="E14" s="463">
        <v>0</v>
      </c>
      <c r="F14" s="463">
        <v>3</v>
      </c>
      <c r="G14" s="463">
        <v>4</v>
      </c>
      <c r="H14" s="463">
        <v>3</v>
      </c>
      <c r="I14" s="1436">
        <v>2</v>
      </c>
      <c r="J14" s="745">
        <f t="shared" si="0"/>
        <v>0</v>
      </c>
    </row>
    <row r="15" spans="1:10" ht="18.75" customHeight="1" x14ac:dyDescent="0.25">
      <c r="A15" s="31">
        <v>6</v>
      </c>
      <c r="B15" s="32" t="s">
        <v>19</v>
      </c>
      <c r="C15" s="1435">
        <v>13</v>
      </c>
      <c r="D15" s="463">
        <v>33</v>
      </c>
      <c r="E15" s="463">
        <v>19</v>
      </c>
      <c r="F15" s="463">
        <v>7</v>
      </c>
      <c r="G15" s="463">
        <v>1</v>
      </c>
      <c r="H15" s="463">
        <v>2</v>
      </c>
      <c r="I15" s="1436">
        <v>17</v>
      </c>
      <c r="J15" s="745">
        <f t="shared" si="0"/>
        <v>0.90476190476190477</v>
      </c>
    </row>
    <row r="16" spans="1:10" ht="12.9" customHeight="1" x14ac:dyDescent="0.25">
      <c r="A16" s="31">
        <v>7</v>
      </c>
      <c r="B16" s="32" t="s">
        <v>20</v>
      </c>
      <c r="C16" s="1435">
        <v>0</v>
      </c>
      <c r="D16" s="463">
        <v>2</v>
      </c>
      <c r="E16" s="463">
        <v>0</v>
      </c>
      <c r="F16" s="463">
        <v>1</v>
      </c>
      <c r="G16" s="463">
        <v>0</v>
      </c>
      <c r="H16" s="463">
        <v>1</v>
      </c>
      <c r="I16" s="1436">
        <v>0</v>
      </c>
      <c r="J16" s="745">
        <f t="shared" si="0"/>
        <v>0</v>
      </c>
    </row>
    <row r="17" spans="1:12" ht="12.9" customHeight="1" x14ac:dyDescent="0.25">
      <c r="A17" s="25">
        <v>8</v>
      </c>
      <c r="B17" s="26" t="s">
        <v>21</v>
      </c>
      <c r="C17" s="1435">
        <v>2</v>
      </c>
      <c r="D17" s="463">
        <v>43</v>
      </c>
      <c r="E17" s="463">
        <v>39</v>
      </c>
      <c r="F17" s="463">
        <v>2</v>
      </c>
      <c r="G17" s="463">
        <v>2</v>
      </c>
      <c r="H17" s="463">
        <v>1</v>
      </c>
      <c r="I17" s="1436">
        <v>1</v>
      </c>
      <c r="J17" s="745">
        <f t="shared" si="0"/>
        <v>0.97499999999999998</v>
      </c>
    </row>
    <row r="18" spans="1:12" ht="12.9" customHeight="1" x14ac:dyDescent="0.25">
      <c r="A18" s="25">
        <v>9</v>
      </c>
      <c r="B18" s="26" t="s">
        <v>22</v>
      </c>
      <c r="C18" s="1435">
        <v>5</v>
      </c>
      <c r="D18" s="463">
        <v>12</v>
      </c>
      <c r="E18" s="463">
        <v>2</v>
      </c>
      <c r="F18" s="463">
        <v>3</v>
      </c>
      <c r="G18" s="463">
        <v>1</v>
      </c>
      <c r="H18" s="463">
        <v>7</v>
      </c>
      <c r="I18" s="1436">
        <v>4</v>
      </c>
      <c r="J18" s="745">
        <f t="shared" si="0"/>
        <v>0.22222222222222221</v>
      </c>
    </row>
    <row r="19" spans="1:12" ht="12.9" customHeight="1" x14ac:dyDescent="0.25">
      <c r="A19" s="25">
        <v>10</v>
      </c>
      <c r="B19" s="26" t="s">
        <v>23</v>
      </c>
      <c r="C19" s="1435">
        <v>3</v>
      </c>
      <c r="D19" s="463">
        <v>10</v>
      </c>
      <c r="E19" s="463">
        <v>3</v>
      </c>
      <c r="F19" s="463">
        <v>3</v>
      </c>
      <c r="G19" s="463">
        <v>2</v>
      </c>
      <c r="H19" s="463">
        <v>4</v>
      </c>
      <c r="I19" s="1436">
        <v>1</v>
      </c>
      <c r="J19" s="745">
        <f t="shared" si="0"/>
        <v>0.42857142857142855</v>
      </c>
    </row>
    <row r="20" spans="1:12" ht="19.5" customHeight="1" x14ac:dyDescent="0.25">
      <c r="A20" s="31">
        <v>11</v>
      </c>
      <c r="B20" s="32" t="s">
        <v>24</v>
      </c>
      <c r="C20" s="1435">
        <v>3</v>
      </c>
      <c r="D20" s="463">
        <v>6</v>
      </c>
      <c r="E20" s="463">
        <v>3</v>
      </c>
      <c r="F20" s="463">
        <v>1</v>
      </c>
      <c r="G20" s="463">
        <v>0</v>
      </c>
      <c r="H20" s="463">
        <v>0</v>
      </c>
      <c r="I20" s="1436">
        <v>5</v>
      </c>
      <c r="J20" s="745">
        <f t="shared" si="0"/>
        <v>1</v>
      </c>
    </row>
    <row r="21" spans="1:12" ht="12.9" customHeight="1" x14ac:dyDescent="0.25">
      <c r="A21" s="25">
        <v>12</v>
      </c>
      <c r="B21" s="26" t="s">
        <v>25</v>
      </c>
      <c r="C21" s="1435">
        <v>4</v>
      </c>
      <c r="D21" s="463">
        <v>12</v>
      </c>
      <c r="E21" s="463">
        <v>1</v>
      </c>
      <c r="F21" s="463">
        <v>1</v>
      </c>
      <c r="G21" s="463">
        <v>2</v>
      </c>
      <c r="H21" s="463">
        <v>5</v>
      </c>
      <c r="I21" s="1436">
        <v>9</v>
      </c>
      <c r="J21" s="745">
        <f t="shared" si="0"/>
        <v>0.16666666666666666</v>
      </c>
      <c r="L21" s="2" t="s">
        <v>152</v>
      </c>
    </row>
    <row r="22" spans="1:12" ht="12.9" customHeight="1" x14ac:dyDescent="0.25">
      <c r="A22" s="25">
        <v>13</v>
      </c>
      <c r="B22" s="26" t="s">
        <v>26</v>
      </c>
      <c r="C22" s="1435">
        <v>0</v>
      </c>
      <c r="D22" s="463">
        <v>32</v>
      </c>
      <c r="E22" s="463">
        <v>5</v>
      </c>
      <c r="F22" s="463">
        <v>1</v>
      </c>
      <c r="G22" s="463">
        <v>16</v>
      </c>
      <c r="H22" s="463">
        <v>7</v>
      </c>
      <c r="I22" s="1436">
        <v>19</v>
      </c>
      <c r="J22" s="745">
        <f t="shared" si="0"/>
        <v>0.41666666666666669</v>
      </c>
    </row>
    <row r="23" spans="1:12" ht="12.9" customHeight="1" x14ac:dyDescent="0.25">
      <c r="A23" s="25">
        <v>14</v>
      </c>
      <c r="B23" s="26" t="s">
        <v>27</v>
      </c>
      <c r="C23" s="1435">
        <v>45</v>
      </c>
      <c r="D23" s="463">
        <v>72</v>
      </c>
      <c r="E23" s="463">
        <v>60</v>
      </c>
      <c r="F23" s="463">
        <v>3</v>
      </c>
      <c r="G23" s="463">
        <v>4</v>
      </c>
      <c r="H23" s="463">
        <v>11</v>
      </c>
      <c r="I23" s="1436">
        <v>39</v>
      </c>
      <c r="J23" s="745">
        <f t="shared" si="0"/>
        <v>0.84507042253521125</v>
      </c>
    </row>
    <row r="24" spans="1:12" ht="12.9" customHeight="1" thickBot="1" x14ac:dyDescent="0.3">
      <c r="A24" s="33">
        <v>15</v>
      </c>
      <c r="B24" s="34" t="s">
        <v>28</v>
      </c>
      <c r="C24" s="751">
        <v>0</v>
      </c>
      <c r="D24" s="1050">
        <v>6</v>
      </c>
      <c r="E24" s="1050">
        <v>0</v>
      </c>
      <c r="F24" s="1050">
        <v>0</v>
      </c>
      <c r="G24" s="1050">
        <v>2</v>
      </c>
      <c r="H24" s="1050">
        <v>4</v>
      </c>
      <c r="I24" s="1437">
        <v>0</v>
      </c>
      <c r="J24" s="1439">
        <f t="shared" si="0"/>
        <v>0</v>
      </c>
    </row>
    <row r="25" spans="1:12" s="37" customFormat="1" ht="22.5" customHeight="1" x14ac:dyDescent="0.25">
      <c r="A25" s="542"/>
      <c r="B25" s="540" t="s">
        <v>547</v>
      </c>
      <c r="C25" s="1434">
        <f>SUM(C10:C24)</f>
        <v>169</v>
      </c>
      <c r="D25" s="1316">
        <f t="shared" ref="D25:I25" si="1">SUM(D10:D24)</f>
        <v>393</v>
      </c>
      <c r="E25" s="1316">
        <f t="shared" si="1"/>
        <v>227</v>
      </c>
      <c r="F25" s="1316">
        <f t="shared" si="1"/>
        <v>39</v>
      </c>
      <c r="G25" s="1316">
        <f t="shared" si="1"/>
        <v>49</v>
      </c>
      <c r="H25" s="1316">
        <f t="shared" si="1"/>
        <v>80</v>
      </c>
      <c r="I25" s="1316">
        <f t="shared" si="1"/>
        <v>190</v>
      </c>
      <c r="J25" s="1438">
        <f t="shared" si="0"/>
        <v>0.73941368078175895</v>
      </c>
    </row>
    <row r="26" spans="1:12" s="555" customFormat="1" ht="22.5" customHeight="1" x14ac:dyDescent="0.2">
      <c r="A26" s="558"/>
      <c r="B26" s="543" t="s">
        <v>445</v>
      </c>
      <c r="C26" s="1051">
        <v>70</v>
      </c>
      <c r="D26" s="463">
        <v>328</v>
      </c>
      <c r="E26" s="463">
        <v>230</v>
      </c>
      <c r="F26" s="463">
        <v>27</v>
      </c>
      <c r="G26" s="463">
        <v>28</v>
      </c>
      <c r="H26" s="463">
        <v>79</v>
      </c>
      <c r="I26" s="463">
        <v>57</v>
      </c>
      <c r="J26" s="474">
        <v>0.74433656957928807</v>
      </c>
    </row>
    <row r="27" spans="1:12" s="555" customFormat="1" ht="22.5" customHeight="1" x14ac:dyDescent="0.2">
      <c r="A27" s="481"/>
      <c r="B27" s="480" t="s">
        <v>408</v>
      </c>
      <c r="C27" s="219">
        <v>30</v>
      </c>
      <c r="D27" s="140">
        <v>335</v>
      </c>
      <c r="E27" s="140">
        <v>168</v>
      </c>
      <c r="F27" s="140">
        <v>20</v>
      </c>
      <c r="G27" s="140">
        <v>22</v>
      </c>
      <c r="H27" s="140">
        <v>77</v>
      </c>
      <c r="I27" s="140">
        <v>99</v>
      </c>
      <c r="J27" s="83">
        <v>0.68571428571428572</v>
      </c>
    </row>
    <row r="28" spans="1:12" s="555" customFormat="1" ht="22.5" customHeight="1" thickBot="1" x14ac:dyDescent="0.25">
      <c r="A28" s="539"/>
      <c r="B28" s="541" t="s">
        <v>345</v>
      </c>
      <c r="C28" s="754">
        <v>42</v>
      </c>
      <c r="D28" s="152">
        <v>299</v>
      </c>
      <c r="E28" s="152">
        <v>168</v>
      </c>
      <c r="F28" s="152">
        <v>50</v>
      </c>
      <c r="G28" s="1053" t="s">
        <v>405</v>
      </c>
      <c r="H28" s="152">
        <v>88</v>
      </c>
      <c r="I28" s="152">
        <v>35</v>
      </c>
      <c r="J28" s="203">
        <v>0.65625</v>
      </c>
    </row>
  </sheetData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8"/>
  <sheetViews>
    <sheetView showGridLines="0" view="pageLayout" topLeftCell="A10" zoomScaleNormal="100" workbookViewId="0">
      <selection activeCell="Q39" sqref="Q39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5.5546875" style="2" customWidth="1"/>
    <col min="4" max="4" width="13.5546875" style="2" customWidth="1"/>
    <col min="5" max="5" width="13.88671875" style="2" customWidth="1"/>
    <col min="6" max="6" width="14.5546875" style="2" customWidth="1"/>
    <col min="7" max="8" width="12.44140625" style="2" customWidth="1"/>
    <col min="9" max="9" width="12.44140625" style="555" customWidth="1"/>
    <col min="10" max="10" width="13.44140625" style="2" customWidth="1"/>
    <col min="11" max="16384" width="11.44140625" style="2"/>
  </cols>
  <sheetData>
    <row r="1" spans="1:10" x14ac:dyDescent="0.2">
      <c r="A1" s="154" t="s">
        <v>204</v>
      </c>
      <c r="B1" s="228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 t="str">
        <f>A8</f>
        <v xml:space="preserve">Tabell 3-9-C Klager etter avslag på søknad om Omsorg+ </v>
      </c>
    </row>
    <row r="5" spans="1:10" x14ac:dyDescent="0.2">
      <c r="A5" s="1"/>
    </row>
    <row r="6" spans="1:10" x14ac:dyDescent="0.2">
      <c r="A6" s="1"/>
    </row>
    <row r="8" spans="1:10" s="8" customFormat="1" ht="20.25" customHeight="1" thickBot="1" x14ac:dyDescent="0.3">
      <c r="A8" s="7" t="s">
        <v>411</v>
      </c>
    </row>
    <row r="9" spans="1:10" s="113" customFormat="1" ht="117" customHeight="1" thickBot="1" x14ac:dyDescent="0.3">
      <c r="A9" s="41" t="s">
        <v>2</v>
      </c>
      <c r="B9" s="40" t="s">
        <v>3</v>
      </c>
      <c r="C9" s="41" t="s">
        <v>355</v>
      </c>
      <c r="D9" s="42" t="s">
        <v>356</v>
      </c>
      <c r="E9" s="42" t="s">
        <v>357</v>
      </c>
      <c r="F9" s="69" t="s">
        <v>358</v>
      </c>
      <c r="G9" s="207" t="s">
        <v>359</v>
      </c>
      <c r="H9" s="74" t="s">
        <v>300</v>
      </c>
      <c r="I9" s="42" t="s">
        <v>410</v>
      </c>
      <c r="J9" s="40" t="s">
        <v>301</v>
      </c>
    </row>
    <row r="10" spans="1:10" ht="12.9" customHeight="1" x14ac:dyDescent="0.2">
      <c r="A10" s="261">
        <v>1</v>
      </c>
      <c r="B10" s="747" t="s">
        <v>14</v>
      </c>
      <c r="C10" s="230">
        <v>2</v>
      </c>
      <c r="D10" s="230">
        <v>2</v>
      </c>
      <c r="E10" s="230">
        <v>0</v>
      </c>
      <c r="F10" s="230">
        <v>0</v>
      </c>
      <c r="G10" s="240">
        <f>D10+F10</f>
        <v>2</v>
      </c>
      <c r="H10" s="229">
        <v>1</v>
      </c>
      <c r="I10" s="230">
        <v>0</v>
      </c>
      <c r="J10" s="231">
        <v>0</v>
      </c>
    </row>
    <row r="11" spans="1:10" ht="12.9" customHeight="1" x14ac:dyDescent="0.2">
      <c r="A11" s="96">
        <v>2</v>
      </c>
      <c r="B11" s="748" t="s">
        <v>15</v>
      </c>
      <c r="C11" s="140">
        <v>1</v>
      </c>
      <c r="D11" s="140">
        <v>0</v>
      </c>
      <c r="E11" s="140">
        <v>0</v>
      </c>
      <c r="F11" s="140">
        <v>0</v>
      </c>
      <c r="G11" s="241">
        <f t="shared" ref="G11:G24" si="0">D11+F11</f>
        <v>0</v>
      </c>
      <c r="H11" s="232">
        <v>0</v>
      </c>
      <c r="I11" s="140">
        <v>1</v>
      </c>
      <c r="J11" s="204">
        <v>0</v>
      </c>
    </row>
    <row r="12" spans="1:10" ht="12.9" customHeight="1" x14ac:dyDescent="0.2">
      <c r="A12" s="96">
        <v>3</v>
      </c>
      <c r="B12" s="748" t="s">
        <v>16</v>
      </c>
      <c r="C12" s="140">
        <v>0</v>
      </c>
      <c r="D12" s="140">
        <v>0</v>
      </c>
      <c r="E12" s="140">
        <v>0</v>
      </c>
      <c r="F12" s="140">
        <v>0</v>
      </c>
      <c r="G12" s="241">
        <f t="shared" si="0"/>
        <v>0</v>
      </c>
      <c r="H12" s="232">
        <v>0</v>
      </c>
      <c r="I12" s="140">
        <v>0</v>
      </c>
      <c r="J12" s="204">
        <v>0</v>
      </c>
    </row>
    <row r="13" spans="1:10" ht="12.9" customHeight="1" x14ac:dyDescent="0.2">
      <c r="A13" s="96">
        <v>4</v>
      </c>
      <c r="B13" s="748" t="s">
        <v>17</v>
      </c>
      <c r="C13" s="140">
        <v>5</v>
      </c>
      <c r="D13" s="140">
        <v>0</v>
      </c>
      <c r="E13" s="140">
        <v>5</v>
      </c>
      <c r="F13" s="140">
        <v>0</v>
      </c>
      <c r="G13" s="241">
        <f t="shared" si="0"/>
        <v>0</v>
      </c>
      <c r="H13" s="232">
        <v>1</v>
      </c>
      <c r="I13" s="140">
        <v>0</v>
      </c>
      <c r="J13" s="204">
        <v>3</v>
      </c>
    </row>
    <row r="14" spans="1:10" ht="12.9" customHeight="1" x14ac:dyDescent="0.2">
      <c r="A14" s="96">
        <v>5</v>
      </c>
      <c r="B14" s="748" t="s">
        <v>18</v>
      </c>
      <c r="C14" s="140">
        <v>0</v>
      </c>
      <c r="D14" s="140">
        <v>1</v>
      </c>
      <c r="E14" s="140">
        <v>1</v>
      </c>
      <c r="F14" s="140">
        <v>0</v>
      </c>
      <c r="G14" s="241">
        <f t="shared" si="0"/>
        <v>1</v>
      </c>
      <c r="H14" s="232">
        <v>0</v>
      </c>
      <c r="I14" s="140">
        <v>0</v>
      </c>
      <c r="J14" s="204">
        <v>0</v>
      </c>
    </row>
    <row r="15" spans="1:10" ht="18.75" customHeight="1" x14ac:dyDescent="0.2">
      <c r="A15" s="97">
        <v>6</v>
      </c>
      <c r="B15" s="749" t="s">
        <v>19</v>
      </c>
      <c r="C15" s="140">
        <v>0</v>
      </c>
      <c r="D15" s="140">
        <v>0</v>
      </c>
      <c r="E15" s="140">
        <v>0</v>
      </c>
      <c r="F15" s="140">
        <v>0</v>
      </c>
      <c r="G15" s="241">
        <f t="shared" si="0"/>
        <v>0</v>
      </c>
      <c r="H15" s="232">
        <v>0</v>
      </c>
      <c r="I15" s="140">
        <v>0</v>
      </c>
      <c r="J15" s="204">
        <v>0</v>
      </c>
    </row>
    <row r="16" spans="1:10" ht="12.9" customHeight="1" x14ac:dyDescent="0.2">
      <c r="A16" s="97">
        <v>7</v>
      </c>
      <c r="B16" s="749" t="s">
        <v>20</v>
      </c>
      <c r="C16" s="140">
        <v>0</v>
      </c>
      <c r="D16" s="140">
        <v>0</v>
      </c>
      <c r="E16" s="140">
        <v>0</v>
      </c>
      <c r="F16" s="140">
        <v>0</v>
      </c>
      <c r="G16" s="241">
        <f t="shared" si="0"/>
        <v>0</v>
      </c>
      <c r="H16" s="232">
        <v>0</v>
      </c>
      <c r="I16" s="140">
        <v>0</v>
      </c>
      <c r="J16" s="204">
        <v>0</v>
      </c>
    </row>
    <row r="17" spans="1:10" ht="12.9" customHeight="1" x14ac:dyDescent="0.2">
      <c r="A17" s="96">
        <v>8</v>
      </c>
      <c r="B17" s="748" t="s">
        <v>21</v>
      </c>
      <c r="C17" s="140">
        <v>0</v>
      </c>
      <c r="D17" s="140">
        <v>0</v>
      </c>
      <c r="E17" s="140">
        <v>0</v>
      </c>
      <c r="F17" s="140">
        <v>0</v>
      </c>
      <c r="G17" s="241">
        <f t="shared" si="0"/>
        <v>0</v>
      </c>
      <c r="H17" s="232">
        <v>0</v>
      </c>
      <c r="I17" s="140">
        <v>0</v>
      </c>
      <c r="J17" s="204">
        <v>0</v>
      </c>
    </row>
    <row r="18" spans="1:10" ht="12.9" customHeight="1" x14ac:dyDescent="0.2">
      <c r="A18" s="96">
        <v>9</v>
      </c>
      <c r="B18" s="748" t="s">
        <v>22</v>
      </c>
      <c r="C18" s="140">
        <v>1</v>
      </c>
      <c r="D18" s="140">
        <v>1</v>
      </c>
      <c r="E18" s="140">
        <v>0</v>
      </c>
      <c r="F18" s="140">
        <v>0</v>
      </c>
      <c r="G18" s="241">
        <f t="shared" si="0"/>
        <v>1</v>
      </c>
      <c r="H18" s="232">
        <v>0</v>
      </c>
      <c r="I18" s="140">
        <v>0</v>
      </c>
      <c r="J18" s="204">
        <v>0</v>
      </c>
    </row>
    <row r="19" spans="1:10" ht="12.9" customHeight="1" x14ac:dyDescent="0.2">
      <c r="A19" s="96">
        <v>10</v>
      </c>
      <c r="B19" s="748" t="s">
        <v>23</v>
      </c>
      <c r="C19" s="140">
        <v>0</v>
      </c>
      <c r="D19" s="140">
        <v>0</v>
      </c>
      <c r="E19" s="140">
        <v>0</v>
      </c>
      <c r="F19" s="140">
        <v>0</v>
      </c>
      <c r="G19" s="241">
        <f t="shared" si="0"/>
        <v>0</v>
      </c>
      <c r="H19" s="232">
        <v>0</v>
      </c>
      <c r="I19" s="140">
        <v>0</v>
      </c>
      <c r="J19" s="204">
        <v>0</v>
      </c>
    </row>
    <row r="20" spans="1:10" ht="19.5" customHeight="1" x14ac:dyDescent="0.2">
      <c r="A20" s="97">
        <v>11</v>
      </c>
      <c r="B20" s="749" t="s">
        <v>24</v>
      </c>
      <c r="C20" s="140">
        <v>0</v>
      </c>
      <c r="D20" s="140">
        <v>0</v>
      </c>
      <c r="E20" s="140">
        <v>0</v>
      </c>
      <c r="F20" s="140">
        <v>0</v>
      </c>
      <c r="G20" s="241">
        <f t="shared" si="0"/>
        <v>0</v>
      </c>
      <c r="H20" s="232">
        <v>0</v>
      </c>
      <c r="I20" s="140">
        <v>0</v>
      </c>
      <c r="J20" s="204">
        <v>0</v>
      </c>
    </row>
    <row r="21" spans="1:10" ht="12.9" customHeight="1" x14ac:dyDescent="0.2">
      <c r="A21" s="96">
        <v>12</v>
      </c>
      <c r="B21" s="748" t="s">
        <v>25</v>
      </c>
      <c r="C21" s="140">
        <v>3</v>
      </c>
      <c r="D21" s="140">
        <v>0</v>
      </c>
      <c r="E21" s="140">
        <v>3</v>
      </c>
      <c r="F21" s="140">
        <v>0</v>
      </c>
      <c r="G21" s="241">
        <f t="shared" si="0"/>
        <v>0</v>
      </c>
      <c r="H21" s="232">
        <v>0</v>
      </c>
      <c r="I21" s="140">
        <v>0</v>
      </c>
      <c r="J21" s="204">
        <v>1</v>
      </c>
    </row>
    <row r="22" spans="1:10" ht="12.9" customHeight="1" x14ac:dyDescent="0.2">
      <c r="A22" s="96">
        <v>13</v>
      </c>
      <c r="B22" s="748" t="s">
        <v>26</v>
      </c>
      <c r="C22" s="140">
        <v>1</v>
      </c>
      <c r="D22" s="140">
        <v>1</v>
      </c>
      <c r="E22" s="140">
        <v>0</v>
      </c>
      <c r="F22" s="140">
        <v>0</v>
      </c>
      <c r="G22" s="241">
        <f t="shared" si="0"/>
        <v>1</v>
      </c>
      <c r="H22" s="232">
        <v>0</v>
      </c>
      <c r="I22" s="140">
        <v>0</v>
      </c>
      <c r="J22" s="204">
        <v>0</v>
      </c>
    </row>
    <row r="23" spans="1:10" ht="12.9" customHeight="1" x14ac:dyDescent="0.2">
      <c r="A23" s="96">
        <v>14</v>
      </c>
      <c r="B23" s="748" t="s">
        <v>27</v>
      </c>
      <c r="C23" s="140">
        <v>3</v>
      </c>
      <c r="D23" s="140">
        <v>1</v>
      </c>
      <c r="E23" s="140">
        <v>0</v>
      </c>
      <c r="F23" s="140">
        <v>0</v>
      </c>
      <c r="G23" s="241">
        <f t="shared" si="0"/>
        <v>1</v>
      </c>
      <c r="H23" s="232">
        <v>0</v>
      </c>
      <c r="I23" s="140">
        <v>2</v>
      </c>
      <c r="J23" s="204">
        <v>0</v>
      </c>
    </row>
    <row r="24" spans="1:10" ht="12.9" customHeight="1" thickBot="1" x14ac:dyDescent="0.25">
      <c r="A24" s="98">
        <v>15</v>
      </c>
      <c r="B24" s="750" t="s">
        <v>28</v>
      </c>
      <c r="C24" s="152">
        <v>0</v>
      </c>
      <c r="D24" s="152">
        <v>0</v>
      </c>
      <c r="E24" s="152">
        <v>0</v>
      </c>
      <c r="F24" s="152">
        <v>0</v>
      </c>
      <c r="G24" s="1445">
        <f t="shared" si="0"/>
        <v>0</v>
      </c>
      <c r="H24" s="153">
        <v>0</v>
      </c>
      <c r="I24" s="152">
        <v>0</v>
      </c>
      <c r="J24" s="959">
        <v>0</v>
      </c>
    </row>
    <row r="25" spans="1:10" s="37" customFormat="1" ht="22.5" customHeight="1" thickBot="1" x14ac:dyDescent="0.3">
      <c r="A25" s="1440"/>
      <c r="B25" s="1441" t="s">
        <v>547</v>
      </c>
      <c r="C25" s="1442">
        <f>SUM(C10:C24)</f>
        <v>16</v>
      </c>
      <c r="D25" s="1443">
        <f t="shared" ref="D25:I25" si="1">SUM(D10:D24)</f>
        <v>6</v>
      </c>
      <c r="E25" s="1443">
        <f t="shared" si="1"/>
        <v>9</v>
      </c>
      <c r="F25" s="1444">
        <f t="shared" si="1"/>
        <v>0</v>
      </c>
      <c r="G25" s="1446">
        <f t="shared" ref="G25" si="2">D25+F25</f>
        <v>6</v>
      </c>
      <c r="H25" s="1450">
        <f t="shared" si="1"/>
        <v>2</v>
      </c>
      <c r="I25" s="1451">
        <f t="shared" si="1"/>
        <v>3</v>
      </c>
      <c r="J25" s="1452">
        <f>SUM(J10:J24)</f>
        <v>4</v>
      </c>
    </row>
    <row r="26" spans="1:10" s="555" customFormat="1" ht="22.5" customHeight="1" x14ac:dyDescent="0.2">
      <c r="A26" s="556"/>
      <c r="B26" s="254" t="s">
        <v>445</v>
      </c>
      <c r="C26" s="215">
        <v>12</v>
      </c>
      <c r="D26" s="230">
        <v>2</v>
      </c>
      <c r="E26" s="230">
        <v>12</v>
      </c>
      <c r="F26" s="233">
        <v>2</v>
      </c>
      <c r="G26" s="1447">
        <v>4</v>
      </c>
      <c r="H26" s="229">
        <v>6</v>
      </c>
      <c r="I26" s="230">
        <v>0</v>
      </c>
      <c r="J26" s="1453">
        <v>4</v>
      </c>
    </row>
    <row r="27" spans="1:10" s="555" customFormat="1" ht="22.5" customHeight="1" x14ac:dyDescent="0.2">
      <c r="A27" s="481"/>
      <c r="B27" s="255" t="s">
        <v>408</v>
      </c>
      <c r="C27" s="218">
        <v>29</v>
      </c>
      <c r="D27" s="140">
        <v>8</v>
      </c>
      <c r="E27" s="140">
        <v>15</v>
      </c>
      <c r="F27" s="234">
        <v>3</v>
      </c>
      <c r="G27" s="1448">
        <v>11</v>
      </c>
      <c r="H27" s="232">
        <v>6</v>
      </c>
      <c r="I27" s="140">
        <v>3</v>
      </c>
      <c r="J27" s="1454">
        <v>7</v>
      </c>
    </row>
    <row r="28" spans="1:10" s="555" customFormat="1" ht="22.5" customHeight="1" thickBot="1" x14ac:dyDescent="0.25">
      <c r="A28" s="539"/>
      <c r="B28" s="256" t="s">
        <v>345</v>
      </c>
      <c r="C28" s="753">
        <v>13</v>
      </c>
      <c r="D28" s="152">
        <v>3</v>
      </c>
      <c r="E28" s="152">
        <v>5</v>
      </c>
      <c r="F28" s="235">
        <v>2</v>
      </c>
      <c r="G28" s="1449">
        <v>5</v>
      </c>
      <c r="H28" s="153">
        <v>4</v>
      </c>
      <c r="I28" s="1053" t="s">
        <v>405</v>
      </c>
      <c r="J28" s="1455">
        <v>1</v>
      </c>
    </row>
  </sheetData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showGridLines="0" view="pageLayout" topLeftCell="A6" zoomScaleNormal="100" workbookViewId="0">
      <selection activeCell="M19" sqref="M19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7.5546875" style="2" customWidth="1"/>
    <col min="4" max="4" width="9.6640625" style="2" customWidth="1"/>
    <col min="5" max="5" width="9.33203125" style="2" customWidth="1"/>
    <col min="6" max="6" width="9.6640625" style="2" customWidth="1"/>
    <col min="7" max="7" width="7.5546875" style="2" customWidth="1"/>
    <col min="8" max="9" width="9.6640625" style="2" customWidth="1"/>
    <col min="10" max="10" width="9.33203125" style="2" customWidth="1"/>
    <col min="11" max="11" width="6.44140625" style="2" customWidth="1"/>
    <col min="12" max="16384" width="11.44140625" style="2"/>
  </cols>
  <sheetData>
    <row r="1" spans="1:11" x14ac:dyDescent="0.2">
      <c r="A1" s="154" t="s">
        <v>204</v>
      </c>
      <c r="B1" s="154"/>
    </row>
    <row r="2" spans="1:11" x14ac:dyDescent="0.2">
      <c r="A2" s="1" t="s">
        <v>0</v>
      </c>
    </row>
    <row r="3" spans="1:11" x14ac:dyDescent="0.2">
      <c r="A3" s="1"/>
    </row>
    <row r="4" spans="1:11" x14ac:dyDescent="0.2">
      <c r="A4" s="1" t="str">
        <f>A8</f>
        <v>Tabell 3 -10 - A - Personer med utviklingshemming registrert i bydelen (som bydelen har øk. Ansv. for) pr. 31.12</v>
      </c>
    </row>
    <row r="5" spans="1:11" x14ac:dyDescent="0.2">
      <c r="A5" s="1"/>
    </row>
    <row r="6" spans="1:11" x14ac:dyDescent="0.2">
      <c r="A6" s="1"/>
    </row>
    <row r="7" spans="1:11" ht="12" thickBot="1" x14ac:dyDescent="0.25"/>
    <row r="8" spans="1:11" s="8" customFormat="1" ht="30" customHeight="1" thickBot="1" x14ac:dyDescent="0.3">
      <c r="A8" s="1266" t="s">
        <v>463</v>
      </c>
      <c r="B8" s="1267"/>
      <c r="C8" s="1267"/>
      <c r="D8" s="1267"/>
      <c r="E8" s="1267"/>
      <c r="F8" s="1267"/>
      <c r="G8" s="1267"/>
      <c r="H8" s="1267"/>
      <c r="I8" s="1267"/>
      <c r="J8" s="1268"/>
    </row>
    <row r="9" spans="1:11" s="113" customFormat="1" ht="26.25" customHeight="1" thickBot="1" x14ac:dyDescent="0.3">
      <c r="A9" s="1269"/>
      <c r="B9" s="10"/>
      <c r="C9" s="1573" t="s">
        <v>302</v>
      </c>
      <c r="D9" s="1573"/>
      <c r="E9" s="1573"/>
      <c r="F9" s="208"/>
      <c r="G9" s="1547" t="s">
        <v>303</v>
      </c>
      <c r="H9" s="1547"/>
      <c r="I9" s="1547"/>
      <c r="J9" s="1574"/>
      <c r="K9" s="49"/>
    </row>
    <row r="10" spans="1:11" s="113" customFormat="1" ht="40.5" customHeight="1" thickBot="1" x14ac:dyDescent="0.3">
      <c r="A10" s="93" t="s">
        <v>2</v>
      </c>
      <c r="B10" s="14" t="s">
        <v>3</v>
      </c>
      <c r="C10" s="41" t="s">
        <v>304</v>
      </c>
      <c r="D10" s="42" t="s">
        <v>305</v>
      </c>
      <c r="E10" s="42" t="s">
        <v>306</v>
      </c>
      <c r="F10" s="42" t="s">
        <v>11</v>
      </c>
      <c r="G10" s="41" t="s">
        <v>304</v>
      </c>
      <c r="H10" s="42" t="s">
        <v>305</v>
      </c>
      <c r="I10" s="42" t="s">
        <v>306</v>
      </c>
      <c r="J10" s="102" t="s">
        <v>11</v>
      </c>
    </row>
    <row r="11" spans="1:11" ht="12.9" customHeight="1" x14ac:dyDescent="0.25">
      <c r="A11" s="95">
        <v>1</v>
      </c>
      <c r="B11" s="19" t="s">
        <v>14</v>
      </c>
      <c r="C11" s="171">
        <v>37</v>
      </c>
      <c r="D11" s="209">
        <v>68</v>
      </c>
      <c r="E11" s="1456">
        <v>18</v>
      </c>
      <c r="F11" s="1462">
        <f>SUM(C11:E11)</f>
        <v>123</v>
      </c>
      <c r="G11" s="171">
        <v>35</v>
      </c>
      <c r="H11" s="209">
        <v>58</v>
      </c>
      <c r="I11" s="1456">
        <v>17</v>
      </c>
      <c r="J11" s="1465">
        <f>SUM(G11:I11)</f>
        <v>110</v>
      </c>
      <c r="K11" s="24"/>
    </row>
    <row r="12" spans="1:11" ht="12.9" customHeight="1" x14ac:dyDescent="0.25">
      <c r="A12" s="96">
        <v>2</v>
      </c>
      <c r="B12" s="26" t="s">
        <v>15</v>
      </c>
      <c r="C12" s="172">
        <v>36</v>
      </c>
      <c r="D12" s="205">
        <v>69</v>
      </c>
      <c r="E12" s="1457">
        <v>26</v>
      </c>
      <c r="F12" s="1463">
        <f t="shared" ref="F12:F25" si="0">SUM(C12:E12)</f>
        <v>131</v>
      </c>
      <c r="G12" s="172">
        <v>23</v>
      </c>
      <c r="H12" s="205">
        <v>54</v>
      </c>
      <c r="I12" s="1457">
        <v>26</v>
      </c>
      <c r="J12" s="1466">
        <f t="shared" ref="J12:J25" si="1">SUM(G12:I12)</f>
        <v>103</v>
      </c>
      <c r="K12" s="24"/>
    </row>
    <row r="13" spans="1:11" ht="12.9" customHeight="1" x14ac:dyDescent="0.25">
      <c r="A13" s="96">
        <v>3</v>
      </c>
      <c r="B13" s="26" t="s">
        <v>16</v>
      </c>
      <c r="C13" s="172">
        <v>25</v>
      </c>
      <c r="D13" s="205">
        <v>71</v>
      </c>
      <c r="E13" s="1458">
        <v>26</v>
      </c>
      <c r="F13" s="1463">
        <f t="shared" si="0"/>
        <v>122</v>
      </c>
      <c r="G13" s="172">
        <v>17</v>
      </c>
      <c r="H13" s="205">
        <v>57</v>
      </c>
      <c r="I13" s="1458">
        <v>21</v>
      </c>
      <c r="J13" s="1466">
        <f t="shared" si="1"/>
        <v>95</v>
      </c>
      <c r="K13" s="24"/>
    </row>
    <row r="14" spans="1:11" ht="12.9" customHeight="1" x14ac:dyDescent="0.25">
      <c r="A14" s="96">
        <v>4</v>
      </c>
      <c r="B14" s="26" t="s">
        <v>17</v>
      </c>
      <c r="C14" s="172">
        <v>14</v>
      </c>
      <c r="D14" s="205">
        <v>17</v>
      </c>
      <c r="E14" s="1458">
        <v>8</v>
      </c>
      <c r="F14" s="1463">
        <f t="shared" si="0"/>
        <v>39</v>
      </c>
      <c r="G14" s="172">
        <v>14</v>
      </c>
      <c r="H14" s="205">
        <v>17</v>
      </c>
      <c r="I14" s="1458">
        <v>8</v>
      </c>
      <c r="J14" s="1466">
        <f t="shared" si="1"/>
        <v>39</v>
      </c>
      <c r="K14" s="24"/>
    </row>
    <row r="15" spans="1:11" ht="12.9" customHeight="1" x14ac:dyDescent="0.25">
      <c r="A15" s="96">
        <v>5</v>
      </c>
      <c r="B15" s="26" t="s">
        <v>18</v>
      </c>
      <c r="C15" s="172">
        <v>21</v>
      </c>
      <c r="D15" s="205">
        <v>48</v>
      </c>
      <c r="E15" s="1457">
        <v>17</v>
      </c>
      <c r="F15" s="1463">
        <f t="shared" si="0"/>
        <v>86</v>
      </c>
      <c r="G15" s="172">
        <v>12</v>
      </c>
      <c r="H15" s="205">
        <v>46</v>
      </c>
      <c r="I15" s="1457">
        <v>16</v>
      </c>
      <c r="J15" s="1466">
        <f t="shared" si="1"/>
        <v>74</v>
      </c>
      <c r="K15" s="24"/>
    </row>
    <row r="16" spans="1:11" ht="18.75" customHeight="1" x14ac:dyDescent="0.25">
      <c r="A16" s="97">
        <v>6</v>
      </c>
      <c r="B16" s="32" t="s">
        <v>19</v>
      </c>
      <c r="C16" s="172">
        <v>37</v>
      </c>
      <c r="D16" s="205">
        <v>79</v>
      </c>
      <c r="E16" s="1457">
        <v>12</v>
      </c>
      <c r="F16" s="1463">
        <f t="shared" si="0"/>
        <v>128</v>
      </c>
      <c r="G16" s="172">
        <v>25</v>
      </c>
      <c r="H16" s="205">
        <v>76</v>
      </c>
      <c r="I16" s="1457">
        <v>12</v>
      </c>
      <c r="J16" s="1466">
        <f t="shared" si="1"/>
        <v>113</v>
      </c>
      <c r="K16" s="24"/>
    </row>
    <row r="17" spans="1:14" ht="12.9" customHeight="1" x14ac:dyDescent="0.25">
      <c r="A17" s="97">
        <v>7</v>
      </c>
      <c r="B17" s="32" t="s">
        <v>20</v>
      </c>
      <c r="C17" s="172">
        <v>36</v>
      </c>
      <c r="D17" s="205">
        <v>107</v>
      </c>
      <c r="E17" s="1457">
        <v>53</v>
      </c>
      <c r="F17" s="1463">
        <f t="shared" si="0"/>
        <v>196</v>
      </c>
      <c r="G17" s="172">
        <v>32</v>
      </c>
      <c r="H17" s="205">
        <v>100</v>
      </c>
      <c r="I17" s="1457">
        <v>46</v>
      </c>
      <c r="J17" s="1466">
        <f t="shared" si="1"/>
        <v>178</v>
      </c>
      <c r="K17" s="24"/>
    </row>
    <row r="18" spans="1:14" ht="12.9" customHeight="1" x14ac:dyDescent="0.25">
      <c r="A18" s="96">
        <v>8</v>
      </c>
      <c r="B18" s="26" t="s">
        <v>21</v>
      </c>
      <c r="C18" s="172">
        <v>33</v>
      </c>
      <c r="D18" s="205">
        <v>110</v>
      </c>
      <c r="E18" s="1457">
        <v>30</v>
      </c>
      <c r="F18" s="1463">
        <f t="shared" si="0"/>
        <v>173</v>
      </c>
      <c r="G18" s="172">
        <v>33</v>
      </c>
      <c r="H18" s="205">
        <v>110</v>
      </c>
      <c r="I18" s="1457">
        <v>30</v>
      </c>
      <c r="J18" s="1466">
        <f t="shared" si="1"/>
        <v>173</v>
      </c>
      <c r="K18" s="592"/>
    </row>
    <row r="19" spans="1:14" ht="12.9" customHeight="1" x14ac:dyDescent="0.25">
      <c r="A19" s="96">
        <v>9</v>
      </c>
      <c r="B19" s="26" t="s">
        <v>22</v>
      </c>
      <c r="C19" s="172">
        <v>27</v>
      </c>
      <c r="D19" s="205">
        <v>97</v>
      </c>
      <c r="E19" s="1457">
        <v>28</v>
      </c>
      <c r="F19" s="1463">
        <f t="shared" si="0"/>
        <v>152</v>
      </c>
      <c r="G19" s="172">
        <v>23</v>
      </c>
      <c r="H19" s="205">
        <v>85</v>
      </c>
      <c r="I19" s="1457">
        <v>26</v>
      </c>
      <c r="J19" s="1466">
        <f t="shared" si="1"/>
        <v>134</v>
      </c>
      <c r="K19" s="24"/>
    </row>
    <row r="20" spans="1:14" ht="12.9" customHeight="1" x14ac:dyDescent="0.25">
      <c r="A20" s="96">
        <v>10</v>
      </c>
      <c r="B20" s="26" t="s">
        <v>23</v>
      </c>
      <c r="C20" s="172">
        <v>51</v>
      </c>
      <c r="D20" s="205">
        <v>109</v>
      </c>
      <c r="E20" s="1457">
        <v>32</v>
      </c>
      <c r="F20" s="1463">
        <f t="shared" si="0"/>
        <v>192</v>
      </c>
      <c r="G20" s="172">
        <v>43</v>
      </c>
      <c r="H20" s="205">
        <v>94</v>
      </c>
      <c r="I20" s="1457">
        <v>31</v>
      </c>
      <c r="J20" s="1466">
        <f t="shared" si="1"/>
        <v>168</v>
      </c>
      <c r="K20" s="24"/>
    </row>
    <row r="21" spans="1:14" ht="19.5" customHeight="1" x14ac:dyDescent="0.25">
      <c r="A21" s="97">
        <v>11</v>
      </c>
      <c r="B21" s="32" t="s">
        <v>24</v>
      </c>
      <c r="C21" s="172">
        <v>44</v>
      </c>
      <c r="D21" s="205">
        <v>132</v>
      </c>
      <c r="E21" s="1457">
        <v>18</v>
      </c>
      <c r="F21" s="1463">
        <f t="shared" si="0"/>
        <v>194</v>
      </c>
      <c r="G21" s="172">
        <v>27</v>
      </c>
      <c r="H21" s="205">
        <v>116</v>
      </c>
      <c r="I21" s="1457">
        <v>17</v>
      </c>
      <c r="J21" s="1466">
        <f t="shared" si="1"/>
        <v>160</v>
      </c>
      <c r="K21" s="24"/>
    </row>
    <row r="22" spans="1:14" ht="12.9" customHeight="1" x14ac:dyDescent="0.25">
      <c r="A22" s="96">
        <v>12</v>
      </c>
      <c r="B22" s="26" t="s">
        <v>25</v>
      </c>
      <c r="C22" s="172">
        <v>71</v>
      </c>
      <c r="D22" s="205">
        <v>158</v>
      </c>
      <c r="E22" s="1457">
        <v>30</v>
      </c>
      <c r="F22" s="1463">
        <f t="shared" si="0"/>
        <v>259</v>
      </c>
      <c r="G22" s="172">
        <v>62</v>
      </c>
      <c r="H22" s="205">
        <v>149</v>
      </c>
      <c r="I22" s="1457">
        <v>30</v>
      </c>
      <c r="J22" s="1466">
        <f t="shared" si="1"/>
        <v>241</v>
      </c>
      <c r="K22" s="24"/>
    </row>
    <row r="23" spans="1:14" ht="12.9" customHeight="1" x14ac:dyDescent="0.25">
      <c r="A23" s="96">
        <v>13</v>
      </c>
      <c r="B23" s="26" t="s">
        <v>26</v>
      </c>
      <c r="C23" s="172">
        <v>44</v>
      </c>
      <c r="D23" s="205">
        <v>94</v>
      </c>
      <c r="E23" s="1457">
        <v>39</v>
      </c>
      <c r="F23" s="1463">
        <f t="shared" si="0"/>
        <v>177</v>
      </c>
      <c r="G23" s="172">
        <v>29</v>
      </c>
      <c r="H23" s="205">
        <v>81</v>
      </c>
      <c r="I23" s="1457">
        <v>39</v>
      </c>
      <c r="J23" s="1466">
        <f t="shared" si="1"/>
        <v>149</v>
      </c>
      <c r="K23" s="24"/>
    </row>
    <row r="24" spans="1:14" ht="12.9" customHeight="1" x14ac:dyDescent="0.25">
      <c r="A24" s="96">
        <v>14</v>
      </c>
      <c r="B24" s="26" t="s">
        <v>27</v>
      </c>
      <c r="C24" s="172">
        <v>31</v>
      </c>
      <c r="D24" s="205">
        <v>90</v>
      </c>
      <c r="E24" s="1457">
        <v>46</v>
      </c>
      <c r="F24" s="1463">
        <f t="shared" si="0"/>
        <v>167</v>
      </c>
      <c r="G24" s="172">
        <v>31</v>
      </c>
      <c r="H24" s="205">
        <v>96</v>
      </c>
      <c r="I24" s="1457">
        <v>45</v>
      </c>
      <c r="J24" s="1466">
        <f t="shared" si="1"/>
        <v>172</v>
      </c>
      <c r="K24" s="24"/>
      <c r="L24" s="2" t="s">
        <v>152</v>
      </c>
    </row>
    <row r="25" spans="1:14" ht="12.9" customHeight="1" thickBot="1" x14ac:dyDescent="0.3">
      <c r="A25" s="103">
        <v>15</v>
      </c>
      <c r="B25" s="34" t="s">
        <v>28</v>
      </c>
      <c r="C25" s="1459">
        <v>63</v>
      </c>
      <c r="D25" s="1460">
        <v>155</v>
      </c>
      <c r="E25" s="1461">
        <v>28</v>
      </c>
      <c r="F25" s="1464">
        <f t="shared" si="0"/>
        <v>246</v>
      </c>
      <c r="G25" s="1459">
        <v>54</v>
      </c>
      <c r="H25" s="1460">
        <v>131</v>
      </c>
      <c r="I25" s="1461">
        <v>28</v>
      </c>
      <c r="J25" s="1467">
        <f t="shared" si="1"/>
        <v>213</v>
      </c>
      <c r="K25" s="24"/>
    </row>
    <row r="26" spans="1:14" s="37" customFormat="1" ht="22.5" customHeight="1" thickBot="1" x14ac:dyDescent="0.3">
      <c r="A26" s="170"/>
      <c r="B26" s="973" t="s">
        <v>489</v>
      </c>
      <c r="C26" s="974">
        <f>SUM(C11:C25)</f>
        <v>570</v>
      </c>
      <c r="D26" s="972">
        <f t="shared" ref="D26:J26" si="2">SUM(D11:D25)</f>
        <v>1404</v>
      </c>
      <c r="E26" s="972">
        <f t="shared" si="2"/>
        <v>411</v>
      </c>
      <c r="F26" s="1265">
        <f t="shared" si="2"/>
        <v>2385</v>
      </c>
      <c r="G26" s="974">
        <f t="shared" si="2"/>
        <v>460</v>
      </c>
      <c r="H26" s="972">
        <f t="shared" si="2"/>
        <v>1270</v>
      </c>
      <c r="I26" s="972">
        <f t="shared" si="2"/>
        <v>392</v>
      </c>
      <c r="J26" s="1265">
        <f t="shared" si="2"/>
        <v>2122</v>
      </c>
      <c r="K26" s="61"/>
      <c r="M26" s="61"/>
      <c r="N26" s="61"/>
    </row>
    <row r="27" spans="1:14" s="458" customFormat="1" ht="22.5" customHeight="1" x14ac:dyDescent="0.25">
      <c r="A27" s="263"/>
      <c r="B27" s="957" t="s">
        <v>437</v>
      </c>
      <c r="C27" s="1261">
        <v>626</v>
      </c>
      <c r="D27" s="1262">
        <v>1388</v>
      </c>
      <c r="E27" s="1262">
        <v>385</v>
      </c>
      <c r="F27" s="1263">
        <v>2399</v>
      </c>
      <c r="G27" s="1261">
        <v>480</v>
      </c>
      <c r="H27" s="1262">
        <v>1237</v>
      </c>
      <c r="I27" s="1262">
        <v>375</v>
      </c>
      <c r="J27" s="1264">
        <v>2092</v>
      </c>
      <c r="K27" s="61"/>
    </row>
    <row r="28" spans="1:14" s="458" customFormat="1" ht="22.5" customHeight="1" x14ac:dyDescent="0.25">
      <c r="A28" s="1257"/>
      <c r="B28" s="255" t="s">
        <v>390</v>
      </c>
      <c r="C28" s="79">
        <v>637</v>
      </c>
      <c r="D28" s="477">
        <v>1299</v>
      </c>
      <c r="E28" s="477">
        <v>366</v>
      </c>
      <c r="F28" s="1258">
        <v>2302</v>
      </c>
      <c r="G28" s="79">
        <v>523</v>
      </c>
      <c r="H28" s="477">
        <v>1163</v>
      </c>
      <c r="I28" s="477">
        <v>357</v>
      </c>
      <c r="J28" s="1258">
        <v>2043</v>
      </c>
      <c r="K28" s="61"/>
    </row>
    <row r="29" spans="1:14" s="458" customFormat="1" ht="22.5" customHeight="1" thickBot="1" x14ac:dyDescent="0.3">
      <c r="A29" s="1259"/>
      <c r="B29" s="256" t="s">
        <v>224</v>
      </c>
      <c r="C29" s="770">
        <v>629</v>
      </c>
      <c r="D29" s="478">
        <v>1249</v>
      </c>
      <c r="E29" s="478">
        <v>339</v>
      </c>
      <c r="F29" s="1260">
        <v>2217</v>
      </c>
      <c r="G29" s="770">
        <v>529</v>
      </c>
      <c r="H29" s="478">
        <v>1131</v>
      </c>
      <c r="I29" s="478">
        <v>335</v>
      </c>
      <c r="J29" s="1260">
        <v>1995</v>
      </c>
      <c r="K29" s="61"/>
    </row>
    <row r="30" spans="1:14" x14ac:dyDescent="0.2">
      <c r="A30" s="1"/>
    </row>
    <row r="31" spans="1:14" x14ac:dyDescent="0.2">
      <c r="A31" s="1"/>
    </row>
  </sheetData>
  <mergeCells count="2">
    <mergeCell ref="C9:E9"/>
    <mergeCell ref="G9:J9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showGridLines="0" topLeftCell="A7" zoomScaleNormal="100" workbookViewId="0">
      <selection activeCell="L21" sqref="L21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12.5546875" style="2" customWidth="1"/>
    <col min="4" max="4" width="14.88671875" style="2" customWidth="1"/>
    <col min="5" max="6" width="17" style="2" customWidth="1"/>
    <col min="7" max="7" width="13.44140625" style="2" customWidth="1"/>
    <col min="8" max="8" width="19.33203125" style="2" customWidth="1"/>
    <col min="9" max="9" width="13.5546875" style="2" customWidth="1"/>
    <col min="10" max="10" width="6.44140625" style="2" customWidth="1"/>
    <col min="11" max="11" width="7.109375" style="2" customWidth="1"/>
    <col min="12" max="12" width="11.44140625" style="2" customWidth="1"/>
    <col min="13" max="16384" width="11.44140625" style="2"/>
  </cols>
  <sheetData>
    <row r="1" spans="1:13" x14ac:dyDescent="0.2">
      <c r="A1" s="154" t="s">
        <v>204</v>
      </c>
      <c r="B1" s="155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A8</f>
        <v>Tabell 3 -11 - A -  Boforhold for utviklingshemmede pr. 31.12.</v>
      </c>
    </row>
    <row r="5" spans="1:13" x14ac:dyDescent="0.2">
      <c r="A5" s="1"/>
    </row>
    <row r="6" spans="1:13" x14ac:dyDescent="0.2">
      <c r="A6" s="1"/>
    </row>
    <row r="7" spans="1:13" x14ac:dyDescent="0.2">
      <c r="E7" s="169"/>
    </row>
    <row r="8" spans="1:13" s="8" customFormat="1" ht="30" customHeight="1" thickBot="1" x14ac:dyDescent="0.3">
      <c r="A8" s="7" t="s">
        <v>307</v>
      </c>
    </row>
    <row r="9" spans="1:13" s="113" customFormat="1" ht="26.25" customHeight="1" thickBot="1" x14ac:dyDescent="0.3">
      <c r="A9" s="9"/>
      <c r="B9" s="10"/>
      <c r="C9" s="1547" t="s">
        <v>308</v>
      </c>
      <c r="D9" s="1547"/>
      <c r="E9" s="1547"/>
      <c r="F9" s="1547"/>
      <c r="G9" s="1547"/>
      <c r="H9" s="1547"/>
      <c r="I9" s="1547"/>
      <c r="J9" s="49"/>
    </row>
    <row r="10" spans="1:13" s="113" customFormat="1" ht="66" customHeight="1" thickBot="1" x14ac:dyDescent="0.3">
      <c r="A10" s="13" t="s">
        <v>2</v>
      </c>
      <c r="B10" s="14" t="s">
        <v>3</v>
      </c>
      <c r="C10" s="13" t="s">
        <v>309</v>
      </c>
      <c r="D10" s="43" t="s">
        <v>310</v>
      </c>
      <c r="E10" s="212" t="s">
        <v>311</v>
      </c>
      <c r="F10" s="212" t="s">
        <v>312</v>
      </c>
      <c r="G10" s="113" t="s">
        <v>313</v>
      </c>
      <c r="H10" s="51" t="s">
        <v>314</v>
      </c>
      <c r="I10" s="51" t="s">
        <v>315</v>
      </c>
    </row>
    <row r="11" spans="1:13" ht="12.9" customHeight="1" x14ac:dyDescent="0.2">
      <c r="A11" s="18">
        <v>1</v>
      </c>
      <c r="B11" s="19" t="s">
        <v>14</v>
      </c>
      <c r="C11" s="1481">
        <v>13</v>
      </c>
      <c r="D11" s="1482">
        <v>35</v>
      </c>
      <c r="E11" s="1482">
        <v>41</v>
      </c>
      <c r="F11" s="1482">
        <v>30</v>
      </c>
      <c r="G11" s="1468">
        <v>4</v>
      </c>
      <c r="H11" s="1470">
        <f t="shared" ref="H11:H25" si="0">E11+F11</f>
        <v>71</v>
      </c>
      <c r="I11" s="1471">
        <f t="shared" ref="I11:I25" si="1">C11+D11+H11+G11</f>
        <v>123</v>
      </c>
      <c r="J11" s="24"/>
      <c r="K11" s="24"/>
      <c r="L11" s="555"/>
      <c r="M11" s="555"/>
    </row>
    <row r="12" spans="1:13" ht="12.9" customHeight="1" x14ac:dyDescent="0.2">
      <c r="A12" s="25">
        <v>2</v>
      </c>
      <c r="B12" s="26" t="s">
        <v>15</v>
      </c>
      <c r="C12" s="1483">
        <v>40</v>
      </c>
      <c r="D12" s="1480">
        <v>21</v>
      </c>
      <c r="E12" s="1480">
        <v>43</v>
      </c>
      <c r="F12" s="1480">
        <v>17</v>
      </c>
      <c r="G12" s="1469">
        <v>10</v>
      </c>
      <c r="H12" s="1472">
        <f t="shared" si="0"/>
        <v>60</v>
      </c>
      <c r="I12" s="1473">
        <f t="shared" si="1"/>
        <v>131</v>
      </c>
      <c r="J12" s="24"/>
      <c r="K12" s="24"/>
      <c r="L12" s="8"/>
      <c r="M12" s="555"/>
    </row>
    <row r="13" spans="1:13" ht="12.9" customHeight="1" x14ac:dyDescent="0.25">
      <c r="A13" s="25">
        <v>3</v>
      </c>
      <c r="B13" s="26" t="s">
        <v>16</v>
      </c>
      <c r="C13" s="1483">
        <v>27</v>
      </c>
      <c r="D13" s="1480">
        <v>42</v>
      </c>
      <c r="E13" s="1480">
        <v>31</v>
      </c>
      <c r="F13" s="1480">
        <v>19</v>
      </c>
      <c r="G13" s="1469">
        <v>3</v>
      </c>
      <c r="H13" s="1472">
        <f t="shared" si="0"/>
        <v>50</v>
      </c>
      <c r="I13" s="1473">
        <f t="shared" si="1"/>
        <v>122</v>
      </c>
      <c r="J13" s="24"/>
      <c r="K13" s="24"/>
      <c r="L13" s="113"/>
      <c r="M13" s="555"/>
    </row>
    <row r="14" spans="1:13" ht="12.9" customHeight="1" x14ac:dyDescent="0.25">
      <c r="A14" s="25">
        <v>4</v>
      </c>
      <c r="B14" s="26" t="s">
        <v>17</v>
      </c>
      <c r="C14" s="1483">
        <v>20</v>
      </c>
      <c r="D14" s="1480">
        <v>4</v>
      </c>
      <c r="E14" s="1480">
        <v>15</v>
      </c>
      <c r="F14" s="1480">
        <v>0</v>
      </c>
      <c r="G14" s="1469">
        <v>0</v>
      </c>
      <c r="H14" s="1472">
        <f t="shared" si="0"/>
        <v>15</v>
      </c>
      <c r="I14" s="1473">
        <f t="shared" si="1"/>
        <v>39</v>
      </c>
      <c r="J14" s="24"/>
      <c r="K14" s="24"/>
      <c r="L14" s="113"/>
      <c r="M14" s="555"/>
    </row>
    <row r="15" spans="1:13" ht="12.9" customHeight="1" x14ac:dyDescent="0.2">
      <c r="A15" s="25">
        <v>5</v>
      </c>
      <c r="B15" s="26" t="s">
        <v>18</v>
      </c>
      <c r="C15" s="1483">
        <v>11</v>
      </c>
      <c r="D15" s="1480">
        <v>36</v>
      </c>
      <c r="E15" s="1480">
        <v>22</v>
      </c>
      <c r="F15" s="1480">
        <v>15</v>
      </c>
      <c r="G15" s="1469">
        <v>2</v>
      </c>
      <c r="H15" s="1472">
        <f t="shared" si="0"/>
        <v>37</v>
      </c>
      <c r="I15" s="1473">
        <f t="shared" si="1"/>
        <v>86</v>
      </c>
      <c r="J15" s="24"/>
      <c r="K15" s="24"/>
      <c r="L15" s="555"/>
      <c r="M15" s="555"/>
    </row>
    <row r="16" spans="1:13" ht="18.75" customHeight="1" x14ac:dyDescent="0.2">
      <c r="A16" s="31">
        <v>6</v>
      </c>
      <c r="B16" s="32" t="s">
        <v>19</v>
      </c>
      <c r="C16" s="1483">
        <v>7</v>
      </c>
      <c r="D16" s="1480">
        <v>40</v>
      </c>
      <c r="E16" s="1480">
        <v>48</v>
      </c>
      <c r="F16" s="1480">
        <v>24</v>
      </c>
      <c r="G16" s="1469">
        <v>9</v>
      </c>
      <c r="H16" s="1472">
        <f t="shared" si="0"/>
        <v>72</v>
      </c>
      <c r="I16" s="1473">
        <f t="shared" si="1"/>
        <v>128</v>
      </c>
      <c r="J16" s="592"/>
      <c r="K16" s="24"/>
      <c r="L16" s="555"/>
      <c r="M16" s="555"/>
    </row>
    <row r="17" spans="1:14" ht="12.9" customHeight="1" x14ac:dyDescent="0.2">
      <c r="A17" s="31">
        <v>7</v>
      </c>
      <c r="B17" s="32" t="s">
        <v>20</v>
      </c>
      <c r="C17" s="1483">
        <v>43</v>
      </c>
      <c r="D17" s="1480">
        <v>80</v>
      </c>
      <c r="E17" s="1480">
        <v>32</v>
      </c>
      <c r="F17" s="1480">
        <v>32</v>
      </c>
      <c r="G17" s="1469">
        <v>9</v>
      </c>
      <c r="H17" s="1472">
        <f t="shared" si="0"/>
        <v>64</v>
      </c>
      <c r="I17" s="1473">
        <f t="shared" si="1"/>
        <v>196</v>
      </c>
      <c r="J17" s="24"/>
      <c r="K17" s="24"/>
      <c r="L17" s="555"/>
      <c r="M17" s="555"/>
      <c r="N17" s="2" t="s">
        <v>152</v>
      </c>
    </row>
    <row r="18" spans="1:14" ht="12.9" customHeight="1" x14ac:dyDescent="0.2">
      <c r="A18" s="25">
        <v>8</v>
      </c>
      <c r="B18" s="26" t="s">
        <v>21</v>
      </c>
      <c r="C18" s="1483">
        <v>16</v>
      </c>
      <c r="D18" s="1480">
        <v>89</v>
      </c>
      <c r="E18" s="1480">
        <v>36</v>
      </c>
      <c r="F18" s="1480">
        <v>29</v>
      </c>
      <c r="G18" s="1469">
        <v>3</v>
      </c>
      <c r="H18" s="1472">
        <f t="shared" si="0"/>
        <v>65</v>
      </c>
      <c r="I18" s="1473">
        <f t="shared" si="1"/>
        <v>173</v>
      </c>
      <c r="J18" s="24"/>
      <c r="K18" s="24"/>
      <c r="L18" s="555"/>
      <c r="M18" s="555"/>
    </row>
    <row r="19" spans="1:14" ht="12.9" customHeight="1" x14ac:dyDescent="0.2">
      <c r="A19" s="25">
        <v>9</v>
      </c>
      <c r="B19" s="26" t="s">
        <v>22</v>
      </c>
      <c r="C19" s="1483">
        <v>18</v>
      </c>
      <c r="D19" s="1480">
        <v>50</v>
      </c>
      <c r="E19" s="1480">
        <v>35</v>
      </c>
      <c r="F19" s="1480">
        <v>39</v>
      </c>
      <c r="G19" s="1469">
        <v>10</v>
      </c>
      <c r="H19" s="1472">
        <f t="shared" si="0"/>
        <v>74</v>
      </c>
      <c r="I19" s="1473">
        <f t="shared" si="1"/>
        <v>152</v>
      </c>
      <c r="J19" s="24"/>
      <c r="K19" s="24"/>
      <c r="L19" s="555"/>
      <c r="M19" s="555"/>
    </row>
    <row r="20" spans="1:14" ht="12.9" customHeight="1" x14ac:dyDescent="0.2">
      <c r="A20" s="25">
        <v>10</v>
      </c>
      <c r="B20" s="26" t="s">
        <v>23</v>
      </c>
      <c r="C20" s="1483">
        <v>22</v>
      </c>
      <c r="D20" s="1480">
        <v>54</v>
      </c>
      <c r="E20" s="1480">
        <v>57</v>
      </c>
      <c r="F20" s="1480">
        <v>53</v>
      </c>
      <c r="G20" s="1469">
        <v>6</v>
      </c>
      <c r="H20" s="1472">
        <f t="shared" si="0"/>
        <v>110</v>
      </c>
      <c r="I20" s="1473">
        <f t="shared" si="1"/>
        <v>192</v>
      </c>
      <c r="J20" s="24"/>
      <c r="K20" s="24"/>
      <c r="L20" s="555"/>
      <c r="M20" s="555"/>
    </row>
    <row r="21" spans="1:14" ht="19.5" customHeight="1" x14ac:dyDescent="0.2">
      <c r="A21" s="31">
        <v>11</v>
      </c>
      <c r="B21" s="32" t="s">
        <v>24</v>
      </c>
      <c r="C21" s="1483">
        <v>14</v>
      </c>
      <c r="D21" s="1480">
        <v>66</v>
      </c>
      <c r="E21" s="1480">
        <v>54</v>
      </c>
      <c r="F21" s="1480">
        <v>54</v>
      </c>
      <c r="G21" s="1469">
        <v>6</v>
      </c>
      <c r="H21" s="1472">
        <f t="shared" si="0"/>
        <v>108</v>
      </c>
      <c r="I21" s="1473">
        <f t="shared" si="1"/>
        <v>194</v>
      </c>
      <c r="J21" s="24"/>
      <c r="K21" s="24"/>
      <c r="L21" s="555"/>
      <c r="M21" s="555"/>
    </row>
    <row r="22" spans="1:14" ht="12.9" customHeight="1" x14ac:dyDescent="0.2">
      <c r="A22" s="25">
        <v>12</v>
      </c>
      <c r="B22" s="26" t="s">
        <v>25</v>
      </c>
      <c r="C22" s="1483">
        <v>15</v>
      </c>
      <c r="D22" s="1480">
        <v>81</v>
      </c>
      <c r="E22" s="1480">
        <v>61</v>
      </c>
      <c r="F22" s="1480">
        <v>100</v>
      </c>
      <c r="G22" s="1469">
        <v>2</v>
      </c>
      <c r="H22" s="1472">
        <f t="shared" si="0"/>
        <v>161</v>
      </c>
      <c r="I22" s="1473">
        <f t="shared" si="1"/>
        <v>259</v>
      </c>
      <c r="J22" s="24"/>
      <c r="K22" s="24"/>
      <c r="L22" s="555"/>
      <c r="M22" s="555"/>
    </row>
    <row r="23" spans="1:14" ht="12.9" customHeight="1" x14ac:dyDescent="0.2">
      <c r="A23" s="25">
        <v>13</v>
      </c>
      <c r="B23" s="26" t="s">
        <v>26</v>
      </c>
      <c r="C23" s="1483">
        <v>24</v>
      </c>
      <c r="D23" s="1480">
        <v>54</v>
      </c>
      <c r="E23" s="1480">
        <v>49</v>
      </c>
      <c r="F23" s="1480">
        <v>46</v>
      </c>
      <c r="G23" s="1469">
        <v>4</v>
      </c>
      <c r="H23" s="1472">
        <f t="shared" si="0"/>
        <v>95</v>
      </c>
      <c r="I23" s="1473">
        <f t="shared" si="1"/>
        <v>177</v>
      </c>
      <c r="J23" s="24"/>
      <c r="K23" s="24"/>
      <c r="L23" s="555"/>
      <c r="M23" s="555"/>
    </row>
    <row r="24" spans="1:14" ht="12.9" customHeight="1" x14ac:dyDescent="0.2">
      <c r="A24" s="25">
        <v>14</v>
      </c>
      <c r="B24" s="26" t="s">
        <v>27</v>
      </c>
      <c r="C24" s="1483">
        <v>16</v>
      </c>
      <c r="D24" s="1480">
        <v>66</v>
      </c>
      <c r="E24" s="1480">
        <v>37</v>
      </c>
      <c r="F24" s="1480">
        <v>40</v>
      </c>
      <c r="G24" s="1469">
        <v>8</v>
      </c>
      <c r="H24" s="1472">
        <f t="shared" si="0"/>
        <v>77</v>
      </c>
      <c r="I24" s="1473">
        <f t="shared" si="1"/>
        <v>167</v>
      </c>
      <c r="J24" s="24"/>
      <c r="K24" s="24"/>
      <c r="L24" s="555"/>
      <c r="M24" s="555"/>
    </row>
    <row r="25" spans="1:14" ht="12.9" customHeight="1" thickBot="1" x14ac:dyDescent="0.25">
      <c r="A25" s="33">
        <v>15</v>
      </c>
      <c r="B25" s="34" t="s">
        <v>28</v>
      </c>
      <c r="C25" s="1484">
        <v>26</v>
      </c>
      <c r="D25" s="1485">
        <v>58</v>
      </c>
      <c r="E25" s="1485">
        <v>78</v>
      </c>
      <c r="F25" s="1485">
        <v>78</v>
      </c>
      <c r="G25" s="1486">
        <v>6</v>
      </c>
      <c r="H25" s="1474">
        <f t="shared" si="0"/>
        <v>156</v>
      </c>
      <c r="I25" s="1475">
        <f t="shared" si="1"/>
        <v>246</v>
      </c>
      <c r="J25" s="24"/>
      <c r="K25" s="24"/>
      <c r="L25" s="555"/>
      <c r="M25" s="555"/>
    </row>
    <row r="26" spans="1:14" s="37" customFormat="1" ht="22.5" customHeight="1" x14ac:dyDescent="0.25">
      <c r="A26" s="84"/>
      <c r="B26" s="85" t="s">
        <v>489</v>
      </c>
      <c r="C26" s="1310">
        <f t="shared" ref="C26:I26" si="2">SUM(C11:C25)</f>
        <v>312</v>
      </c>
      <c r="D26" s="1311">
        <f t="shared" si="2"/>
        <v>776</v>
      </c>
      <c r="E26" s="1311">
        <f t="shared" si="2"/>
        <v>639</v>
      </c>
      <c r="F26" s="1311">
        <f t="shared" si="2"/>
        <v>576</v>
      </c>
      <c r="G26" s="1312">
        <f t="shared" si="2"/>
        <v>82</v>
      </c>
      <c r="H26" s="1476">
        <f t="shared" si="2"/>
        <v>1215</v>
      </c>
      <c r="I26" s="1477">
        <f t="shared" si="2"/>
        <v>2385</v>
      </c>
      <c r="J26" s="61"/>
      <c r="K26" s="61"/>
      <c r="L26" s="555"/>
      <c r="M26" s="113"/>
    </row>
    <row r="27" spans="1:14" s="458" customFormat="1" ht="22.5" customHeight="1" x14ac:dyDescent="0.25">
      <c r="A27" s="86"/>
      <c r="B27" s="75" t="s">
        <v>437</v>
      </c>
      <c r="C27" s="20">
        <v>263</v>
      </c>
      <c r="D27" s="21">
        <v>739</v>
      </c>
      <c r="E27" s="21">
        <v>781</v>
      </c>
      <c r="F27" s="21">
        <v>502</v>
      </c>
      <c r="G27" s="22">
        <v>114</v>
      </c>
      <c r="H27" s="1478">
        <v>1283</v>
      </c>
      <c r="I27" s="1479">
        <v>2399</v>
      </c>
      <c r="J27" s="61"/>
      <c r="K27" s="61"/>
      <c r="L27" s="555"/>
      <c r="M27" s="113"/>
    </row>
    <row r="28" spans="1:14" s="555" customFormat="1" ht="22.5" customHeight="1" x14ac:dyDescent="0.2">
      <c r="A28" s="134"/>
      <c r="B28" s="75" t="s">
        <v>390</v>
      </c>
      <c r="C28" s="20">
        <v>239</v>
      </c>
      <c r="D28" s="21">
        <v>733</v>
      </c>
      <c r="E28" s="21">
        <v>744</v>
      </c>
      <c r="F28" s="21">
        <v>495</v>
      </c>
      <c r="G28" s="22">
        <v>91</v>
      </c>
      <c r="H28" s="1478">
        <v>1239</v>
      </c>
      <c r="I28" s="1479">
        <v>2302</v>
      </c>
      <c r="J28" s="476"/>
      <c r="K28" s="476"/>
      <c r="M28" s="752"/>
    </row>
    <row r="29" spans="1:14" s="458" customFormat="1" ht="22.5" customHeight="1" thickBot="1" x14ac:dyDescent="0.3">
      <c r="A29" s="100"/>
      <c r="B29" s="1231" t="s">
        <v>224</v>
      </c>
      <c r="C29" s="127">
        <v>222</v>
      </c>
      <c r="D29" s="128">
        <v>687</v>
      </c>
      <c r="E29" s="128">
        <v>755</v>
      </c>
      <c r="F29" s="128">
        <v>441</v>
      </c>
      <c r="G29" s="136">
        <v>122</v>
      </c>
      <c r="H29" s="269">
        <v>1196</v>
      </c>
      <c r="I29" s="270">
        <v>2227</v>
      </c>
      <c r="J29" s="61"/>
      <c r="K29" s="61"/>
      <c r="L29" s="555"/>
      <c r="M29" s="113"/>
    </row>
    <row r="33" spans="3:7" ht="13.2" x14ac:dyDescent="0.25">
      <c r="C33" s="1492"/>
      <c r="D33" s="1492"/>
      <c r="E33" s="1492"/>
      <c r="F33" s="1492"/>
      <c r="G33" s="1492"/>
    </row>
  </sheetData>
  <mergeCells count="1">
    <mergeCell ref="C9:I9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9"/>
  <sheetViews>
    <sheetView showGridLines="0" view="pageLayout" topLeftCell="A3" zoomScaleNormal="100" workbookViewId="0">
      <selection activeCell="J26" sqref="J26"/>
    </sheetView>
  </sheetViews>
  <sheetFormatPr baseColWidth="10" defaultColWidth="11.44140625" defaultRowHeight="12" x14ac:dyDescent="0.25"/>
  <cols>
    <col min="1" max="1" width="6.109375" style="5" bestFit="1" customWidth="1"/>
    <col min="2" max="2" width="22" style="2" bestFit="1" customWidth="1"/>
    <col min="3" max="3" width="15.6640625" style="2" customWidth="1"/>
    <col min="4" max="4" width="13" style="2" customWidth="1"/>
    <col min="5" max="5" width="13.33203125" style="2" customWidth="1"/>
    <col min="6" max="6" width="13.6640625" style="2" customWidth="1"/>
    <col min="7" max="7" width="12.109375" style="2" customWidth="1"/>
    <col min="8" max="8" width="13.5546875" style="37" customWidth="1"/>
    <col min="9" max="9" width="11.44140625" style="2" customWidth="1"/>
    <col min="10" max="16384" width="11.44140625" style="2"/>
  </cols>
  <sheetData>
    <row r="1" spans="1:9" x14ac:dyDescent="0.25">
      <c r="A1" s="154" t="s">
        <v>204</v>
      </c>
      <c r="B1" s="155"/>
    </row>
    <row r="2" spans="1:9" x14ac:dyDescent="0.25">
      <c r="A2" s="1" t="s">
        <v>0</v>
      </c>
    </row>
    <row r="3" spans="1:9" x14ac:dyDescent="0.25">
      <c r="A3" s="1"/>
    </row>
    <row r="4" spans="1:9" x14ac:dyDescent="0.25">
      <c r="A4" s="1"/>
    </row>
    <row r="5" spans="1:9" x14ac:dyDescent="0.25">
      <c r="A5" s="214" t="str">
        <f>A8</f>
        <v xml:space="preserve">Tabell 3-12 - Aktiviteter for psykisk utviklingshemmede i regi av bydelen - inkl. plasser kjøpt fra andre - pr. 31.12  *) </v>
      </c>
    </row>
    <row r="6" spans="1:9" x14ac:dyDescent="0.25">
      <c r="A6" s="1"/>
    </row>
    <row r="8" spans="1:9" s="8" customFormat="1" ht="30" customHeight="1" thickBot="1" x14ac:dyDescent="0.3">
      <c r="A8" s="7" t="s">
        <v>316</v>
      </c>
      <c r="H8" s="65"/>
    </row>
    <row r="9" spans="1:9" s="113" customFormat="1" ht="26.25" customHeight="1" thickBot="1" x14ac:dyDescent="0.3">
      <c r="A9" s="9"/>
      <c r="B9" s="10"/>
      <c r="C9" s="12"/>
      <c r="D9" s="1547" t="s">
        <v>317</v>
      </c>
      <c r="E9" s="1547"/>
      <c r="F9" s="1547"/>
      <c r="G9" s="1547"/>
      <c r="H9" s="1547"/>
    </row>
    <row r="10" spans="1:9" s="113" customFormat="1" ht="55.5" customHeight="1" thickBot="1" x14ac:dyDescent="0.3">
      <c r="A10" s="13" t="s">
        <v>2</v>
      </c>
      <c r="B10" s="14" t="s">
        <v>3</v>
      </c>
      <c r="C10" s="51" t="s">
        <v>318</v>
      </c>
      <c r="D10" s="39" t="s">
        <v>319</v>
      </c>
      <c r="E10" s="42" t="s">
        <v>320</v>
      </c>
      <c r="F10" s="42" t="s">
        <v>321</v>
      </c>
      <c r="G10" s="42" t="s">
        <v>322</v>
      </c>
      <c r="H10" s="16" t="s">
        <v>323</v>
      </c>
    </row>
    <row r="11" spans="1:9" ht="12.9" customHeight="1" x14ac:dyDescent="0.2">
      <c r="A11" s="18">
        <v>1</v>
      </c>
      <c r="B11" s="19" t="s">
        <v>14</v>
      </c>
      <c r="C11" s="1489">
        <v>77</v>
      </c>
      <c r="D11" s="215">
        <v>35</v>
      </c>
      <c r="E11" s="216">
        <v>3</v>
      </c>
      <c r="F11" s="216">
        <v>11</v>
      </c>
      <c r="G11" s="210">
        <v>28</v>
      </c>
      <c r="H11" s="217">
        <f t="shared" ref="H11:H25" si="0">SUM(D11:G11)</f>
        <v>77</v>
      </c>
      <c r="I11" s="24"/>
    </row>
    <row r="12" spans="1:9" ht="12.9" customHeight="1" x14ac:dyDescent="0.2">
      <c r="A12" s="25">
        <v>2</v>
      </c>
      <c r="B12" s="26" t="s">
        <v>15</v>
      </c>
      <c r="C12" s="1490">
        <v>77</v>
      </c>
      <c r="D12" s="218">
        <v>46</v>
      </c>
      <c r="E12" s="219">
        <v>1</v>
      </c>
      <c r="F12" s="219">
        <v>12</v>
      </c>
      <c r="G12" s="211">
        <v>18</v>
      </c>
      <c r="H12" s="220">
        <f t="shared" si="0"/>
        <v>77</v>
      </c>
      <c r="I12" s="24"/>
    </row>
    <row r="13" spans="1:9" ht="12.9" customHeight="1" x14ac:dyDescent="0.2">
      <c r="A13" s="25">
        <v>3</v>
      </c>
      <c r="B13" s="26" t="s">
        <v>16</v>
      </c>
      <c r="C13" s="1490">
        <v>85</v>
      </c>
      <c r="D13" s="218">
        <v>40</v>
      </c>
      <c r="E13" s="219">
        <v>3</v>
      </c>
      <c r="F13" s="219">
        <v>17</v>
      </c>
      <c r="G13" s="211">
        <v>25</v>
      </c>
      <c r="H13" s="220">
        <f t="shared" si="0"/>
        <v>85</v>
      </c>
      <c r="I13" s="24"/>
    </row>
    <row r="14" spans="1:9" ht="12.9" customHeight="1" x14ac:dyDescent="0.2">
      <c r="A14" s="25">
        <v>4</v>
      </c>
      <c r="B14" s="26" t="s">
        <v>17</v>
      </c>
      <c r="C14" s="1490">
        <v>25</v>
      </c>
      <c r="D14" s="218">
        <v>23</v>
      </c>
      <c r="E14" s="219">
        <v>2</v>
      </c>
      <c r="F14" s="219">
        <v>0</v>
      </c>
      <c r="G14" s="211">
        <v>0</v>
      </c>
      <c r="H14" s="220">
        <f t="shared" si="0"/>
        <v>25</v>
      </c>
      <c r="I14" s="24"/>
    </row>
    <row r="15" spans="1:9" ht="12.9" customHeight="1" x14ac:dyDescent="0.2">
      <c r="A15" s="25">
        <v>5</v>
      </c>
      <c r="B15" s="26" t="s">
        <v>18</v>
      </c>
      <c r="C15" s="1490">
        <v>58</v>
      </c>
      <c r="D15" s="218">
        <v>22</v>
      </c>
      <c r="E15" s="219">
        <v>4</v>
      </c>
      <c r="F15" s="219">
        <v>8</v>
      </c>
      <c r="G15" s="211">
        <v>24</v>
      </c>
      <c r="H15" s="220">
        <f t="shared" si="0"/>
        <v>58</v>
      </c>
      <c r="I15" s="24"/>
    </row>
    <row r="16" spans="1:9" ht="18.75" customHeight="1" x14ac:dyDescent="0.2">
      <c r="A16" s="31">
        <v>6</v>
      </c>
      <c r="B16" s="32" t="s">
        <v>19</v>
      </c>
      <c r="C16" s="1490">
        <v>71</v>
      </c>
      <c r="D16" s="218">
        <v>13</v>
      </c>
      <c r="E16" s="219">
        <v>4</v>
      </c>
      <c r="F16" s="219">
        <v>11</v>
      </c>
      <c r="G16" s="211">
        <v>43</v>
      </c>
      <c r="H16" s="220">
        <f t="shared" si="0"/>
        <v>71</v>
      </c>
      <c r="I16" s="24"/>
    </row>
    <row r="17" spans="1:12" ht="12.9" customHeight="1" x14ac:dyDescent="0.2">
      <c r="A17" s="31">
        <v>7</v>
      </c>
      <c r="B17" s="32" t="s">
        <v>20</v>
      </c>
      <c r="C17" s="1490">
        <v>127</v>
      </c>
      <c r="D17" s="218">
        <v>35</v>
      </c>
      <c r="E17" s="219">
        <v>1</v>
      </c>
      <c r="F17" s="219">
        <v>43</v>
      </c>
      <c r="G17" s="211">
        <v>48</v>
      </c>
      <c r="H17" s="220">
        <f t="shared" si="0"/>
        <v>127</v>
      </c>
      <c r="I17" s="24"/>
    </row>
    <row r="18" spans="1:12" ht="12.9" customHeight="1" x14ac:dyDescent="0.2">
      <c r="A18" s="25">
        <v>8</v>
      </c>
      <c r="B18" s="26" t="s">
        <v>21</v>
      </c>
      <c r="C18" s="1490">
        <v>77</v>
      </c>
      <c r="D18" s="218">
        <v>23</v>
      </c>
      <c r="E18" s="219">
        <v>8</v>
      </c>
      <c r="F18" s="219">
        <v>28</v>
      </c>
      <c r="G18" s="211">
        <v>20</v>
      </c>
      <c r="H18" s="220">
        <f t="shared" si="0"/>
        <v>79</v>
      </c>
      <c r="I18" s="24"/>
    </row>
    <row r="19" spans="1:12" ht="12.9" customHeight="1" x14ac:dyDescent="0.2">
      <c r="A19" s="25">
        <v>9</v>
      </c>
      <c r="B19" s="26" t="s">
        <v>22</v>
      </c>
      <c r="C19" s="1490">
        <v>103</v>
      </c>
      <c r="D19" s="218">
        <v>41</v>
      </c>
      <c r="E19" s="219">
        <v>2</v>
      </c>
      <c r="F19" s="219">
        <v>5</v>
      </c>
      <c r="G19" s="211">
        <v>55</v>
      </c>
      <c r="H19" s="220">
        <f t="shared" si="0"/>
        <v>103</v>
      </c>
      <c r="I19" s="24"/>
    </row>
    <row r="20" spans="1:12" ht="12.9" customHeight="1" x14ac:dyDescent="0.2">
      <c r="A20" s="25">
        <v>10</v>
      </c>
      <c r="B20" s="26" t="s">
        <v>23</v>
      </c>
      <c r="C20" s="1490">
        <v>105</v>
      </c>
      <c r="D20" s="218">
        <v>28</v>
      </c>
      <c r="E20" s="219">
        <v>3</v>
      </c>
      <c r="F20" s="219">
        <v>19</v>
      </c>
      <c r="G20" s="211">
        <v>55</v>
      </c>
      <c r="H20" s="220">
        <f t="shared" si="0"/>
        <v>105</v>
      </c>
      <c r="I20" s="24"/>
    </row>
    <row r="21" spans="1:12" ht="19.5" customHeight="1" x14ac:dyDescent="0.2">
      <c r="A21" s="31">
        <v>11</v>
      </c>
      <c r="B21" s="32" t="s">
        <v>24</v>
      </c>
      <c r="C21" s="1490">
        <v>118</v>
      </c>
      <c r="D21" s="218">
        <v>24</v>
      </c>
      <c r="E21" s="219">
        <v>0</v>
      </c>
      <c r="F21" s="219">
        <v>3</v>
      </c>
      <c r="G21" s="211">
        <v>91</v>
      </c>
      <c r="H21" s="220">
        <f t="shared" si="0"/>
        <v>118</v>
      </c>
      <c r="I21" s="24"/>
    </row>
    <row r="22" spans="1:12" ht="12.9" customHeight="1" x14ac:dyDescent="0.2">
      <c r="A22" s="25">
        <v>12</v>
      </c>
      <c r="B22" s="26" t="s">
        <v>25</v>
      </c>
      <c r="C22" s="1490">
        <v>142</v>
      </c>
      <c r="D22" s="218">
        <v>53</v>
      </c>
      <c r="E22" s="219">
        <v>6</v>
      </c>
      <c r="F22" s="219">
        <v>26</v>
      </c>
      <c r="G22" s="211">
        <v>57</v>
      </c>
      <c r="H22" s="220">
        <f t="shared" si="0"/>
        <v>142</v>
      </c>
      <c r="I22" s="24"/>
      <c r="L22" s="2" t="s">
        <v>152</v>
      </c>
    </row>
    <row r="23" spans="1:12" ht="12.9" customHeight="1" x14ac:dyDescent="0.2">
      <c r="A23" s="25">
        <v>13</v>
      </c>
      <c r="B23" s="26" t="s">
        <v>26</v>
      </c>
      <c r="C23" s="1490">
        <v>117</v>
      </c>
      <c r="D23" s="218">
        <v>21</v>
      </c>
      <c r="E23" s="219">
        <v>9</v>
      </c>
      <c r="F23" s="219">
        <v>7</v>
      </c>
      <c r="G23" s="211">
        <v>80</v>
      </c>
      <c r="H23" s="220">
        <f t="shared" si="0"/>
        <v>117</v>
      </c>
      <c r="I23" s="24"/>
    </row>
    <row r="24" spans="1:12" ht="12.9" customHeight="1" x14ac:dyDescent="0.2">
      <c r="A24" s="25">
        <v>14</v>
      </c>
      <c r="B24" s="26" t="s">
        <v>27</v>
      </c>
      <c r="C24" s="1490">
        <v>114</v>
      </c>
      <c r="D24" s="218">
        <v>20</v>
      </c>
      <c r="E24" s="219">
        <v>7</v>
      </c>
      <c r="F24" s="219">
        <v>15</v>
      </c>
      <c r="G24" s="211">
        <v>72</v>
      </c>
      <c r="H24" s="220">
        <f t="shared" si="0"/>
        <v>114</v>
      </c>
      <c r="I24" s="24"/>
    </row>
    <row r="25" spans="1:12" ht="12.9" customHeight="1" thickBot="1" x14ac:dyDescent="0.25">
      <c r="A25" s="33">
        <v>15</v>
      </c>
      <c r="B25" s="34" t="s">
        <v>28</v>
      </c>
      <c r="C25" s="1491">
        <v>145</v>
      </c>
      <c r="D25" s="753">
        <v>62</v>
      </c>
      <c r="E25" s="754">
        <v>6</v>
      </c>
      <c r="F25" s="754">
        <v>11</v>
      </c>
      <c r="G25" s="755">
        <v>66</v>
      </c>
      <c r="H25" s="224">
        <f t="shared" si="0"/>
        <v>145</v>
      </c>
      <c r="I25" s="24"/>
    </row>
    <row r="26" spans="1:12" s="37" customFormat="1" ht="22.5" customHeight="1" thickBot="1" x14ac:dyDescent="0.3">
      <c r="A26" s="542"/>
      <c r="B26" s="540" t="s">
        <v>489</v>
      </c>
      <c r="C26" s="1434">
        <f t="shared" ref="C26:H26" si="1">SUM(C11:C25)</f>
        <v>1441</v>
      </c>
      <c r="D26" s="1434">
        <f t="shared" si="1"/>
        <v>486</v>
      </c>
      <c r="E26" s="1434">
        <f t="shared" si="1"/>
        <v>59</v>
      </c>
      <c r="F26" s="1434">
        <f t="shared" si="1"/>
        <v>216</v>
      </c>
      <c r="G26" s="1434">
        <f t="shared" si="1"/>
        <v>682</v>
      </c>
      <c r="H26" s="757">
        <f t="shared" si="1"/>
        <v>1443</v>
      </c>
      <c r="I26" s="61"/>
    </row>
    <row r="27" spans="1:12" s="555" customFormat="1" ht="22.5" customHeight="1" x14ac:dyDescent="0.2">
      <c r="A27" s="556"/>
      <c r="B27" s="1487" t="s">
        <v>437</v>
      </c>
      <c r="C27" s="216">
        <v>1399</v>
      </c>
      <c r="D27" s="216">
        <v>416</v>
      </c>
      <c r="E27" s="216">
        <v>51</v>
      </c>
      <c r="F27" s="216">
        <v>240</v>
      </c>
      <c r="G27" s="216">
        <v>692</v>
      </c>
      <c r="H27" s="1488">
        <v>1399</v>
      </c>
      <c r="I27" s="476"/>
    </row>
    <row r="28" spans="1:12" s="555" customFormat="1" ht="22.5" customHeight="1" x14ac:dyDescent="0.2">
      <c r="A28" s="558"/>
      <c r="B28" s="543" t="s">
        <v>390</v>
      </c>
      <c r="C28" s="1051">
        <v>1344</v>
      </c>
      <c r="D28" s="1051">
        <v>366</v>
      </c>
      <c r="E28" s="1051">
        <v>54</v>
      </c>
      <c r="F28" s="1051">
        <v>240</v>
      </c>
      <c r="G28" s="1051">
        <v>684</v>
      </c>
      <c r="H28" s="1052">
        <v>1344</v>
      </c>
      <c r="I28" s="476"/>
    </row>
    <row r="29" spans="1:12" s="555" customFormat="1" ht="22.5" customHeight="1" thickBot="1" x14ac:dyDescent="0.25">
      <c r="A29" s="539"/>
      <c r="B29" s="541" t="s">
        <v>224</v>
      </c>
      <c r="C29" s="754">
        <v>1206</v>
      </c>
      <c r="D29" s="754">
        <v>295</v>
      </c>
      <c r="E29" s="754">
        <v>52</v>
      </c>
      <c r="F29" s="754">
        <v>210</v>
      </c>
      <c r="G29" s="754">
        <v>649</v>
      </c>
      <c r="H29" s="758">
        <v>1206</v>
      </c>
      <c r="I29" s="476"/>
    </row>
  </sheetData>
  <mergeCells count="1">
    <mergeCell ref="D9:H9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154"/>
  <sheetViews>
    <sheetView showGridLines="0" view="pageLayout" topLeftCell="A17" zoomScaleNormal="100" workbookViewId="0">
      <selection activeCell="Q39" sqref="Q39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9" style="2" customWidth="1"/>
    <col min="4" max="4" width="8.33203125" style="2" customWidth="1"/>
    <col min="5" max="5" width="10.44140625" style="2" customWidth="1"/>
    <col min="6" max="6" width="10.33203125" style="2" customWidth="1"/>
    <col min="7" max="8" width="11" style="2" customWidth="1"/>
    <col min="9" max="9" width="11.6640625" style="2" customWidth="1"/>
    <col min="10" max="10" width="15.6640625" style="2" customWidth="1"/>
    <col min="11" max="11" width="16.5546875" style="2" customWidth="1"/>
    <col min="12" max="12" width="6.44140625" style="2" customWidth="1"/>
    <col min="13" max="13" width="7.109375" style="2" customWidth="1"/>
    <col min="14" max="14" width="6.109375" style="5" bestFit="1" customWidth="1"/>
    <col min="15" max="15" width="22" style="2" bestFit="1" customWidth="1"/>
    <col min="16" max="18" width="11.6640625" style="2" customWidth="1"/>
    <col min="19" max="19" width="8.109375" style="2" bestFit="1" customWidth="1"/>
    <col min="20" max="21" width="7.88671875" style="2" bestFit="1" customWidth="1"/>
    <col min="22" max="23" width="7.88671875" style="2" customWidth="1"/>
    <col min="24" max="24" width="7.88671875" style="2" bestFit="1" customWidth="1"/>
    <col min="25" max="25" width="7.6640625" style="2" customWidth="1"/>
    <col min="26" max="29" width="7.5546875" style="2" customWidth="1"/>
    <col min="30" max="30" width="7.88671875" style="2" customWidth="1"/>
    <col min="31" max="31" width="11.44140625" style="2" customWidth="1"/>
    <col min="32" max="16384" width="11.44140625" style="2"/>
  </cols>
  <sheetData>
    <row r="1" spans="1:31" x14ac:dyDescent="0.2">
      <c r="A1" s="154" t="s">
        <v>204</v>
      </c>
      <c r="B1" s="154"/>
    </row>
    <row r="2" spans="1:31" x14ac:dyDescent="0.2">
      <c r="A2" s="1" t="s">
        <v>0</v>
      </c>
      <c r="N2" s="1" t="s">
        <v>0</v>
      </c>
    </row>
    <row r="3" spans="1:31" x14ac:dyDescent="0.2">
      <c r="A3" s="1"/>
      <c r="N3" s="1"/>
    </row>
    <row r="4" spans="1:31" x14ac:dyDescent="0.2">
      <c r="A4" s="1" t="str">
        <f>A8</f>
        <v>Tabell 3 -14 - A1 -  Eldresentre - personell og årsverk pr. 31.12.</v>
      </c>
      <c r="N4" s="1" t="str">
        <f>N8</f>
        <v>Tabell 3 -14 - A2 -  Eldresentre - brukere pr. 31.12.</v>
      </c>
    </row>
    <row r="5" spans="1:31" x14ac:dyDescent="0.2">
      <c r="A5" s="1" t="str">
        <f>N8</f>
        <v>Tabell 3 -14 - A2 -  Eldresentre - brukere pr. 31.12.</v>
      </c>
      <c r="N5" s="1"/>
    </row>
    <row r="6" spans="1:31" x14ac:dyDescent="0.2">
      <c r="A6" s="1" t="e">
        <f>#REF!</f>
        <v>#REF!</v>
      </c>
      <c r="N6" s="1"/>
    </row>
    <row r="7" spans="1:31" x14ac:dyDescent="0.2">
      <c r="N7" s="169" t="s">
        <v>481</v>
      </c>
    </row>
    <row r="8" spans="1:31" s="8" customFormat="1" ht="30" customHeight="1" thickBot="1" x14ac:dyDescent="0.3">
      <c r="A8" s="7" t="s">
        <v>324</v>
      </c>
      <c r="N8" s="7" t="s">
        <v>325</v>
      </c>
      <c r="Y8" s="245" t="s">
        <v>416</v>
      </c>
    </row>
    <row r="9" spans="1:31" s="113" customFormat="1" ht="26.25" customHeight="1" thickBot="1" x14ac:dyDescent="0.3">
      <c r="A9" s="9"/>
      <c r="B9" s="10"/>
      <c r="C9" s="1547" t="s">
        <v>308</v>
      </c>
      <c r="D9" s="1547"/>
      <c r="E9" s="1547" t="s">
        <v>326</v>
      </c>
      <c r="F9" s="1547"/>
      <c r="G9" s="1547"/>
      <c r="H9" s="221"/>
      <c r="I9" s="1547" t="s">
        <v>327</v>
      </c>
      <c r="J9" s="1547"/>
      <c r="K9" s="1547"/>
      <c r="L9" s="49"/>
      <c r="N9" s="9"/>
      <c r="O9" s="10"/>
      <c r="P9" s="1547" t="s">
        <v>327</v>
      </c>
      <c r="Q9" s="1547"/>
      <c r="R9" s="1547"/>
      <c r="S9" s="1547" t="s">
        <v>328</v>
      </c>
      <c r="T9" s="1547"/>
      <c r="U9" s="1547"/>
      <c r="V9" s="1547"/>
      <c r="W9" s="1547"/>
      <c r="X9" s="1547"/>
      <c r="Y9" s="1547" t="s">
        <v>329</v>
      </c>
      <c r="Z9" s="1547"/>
      <c r="AA9" s="1547"/>
      <c r="AB9" s="1547"/>
      <c r="AC9" s="1547"/>
      <c r="AD9" s="1547"/>
    </row>
    <row r="10" spans="1:31" s="113" customFormat="1" ht="63.75" customHeight="1" thickBot="1" x14ac:dyDescent="0.3">
      <c r="A10" s="13" t="s">
        <v>2</v>
      </c>
      <c r="B10" s="14" t="s">
        <v>3</v>
      </c>
      <c r="C10" s="13" t="s">
        <v>330</v>
      </c>
      <c r="D10" s="212" t="s">
        <v>331</v>
      </c>
      <c r="E10" s="41" t="s">
        <v>330</v>
      </c>
      <c r="F10" s="42" t="s">
        <v>331</v>
      </c>
      <c r="G10" s="40" t="s">
        <v>332</v>
      </c>
      <c r="H10" s="12" t="s">
        <v>333</v>
      </c>
      <c r="I10" s="769" t="s">
        <v>493</v>
      </c>
      <c r="J10" s="222" t="s">
        <v>334</v>
      </c>
      <c r="K10" s="222" t="s">
        <v>335</v>
      </c>
      <c r="L10" s="49"/>
      <c r="N10" s="13" t="s">
        <v>2</v>
      </c>
      <c r="O10" s="14" t="s">
        <v>3</v>
      </c>
      <c r="P10" s="41" t="s">
        <v>336</v>
      </c>
      <c r="Q10" s="15" t="s">
        <v>337</v>
      </c>
      <c r="R10" s="157" t="s">
        <v>338</v>
      </c>
      <c r="S10" s="41" t="s">
        <v>339</v>
      </c>
      <c r="T10" s="42" t="s">
        <v>340</v>
      </c>
      <c r="U10" s="42" t="s">
        <v>341</v>
      </c>
      <c r="V10" s="42" t="s">
        <v>342</v>
      </c>
      <c r="W10" s="42" t="s">
        <v>343</v>
      </c>
      <c r="X10" s="42" t="s">
        <v>344</v>
      </c>
      <c r="Y10" s="41" t="s">
        <v>339</v>
      </c>
      <c r="Z10" s="42" t="s">
        <v>340</v>
      </c>
      <c r="AA10" s="41" t="s">
        <v>341</v>
      </c>
      <c r="AB10" s="42" t="s">
        <v>342</v>
      </c>
      <c r="AC10" s="41" t="s">
        <v>343</v>
      </c>
      <c r="AD10" s="40" t="s">
        <v>344</v>
      </c>
    </row>
    <row r="11" spans="1:31" ht="12.9" customHeight="1" x14ac:dyDescent="0.25">
      <c r="A11" s="18">
        <v>1</v>
      </c>
      <c r="B11" s="19" t="s">
        <v>14</v>
      </c>
      <c r="C11" s="1287">
        <v>27</v>
      </c>
      <c r="D11" s="765">
        <v>59</v>
      </c>
      <c r="E11" s="1287">
        <v>14.65</v>
      </c>
      <c r="F11" s="765">
        <v>3.5</v>
      </c>
      <c r="G11" s="767">
        <f t="shared" ref="G11:G25" si="0">SUM(E11:F11)</f>
        <v>18.149999999999999</v>
      </c>
      <c r="H11" s="767">
        <v>27.5</v>
      </c>
      <c r="I11" s="1293">
        <v>782</v>
      </c>
      <c r="J11" s="217">
        <f t="shared" ref="J11:J26" si="1">I11/E11</f>
        <v>53.378839590443683</v>
      </c>
      <c r="K11" s="217">
        <f t="shared" ref="K11:K26" si="2">I11/G11</f>
        <v>43.085399449035819</v>
      </c>
      <c r="L11" s="49"/>
      <c r="M11" s="113"/>
      <c r="N11" s="18">
        <v>1</v>
      </c>
      <c r="O11" s="19" t="s">
        <v>14</v>
      </c>
      <c r="P11" s="1055">
        <f>SUM(S11:X11)</f>
        <v>782</v>
      </c>
      <c r="Q11" s="1054">
        <f>P11/(kriteriebefolkning!N5+kriteriebefolkning!O5+kriteriebefolkning!P5+kriteriebefolkning!Q5+kriteriebefolkning!R5)</f>
        <v>0.2609275942609276</v>
      </c>
      <c r="R11" s="1308">
        <f t="shared" ref="R11:R26" si="3">Q11/$Q$26-1</f>
        <v>-0.57971745368922933</v>
      </c>
      <c r="S11" s="1296">
        <v>60</v>
      </c>
      <c r="T11" s="1297">
        <v>372</v>
      </c>
      <c r="U11" s="1297">
        <v>350</v>
      </c>
      <c r="V11" s="1297">
        <v>0</v>
      </c>
      <c r="W11" s="1297">
        <v>0</v>
      </c>
      <c r="X11" s="1302">
        <v>0</v>
      </c>
      <c r="Y11" s="1060">
        <v>0</v>
      </c>
      <c r="Z11" s="1061" t="s">
        <v>262</v>
      </c>
      <c r="AA11" s="1061" t="s">
        <v>262</v>
      </c>
      <c r="AB11" s="1061">
        <v>0</v>
      </c>
      <c r="AC11" s="1061">
        <v>0</v>
      </c>
      <c r="AD11" s="1062">
        <v>0</v>
      </c>
      <c r="AE11" s="24"/>
    </row>
    <row r="12" spans="1:31" ht="12.9" customHeight="1" x14ac:dyDescent="0.25">
      <c r="A12" s="25">
        <v>2</v>
      </c>
      <c r="B12" s="26" t="s">
        <v>15</v>
      </c>
      <c r="C12" s="1288">
        <v>15</v>
      </c>
      <c r="D12" s="766">
        <v>223</v>
      </c>
      <c r="E12" s="1288">
        <v>13.6</v>
      </c>
      <c r="F12" s="766">
        <v>18.64</v>
      </c>
      <c r="G12" s="768">
        <f t="shared" si="0"/>
        <v>32.24</v>
      </c>
      <c r="H12" s="768">
        <v>14</v>
      </c>
      <c r="I12" s="1294">
        <v>2982</v>
      </c>
      <c r="J12" s="220">
        <f t="shared" si="1"/>
        <v>219.26470588235296</v>
      </c>
      <c r="K12" s="220">
        <f t="shared" si="2"/>
        <v>92.493796526054581</v>
      </c>
      <c r="L12" s="49"/>
      <c r="M12" s="113"/>
      <c r="N12" s="25">
        <v>2</v>
      </c>
      <c r="O12" s="26" t="s">
        <v>15</v>
      </c>
      <c r="P12" s="1305">
        <f t="shared" ref="P12:P25" si="4">SUM(S12:X12)</f>
        <v>2982</v>
      </c>
      <c r="Q12" s="1306">
        <f>P12/(kriteriebefolkning!N6+kriteriebefolkning!O6+kriteriebefolkning!P6+kriteriebefolkning!Q6+kriteriebefolkning!R6)</f>
        <v>1.0646197786504821</v>
      </c>
      <c r="R12" s="1307">
        <f t="shared" si="3"/>
        <v>0.71480947690259411</v>
      </c>
      <c r="S12" s="1298">
        <v>699</v>
      </c>
      <c r="T12" s="1299">
        <v>1159</v>
      </c>
      <c r="U12" s="1299">
        <v>1124</v>
      </c>
      <c r="V12" s="1299">
        <v>0</v>
      </c>
      <c r="W12" s="1299">
        <v>0</v>
      </c>
      <c r="X12" s="1303">
        <v>0</v>
      </c>
      <c r="Y12" s="1063" t="s">
        <v>265</v>
      </c>
      <c r="Z12" s="1059" t="s">
        <v>265</v>
      </c>
      <c r="AA12" s="1059" t="s">
        <v>265</v>
      </c>
      <c r="AB12" s="1059">
        <v>0</v>
      </c>
      <c r="AC12" s="1059">
        <v>0</v>
      </c>
      <c r="AD12" s="1064">
        <v>0</v>
      </c>
      <c r="AE12" s="24"/>
    </row>
    <row r="13" spans="1:31" ht="12.9" customHeight="1" x14ac:dyDescent="0.25">
      <c r="A13" s="25">
        <v>3</v>
      </c>
      <c r="B13" s="26" t="s">
        <v>16</v>
      </c>
      <c r="C13" s="1288">
        <v>12</v>
      </c>
      <c r="D13" s="766">
        <v>72</v>
      </c>
      <c r="E13" s="1288">
        <v>10.6</v>
      </c>
      <c r="F13" s="766">
        <v>7.5</v>
      </c>
      <c r="G13" s="768">
        <f t="shared" si="0"/>
        <v>18.100000000000001</v>
      </c>
      <c r="H13" s="768">
        <v>12</v>
      </c>
      <c r="I13" s="1294">
        <v>854</v>
      </c>
      <c r="J13" s="220">
        <f>I13/E13</f>
        <v>80.566037735849065</v>
      </c>
      <c r="K13" s="220">
        <f t="shared" si="2"/>
        <v>47.182320441988949</v>
      </c>
      <c r="L13" s="49"/>
      <c r="M13" s="113"/>
      <c r="N13" s="25">
        <v>3</v>
      </c>
      <c r="O13" s="26" t="s">
        <v>16</v>
      </c>
      <c r="P13" s="1056">
        <f t="shared" si="4"/>
        <v>854</v>
      </c>
      <c r="Q13" s="1054">
        <f>P13/(kriteriebefolkning!N7+kriteriebefolkning!O7+kriteriebefolkning!P7+kriteriebefolkning!Q7+kriteriebefolkning!R7)</f>
        <v>0.32299546142208774</v>
      </c>
      <c r="R13" s="223">
        <f t="shared" si="3"/>
        <v>-0.47974320095272116</v>
      </c>
      <c r="S13" s="1298">
        <v>854</v>
      </c>
      <c r="T13" s="1299">
        <v>0</v>
      </c>
      <c r="U13" s="1299">
        <v>0</v>
      </c>
      <c r="V13" s="1299">
        <v>0</v>
      </c>
      <c r="W13" s="1299">
        <v>0</v>
      </c>
      <c r="X13" s="1303">
        <v>0</v>
      </c>
      <c r="Y13" s="1063" t="s">
        <v>262</v>
      </c>
      <c r="Z13" s="1059">
        <v>0</v>
      </c>
      <c r="AA13" s="1059">
        <v>0</v>
      </c>
      <c r="AB13" s="1059">
        <v>0</v>
      </c>
      <c r="AC13" s="1059">
        <v>0</v>
      </c>
      <c r="AD13" s="1064">
        <v>0</v>
      </c>
      <c r="AE13" s="24"/>
    </row>
    <row r="14" spans="1:31" ht="12.9" customHeight="1" x14ac:dyDescent="0.25">
      <c r="A14" s="25">
        <v>4</v>
      </c>
      <c r="B14" s="26" t="s">
        <v>17</v>
      </c>
      <c r="C14" s="1288">
        <v>5</v>
      </c>
      <c r="D14" s="766">
        <v>81</v>
      </c>
      <c r="E14" s="1288">
        <v>4.0999999999999996</v>
      </c>
      <c r="F14" s="766">
        <v>6</v>
      </c>
      <c r="G14" s="768">
        <f t="shared" si="0"/>
        <v>10.1</v>
      </c>
      <c r="H14" s="768">
        <v>5</v>
      </c>
      <c r="I14" s="1294">
        <v>970</v>
      </c>
      <c r="J14" s="220">
        <f t="shared" si="1"/>
        <v>236.58536585365854</v>
      </c>
      <c r="K14" s="220">
        <f t="shared" si="2"/>
        <v>96.039603960396036</v>
      </c>
      <c r="L14" s="49"/>
      <c r="M14" s="113"/>
      <c r="N14" s="25">
        <v>4</v>
      </c>
      <c r="O14" s="26" t="s">
        <v>17</v>
      </c>
      <c r="P14" s="1056">
        <f t="shared" si="4"/>
        <v>970</v>
      </c>
      <c r="Q14" s="1054">
        <f>P14/(kriteriebefolkning!N8+kriteriebefolkning!O8+kriteriebefolkning!P8+kriteriebefolkning!Q8+kriteriebefolkning!R8)</f>
        <v>0.37553232675183895</v>
      </c>
      <c r="R14" s="223">
        <f t="shared" si="3"/>
        <v>-0.39512076920679573</v>
      </c>
      <c r="S14" s="1298">
        <v>970</v>
      </c>
      <c r="T14" s="1299">
        <v>0</v>
      </c>
      <c r="U14" s="1299">
        <v>0</v>
      </c>
      <c r="V14" s="1299">
        <v>0</v>
      </c>
      <c r="W14" s="1299">
        <v>0</v>
      </c>
      <c r="X14" s="1303">
        <v>0</v>
      </c>
      <c r="Y14" s="1063" t="s">
        <v>262</v>
      </c>
      <c r="Z14" s="1059">
        <v>0</v>
      </c>
      <c r="AA14" s="1059">
        <v>0</v>
      </c>
      <c r="AB14" s="1059">
        <v>0</v>
      </c>
      <c r="AC14" s="1059">
        <v>0</v>
      </c>
      <c r="AD14" s="1064">
        <v>0</v>
      </c>
      <c r="AE14" s="24"/>
    </row>
    <row r="15" spans="1:31" ht="12.9" customHeight="1" x14ac:dyDescent="0.25">
      <c r="A15" s="25">
        <v>5</v>
      </c>
      <c r="B15" s="26" t="s">
        <v>18</v>
      </c>
      <c r="C15" s="1288">
        <v>9</v>
      </c>
      <c r="D15" s="766">
        <v>126</v>
      </c>
      <c r="E15" s="1288">
        <v>9</v>
      </c>
      <c r="F15" s="766">
        <v>9</v>
      </c>
      <c r="G15" s="768">
        <f t="shared" si="0"/>
        <v>18</v>
      </c>
      <c r="H15" s="768">
        <v>9</v>
      </c>
      <c r="I15" s="1294">
        <v>3650</v>
      </c>
      <c r="J15" s="220">
        <f t="shared" si="1"/>
        <v>405.55555555555554</v>
      </c>
      <c r="K15" s="220">
        <f t="shared" si="2"/>
        <v>202.77777777777777</v>
      </c>
      <c r="L15" s="49"/>
      <c r="M15" s="113"/>
      <c r="N15" s="25">
        <v>5</v>
      </c>
      <c r="O15" s="26" t="s">
        <v>18</v>
      </c>
      <c r="P15" s="1056">
        <f t="shared" si="4"/>
        <v>3650</v>
      </c>
      <c r="Q15" s="1054">
        <f>P15/(kriteriebefolkning!N9+kriteriebefolkning!O9+kriteriebefolkning!P9+kriteriebefolkning!Q9+kriteriebefolkning!R9)</f>
        <v>0.51633894468807473</v>
      </c>
      <c r="R15" s="223">
        <f t="shared" si="3"/>
        <v>-0.16832005810810513</v>
      </c>
      <c r="S15" s="1298">
        <v>395</v>
      </c>
      <c r="T15" s="1299">
        <v>1055</v>
      </c>
      <c r="U15" s="1299">
        <v>2200</v>
      </c>
      <c r="V15" s="1299">
        <v>0</v>
      </c>
      <c r="W15" s="1299">
        <v>0</v>
      </c>
      <c r="X15" s="1303">
        <v>0</v>
      </c>
      <c r="Y15" s="1063" t="s">
        <v>262</v>
      </c>
      <c r="Z15" s="1059" t="s">
        <v>262</v>
      </c>
      <c r="AA15" s="1059" t="s">
        <v>262</v>
      </c>
      <c r="AB15" s="1059">
        <v>0</v>
      </c>
      <c r="AC15" s="1059">
        <v>0</v>
      </c>
      <c r="AD15" s="1064">
        <v>0</v>
      </c>
      <c r="AE15" s="24"/>
    </row>
    <row r="16" spans="1:31" ht="18.75" customHeight="1" x14ac:dyDescent="0.25">
      <c r="A16" s="31">
        <v>6</v>
      </c>
      <c r="B16" s="32" t="s">
        <v>19</v>
      </c>
      <c r="C16" s="1288">
        <v>4.7</v>
      </c>
      <c r="D16" s="766">
        <v>60</v>
      </c>
      <c r="E16" s="1288">
        <v>6.7</v>
      </c>
      <c r="F16" s="766">
        <v>4.5</v>
      </c>
      <c r="G16" s="768">
        <f t="shared" si="0"/>
        <v>11.2</v>
      </c>
      <c r="H16" s="768">
        <v>6.7</v>
      </c>
      <c r="I16" s="1294">
        <v>726</v>
      </c>
      <c r="J16" s="220">
        <f t="shared" si="1"/>
        <v>108.35820895522387</v>
      </c>
      <c r="K16" s="220">
        <f t="shared" si="2"/>
        <v>64.821428571428569</v>
      </c>
      <c r="L16" s="49"/>
      <c r="M16" s="113"/>
      <c r="N16" s="31">
        <v>6</v>
      </c>
      <c r="O16" s="32" t="s">
        <v>19</v>
      </c>
      <c r="P16" s="1056">
        <f t="shared" si="4"/>
        <v>726</v>
      </c>
      <c r="Q16" s="1054">
        <f>P16/(kriteriebefolkning!N10+kriteriebefolkning!O10+kriteriebefolkning!P10+kriteriebefolkning!Q10+kriteriebefolkning!R10)</f>
        <v>0.13195201744820065</v>
      </c>
      <c r="R16" s="223">
        <f t="shared" si="3"/>
        <v>-0.78746161347536181</v>
      </c>
      <c r="S16" s="1298">
        <v>326</v>
      </c>
      <c r="T16" s="1299">
        <v>400</v>
      </c>
      <c r="U16" s="1299">
        <v>0</v>
      </c>
      <c r="V16" s="1299">
        <v>0</v>
      </c>
      <c r="W16" s="1299">
        <v>0</v>
      </c>
      <c r="X16" s="1303">
        <v>0</v>
      </c>
      <c r="Y16" s="1063" t="s">
        <v>286</v>
      </c>
      <c r="Z16" s="1059" t="s">
        <v>286</v>
      </c>
      <c r="AA16" s="1059">
        <v>0</v>
      </c>
      <c r="AB16" s="1059">
        <v>0</v>
      </c>
      <c r="AC16" s="1059">
        <v>0</v>
      </c>
      <c r="AD16" s="1064">
        <v>0</v>
      </c>
      <c r="AE16" s="24"/>
    </row>
    <row r="17" spans="1:31" ht="12.9" customHeight="1" x14ac:dyDescent="0.25">
      <c r="A17" s="31">
        <v>7</v>
      </c>
      <c r="B17" s="32" t="s">
        <v>20</v>
      </c>
      <c r="C17" s="1289">
        <v>11</v>
      </c>
      <c r="D17" s="1290">
        <v>234</v>
      </c>
      <c r="E17" s="1289">
        <v>9.3000000000000007</v>
      </c>
      <c r="F17" s="1290">
        <v>9</v>
      </c>
      <c r="G17" s="768">
        <f t="shared" si="0"/>
        <v>18.3</v>
      </c>
      <c r="H17" s="768">
        <v>9.3000000000000007</v>
      </c>
      <c r="I17" s="1294">
        <v>2378</v>
      </c>
      <c r="J17" s="220">
        <f t="shared" si="1"/>
        <v>255.69892473118279</v>
      </c>
      <c r="K17" s="220">
        <f t="shared" si="2"/>
        <v>129.94535519125682</v>
      </c>
      <c r="L17" s="49"/>
      <c r="M17" s="113"/>
      <c r="N17" s="31">
        <v>7</v>
      </c>
      <c r="O17" s="32" t="s">
        <v>20</v>
      </c>
      <c r="P17" s="1056">
        <f t="shared" si="4"/>
        <v>2378</v>
      </c>
      <c r="Q17" s="1054">
        <f>P17/(kriteriebefolkning!N11+kriteriebefolkning!O11+kriteriebefolkning!P11+kriteriebefolkning!Q11+kriteriebefolkning!R11)</f>
        <v>0.33663646659116647</v>
      </c>
      <c r="R17" s="223">
        <f t="shared" si="3"/>
        <v>-0.45777129567019392</v>
      </c>
      <c r="S17" s="1298">
        <v>800</v>
      </c>
      <c r="T17" s="1299">
        <v>1578</v>
      </c>
      <c r="U17" s="1299">
        <v>0</v>
      </c>
      <c r="V17" s="1299">
        <v>0</v>
      </c>
      <c r="W17" s="1299">
        <v>0</v>
      </c>
      <c r="X17" s="1303">
        <v>0</v>
      </c>
      <c r="Y17" s="1063" t="s">
        <v>262</v>
      </c>
      <c r="Z17" s="1059" t="s">
        <v>286</v>
      </c>
      <c r="AA17" s="1059">
        <v>0</v>
      </c>
      <c r="AB17" s="1059">
        <v>0</v>
      </c>
      <c r="AC17" s="1059">
        <v>0</v>
      </c>
      <c r="AD17" s="1064">
        <v>0</v>
      </c>
      <c r="AE17" s="24"/>
    </row>
    <row r="18" spans="1:31" ht="12.9" customHeight="1" x14ac:dyDescent="0.25">
      <c r="A18" s="25">
        <v>8</v>
      </c>
      <c r="B18" s="26" t="s">
        <v>21</v>
      </c>
      <c r="C18" s="1288">
        <v>9</v>
      </c>
      <c r="D18" s="766">
        <v>108</v>
      </c>
      <c r="E18" s="1288">
        <v>8.5</v>
      </c>
      <c r="F18" s="766">
        <v>14.75</v>
      </c>
      <c r="G18" s="768">
        <f t="shared" si="0"/>
        <v>23.25</v>
      </c>
      <c r="H18" s="768">
        <v>8.5</v>
      </c>
      <c r="I18" s="1294">
        <v>6583</v>
      </c>
      <c r="J18" s="220">
        <f t="shared" si="1"/>
        <v>774.47058823529414</v>
      </c>
      <c r="K18" s="220">
        <f t="shared" si="2"/>
        <v>283.13978494623655</v>
      </c>
      <c r="L18" s="49"/>
      <c r="M18" s="113"/>
      <c r="N18" s="25">
        <v>8</v>
      </c>
      <c r="O18" s="26" t="s">
        <v>21</v>
      </c>
      <c r="P18" s="1305">
        <f t="shared" si="4"/>
        <v>6583</v>
      </c>
      <c r="Q18" s="1306">
        <f>P18/(kriteriebefolkning!N12+kriteriebefolkning!O12+kriteriebefolkning!P12+kriteriebefolkning!Q12+kriteriebefolkning!R12)</f>
        <v>1.0973495582597099</v>
      </c>
      <c r="R18" s="1307">
        <f t="shared" si="3"/>
        <v>0.76752814452117057</v>
      </c>
      <c r="S18" s="1298">
        <v>1604</v>
      </c>
      <c r="T18" s="1299">
        <v>1500</v>
      </c>
      <c r="U18" s="1299">
        <v>3479</v>
      </c>
      <c r="V18" s="1299">
        <v>0</v>
      </c>
      <c r="W18" s="1299">
        <v>0</v>
      </c>
      <c r="X18" s="1303">
        <v>0</v>
      </c>
      <c r="Y18" s="1063">
        <v>0</v>
      </c>
      <c r="Z18" s="1059">
        <v>0</v>
      </c>
      <c r="AA18" s="1059">
        <v>0</v>
      </c>
      <c r="AB18" s="1059">
        <v>0</v>
      </c>
      <c r="AC18" s="1059">
        <v>0</v>
      </c>
      <c r="AD18" s="1064">
        <v>0</v>
      </c>
      <c r="AE18" s="24"/>
    </row>
    <row r="19" spans="1:31" ht="12.9" customHeight="1" x14ac:dyDescent="0.25">
      <c r="A19" s="25">
        <v>9</v>
      </c>
      <c r="B19" s="26" t="s">
        <v>22</v>
      </c>
      <c r="C19" s="1288">
        <v>4</v>
      </c>
      <c r="D19" s="766">
        <v>25</v>
      </c>
      <c r="E19" s="1288">
        <v>2</v>
      </c>
      <c r="F19" s="766">
        <v>3</v>
      </c>
      <c r="G19" s="768">
        <f t="shared" si="0"/>
        <v>5</v>
      </c>
      <c r="H19" s="768">
        <v>4</v>
      </c>
      <c r="I19" s="1294">
        <v>415</v>
      </c>
      <c r="J19" s="220">
        <f t="shared" si="1"/>
        <v>207.5</v>
      </c>
      <c r="K19" s="220">
        <f t="shared" si="2"/>
        <v>83</v>
      </c>
      <c r="L19" s="49"/>
      <c r="M19" s="113"/>
      <c r="N19" s="25">
        <v>9</v>
      </c>
      <c r="O19" s="26" t="s">
        <v>22</v>
      </c>
      <c r="P19" s="1056">
        <f t="shared" si="4"/>
        <v>415</v>
      </c>
      <c r="Q19" s="1054">
        <f>P19/(kriteriebefolkning!N13+kriteriebefolkning!O13+kriteriebefolkning!P13+kriteriebefolkning!Q13+kriteriebefolkning!R13)</f>
        <v>0.13250319284802042</v>
      </c>
      <c r="R19" s="223">
        <f t="shared" si="3"/>
        <v>-0.78657382159134792</v>
      </c>
      <c r="S19" s="1298">
        <v>150</v>
      </c>
      <c r="T19" s="1299">
        <v>130</v>
      </c>
      <c r="U19" s="1299">
        <v>135</v>
      </c>
      <c r="V19" s="1299">
        <v>0</v>
      </c>
      <c r="W19" s="1299">
        <v>0</v>
      </c>
      <c r="X19" s="1303">
        <v>0</v>
      </c>
      <c r="Y19" s="1063" t="s">
        <v>265</v>
      </c>
      <c r="Z19" s="1059" t="s">
        <v>265</v>
      </c>
      <c r="AA19" s="1059" t="s">
        <v>265</v>
      </c>
      <c r="AB19" s="1059">
        <v>0</v>
      </c>
      <c r="AC19" s="1059">
        <v>0</v>
      </c>
      <c r="AD19" s="1064">
        <v>0</v>
      </c>
      <c r="AE19" s="24"/>
    </row>
    <row r="20" spans="1:31" ht="12.9" customHeight="1" x14ac:dyDescent="0.25">
      <c r="A20" s="25">
        <v>10</v>
      </c>
      <c r="B20" s="26" t="s">
        <v>23</v>
      </c>
      <c r="C20" s="1288">
        <v>5</v>
      </c>
      <c r="D20" s="766">
        <v>62</v>
      </c>
      <c r="E20" s="1288">
        <v>4.0999999999999996</v>
      </c>
      <c r="F20" s="766">
        <v>6</v>
      </c>
      <c r="G20" s="768">
        <f t="shared" si="0"/>
        <v>10.1</v>
      </c>
      <c r="H20" s="768">
        <v>5</v>
      </c>
      <c r="I20" s="1294">
        <v>1175</v>
      </c>
      <c r="J20" s="220">
        <f t="shared" si="1"/>
        <v>286.58536585365857</v>
      </c>
      <c r="K20" s="220">
        <f t="shared" si="2"/>
        <v>116.33663366336634</v>
      </c>
      <c r="L20" s="49"/>
      <c r="M20" s="113"/>
      <c r="N20" s="25">
        <v>10</v>
      </c>
      <c r="O20" s="26" t="s">
        <v>23</v>
      </c>
      <c r="P20" s="1056">
        <f t="shared" si="4"/>
        <v>1175</v>
      </c>
      <c r="Q20" s="1054">
        <f>P20/(kriteriebefolkning!N14+kriteriebefolkning!O14+kriteriebefolkning!P14+kriteriebefolkning!Q14+kriteriebefolkning!R14)</f>
        <v>0.36031892057651027</v>
      </c>
      <c r="R20" s="223">
        <f t="shared" si="3"/>
        <v>-0.41962537978099668</v>
      </c>
      <c r="S20" s="1298">
        <v>534</v>
      </c>
      <c r="T20" s="1299">
        <v>641</v>
      </c>
      <c r="U20" s="1299">
        <v>0</v>
      </c>
      <c r="V20" s="1299">
        <v>0</v>
      </c>
      <c r="W20" s="1299">
        <v>0</v>
      </c>
      <c r="X20" s="1303">
        <v>0</v>
      </c>
      <c r="Y20" s="1063" t="s">
        <v>262</v>
      </c>
      <c r="Z20" s="1059" t="s">
        <v>262</v>
      </c>
      <c r="AA20" s="1059">
        <v>0</v>
      </c>
      <c r="AB20" s="1059">
        <v>0</v>
      </c>
      <c r="AC20" s="1059">
        <v>0</v>
      </c>
      <c r="AD20" s="1064">
        <v>0</v>
      </c>
      <c r="AE20" s="24" t="s">
        <v>152</v>
      </c>
    </row>
    <row r="21" spans="1:31" ht="19.5" customHeight="1" x14ac:dyDescent="0.25">
      <c r="A21" s="31">
        <v>11</v>
      </c>
      <c r="B21" s="32" t="s">
        <v>24</v>
      </c>
      <c r="C21" s="1288">
        <v>4.5999999999999996</v>
      </c>
      <c r="D21" s="766">
        <v>58</v>
      </c>
      <c r="E21" s="1288">
        <v>5</v>
      </c>
      <c r="F21" s="766">
        <v>0</v>
      </c>
      <c r="G21" s="768">
        <f t="shared" si="0"/>
        <v>5</v>
      </c>
      <c r="H21" s="768">
        <v>6</v>
      </c>
      <c r="I21" s="1294">
        <v>1520</v>
      </c>
      <c r="J21" s="220">
        <f t="shared" si="1"/>
        <v>304</v>
      </c>
      <c r="K21" s="220">
        <f t="shared" si="2"/>
        <v>304</v>
      </c>
      <c r="L21" s="49"/>
      <c r="M21" s="113"/>
      <c r="N21" s="31">
        <v>11</v>
      </c>
      <c r="O21" s="32" t="s">
        <v>24</v>
      </c>
      <c r="P21" s="1056">
        <f t="shared" si="4"/>
        <v>1520</v>
      </c>
      <c r="Q21" s="1054">
        <f>P21/(kriteriebefolkning!N15+kriteriebefolkning!O15+kriteriebefolkning!P15+kriteriebefolkning!Q15+kriteriebefolkning!R15)</f>
        <v>0.35638921453692851</v>
      </c>
      <c r="R21" s="223">
        <f t="shared" si="3"/>
        <v>-0.42595505474406947</v>
      </c>
      <c r="S21" s="1298">
        <v>1520</v>
      </c>
      <c r="T21" s="1299">
        <v>0</v>
      </c>
      <c r="U21" s="1299">
        <v>0</v>
      </c>
      <c r="V21" s="1299">
        <v>0</v>
      </c>
      <c r="W21" s="1299">
        <v>0</v>
      </c>
      <c r="X21" s="1303">
        <v>0</v>
      </c>
      <c r="Y21" s="1063">
        <v>0</v>
      </c>
      <c r="Z21" s="1059">
        <v>0</v>
      </c>
      <c r="AA21" s="1059">
        <v>0</v>
      </c>
      <c r="AB21" s="1059">
        <v>0</v>
      </c>
      <c r="AC21" s="1059">
        <v>0</v>
      </c>
      <c r="AD21" s="1064">
        <v>0</v>
      </c>
      <c r="AE21" s="24"/>
    </row>
    <row r="22" spans="1:31" ht="12.9" customHeight="1" x14ac:dyDescent="0.25">
      <c r="A22" s="25">
        <v>12</v>
      </c>
      <c r="B22" s="26" t="s">
        <v>25</v>
      </c>
      <c r="C22" s="1288">
        <v>10</v>
      </c>
      <c r="D22" s="766">
        <v>100</v>
      </c>
      <c r="E22" s="1288">
        <v>7.6999999999999993</v>
      </c>
      <c r="F22" s="766">
        <v>11.6</v>
      </c>
      <c r="G22" s="768">
        <f t="shared" si="0"/>
        <v>19.299999999999997</v>
      </c>
      <c r="H22" s="768">
        <v>10.4</v>
      </c>
      <c r="I22" s="1294">
        <v>924</v>
      </c>
      <c r="J22" s="220">
        <f t="shared" si="1"/>
        <v>120.00000000000001</v>
      </c>
      <c r="K22" s="220">
        <f t="shared" si="2"/>
        <v>47.875647668393789</v>
      </c>
      <c r="L22" s="49"/>
      <c r="M22" s="113"/>
      <c r="N22" s="25">
        <v>12</v>
      </c>
      <c r="O22" s="26" t="s">
        <v>25</v>
      </c>
      <c r="P22" s="1056">
        <f t="shared" si="4"/>
        <v>924</v>
      </c>
      <c r="Q22" s="1054">
        <f>P22/(kriteriebefolkning!N16+kriteriebefolkning!O16+kriteriebefolkning!P16+kriteriebefolkning!Q16+kriteriebefolkning!R16)</f>
        <v>0.15895406846722862</v>
      </c>
      <c r="R22" s="223">
        <f t="shared" si="3"/>
        <v>-0.74396874032779459</v>
      </c>
      <c r="S22" s="1298">
        <v>432</v>
      </c>
      <c r="T22" s="1299">
        <v>329</v>
      </c>
      <c r="U22" s="1299">
        <v>163</v>
      </c>
      <c r="V22" s="1299">
        <v>0</v>
      </c>
      <c r="W22" s="1299">
        <v>0</v>
      </c>
      <c r="X22" s="1303">
        <v>0</v>
      </c>
      <c r="Y22" s="1063" t="s">
        <v>286</v>
      </c>
      <c r="Z22" s="1059" t="s">
        <v>286</v>
      </c>
      <c r="AA22" s="1059" t="s">
        <v>286</v>
      </c>
      <c r="AB22" s="1059">
        <v>0</v>
      </c>
      <c r="AC22" s="1059">
        <v>0</v>
      </c>
      <c r="AD22" s="1064">
        <v>0</v>
      </c>
      <c r="AE22" s="24"/>
    </row>
    <row r="23" spans="1:31" ht="12.9" customHeight="1" x14ac:dyDescent="0.25">
      <c r="A23" s="25">
        <v>13</v>
      </c>
      <c r="B23" s="26" t="s">
        <v>26</v>
      </c>
      <c r="C23" s="1288">
        <v>12</v>
      </c>
      <c r="D23" s="766">
        <v>213</v>
      </c>
      <c r="E23" s="1288">
        <v>9.3000000000000007</v>
      </c>
      <c r="F23" s="766">
        <v>20</v>
      </c>
      <c r="G23" s="768">
        <f t="shared" si="0"/>
        <v>29.3</v>
      </c>
      <c r="H23" s="768">
        <v>12</v>
      </c>
      <c r="I23" s="1294">
        <v>3468</v>
      </c>
      <c r="J23" s="220">
        <f t="shared" si="1"/>
        <v>372.90322580645159</v>
      </c>
      <c r="K23" s="220">
        <f t="shared" si="2"/>
        <v>118.3617747440273</v>
      </c>
      <c r="L23" s="49"/>
      <c r="M23" s="113"/>
      <c r="N23" s="25">
        <v>13</v>
      </c>
      <c r="O23" s="26" t="s">
        <v>26</v>
      </c>
      <c r="P23" s="1056">
        <f t="shared" si="4"/>
        <v>3468</v>
      </c>
      <c r="Q23" s="1054">
        <f>P23/(kriteriebefolkning!N17+kriteriebefolkning!O17+kriteriebefolkning!P17+kriteriebefolkning!Q17+kriteriebefolkning!R17)</f>
        <v>0.51393005334914044</v>
      </c>
      <c r="R23" s="223">
        <f t="shared" si="3"/>
        <v>-0.17220011912112643</v>
      </c>
      <c r="S23" s="1298">
        <v>618</v>
      </c>
      <c r="T23" s="1299">
        <v>1200</v>
      </c>
      <c r="U23" s="1299">
        <v>1200</v>
      </c>
      <c r="V23" s="1299">
        <v>450</v>
      </c>
      <c r="W23" s="1299">
        <v>0</v>
      </c>
      <c r="X23" s="1303">
        <v>0</v>
      </c>
      <c r="Y23" s="1063" t="s">
        <v>262</v>
      </c>
      <c r="Z23" s="1059" t="s">
        <v>262</v>
      </c>
      <c r="AA23" s="1059" t="s">
        <v>262</v>
      </c>
      <c r="AB23" s="1059" t="s">
        <v>262</v>
      </c>
      <c r="AC23" s="1059">
        <v>0</v>
      </c>
      <c r="AD23" s="1064">
        <v>0</v>
      </c>
      <c r="AE23" s="24"/>
    </row>
    <row r="24" spans="1:31" ht="12.9" customHeight="1" x14ac:dyDescent="0.25">
      <c r="A24" s="25">
        <v>14</v>
      </c>
      <c r="B24" s="26" t="s">
        <v>27</v>
      </c>
      <c r="C24" s="1288">
        <v>15</v>
      </c>
      <c r="D24" s="766">
        <v>292</v>
      </c>
      <c r="E24" s="1288">
        <v>12.1</v>
      </c>
      <c r="F24" s="766">
        <v>15.3</v>
      </c>
      <c r="G24" s="768">
        <f t="shared" si="0"/>
        <v>27.4</v>
      </c>
      <c r="H24" s="768">
        <v>9.1999999999999993</v>
      </c>
      <c r="I24" s="1294">
        <v>4125</v>
      </c>
      <c r="J24" s="220">
        <f t="shared" si="1"/>
        <v>340.90909090909093</v>
      </c>
      <c r="K24" s="220">
        <f t="shared" si="2"/>
        <v>150.54744525547446</v>
      </c>
      <c r="L24" s="49"/>
      <c r="M24" s="113" t="s">
        <v>152</v>
      </c>
      <c r="N24" s="25">
        <v>14</v>
      </c>
      <c r="O24" s="26" t="s">
        <v>27</v>
      </c>
      <c r="P24" s="1056">
        <f t="shared" si="4"/>
        <v>4125</v>
      </c>
      <c r="Q24" s="1054">
        <f>P24/(kriteriebefolkning!N18+kriteriebefolkning!O18+kriteriebefolkning!P18+kriteriebefolkning!Q18+kriteriebefolkning!R18)</f>
        <v>0.57756930831699804</v>
      </c>
      <c r="R24" s="223">
        <f t="shared" si="3"/>
        <v>-6.9694793078587947E-2</v>
      </c>
      <c r="S24" s="1298">
        <v>845</v>
      </c>
      <c r="T24" s="1299">
        <v>540</v>
      </c>
      <c r="U24" s="1299">
        <v>2027</v>
      </c>
      <c r="V24" s="1299">
        <v>713</v>
      </c>
      <c r="W24" s="1299">
        <v>0</v>
      </c>
      <c r="X24" s="1303">
        <v>0</v>
      </c>
      <c r="Y24" s="1063" t="s">
        <v>262</v>
      </c>
      <c r="Z24" s="1059" t="s">
        <v>262</v>
      </c>
      <c r="AA24" s="1059" t="s">
        <v>262</v>
      </c>
      <c r="AB24" s="1059" t="s">
        <v>262</v>
      </c>
      <c r="AC24" s="1059">
        <v>0</v>
      </c>
      <c r="AD24" s="1064">
        <v>0</v>
      </c>
      <c r="AE24" s="24"/>
    </row>
    <row r="25" spans="1:31" ht="12.9" customHeight="1" thickBot="1" x14ac:dyDescent="0.3">
      <c r="A25" s="33">
        <v>15</v>
      </c>
      <c r="B25" s="34" t="s">
        <v>28</v>
      </c>
      <c r="C25" s="1291">
        <v>3</v>
      </c>
      <c r="D25" s="1292">
        <v>38</v>
      </c>
      <c r="E25" s="1291">
        <v>3</v>
      </c>
      <c r="F25" s="1292">
        <v>15</v>
      </c>
      <c r="G25" s="1232">
        <f t="shared" si="0"/>
        <v>18</v>
      </c>
      <c r="H25" s="1232">
        <v>3</v>
      </c>
      <c r="I25" s="1295">
        <v>367</v>
      </c>
      <c r="J25" s="224">
        <f t="shared" si="1"/>
        <v>122.33333333333333</v>
      </c>
      <c r="K25" s="224">
        <f t="shared" si="2"/>
        <v>20.388888888888889</v>
      </c>
      <c r="L25" s="49"/>
      <c r="M25" s="113"/>
      <c r="N25" s="33">
        <v>15</v>
      </c>
      <c r="O25" s="34" t="s">
        <v>28</v>
      </c>
      <c r="P25" s="1057">
        <f t="shared" si="4"/>
        <v>367</v>
      </c>
      <c r="Q25" s="1054">
        <f>P25/(kriteriebefolkning!N19+kriteriebefolkning!O19+kriteriebefolkning!P19+kriteriebefolkning!Q19+kriteriebefolkning!R19)</f>
        <v>0.11555415617128463</v>
      </c>
      <c r="R25" s="225">
        <f t="shared" si="3"/>
        <v>-0.81387405525268219</v>
      </c>
      <c r="S25" s="1300">
        <v>367</v>
      </c>
      <c r="T25" s="1301">
        <v>0</v>
      </c>
      <c r="U25" s="1301">
        <v>0</v>
      </c>
      <c r="V25" s="1301">
        <v>0</v>
      </c>
      <c r="W25" s="1301">
        <v>0</v>
      </c>
      <c r="X25" s="1304">
        <v>0</v>
      </c>
      <c r="Y25" s="1065" t="s">
        <v>262</v>
      </c>
      <c r="Z25" s="1066">
        <v>0</v>
      </c>
      <c r="AA25" s="1066">
        <v>0</v>
      </c>
      <c r="AB25" s="1066">
        <v>0</v>
      </c>
      <c r="AC25" s="1066">
        <v>0</v>
      </c>
      <c r="AD25" s="1067">
        <v>0</v>
      </c>
      <c r="AE25" s="24"/>
    </row>
    <row r="26" spans="1:31" s="37" customFormat="1" ht="22.5" customHeight="1" thickBot="1" x14ac:dyDescent="0.3">
      <c r="A26" s="542"/>
      <c r="B26" s="540" t="s">
        <v>489</v>
      </c>
      <c r="C26" s="756">
        <f t="shared" ref="C26:I26" si="5">SUM(C11:C25)</f>
        <v>146.30000000000001</v>
      </c>
      <c r="D26" s="1235">
        <f t="shared" si="5"/>
        <v>1751</v>
      </c>
      <c r="E26" s="1236">
        <f t="shared" si="5"/>
        <v>119.64999999999999</v>
      </c>
      <c r="F26" s="1236">
        <f t="shared" si="5"/>
        <v>143.79</v>
      </c>
      <c r="G26" s="1236">
        <f t="shared" si="5"/>
        <v>263.44000000000005</v>
      </c>
      <c r="H26" s="1237">
        <f t="shared" si="5"/>
        <v>141.6</v>
      </c>
      <c r="I26" s="1235">
        <f t="shared" si="5"/>
        <v>30919</v>
      </c>
      <c r="J26" s="756">
        <f t="shared" si="1"/>
        <v>258.41203510238199</v>
      </c>
      <c r="K26" s="971">
        <f t="shared" si="2"/>
        <v>117.36638323716973</v>
      </c>
      <c r="L26" s="49"/>
      <c r="M26" s="113"/>
      <c r="N26" s="168"/>
      <c r="O26" s="196" t="s">
        <v>489</v>
      </c>
      <c r="P26" s="244">
        <f>SUM(P11:P25)</f>
        <v>30919</v>
      </c>
      <c r="Q26" s="226">
        <f>P26/([23]kriteriebefolkning!N4+[23]kriteriebefolkning!O4+[23]kriteriebefolkning!P4)</f>
        <v>0.6208385205413437</v>
      </c>
      <c r="R26" s="227">
        <f t="shared" si="3"/>
        <v>0</v>
      </c>
      <c r="S26" s="244">
        <f t="shared" ref="S26:X26" si="6">SUM(S11:S25)</f>
        <v>10174</v>
      </c>
      <c r="T26" s="244">
        <f t="shared" si="6"/>
        <v>8904</v>
      </c>
      <c r="U26" s="244">
        <f t="shared" si="6"/>
        <v>10678</v>
      </c>
      <c r="V26" s="244">
        <f t="shared" si="6"/>
        <v>1163</v>
      </c>
      <c r="W26" s="244">
        <f t="shared" si="6"/>
        <v>0</v>
      </c>
      <c r="X26" s="244">
        <f t="shared" si="6"/>
        <v>0</v>
      </c>
      <c r="Y26" s="1058"/>
      <c r="Z26" s="1058"/>
      <c r="AA26" s="1058"/>
      <c r="AB26" s="1058"/>
      <c r="AC26" s="1058"/>
      <c r="AD26" s="1058"/>
      <c r="AE26" s="61"/>
    </row>
    <row r="27" spans="1:31" s="555" customFormat="1" ht="22.5" customHeight="1" thickBot="1" x14ac:dyDescent="0.25">
      <c r="A27" s="558"/>
      <c r="B27" s="543" t="s">
        <v>437</v>
      </c>
      <c r="C27" s="1051">
        <v>154</v>
      </c>
      <c r="D27" s="1262">
        <v>1851</v>
      </c>
      <c r="E27" s="1283">
        <v>119.49999999999999</v>
      </c>
      <c r="F27" s="1283">
        <v>162.35</v>
      </c>
      <c r="G27" s="1283">
        <v>281.85000000000002</v>
      </c>
      <c r="H27" s="1284">
        <v>130.9</v>
      </c>
      <c r="I27" s="1262">
        <v>29838</v>
      </c>
      <c r="J27" s="1051">
        <v>249.69037656903768</v>
      </c>
      <c r="K27" s="1285">
        <v>105.86482171367749</v>
      </c>
      <c r="L27" s="5"/>
      <c r="M27" s="752"/>
      <c r="N27" s="242"/>
      <c r="O27" s="760" t="s">
        <v>437</v>
      </c>
      <c r="P27" s="764">
        <v>29604</v>
      </c>
      <c r="Q27" s="762">
        <v>0.59443395847556324</v>
      </c>
      <c r="R27" s="227">
        <v>0</v>
      </c>
      <c r="S27" s="763">
        <v>11606</v>
      </c>
      <c r="T27" s="764">
        <v>12227</v>
      </c>
      <c r="U27" s="764">
        <v>4936</v>
      </c>
      <c r="V27" s="764">
        <v>835</v>
      </c>
      <c r="W27" s="764">
        <v>0</v>
      </c>
      <c r="X27" s="764">
        <v>0</v>
      </c>
      <c r="Y27" s="1286"/>
      <c r="Z27" s="1286"/>
      <c r="AA27" s="1286"/>
      <c r="AB27" s="1286"/>
      <c r="AC27" s="1286"/>
      <c r="AD27" s="1286"/>
      <c r="AE27" s="476"/>
    </row>
    <row r="28" spans="1:31" s="555" customFormat="1" ht="22.5" customHeight="1" thickBot="1" x14ac:dyDescent="0.25">
      <c r="A28" s="481"/>
      <c r="B28" s="480" t="s">
        <v>390</v>
      </c>
      <c r="C28" s="219">
        <v>153</v>
      </c>
      <c r="D28" s="477">
        <v>1754</v>
      </c>
      <c r="E28" s="1233">
        <v>122.28999999999999</v>
      </c>
      <c r="F28" s="1233">
        <v>147.38</v>
      </c>
      <c r="G28" s="1233">
        <v>269.66999999999996</v>
      </c>
      <c r="H28" s="1234">
        <v>112.8</v>
      </c>
      <c r="I28" s="477">
        <v>29838</v>
      </c>
      <c r="J28" s="219">
        <v>243.99378526453515</v>
      </c>
      <c r="K28" s="211">
        <v>110.64634553342977</v>
      </c>
      <c r="L28" s="5"/>
      <c r="M28" s="752"/>
      <c r="N28" s="242"/>
      <c r="O28" s="760" t="s">
        <v>390</v>
      </c>
      <c r="P28" s="761">
        <v>29838</v>
      </c>
      <c r="Q28" s="762">
        <v>0.59913256495723066</v>
      </c>
      <c r="R28" s="227">
        <v>0</v>
      </c>
      <c r="S28" s="763">
        <v>11953</v>
      </c>
      <c r="T28" s="764">
        <v>10947</v>
      </c>
      <c r="U28" s="764">
        <v>5663</v>
      </c>
      <c r="V28" s="764">
        <v>1275</v>
      </c>
      <c r="W28" s="764">
        <v>0</v>
      </c>
      <c r="X28" s="764">
        <v>0</v>
      </c>
      <c r="Y28" s="243"/>
      <c r="Z28" s="243"/>
      <c r="AA28" s="243"/>
      <c r="AB28" s="243"/>
      <c r="AC28" s="243"/>
      <c r="AD28" s="243"/>
      <c r="AE28" s="476"/>
    </row>
    <row r="29" spans="1:31" s="555" customFormat="1" ht="22.5" customHeight="1" thickBot="1" x14ac:dyDescent="0.25">
      <c r="A29" s="539"/>
      <c r="B29" s="541" t="s">
        <v>224</v>
      </c>
      <c r="C29" s="754">
        <v>141</v>
      </c>
      <c r="D29" s="478">
        <v>1863</v>
      </c>
      <c r="E29" s="1238">
        <v>116.53</v>
      </c>
      <c r="F29" s="1238">
        <v>207.6</v>
      </c>
      <c r="G29" s="1238">
        <v>324.13</v>
      </c>
      <c r="H29" s="1239">
        <v>114.05</v>
      </c>
      <c r="I29" s="478">
        <v>30009</v>
      </c>
      <c r="J29" s="754">
        <v>257.52166823993821</v>
      </c>
      <c r="K29" s="755">
        <v>92.583222780982936</v>
      </c>
      <c r="L29" s="5"/>
      <c r="M29" s="752"/>
      <c r="N29" s="242"/>
      <c r="O29" s="760" t="s">
        <v>224</v>
      </c>
      <c r="P29" s="761">
        <v>30009</v>
      </c>
      <c r="Q29" s="762">
        <v>0.60256616200152602</v>
      </c>
      <c r="R29" s="227">
        <v>0</v>
      </c>
      <c r="S29" s="763">
        <v>13145</v>
      </c>
      <c r="T29" s="764">
        <v>10812</v>
      </c>
      <c r="U29" s="764">
        <v>4209</v>
      </c>
      <c r="V29" s="764">
        <v>1843</v>
      </c>
      <c r="W29" s="764">
        <v>0</v>
      </c>
      <c r="X29" s="764">
        <v>0</v>
      </c>
      <c r="Y29" s="243"/>
      <c r="Z29" s="243"/>
      <c r="AA29" s="243"/>
      <c r="AB29" s="243"/>
      <c r="AC29" s="243"/>
      <c r="AD29" s="243"/>
      <c r="AE29" s="476"/>
    </row>
    <row r="30" spans="1:31" ht="26.25" customHeight="1" x14ac:dyDescent="0.2">
      <c r="A30" s="1575" t="s">
        <v>494</v>
      </c>
      <c r="B30" s="1575"/>
      <c r="C30" s="1575"/>
      <c r="D30" s="1575"/>
      <c r="E30" s="1575"/>
      <c r="F30" s="1575"/>
      <c r="G30" s="1575"/>
      <c r="H30" s="1575"/>
      <c r="I30" s="1575"/>
      <c r="J30" s="1575"/>
      <c r="K30" s="1575"/>
    </row>
    <row r="31" spans="1:31" x14ac:dyDescent="0.2">
      <c r="F31" s="8"/>
      <c r="G31" s="8"/>
      <c r="H31" s="8"/>
      <c r="I31" s="8"/>
      <c r="J31" s="8"/>
      <c r="K31" s="8"/>
    </row>
    <row r="32" spans="1:31" x14ac:dyDescent="0.2">
      <c r="F32" s="8"/>
      <c r="G32" s="8"/>
      <c r="H32" s="8"/>
      <c r="I32" s="8"/>
      <c r="J32" s="8"/>
      <c r="K32" s="8"/>
    </row>
    <row r="33" spans="6:30" x14ac:dyDescent="0.2">
      <c r="F33" s="8"/>
      <c r="G33" s="8"/>
      <c r="H33" s="8"/>
      <c r="I33" s="8"/>
      <c r="J33" s="8"/>
      <c r="K33" s="8"/>
    </row>
    <row r="34" spans="6:30" x14ac:dyDescent="0.2">
      <c r="F34" s="8"/>
      <c r="G34" s="8"/>
      <c r="H34" s="8"/>
      <c r="I34" s="8"/>
      <c r="J34" s="8"/>
      <c r="K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6:30" x14ac:dyDescent="0.2">
      <c r="F35" s="8"/>
      <c r="G35" s="8"/>
      <c r="H35" s="8"/>
      <c r="I35" s="8"/>
      <c r="J35" s="8"/>
      <c r="K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6:30" x14ac:dyDescent="0.2">
      <c r="F36" s="8"/>
      <c r="G36" s="8"/>
      <c r="H36" s="8"/>
      <c r="I36" s="8"/>
      <c r="J36" s="8"/>
      <c r="K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6:30" x14ac:dyDescent="0.2">
      <c r="F37" s="8"/>
      <c r="G37" s="8"/>
      <c r="H37" s="8"/>
      <c r="I37" s="8"/>
      <c r="J37" s="8"/>
      <c r="K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6:30" x14ac:dyDescent="0.2">
      <c r="F38" s="8"/>
      <c r="G38" s="8"/>
      <c r="H38" s="8"/>
      <c r="I38" s="8"/>
      <c r="J38" s="8"/>
      <c r="K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6:30" x14ac:dyDescent="0.2">
      <c r="F39" s="8"/>
      <c r="G39" s="8"/>
      <c r="H39" s="8"/>
      <c r="I39" s="8"/>
      <c r="J39" s="8"/>
      <c r="K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6:30" x14ac:dyDescent="0.2">
      <c r="F40" s="8"/>
      <c r="G40" s="8"/>
      <c r="H40" s="8"/>
      <c r="I40" s="8"/>
      <c r="J40" s="8"/>
      <c r="K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6:30" x14ac:dyDescent="0.2">
      <c r="F41" s="8"/>
      <c r="G41" s="8"/>
      <c r="H41" s="8"/>
      <c r="I41" s="8"/>
      <c r="J41" s="8"/>
      <c r="K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6:30" x14ac:dyDescent="0.2">
      <c r="F42" s="8"/>
      <c r="G42" s="8"/>
      <c r="H42" s="8"/>
      <c r="I42" s="8"/>
      <c r="J42" s="8"/>
      <c r="K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6:30" x14ac:dyDescent="0.2">
      <c r="F43" s="8"/>
      <c r="G43" s="8"/>
      <c r="H43" s="8"/>
      <c r="I43" s="8"/>
      <c r="J43" s="8"/>
      <c r="K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6:30" x14ac:dyDescent="0.2">
      <c r="F44" s="8"/>
      <c r="G44" s="8"/>
      <c r="H44" s="8"/>
      <c r="I44" s="8"/>
      <c r="J44" s="8"/>
      <c r="K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6:30" x14ac:dyDescent="0.2">
      <c r="F45" s="8"/>
      <c r="G45" s="8"/>
      <c r="H45" s="8"/>
      <c r="I45" s="8"/>
      <c r="J45" s="8"/>
      <c r="K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6:30" x14ac:dyDescent="0.2">
      <c r="F46" s="8"/>
      <c r="G46" s="8"/>
      <c r="H46" s="8"/>
      <c r="I46" s="8"/>
      <c r="J46" s="8"/>
      <c r="K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6:30" x14ac:dyDescent="0.2">
      <c r="F47" s="8"/>
      <c r="G47" s="8"/>
      <c r="H47" s="8"/>
      <c r="I47" s="8"/>
      <c r="J47" s="8"/>
      <c r="K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6:30" x14ac:dyDescent="0.2">
      <c r="F48" s="8"/>
      <c r="G48" s="8"/>
      <c r="H48" s="8"/>
      <c r="I48" s="8"/>
      <c r="J48" s="8"/>
      <c r="K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6:30" x14ac:dyDescent="0.2">
      <c r="F49" s="8"/>
      <c r="G49" s="8"/>
      <c r="H49" s="8"/>
      <c r="I49" s="8"/>
      <c r="J49" s="8"/>
      <c r="K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6:30" x14ac:dyDescent="0.2">
      <c r="F50" s="8"/>
      <c r="G50" s="8"/>
      <c r="H50" s="8"/>
      <c r="I50" s="8"/>
      <c r="J50" s="8"/>
      <c r="K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6:30" x14ac:dyDescent="0.2">
      <c r="F51" s="8"/>
      <c r="G51" s="8"/>
      <c r="H51" s="8"/>
      <c r="I51" s="8"/>
      <c r="J51" s="8"/>
      <c r="K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6:30" x14ac:dyDescent="0.2">
      <c r="F52" s="8"/>
      <c r="G52" s="8"/>
      <c r="H52" s="8"/>
      <c r="I52" s="8"/>
      <c r="J52" s="8"/>
      <c r="K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6:30" x14ac:dyDescent="0.2">
      <c r="F53" s="8"/>
      <c r="G53" s="8"/>
      <c r="H53" s="8"/>
      <c r="I53" s="8"/>
      <c r="J53" s="8"/>
      <c r="K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6:30" x14ac:dyDescent="0.2">
      <c r="F54" s="8"/>
      <c r="G54" s="8"/>
      <c r="H54" s="8"/>
      <c r="I54" s="8"/>
      <c r="J54" s="8"/>
      <c r="K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6:30" x14ac:dyDescent="0.2">
      <c r="F55" s="8"/>
      <c r="G55" s="8"/>
      <c r="H55" s="8"/>
      <c r="I55" s="8"/>
      <c r="J55" s="8"/>
      <c r="K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6:30" x14ac:dyDescent="0.2">
      <c r="F56" s="8"/>
      <c r="G56" s="8"/>
      <c r="H56" s="8"/>
      <c r="I56" s="8"/>
      <c r="J56" s="8"/>
      <c r="K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6:30" x14ac:dyDescent="0.2">
      <c r="F57" s="8"/>
      <c r="G57" s="8"/>
      <c r="H57" s="8"/>
      <c r="I57" s="8"/>
      <c r="J57" s="8"/>
      <c r="K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6:30" x14ac:dyDescent="0.2">
      <c r="F58" s="8"/>
      <c r="G58" s="8"/>
      <c r="H58" s="8"/>
      <c r="I58" s="8"/>
      <c r="J58" s="8"/>
      <c r="K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6:30" x14ac:dyDescent="0.2">
      <c r="F59" s="8"/>
      <c r="G59" s="8"/>
      <c r="H59" s="8"/>
      <c r="I59" s="8"/>
      <c r="J59" s="8"/>
      <c r="K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6:30" x14ac:dyDescent="0.2">
      <c r="F60" s="8"/>
      <c r="G60" s="8"/>
      <c r="H60" s="8"/>
      <c r="I60" s="8"/>
      <c r="J60" s="8"/>
      <c r="K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6:30" x14ac:dyDescent="0.2">
      <c r="F61" s="8"/>
      <c r="G61" s="8"/>
      <c r="H61" s="8"/>
      <c r="I61" s="8"/>
      <c r="J61" s="8"/>
      <c r="K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6:30" x14ac:dyDescent="0.2">
      <c r="F62" s="8"/>
      <c r="G62" s="8"/>
      <c r="H62" s="8"/>
      <c r="I62" s="8"/>
      <c r="J62" s="8"/>
      <c r="K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6:30" x14ac:dyDescent="0.2">
      <c r="F63" s="8"/>
      <c r="G63" s="8"/>
      <c r="H63" s="8"/>
      <c r="I63" s="8"/>
      <c r="J63" s="8"/>
      <c r="K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6:30" x14ac:dyDescent="0.2">
      <c r="F64" s="8"/>
      <c r="G64" s="8"/>
      <c r="H64" s="8"/>
      <c r="I64" s="8"/>
      <c r="J64" s="8"/>
      <c r="K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6:30" x14ac:dyDescent="0.2">
      <c r="F65" s="8"/>
      <c r="G65" s="8"/>
      <c r="H65" s="8"/>
      <c r="I65" s="8"/>
      <c r="J65" s="8"/>
      <c r="K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6:30" x14ac:dyDescent="0.2">
      <c r="F66" s="8"/>
      <c r="G66" s="8"/>
      <c r="H66" s="8"/>
      <c r="I66" s="8"/>
      <c r="J66" s="8"/>
      <c r="K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6:30" x14ac:dyDescent="0.2">
      <c r="F67" s="8"/>
      <c r="G67" s="8"/>
      <c r="H67" s="8"/>
      <c r="I67" s="8"/>
      <c r="J67" s="8"/>
      <c r="K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6:30" x14ac:dyDescent="0.2">
      <c r="F68" s="8"/>
      <c r="G68" s="8"/>
      <c r="H68" s="8"/>
      <c r="I68" s="8"/>
      <c r="J68" s="8"/>
      <c r="K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6:30" x14ac:dyDescent="0.2">
      <c r="F69" s="8"/>
      <c r="G69" s="8"/>
      <c r="H69" s="8"/>
      <c r="I69" s="8"/>
      <c r="J69" s="8"/>
      <c r="K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6:30" x14ac:dyDescent="0.2">
      <c r="F70" s="8"/>
      <c r="G70" s="8"/>
      <c r="H70" s="8"/>
      <c r="I70" s="8"/>
      <c r="J70" s="8"/>
      <c r="K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6:30" x14ac:dyDescent="0.2">
      <c r="F71" s="8"/>
      <c r="G71" s="8"/>
      <c r="H71" s="8"/>
      <c r="I71" s="8"/>
      <c r="J71" s="8"/>
      <c r="K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6:30" x14ac:dyDescent="0.2">
      <c r="F72" s="8"/>
      <c r="G72" s="8"/>
      <c r="H72" s="8"/>
      <c r="I72" s="8"/>
      <c r="J72" s="8"/>
      <c r="K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6:30" x14ac:dyDescent="0.2">
      <c r="F73" s="8"/>
      <c r="G73" s="8"/>
      <c r="H73" s="8"/>
      <c r="I73" s="8"/>
      <c r="J73" s="8"/>
      <c r="K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6:30" x14ac:dyDescent="0.2">
      <c r="F74" s="8"/>
      <c r="G74" s="8"/>
      <c r="H74" s="8"/>
      <c r="I74" s="8"/>
      <c r="J74" s="8"/>
      <c r="K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6:30" x14ac:dyDescent="0.2">
      <c r="F75" s="8"/>
      <c r="G75" s="8"/>
      <c r="H75" s="8"/>
      <c r="I75" s="8"/>
      <c r="J75" s="8"/>
      <c r="K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6:30" x14ac:dyDescent="0.2">
      <c r="F76" s="8"/>
      <c r="G76" s="8"/>
      <c r="H76" s="8"/>
      <c r="I76" s="8"/>
      <c r="J76" s="8"/>
      <c r="K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6:30" x14ac:dyDescent="0.2">
      <c r="F77" s="8"/>
      <c r="G77" s="8"/>
      <c r="H77" s="8"/>
      <c r="I77" s="8"/>
      <c r="J77" s="8"/>
      <c r="K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6:30" x14ac:dyDescent="0.2">
      <c r="F78" s="8"/>
      <c r="G78" s="8"/>
      <c r="H78" s="8"/>
      <c r="I78" s="8"/>
      <c r="J78" s="8"/>
      <c r="K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6:30" x14ac:dyDescent="0.2">
      <c r="F79" s="8"/>
      <c r="G79" s="8"/>
      <c r="H79" s="8"/>
      <c r="I79" s="8"/>
      <c r="J79" s="8"/>
      <c r="K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6:30" x14ac:dyDescent="0.2">
      <c r="F80" s="8"/>
      <c r="G80" s="8"/>
      <c r="H80" s="8"/>
      <c r="I80" s="8"/>
      <c r="J80" s="8"/>
      <c r="K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6:30" x14ac:dyDescent="0.2">
      <c r="F81" s="8"/>
      <c r="G81" s="8"/>
      <c r="H81" s="8"/>
      <c r="I81" s="8"/>
      <c r="J81" s="8"/>
      <c r="K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6:30" x14ac:dyDescent="0.2">
      <c r="F82" s="8"/>
      <c r="G82" s="8"/>
      <c r="H82" s="8"/>
      <c r="I82" s="8"/>
      <c r="J82" s="8"/>
      <c r="K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6:30" x14ac:dyDescent="0.2">
      <c r="F83" s="8"/>
      <c r="G83" s="8"/>
      <c r="H83" s="8"/>
      <c r="I83" s="8"/>
      <c r="J83" s="8"/>
      <c r="K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6:30" x14ac:dyDescent="0.2">
      <c r="F84" s="8"/>
      <c r="G84" s="8"/>
      <c r="H84" s="8"/>
      <c r="I84" s="8"/>
      <c r="J84" s="8"/>
      <c r="K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6:30" x14ac:dyDescent="0.2">
      <c r="F85" s="8"/>
      <c r="G85" s="8"/>
      <c r="H85" s="8"/>
      <c r="I85" s="8"/>
      <c r="J85" s="8"/>
      <c r="K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6:30" x14ac:dyDescent="0.2">
      <c r="F86" s="8"/>
      <c r="G86" s="8"/>
      <c r="H86" s="8"/>
      <c r="I86" s="8"/>
      <c r="J86" s="8"/>
      <c r="K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6:30" x14ac:dyDescent="0.2">
      <c r="F87" s="8"/>
      <c r="G87" s="8"/>
      <c r="H87" s="8"/>
      <c r="I87" s="8"/>
      <c r="J87" s="8"/>
      <c r="K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6:30" x14ac:dyDescent="0.2">
      <c r="F88" s="8"/>
      <c r="G88" s="8"/>
      <c r="H88" s="8"/>
      <c r="I88" s="8"/>
      <c r="J88" s="8"/>
      <c r="K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6:30" x14ac:dyDescent="0.2">
      <c r="F89" s="8"/>
      <c r="G89" s="8"/>
      <c r="H89" s="8"/>
      <c r="I89" s="8"/>
      <c r="J89" s="8"/>
      <c r="K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6:30" x14ac:dyDescent="0.2">
      <c r="F90" s="8"/>
      <c r="G90" s="8"/>
      <c r="H90" s="8"/>
      <c r="I90" s="8"/>
      <c r="J90" s="8"/>
      <c r="K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6:30" x14ac:dyDescent="0.2">
      <c r="F91" s="8"/>
      <c r="G91" s="8"/>
      <c r="H91" s="8"/>
      <c r="I91" s="8"/>
      <c r="J91" s="8"/>
      <c r="K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6:30" x14ac:dyDescent="0.2">
      <c r="F92" s="8"/>
      <c r="G92" s="8"/>
      <c r="H92" s="8"/>
      <c r="I92" s="8"/>
      <c r="J92" s="8"/>
      <c r="K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6:30" x14ac:dyDescent="0.2">
      <c r="F93" s="8"/>
      <c r="G93" s="8"/>
      <c r="H93" s="8"/>
      <c r="I93" s="8"/>
      <c r="J93" s="8"/>
      <c r="K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6:30" x14ac:dyDescent="0.2">
      <c r="F94" s="8"/>
      <c r="G94" s="8"/>
      <c r="H94" s="8"/>
      <c r="I94" s="8"/>
      <c r="J94" s="8"/>
      <c r="K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6:30" x14ac:dyDescent="0.2">
      <c r="F95" s="8"/>
      <c r="G95" s="8"/>
      <c r="H95" s="8"/>
      <c r="I95" s="8"/>
      <c r="J95" s="8"/>
      <c r="K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6:30" x14ac:dyDescent="0.2">
      <c r="F96" s="8"/>
      <c r="G96" s="8"/>
      <c r="H96" s="8"/>
      <c r="I96" s="8"/>
      <c r="J96" s="8"/>
      <c r="K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6:30" x14ac:dyDescent="0.2">
      <c r="F97" s="8"/>
      <c r="G97" s="8"/>
      <c r="H97" s="8"/>
      <c r="I97" s="8"/>
      <c r="J97" s="8"/>
      <c r="K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6:30" x14ac:dyDescent="0.2">
      <c r="F98" s="8"/>
      <c r="G98" s="8"/>
      <c r="H98" s="8"/>
      <c r="I98" s="8"/>
      <c r="J98" s="8"/>
      <c r="K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6:30" x14ac:dyDescent="0.2">
      <c r="F99" s="8"/>
      <c r="G99" s="8"/>
      <c r="H99" s="8"/>
      <c r="I99" s="8"/>
      <c r="J99" s="8"/>
      <c r="K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6:30" x14ac:dyDescent="0.2">
      <c r="F100" s="8"/>
      <c r="G100" s="8"/>
      <c r="H100" s="8"/>
      <c r="I100" s="8"/>
      <c r="J100" s="8"/>
      <c r="K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6:30" x14ac:dyDescent="0.2">
      <c r="F101" s="8"/>
      <c r="G101" s="8"/>
      <c r="H101" s="8"/>
      <c r="I101" s="8"/>
      <c r="J101" s="8"/>
      <c r="K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6:30" x14ac:dyDescent="0.2">
      <c r="F102" s="8"/>
      <c r="G102" s="8"/>
      <c r="H102" s="8"/>
      <c r="I102" s="8"/>
      <c r="J102" s="8"/>
      <c r="K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6:30" x14ac:dyDescent="0.2">
      <c r="F103" s="8"/>
      <c r="G103" s="8"/>
      <c r="H103" s="8"/>
      <c r="I103" s="8"/>
      <c r="J103" s="8"/>
      <c r="K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6:30" x14ac:dyDescent="0.2">
      <c r="F104" s="8"/>
      <c r="G104" s="8"/>
      <c r="H104" s="8"/>
      <c r="I104" s="8"/>
      <c r="J104" s="8"/>
      <c r="K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6:30" x14ac:dyDescent="0.2">
      <c r="F105" s="8"/>
      <c r="G105" s="8"/>
      <c r="H105" s="8"/>
      <c r="I105" s="8"/>
      <c r="J105" s="8"/>
      <c r="K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6:30" x14ac:dyDescent="0.2">
      <c r="F106" s="8"/>
      <c r="G106" s="8"/>
      <c r="H106" s="8"/>
      <c r="I106" s="8"/>
      <c r="J106" s="8"/>
      <c r="K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6:30" x14ac:dyDescent="0.2">
      <c r="F107" s="8"/>
      <c r="G107" s="8"/>
      <c r="H107" s="8"/>
      <c r="I107" s="8"/>
      <c r="J107" s="8"/>
      <c r="K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6:30" x14ac:dyDescent="0.2">
      <c r="F108" s="8"/>
      <c r="G108" s="8"/>
      <c r="H108" s="8"/>
      <c r="I108" s="8"/>
      <c r="J108" s="8"/>
      <c r="K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6:30" x14ac:dyDescent="0.2">
      <c r="F109" s="8"/>
      <c r="G109" s="8"/>
      <c r="H109" s="8"/>
      <c r="I109" s="8"/>
      <c r="J109" s="8"/>
      <c r="K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6:30" x14ac:dyDescent="0.2">
      <c r="F110" s="8"/>
      <c r="G110" s="8"/>
      <c r="H110" s="8"/>
      <c r="I110" s="8"/>
      <c r="J110" s="8"/>
      <c r="K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6:30" x14ac:dyDescent="0.2">
      <c r="F111" s="8"/>
      <c r="G111" s="8"/>
      <c r="H111" s="8"/>
      <c r="I111" s="8"/>
      <c r="J111" s="8"/>
      <c r="K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6:30" x14ac:dyDescent="0.2">
      <c r="F112" s="8"/>
      <c r="G112" s="8"/>
      <c r="H112" s="8"/>
      <c r="I112" s="8"/>
      <c r="J112" s="8"/>
      <c r="K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6:30" x14ac:dyDescent="0.2">
      <c r="F113" s="8"/>
      <c r="G113" s="8"/>
      <c r="H113" s="8"/>
      <c r="I113" s="8"/>
      <c r="J113" s="8"/>
      <c r="K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6:30" x14ac:dyDescent="0.2">
      <c r="F114" s="8"/>
      <c r="G114" s="8"/>
      <c r="H114" s="8"/>
      <c r="I114" s="8"/>
      <c r="J114" s="8"/>
      <c r="K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6:30" x14ac:dyDescent="0.2">
      <c r="F115" s="8"/>
      <c r="G115" s="8"/>
      <c r="H115" s="8"/>
      <c r="I115" s="8"/>
      <c r="J115" s="8"/>
      <c r="K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6:30" x14ac:dyDescent="0.2">
      <c r="F116" s="8"/>
      <c r="G116" s="8"/>
      <c r="H116" s="8"/>
      <c r="I116" s="8"/>
      <c r="J116" s="8"/>
      <c r="K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6:30" x14ac:dyDescent="0.2">
      <c r="F117" s="8"/>
      <c r="G117" s="8"/>
      <c r="H117" s="8"/>
      <c r="I117" s="8"/>
      <c r="J117" s="8"/>
      <c r="K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6:30" x14ac:dyDescent="0.2">
      <c r="F118" s="8"/>
      <c r="G118" s="8"/>
      <c r="H118" s="8"/>
      <c r="I118" s="8"/>
      <c r="J118" s="8"/>
      <c r="K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6:30" x14ac:dyDescent="0.2">
      <c r="F119" s="8"/>
      <c r="G119" s="8"/>
      <c r="H119" s="8"/>
      <c r="I119" s="8"/>
      <c r="J119" s="8"/>
      <c r="K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6:30" x14ac:dyDescent="0.2">
      <c r="F120" s="8"/>
      <c r="G120" s="8"/>
      <c r="H120" s="8"/>
      <c r="I120" s="8"/>
      <c r="J120" s="8"/>
      <c r="K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6:30" x14ac:dyDescent="0.2">
      <c r="F121" s="8"/>
      <c r="G121" s="8"/>
      <c r="H121" s="8"/>
      <c r="I121" s="8"/>
      <c r="J121" s="8"/>
      <c r="K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6:30" x14ac:dyDescent="0.2">
      <c r="F122" s="8"/>
      <c r="G122" s="8"/>
      <c r="H122" s="8"/>
      <c r="I122" s="8"/>
      <c r="J122" s="8"/>
      <c r="K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6:30" x14ac:dyDescent="0.2">
      <c r="F123" s="8"/>
      <c r="G123" s="8"/>
      <c r="H123" s="8"/>
      <c r="I123" s="8"/>
      <c r="J123" s="8"/>
      <c r="K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6:30" x14ac:dyDescent="0.2">
      <c r="F124" s="8"/>
      <c r="G124" s="8"/>
      <c r="H124" s="8"/>
      <c r="I124" s="8"/>
      <c r="J124" s="8"/>
      <c r="K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6:30" x14ac:dyDescent="0.2">
      <c r="F125" s="8"/>
      <c r="G125" s="8"/>
      <c r="H125" s="8"/>
      <c r="I125" s="8"/>
      <c r="J125" s="8"/>
      <c r="K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6:30" x14ac:dyDescent="0.2">
      <c r="F126" s="8"/>
      <c r="G126" s="8"/>
      <c r="H126" s="8"/>
      <c r="I126" s="8"/>
      <c r="J126" s="8"/>
      <c r="K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6:30" x14ac:dyDescent="0.2">
      <c r="F127" s="8"/>
      <c r="G127" s="8"/>
      <c r="H127" s="8"/>
      <c r="I127" s="8"/>
      <c r="J127" s="8"/>
      <c r="K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6:30" x14ac:dyDescent="0.2">
      <c r="F128" s="8"/>
      <c r="G128" s="8"/>
      <c r="H128" s="8"/>
      <c r="I128" s="8"/>
      <c r="J128" s="8"/>
      <c r="K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6:30" x14ac:dyDescent="0.2">
      <c r="F129" s="8"/>
      <c r="G129" s="8"/>
      <c r="H129" s="8"/>
      <c r="I129" s="8"/>
      <c r="J129" s="8"/>
      <c r="K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6:30" x14ac:dyDescent="0.2">
      <c r="F130" s="8"/>
      <c r="G130" s="8"/>
      <c r="H130" s="8"/>
      <c r="I130" s="8"/>
      <c r="J130" s="8"/>
      <c r="K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6:30" x14ac:dyDescent="0.2">
      <c r="F131" s="8"/>
      <c r="G131" s="8"/>
      <c r="H131" s="8"/>
      <c r="I131" s="8"/>
      <c r="J131" s="8"/>
      <c r="K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6:30" x14ac:dyDescent="0.2">
      <c r="F132" s="8"/>
      <c r="G132" s="8"/>
      <c r="H132" s="8"/>
      <c r="I132" s="8"/>
      <c r="J132" s="8"/>
      <c r="K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6:30" x14ac:dyDescent="0.2">
      <c r="F133" s="8"/>
      <c r="G133" s="8"/>
      <c r="H133" s="8"/>
      <c r="I133" s="8"/>
      <c r="J133" s="8"/>
      <c r="K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6:30" x14ac:dyDescent="0.2">
      <c r="F134" s="8"/>
      <c r="G134" s="8"/>
      <c r="H134" s="8"/>
      <c r="I134" s="8"/>
      <c r="J134" s="8"/>
      <c r="K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6:30" x14ac:dyDescent="0.2">
      <c r="F135" s="8"/>
      <c r="G135" s="8"/>
      <c r="H135" s="8"/>
      <c r="I135" s="8"/>
      <c r="J135" s="8"/>
      <c r="K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6:30" x14ac:dyDescent="0.2">
      <c r="F136" s="8"/>
      <c r="G136" s="8"/>
      <c r="H136" s="8"/>
      <c r="I136" s="8"/>
      <c r="J136" s="8"/>
      <c r="K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6:30" x14ac:dyDescent="0.2">
      <c r="F137" s="8"/>
      <c r="G137" s="8"/>
      <c r="H137" s="8"/>
      <c r="I137" s="8"/>
      <c r="J137" s="8"/>
      <c r="K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6:30" x14ac:dyDescent="0.2">
      <c r="F138" s="8"/>
      <c r="G138" s="8"/>
      <c r="H138" s="8"/>
      <c r="I138" s="8"/>
      <c r="J138" s="8"/>
      <c r="K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6:30" x14ac:dyDescent="0.2">
      <c r="F139" s="8"/>
      <c r="G139" s="8"/>
      <c r="H139" s="8"/>
      <c r="I139" s="8"/>
      <c r="J139" s="8"/>
      <c r="K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6:30" x14ac:dyDescent="0.2">
      <c r="F140" s="8"/>
      <c r="G140" s="8"/>
      <c r="H140" s="8"/>
      <c r="I140" s="8"/>
      <c r="J140" s="8"/>
      <c r="K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6:30" x14ac:dyDescent="0.2">
      <c r="F141" s="8"/>
      <c r="G141" s="8"/>
      <c r="H141" s="8"/>
      <c r="I141" s="8"/>
      <c r="J141" s="8"/>
      <c r="K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6:30" x14ac:dyDescent="0.2">
      <c r="F142" s="8"/>
      <c r="G142" s="8"/>
      <c r="H142" s="8"/>
      <c r="I142" s="8"/>
      <c r="J142" s="8"/>
      <c r="K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6:30" x14ac:dyDescent="0.2">
      <c r="F143" s="8"/>
      <c r="G143" s="8"/>
      <c r="H143" s="8"/>
      <c r="I143" s="8"/>
      <c r="J143" s="8"/>
      <c r="K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6:30" x14ac:dyDescent="0.2">
      <c r="F144" s="8"/>
      <c r="G144" s="8"/>
      <c r="H144" s="8"/>
      <c r="I144" s="8"/>
      <c r="J144" s="8"/>
      <c r="K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6:30" x14ac:dyDescent="0.2">
      <c r="F145" s="8"/>
      <c r="G145" s="8"/>
      <c r="H145" s="8"/>
      <c r="I145" s="8"/>
      <c r="J145" s="8"/>
      <c r="K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6:30" x14ac:dyDescent="0.2">
      <c r="F146" s="8"/>
      <c r="G146" s="8"/>
      <c r="H146" s="8"/>
      <c r="I146" s="8"/>
      <c r="J146" s="8"/>
      <c r="K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6:30" x14ac:dyDescent="0.2">
      <c r="F147" s="8"/>
      <c r="G147" s="8"/>
      <c r="H147" s="8"/>
      <c r="I147" s="8"/>
      <c r="J147" s="8"/>
      <c r="K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6:30" x14ac:dyDescent="0.2">
      <c r="F148" s="8"/>
      <c r="G148" s="8"/>
      <c r="H148" s="8"/>
      <c r="I148" s="8"/>
      <c r="J148" s="8"/>
      <c r="K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6:30" x14ac:dyDescent="0.2">
      <c r="F149" s="8"/>
      <c r="G149" s="8"/>
      <c r="H149" s="8"/>
      <c r="I149" s="8"/>
      <c r="J149" s="8"/>
      <c r="K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6:30" x14ac:dyDescent="0.2">
      <c r="F150" s="8"/>
      <c r="G150" s="8"/>
      <c r="H150" s="8"/>
      <c r="I150" s="8"/>
      <c r="J150" s="8"/>
      <c r="K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6:30" x14ac:dyDescent="0.2">
      <c r="F151" s="8"/>
      <c r="G151" s="8"/>
      <c r="H151" s="8"/>
      <c r="I151" s="8"/>
      <c r="J151" s="8"/>
      <c r="K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6:30" x14ac:dyDescent="0.2">
      <c r="F152" s="8"/>
      <c r="G152" s="8"/>
      <c r="H152" s="8"/>
      <c r="I152" s="8"/>
      <c r="J152" s="8"/>
      <c r="K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6:30" x14ac:dyDescent="0.2">
      <c r="F153" s="8"/>
      <c r="G153" s="8"/>
      <c r="H153" s="8"/>
      <c r="I153" s="8"/>
      <c r="J153" s="8"/>
      <c r="K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6:30" x14ac:dyDescent="0.2">
      <c r="F154" s="8"/>
      <c r="G154" s="8"/>
      <c r="H154" s="8"/>
      <c r="I154" s="8"/>
      <c r="J154" s="8"/>
      <c r="K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</sheetData>
  <mergeCells count="7">
    <mergeCell ref="A30:K30"/>
    <mergeCell ref="Y9:AD9"/>
    <mergeCell ref="C9:D9"/>
    <mergeCell ref="E9:G9"/>
    <mergeCell ref="I9:K9"/>
    <mergeCell ref="P9:R9"/>
    <mergeCell ref="S9:X9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4"/>
  <sheetViews>
    <sheetView showGridLines="0" view="pageLayout" zoomScaleNormal="100" workbookViewId="0">
      <selection activeCell="Q39" sqref="Q39"/>
    </sheetView>
  </sheetViews>
  <sheetFormatPr baseColWidth="10" defaultRowHeight="13.2" x14ac:dyDescent="0.25"/>
  <cols>
    <col min="2" max="2" width="24" customWidth="1"/>
    <col min="5" max="5" width="11.44140625" style="552"/>
  </cols>
  <sheetData>
    <row r="1" spans="1:18" x14ac:dyDescent="0.25">
      <c r="A1" s="154" t="s">
        <v>204</v>
      </c>
      <c r="B1" s="154"/>
    </row>
    <row r="4" spans="1:18" x14ac:dyDescent="0.25">
      <c r="A4" s="206" t="s">
        <v>346</v>
      </c>
    </row>
    <row r="5" spans="1:18" ht="13.8" thickBot="1" x14ac:dyDescent="0.3"/>
    <row r="6" spans="1:18" ht="48.6" thickBot="1" x14ac:dyDescent="0.3">
      <c r="A6" s="109" t="s">
        <v>2</v>
      </c>
      <c r="B6" s="251" t="s">
        <v>3</v>
      </c>
      <c r="C6" s="251" t="s">
        <v>348</v>
      </c>
      <c r="D6" s="251" t="s">
        <v>349</v>
      </c>
      <c r="E6" s="251" t="s">
        <v>447</v>
      </c>
      <c r="F6" s="251" t="s">
        <v>347</v>
      </c>
      <c r="G6" s="251" t="s">
        <v>415</v>
      </c>
    </row>
    <row r="7" spans="1:18" x14ac:dyDescent="0.25">
      <c r="A7" s="252">
        <v>1</v>
      </c>
      <c r="B7" s="254" t="s">
        <v>14</v>
      </c>
      <c r="C7" s="209">
        <v>0</v>
      </c>
      <c r="D7" s="209">
        <v>1</v>
      </c>
      <c r="E7" s="209"/>
      <c r="F7" s="209">
        <v>0</v>
      </c>
      <c r="G7" s="253">
        <v>0.5</v>
      </c>
    </row>
    <row r="8" spans="1:18" x14ac:dyDescent="0.25">
      <c r="A8" s="246">
        <v>2</v>
      </c>
      <c r="B8" s="255" t="s">
        <v>15</v>
      </c>
      <c r="C8" s="205">
        <v>1</v>
      </c>
      <c r="D8" s="205">
        <v>0</v>
      </c>
      <c r="E8" s="205"/>
      <c r="F8" s="205">
        <v>0</v>
      </c>
      <c r="G8" s="247">
        <v>2.4</v>
      </c>
    </row>
    <row r="9" spans="1:18" x14ac:dyDescent="0.25">
      <c r="A9" s="246">
        <v>3</v>
      </c>
      <c r="B9" s="255" t="s">
        <v>16</v>
      </c>
      <c r="C9" s="205">
        <v>1</v>
      </c>
      <c r="D9" s="205">
        <v>0</v>
      </c>
      <c r="E9" s="205"/>
      <c r="F9" s="205">
        <v>0</v>
      </c>
      <c r="G9" s="247">
        <v>1</v>
      </c>
    </row>
    <row r="10" spans="1:18" x14ac:dyDescent="0.25">
      <c r="A10" s="246">
        <v>4</v>
      </c>
      <c r="B10" s="255" t="s">
        <v>17</v>
      </c>
      <c r="C10" s="205">
        <v>1</v>
      </c>
      <c r="D10" s="205">
        <v>0</v>
      </c>
      <c r="E10" s="205"/>
      <c r="F10" s="205">
        <v>0</v>
      </c>
      <c r="G10" s="247">
        <v>1</v>
      </c>
    </row>
    <row r="11" spans="1:18" x14ac:dyDescent="0.25">
      <c r="A11" s="246">
        <v>5</v>
      </c>
      <c r="B11" s="255" t="s">
        <v>18</v>
      </c>
      <c r="C11" s="205">
        <v>1</v>
      </c>
      <c r="D11" s="205">
        <v>0</v>
      </c>
      <c r="E11" s="205"/>
      <c r="F11" s="205">
        <v>0</v>
      </c>
      <c r="G11" s="247">
        <v>1</v>
      </c>
    </row>
    <row r="12" spans="1:18" x14ac:dyDescent="0.25">
      <c r="A12" s="246">
        <v>6</v>
      </c>
      <c r="B12" s="255" t="s">
        <v>19</v>
      </c>
      <c r="C12" s="205">
        <v>1</v>
      </c>
      <c r="D12" s="205">
        <v>0</v>
      </c>
      <c r="E12" s="205"/>
      <c r="F12" s="205">
        <v>0</v>
      </c>
      <c r="G12" s="247">
        <v>1</v>
      </c>
    </row>
    <row r="13" spans="1:18" x14ac:dyDescent="0.25">
      <c r="A13" s="246">
        <v>7</v>
      </c>
      <c r="B13" s="255" t="s">
        <v>20</v>
      </c>
      <c r="C13" s="205">
        <v>1</v>
      </c>
      <c r="D13" s="205">
        <v>0</v>
      </c>
      <c r="E13" s="205"/>
      <c r="F13" s="205">
        <v>0</v>
      </c>
      <c r="G13" s="247">
        <v>1</v>
      </c>
    </row>
    <row r="14" spans="1:18" x14ac:dyDescent="0.25">
      <c r="A14" s="246">
        <v>8</v>
      </c>
      <c r="B14" s="255" t="s">
        <v>21</v>
      </c>
      <c r="C14" s="205">
        <v>0</v>
      </c>
      <c r="D14" s="205">
        <v>0</v>
      </c>
      <c r="E14" s="205">
        <v>1</v>
      </c>
      <c r="F14" s="205">
        <v>0</v>
      </c>
      <c r="G14" s="247">
        <v>1</v>
      </c>
      <c r="R14" t="s">
        <v>152</v>
      </c>
    </row>
    <row r="15" spans="1:18" x14ac:dyDescent="0.25">
      <c r="A15" s="246">
        <v>9</v>
      </c>
      <c r="B15" s="255" t="s">
        <v>22</v>
      </c>
      <c r="C15" s="205">
        <v>0</v>
      </c>
      <c r="D15" s="205">
        <v>0</v>
      </c>
      <c r="E15" s="205"/>
      <c r="F15" s="205">
        <v>0</v>
      </c>
      <c r="G15" s="247">
        <v>1</v>
      </c>
    </row>
    <row r="16" spans="1:18" x14ac:dyDescent="0.25">
      <c r="A16" s="246">
        <v>10</v>
      </c>
      <c r="B16" s="255" t="s">
        <v>23</v>
      </c>
      <c r="C16" s="205">
        <v>0</v>
      </c>
      <c r="D16" s="205">
        <v>0</v>
      </c>
      <c r="E16" s="205"/>
      <c r="F16" s="205">
        <v>0</v>
      </c>
      <c r="G16" s="247">
        <v>1</v>
      </c>
    </row>
    <row r="17" spans="1:7" x14ac:dyDescent="0.25">
      <c r="A17" s="246">
        <v>11</v>
      </c>
      <c r="B17" s="255" t="s">
        <v>24</v>
      </c>
      <c r="C17" s="205">
        <v>0</v>
      </c>
      <c r="D17" s="205">
        <v>1</v>
      </c>
      <c r="E17" s="205"/>
      <c r="F17" s="205">
        <v>0</v>
      </c>
      <c r="G17" s="247">
        <v>1</v>
      </c>
    </row>
    <row r="18" spans="1:7" x14ac:dyDescent="0.25">
      <c r="A18" s="246">
        <v>12</v>
      </c>
      <c r="B18" s="255" t="s">
        <v>25</v>
      </c>
      <c r="C18" s="205">
        <v>1</v>
      </c>
      <c r="D18" s="205">
        <v>0</v>
      </c>
      <c r="E18" s="205"/>
      <c r="F18" s="205">
        <v>0</v>
      </c>
      <c r="G18" s="247">
        <v>1</v>
      </c>
    </row>
    <row r="19" spans="1:7" x14ac:dyDescent="0.25">
      <c r="A19" s="246">
        <v>13</v>
      </c>
      <c r="B19" s="255" t="s">
        <v>26</v>
      </c>
      <c r="C19" s="205">
        <v>1</v>
      </c>
      <c r="D19" s="205">
        <v>0</v>
      </c>
      <c r="E19" s="205"/>
      <c r="F19" s="205">
        <v>0</v>
      </c>
      <c r="G19" s="247">
        <v>1</v>
      </c>
    </row>
    <row r="20" spans="1:7" x14ac:dyDescent="0.25">
      <c r="A20" s="246">
        <v>14</v>
      </c>
      <c r="B20" s="255" t="s">
        <v>27</v>
      </c>
      <c r="C20" s="205">
        <v>1</v>
      </c>
      <c r="D20" s="205">
        <v>0</v>
      </c>
      <c r="E20" s="205"/>
      <c r="F20" s="205">
        <v>0</v>
      </c>
      <c r="G20" s="247">
        <v>1</v>
      </c>
    </row>
    <row r="21" spans="1:7" ht="13.8" thickBot="1" x14ac:dyDescent="0.3">
      <c r="A21" s="248">
        <v>15</v>
      </c>
      <c r="B21" s="256" t="s">
        <v>413</v>
      </c>
      <c r="C21" s="249">
        <v>0</v>
      </c>
      <c r="D21" s="249">
        <v>0</v>
      </c>
      <c r="E21" s="249"/>
      <c r="F21" s="249">
        <v>1</v>
      </c>
      <c r="G21" s="250">
        <v>0.2</v>
      </c>
    </row>
    <row r="22" spans="1:7" ht="13.8" thickBot="1" x14ac:dyDescent="0.3">
      <c r="A22" s="257"/>
      <c r="B22" s="258" t="s">
        <v>446</v>
      </c>
      <c r="C22" s="259">
        <f>SUM(C7:C21)</f>
        <v>9</v>
      </c>
      <c r="D22" s="259">
        <f t="shared" ref="D22:G22" si="0">SUM(D7:D21)</f>
        <v>2</v>
      </c>
      <c r="E22" s="259">
        <f t="shared" si="0"/>
        <v>1</v>
      </c>
      <c r="F22" s="259">
        <f t="shared" si="0"/>
        <v>1</v>
      </c>
      <c r="G22" s="260">
        <f t="shared" si="0"/>
        <v>15.1</v>
      </c>
    </row>
    <row r="23" spans="1:7" s="552" customFormat="1" ht="13.8" thickBot="1" x14ac:dyDescent="0.3">
      <c r="A23" s="1068"/>
      <c r="B23" s="1069" t="s">
        <v>412</v>
      </c>
      <c r="C23" s="1070">
        <v>11</v>
      </c>
      <c r="D23" s="1070">
        <v>3</v>
      </c>
      <c r="E23" s="1072" t="s">
        <v>175</v>
      </c>
      <c r="F23" s="1070">
        <v>0</v>
      </c>
      <c r="G23" s="1071">
        <v>14.599999999999998</v>
      </c>
    </row>
    <row r="24" spans="1:7" x14ac:dyDescent="0.25">
      <c r="A24" t="s">
        <v>414</v>
      </c>
    </row>
  </sheetData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U143"/>
  <sheetViews>
    <sheetView showGridLines="0" view="pageLayout" topLeftCell="A105" zoomScaleNormal="100" workbookViewId="0">
      <selection activeCell="Q39" sqref="Q39"/>
    </sheetView>
  </sheetViews>
  <sheetFormatPr baseColWidth="10" defaultColWidth="11.44140625" defaultRowHeight="11.4" x14ac:dyDescent="0.2"/>
  <cols>
    <col min="1" max="1" width="6.109375" style="5" bestFit="1" customWidth="1"/>
    <col min="2" max="2" width="22" style="2" bestFit="1" customWidth="1"/>
    <col min="3" max="3" width="9.88671875" style="2" customWidth="1"/>
    <col min="4" max="4" width="9" style="2" customWidth="1"/>
    <col min="5" max="7" width="8.88671875" style="2" bestFit="1" customWidth="1"/>
    <col min="8" max="8" width="10.44140625" style="2" customWidth="1"/>
    <col min="9" max="9" width="8.33203125" style="2" customWidth="1"/>
    <col min="10" max="10" width="10.88671875" style="2" customWidth="1"/>
    <col min="11" max="11" width="11" style="2" customWidth="1"/>
    <col min="12" max="12" width="13.109375" style="80" bestFit="1" customWidth="1"/>
    <col min="13" max="13" width="13.88671875" style="2" customWidth="1"/>
    <col min="14" max="16384" width="11.44140625" style="2"/>
  </cols>
  <sheetData>
    <row r="1" spans="1:17" x14ac:dyDescent="0.2">
      <c r="A1" s="1" t="s">
        <v>0</v>
      </c>
    </row>
    <row r="2" spans="1:17" x14ac:dyDescent="0.2">
      <c r="A2" s="1"/>
    </row>
    <row r="3" spans="1:17" x14ac:dyDescent="0.2">
      <c r="A3" s="1" t="str">
        <f>A10</f>
        <v>Tabell 3 - 2  - A4 -  Tid på venteliste for sykehjemsplass pr. 31.12. - venter i eget hjem</v>
      </c>
    </row>
    <row r="4" spans="1:17" x14ac:dyDescent="0.2">
      <c r="A4" s="1" t="str">
        <f>A36</f>
        <v>Tabell 3 - 2  - A4 -  Tid på venteliste for sykehjemsplass pr. 31.12. - venter i andre institusjoner</v>
      </c>
    </row>
    <row r="5" spans="1:17" x14ac:dyDescent="0.2">
      <c r="A5" s="1" t="str">
        <f>A62</f>
        <v>Tabell 3 - 2  - A5 -  Tid på venteliste for sykehjemsplass pr. 31.12. - venter i korttidsplass i sykehjem   1)</v>
      </c>
    </row>
    <row r="6" spans="1:17" ht="15.6" x14ac:dyDescent="0.3">
      <c r="A6" s="56" t="str">
        <f>A89</f>
        <v>Tabell 3 - 2  - A6 -  Tid på venteliste for sykehjemsplass pr. 31.12. - sum alle kategorier</v>
      </c>
      <c r="B6" s="57"/>
      <c r="C6" s="57"/>
      <c r="D6" s="57"/>
      <c r="E6" s="57"/>
      <c r="F6" s="57"/>
      <c r="G6" s="57"/>
      <c r="H6" s="58" t="s">
        <v>48</v>
      </c>
      <c r="I6" s="57"/>
      <c r="J6" s="57"/>
      <c r="K6" s="57"/>
      <c r="L6" s="81"/>
    </row>
    <row r="7" spans="1:17" x14ac:dyDescent="0.2">
      <c r="A7" s="59" t="str">
        <f>A114</f>
        <v>Tabell 3 - 2  - A7 -  Tid på venteliste for plass ved et bestemt sykehjem ("Fritt sykehjemsvalg") pr. 31.12.</v>
      </c>
      <c r="B7" s="6"/>
      <c r="C7" s="6"/>
      <c r="D7" s="6"/>
      <c r="E7" s="6"/>
      <c r="F7" s="6"/>
      <c r="G7" s="6"/>
      <c r="H7" s="6"/>
    </row>
    <row r="10" spans="1:17" s="8" customFormat="1" ht="24" customHeight="1" thickBot="1" x14ac:dyDescent="0.3">
      <c r="A10" s="627" t="s">
        <v>504</v>
      </c>
      <c r="L10" s="82"/>
    </row>
    <row r="11" spans="1:17" s="11" customFormat="1" ht="25.5" customHeight="1" thickBot="1" x14ac:dyDescent="0.3">
      <c r="A11" s="639"/>
      <c r="B11" s="640"/>
      <c r="C11" s="1514" t="s">
        <v>49</v>
      </c>
      <c r="D11" s="1514"/>
      <c r="E11" s="1514"/>
      <c r="F11" s="1514"/>
      <c r="G11" s="1514"/>
      <c r="H11" s="1514"/>
      <c r="I11" s="1515"/>
      <c r="J11" s="641"/>
      <c r="K11" s="642"/>
      <c r="L11" s="643"/>
      <c r="M11" s="590"/>
    </row>
    <row r="12" spans="1:17" s="11" customFormat="1" ht="48.75" customHeight="1" thickBot="1" x14ac:dyDescent="0.3">
      <c r="A12" s="644" t="s">
        <v>2</v>
      </c>
      <c r="B12" s="608" t="s">
        <v>3</v>
      </c>
      <c r="C12" s="612" t="s">
        <v>50</v>
      </c>
      <c r="D12" s="613" t="s">
        <v>51</v>
      </c>
      <c r="E12" s="613" t="s">
        <v>52</v>
      </c>
      <c r="F12" s="613" t="s">
        <v>53</v>
      </c>
      <c r="G12" s="613" t="s">
        <v>54</v>
      </c>
      <c r="H12" s="613" t="s">
        <v>55</v>
      </c>
      <c r="I12" s="611" t="s">
        <v>56</v>
      </c>
      <c r="J12" s="645" t="s">
        <v>57</v>
      </c>
      <c r="K12" s="646" t="s">
        <v>58</v>
      </c>
      <c r="L12" s="647" t="s">
        <v>59</v>
      </c>
      <c r="M12" s="591"/>
      <c r="O12" s="11" t="s">
        <v>152</v>
      </c>
    </row>
    <row r="13" spans="1:17" ht="12.9" customHeight="1" x14ac:dyDescent="0.2">
      <c r="A13" s="648">
        <v>1</v>
      </c>
      <c r="B13" s="617" t="s">
        <v>14</v>
      </c>
      <c r="C13" s="686">
        <v>0</v>
      </c>
      <c r="D13" s="687">
        <v>1</v>
      </c>
      <c r="E13" s="687">
        <v>0</v>
      </c>
      <c r="F13" s="687">
        <v>0</v>
      </c>
      <c r="G13" s="687">
        <v>0</v>
      </c>
      <c r="H13" s="687">
        <v>0</v>
      </c>
      <c r="I13" s="688">
        <v>0</v>
      </c>
      <c r="J13" s="649">
        <f t="shared" ref="J13:J27" si="0">SUM(C13:I13)</f>
        <v>1</v>
      </c>
      <c r="K13" s="650">
        <f t="shared" ref="K13:K28" si="1">IF(J13=0,0,(C13*15+D13*45+E13*75+F13*105+G13*150+H13*270+I13*365)/J13)</f>
        <v>45</v>
      </c>
      <c r="L13" s="651">
        <f>J13/(kriteriebefolkning!$P$5+kriteriebefolkning!$Q$5+kriteriebefolkning!$R$5)</f>
        <v>1.4992503748125937E-3</v>
      </c>
      <c r="M13" s="592"/>
    </row>
    <row r="14" spans="1:17" ht="12.9" customHeight="1" x14ac:dyDescent="0.2">
      <c r="A14" s="652">
        <v>2</v>
      </c>
      <c r="B14" s="620" t="s">
        <v>15</v>
      </c>
      <c r="C14" s="689">
        <v>0</v>
      </c>
      <c r="D14" s="663">
        <v>0</v>
      </c>
      <c r="E14" s="663">
        <v>0</v>
      </c>
      <c r="F14" s="663">
        <v>0</v>
      </c>
      <c r="G14" s="663">
        <v>0</v>
      </c>
      <c r="H14" s="663">
        <v>0</v>
      </c>
      <c r="I14" s="690">
        <v>0</v>
      </c>
      <c r="J14" s="653">
        <f t="shared" si="0"/>
        <v>0</v>
      </c>
      <c r="K14" s="654">
        <f t="shared" si="1"/>
        <v>0</v>
      </c>
      <c r="L14" s="655">
        <f>J14/(kriteriebefolkning!$P$6+kriteriebefolkning!$Q$6+kriteriebefolkning!$R$6)</f>
        <v>0</v>
      </c>
      <c r="M14" s="592"/>
    </row>
    <row r="15" spans="1:17" ht="12.9" customHeight="1" x14ac:dyDescent="0.2">
      <c r="A15" s="652">
        <v>3</v>
      </c>
      <c r="B15" s="620" t="s">
        <v>16</v>
      </c>
      <c r="C15" s="689">
        <v>0</v>
      </c>
      <c r="D15" s="663">
        <v>0</v>
      </c>
      <c r="E15" s="663">
        <v>0</v>
      </c>
      <c r="F15" s="663">
        <v>0</v>
      </c>
      <c r="G15" s="663">
        <v>0</v>
      </c>
      <c r="H15" s="663">
        <v>0</v>
      </c>
      <c r="I15" s="690">
        <v>0</v>
      </c>
      <c r="J15" s="653">
        <f t="shared" si="0"/>
        <v>0</v>
      </c>
      <c r="K15" s="654">
        <f t="shared" si="1"/>
        <v>0</v>
      </c>
      <c r="L15" s="655">
        <f>J15/(kriteriebefolkning!$P$7+kriteriebefolkning!$Q$7+kriteriebefolkning!$R$7)</f>
        <v>0</v>
      </c>
      <c r="M15" s="592"/>
      <c r="Q15" s="2" t="s">
        <v>152</v>
      </c>
    </row>
    <row r="16" spans="1:17" ht="12.9" customHeight="1" x14ac:dyDescent="0.2">
      <c r="A16" s="652">
        <v>4</v>
      </c>
      <c r="B16" s="620" t="s">
        <v>17</v>
      </c>
      <c r="C16" s="689">
        <v>0</v>
      </c>
      <c r="D16" s="663">
        <v>1</v>
      </c>
      <c r="E16" s="663">
        <v>0</v>
      </c>
      <c r="F16" s="663">
        <v>0</v>
      </c>
      <c r="G16" s="663">
        <v>0</v>
      </c>
      <c r="H16" s="663">
        <v>0</v>
      </c>
      <c r="I16" s="690">
        <v>0</v>
      </c>
      <c r="J16" s="653">
        <f t="shared" si="0"/>
        <v>1</v>
      </c>
      <c r="K16" s="654">
        <f t="shared" si="1"/>
        <v>45</v>
      </c>
      <c r="L16" s="655">
        <f>J16/(kriteriebefolkning!$P$8+kriteriebefolkning!$Q$8+kriteriebefolkning!$R$8)</f>
        <v>1.6077170418006431E-3</v>
      </c>
      <c r="M16" s="592"/>
    </row>
    <row r="17" spans="1:13" ht="12.9" customHeight="1" x14ac:dyDescent="0.2">
      <c r="A17" s="652">
        <v>5</v>
      </c>
      <c r="B17" s="620" t="s">
        <v>18</v>
      </c>
      <c r="C17" s="689">
        <v>0</v>
      </c>
      <c r="D17" s="663">
        <v>2</v>
      </c>
      <c r="E17" s="663">
        <v>1</v>
      </c>
      <c r="F17" s="663">
        <v>0</v>
      </c>
      <c r="G17" s="663">
        <v>0</v>
      </c>
      <c r="H17" s="663">
        <v>0</v>
      </c>
      <c r="I17" s="690">
        <v>0</v>
      </c>
      <c r="J17" s="653">
        <f t="shared" si="0"/>
        <v>3</v>
      </c>
      <c r="K17" s="654">
        <f t="shared" si="1"/>
        <v>55</v>
      </c>
      <c r="L17" s="655">
        <f>J17/(kriteriebefolkning!$P$9+kriteriebefolkning!$Q$9+kriteriebefolkning!$R$9)</f>
        <v>1.6722408026755853E-3</v>
      </c>
      <c r="M17" s="592"/>
    </row>
    <row r="18" spans="1:13" ht="18.75" customHeight="1" x14ac:dyDescent="0.2">
      <c r="A18" s="656">
        <v>6</v>
      </c>
      <c r="B18" s="623" t="s">
        <v>19</v>
      </c>
      <c r="C18" s="689">
        <v>0</v>
      </c>
      <c r="D18" s="663">
        <v>1</v>
      </c>
      <c r="E18" s="663">
        <v>0</v>
      </c>
      <c r="F18" s="663">
        <v>1</v>
      </c>
      <c r="G18" s="663">
        <v>0</v>
      </c>
      <c r="H18" s="663">
        <v>0</v>
      </c>
      <c r="I18" s="690">
        <v>0</v>
      </c>
      <c r="J18" s="653">
        <f t="shared" si="0"/>
        <v>2</v>
      </c>
      <c r="K18" s="654">
        <f t="shared" si="1"/>
        <v>75</v>
      </c>
      <c r="L18" s="655">
        <f>J18/(kriteriebefolkning!$P$10+kriteriebefolkning!$Q$10+kriteriebefolkning!$R$10)</f>
        <v>1.3360053440213762E-3</v>
      </c>
      <c r="M18" s="592"/>
    </row>
    <row r="19" spans="1:13" ht="12.9" customHeight="1" x14ac:dyDescent="0.2">
      <c r="A19" s="656">
        <v>7</v>
      </c>
      <c r="B19" s="623" t="s">
        <v>20</v>
      </c>
      <c r="C19" s="689">
        <v>0</v>
      </c>
      <c r="D19" s="663">
        <v>0</v>
      </c>
      <c r="E19" s="663">
        <v>0</v>
      </c>
      <c r="F19" s="663">
        <v>1</v>
      </c>
      <c r="G19" s="663">
        <v>0</v>
      </c>
      <c r="H19" s="663">
        <v>0</v>
      </c>
      <c r="I19" s="690">
        <v>0</v>
      </c>
      <c r="J19" s="653">
        <f t="shared" si="0"/>
        <v>1</v>
      </c>
      <c r="K19" s="654">
        <f t="shared" si="1"/>
        <v>105</v>
      </c>
      <c r="L19" s="655">
        <f>J19/(kriteriebefolkning!$P$11+kriteriebefolkning!$Q$11+kriteriebefolkning!$R$11)</f>
        <v>5.305039787798408E-4</v>
      </c>
      <c r="M19" s="592"/>
    </row>
    <row r="20" spans="1:13" ht="12.9" customHeight="1" x14ac:dyDescent="0.2">
      <c r="A20" s="652">
        <v>8</v>
      </c>
      <c r="B20" s="620" t="s">
        <v>21</v>
      </c>
      <c r="C20" s="689">
        <v>1</v>
      </c>
      <c r="D20" s="663">
        <v>0</v>
      </c>
      <c r="E20" s="663">
        <v>0</v>
      </c>
      <c r="F20" s="663">
        <v>0</v>
      </c>
      <c r="G20" s="663">
        <v>0</v>
      </c>
      <c r="H20" s="663">
        <v>1</v>
      </c>
      <c r="I20" s="690">
        <v>0</v>
      </c>
      <c r="J20" s="653">
        <f t="shared" si="0"/>
        <v>2</v>
      </c>
      <c r="K20" s="654">
        <f t="shared" si="1"/>
        <v>142.5</v>
      </c>
      <c r="L20" s="655">
        <f>J20/(kriteriebefolkning!$P$12+kriteriebefolkning!$Q$12+kriteriebefolkning!$R$12)</f>
        <v>1.1166945840312675E-3</v>
      </c>
      <c r="M20" s="592"/>
    </row>
    <row r="21" spans="1:13" ht="12.9" customHeight="1" x14ac:dyDescent="0.2">
      <c r="A21" s="652">
        <v>9</v>
      </c>
      <c r="B21" s="620" t="s">
        <v>22</v>
      </c>
      <c r="C21" s="689">
        <v>0</v>
      </c>
      <c r="D21" s="663">
        <v>0</v>
      </c>
      <c r="E21" s="663">
        <v>0</v>
      </c>
      <c r="F21" s="663">
        <v>0</v>
      </c>
      <c r="G21" s="663">
        <v>0</v>
      </c>
      <c r="H21" s="663">
        <v>0</v>
      </c>
      <c r="I21" s="690">
        <v>0</v>
      </c>
      <c r="J21" s="653">
        <f t="shared" si="0"/>
        <v>0</v>
      </c>
      <c r="K21" s="654">
        <f t="shared" si="1"/>
        <v>0</v>
      </c>
      <c r="L21" s="655">
        <f>J21/(kriteriebefolkning!$P$13+kriteriebefolkning!$Q$13+kriteriebefolkning!$R$13)</f>
        <v>0</v>
      </c>
      <c r="M21" s="592"/>
    </row>
    <row r="22" spans="1:13" ht="12.9" customHeight="1" x14ac:dyDescent="0.2">
      <c r="A22" s="652">
        <v>10</v>
      </c>
      <c r="B22" s="620" t="s">
        <v>23</v>
      </c>
      <c r="C22" s="689">
        <v>0</v>
      </c>
      <c r="D22" s="663">
        <v>0</v>
      </c>
      <c r="E22" s="663">
        <v>0</v>
      </c>
      <c r="F22" s="663">
        <v>0</v>
      </c>
      <c r="G22" s="663">
        <v>0</v>
      </c>
      <c r="H22" s="663">
        <v>0</v>
      </c>
      <c r="I22" s="690">
        <v>0</v>
      </c>
      <c r="J22" s="653">
        <f t="shared" si="0"/>
        <v>0</v>
      </c>
      <c r="K22" s="654">
        <f t="shared" si="1"/>
        <v>0</v>
      </c>
      <c r="L22" s="655">
        <f>J22/(kriteriebefolkning!$P$14+kriteriebefolkning!$Q$14+kriteriebefolkning!$R$14)</f>
        <v>0</v>
      </c>
      <c r="M22" s="592"/>
    </row>
    <row r="23" spans="1:13" ht="19.5" customHeight="1" x14ac:dyDescent="0.2">
      <c r="A23" s="656">
        <v>11</v>
      </c>
      <c r="B23" s="623" t="s">
        <v>24</v>
      </c>
      <c r="C23" s="689">
        <v>2</v>
      </c>
      <c r="D23" s="663">
        <v>0</v>
      </c>
      <c r="E23" s="663">
        <v>1</v>
      </c>
      <c r="F23" s="663">
        <v>0</v>
      </c>
      <c r="G23" s="663">
        <v>0</v>
      </c>
      <c r="H23" s="663">
        <v>0</v>
      </c>
      <c r="I23" s="690">
        <v>0</v>
      </c>
      <c r="J23" s="653">
        <f t="shared" si="0"/>
        <v>3</v>
      </c>
      <c r="K23" s="654">
        <f t="shared" si="1"/>
        <v>35</v>
      </c>
      <c r="L23" s="655">
        <f>J23/(kriteriebefolkning!$P$15+kriteriebefolkning!$Q$15+kriteriebefolkning!$R$15)</f>
        <v>3.0425963488843813E-3</v>
      </c>
      <c r="M23" s="592"/>
    </row>
    <row r="24" spans="1:13" ht="12.9" customHeight="1" x14ac:dyDescent="0.2">
      <c r="A24" s="652">
        <v>12</v>
      </c>
      <c r="B24" s="620" t="s">
        <v>25</v>
      </c>
      <c r="C24" s="689">
        <v>0</v>
      </c>
      <c r="D24" s="663">
        <v>0</v>
      </c>
      <c r="E24" s="663">
        <v>0</v>
      </c>
      <c r="F24" s="663">
        <v>0</v>
      </c>
      <c r="G24" s="663">
        <v>0</v>
      </c>
      <c r="H24" s="663">
        <v>0</v>
      </c>
      <c r="I24" s="690">
        <v>0</v>
      </c>
      <c r="J24" s="653">
        <f t="shared" si="0"/>
        <v>0</v>
      </c>
      <c r="K24" s="654">
        <f t="shared" si="1"/>
        <v>0</v>
      </c>
      <c r="L24" s="655">
        <f>J24/(kriteriebefolkning!$P$16+kriteriebefolkning!$Q$16+kriteriebefolkning!$R$16)</f>
        <v>0</v>
      </c>
      <c r="M24" s="592"/>
    </row>
    <row r="25" spans="1:13" ht="12.9" customHeight="1" x14ac:dyDescent="0.2">
      <c r="A25" s="652">
        <v>13</v>
      </c>
      <c r="B25" s="620" t="s">
        <v>26</v>
      </c>
      <c r="C25" s="689">
        <v>1</v>
      </c>
      <c r="D25" s="663">
        <v>0</v>
      </c>
      <c r="E25" s="663">
        <v>1</v>
      </c>
      <c r="F25" s="663">
        <v>0</v>
      </c>
      <c r="G25" s="663">
        <v>0</v>
      </c>
      <c r="H25" s="663">
        <v>0</v>
      </c>
      <c r="I25" s="690">
        <v>0</v>
      </c>
      <c r="J25" s="653">
        <f t="shared" si="0"/>
        <v>2</v>
      </c>
      <c r="K25" s="654">
        <f t="shared" si="1"/>
        <v>45</v>
      </c>
      <c r="L25" s="655">
        <f>J25/(kriteriebefolkning!$P$17+kriteriebefolkning!$Q$17+kriteriebefolkning!$R$17)</f>
        <v>7.2966070777088653E-4</v>
      </c>
      <c r="M25" s="592"/>
    </row>
    <row r="26" spans="1:13" ht="12.9" customHeight="1" x14ac:dyDescent="0.2">
      <c r="A26" s="652">
        <v>14</v>
      </c>
      <c r="B26" s="620" t="s">
        <v>27</v>
      </c>
      <c r="C26" s="689">
        <v>2</v>
      </c>
      <c r="D26" s="663">
        <v>1</v>
      </c>
      <c r="E26" s="663">
        <v>6</v>
      </c>
      <c r="F26" s="663">
        <v>0</v>
      </c>
      <c r="G26" s="663">
        <v>1</v>
      </c>
      <c r="H26" s="663">
        <v>1</v>
      </c>
      <c r="I26" s="690">
        <v>0</v>
      </c>
      <c r="J26" s="653">
        <f t="shared" si="0"/>
        <v>11</v>
      </c>
      <c r="K26" s="654">
        <f t="shared" si="1"/>
        <v>85.909090909090907</v>
      </c>
      <c r="L26" s="655">
        <f>J26/(kriteriebefolkning!$P$18+kriteriebefolkning!$Q$18+kriteriebefolkning!$R$18)</f>
        <v>4.7352561343090831E-3</v>
      </c>
      <c r="M26" s="592"/>
    </row>
    <row r="27" spans="1:13" ht="12.9" customHeight="1" thickBot="1" x14ac:dyDescent="0.25">
      <c r="A27" s="657">
        <v>15</v>
      </c>
      <c r="B27" s="658" t="s">
        <v>28</v>
      </c>
      <c r="C27" s="691">
        <v>0</v>
      </c>
      <c r="D27" s="692">
        <v>0</v>
      </c>
      <c r="E27" s="692">
        <v>0</v>
      </c>
      <c r="F27" s="692">
        <v>0</v>
      </c>
      <c r="G27" s="692">
        <v>0</v>
      </c>
      <c r="H27" s="692">
        <v>0</v>
      </c>
      <c r="I27" s="693">
        <v>0</v>
      </c>
      <c r="J27" s="659">
        <f t="shared" si="0"/>
        <v>0</v>
      </c>
      <c r="K27" s="660">
        <f t="shared" si="1"/>
        <v>0</v>
      </c>
      <c r="L27" s="661">
        <f>J27/(kriteriebefolkning!$P$19+kriteriebefolkning!$Q$19+kriteriebefolkning!$R$19)</f>
        <v>0</v>
      </c>
      <c r="M27" s="592"/>
    </row>
    <row r="28" spans="1:13" s="555" customFormat="1" ht="22.5" customHeight="1" x14ac:dyDescent="0.25">
      <c r="A28" s="674"/>
      <c r="B28" s="981" t="s">
        <v>488</v>
      </c>
      <c r="C28" s="982">
        <f t="shared" ref="C28:J28" si="2">SUM(C13:C27)</f>
        <v>6</v>
      </c>
      <c r="D28" s="675">
        <f t="shared" si="2"/>
        <v>6</v>
      </c>
      <c r="E28" s="675">
        <f t="shared" si="2"/>
        <v>9</v>
      </c>
      <c r="F28" s="675">
        <f t="shared" si="2"/>
        <v>2</v>
      </c>
      <c r="G28" s="675">
        <f t="shared" si="2"/>
        <v>1</v>
      </c>
      <c r="H28" s="675">
        <f t="shared" si="2"/>
        <v>2</v>
      </c>
      <c r="I28" s="983">
        <f t="shared" si="2"/>
        <v>0</v>
      </c>
      <c r="J28" s="986">
        <f t="shared" si="2"/>
        <v>26</v>
      </c>
      <c r="K28" s="990">
        <f t="shared" si="1"/>
        <v>74.42307692307692</v>
      </c>
      <c r="L28" s="984">
        <f>J28/(kriteriebefolkning!$P$4+kriteriebefolkning!$Q$4+kriteriebefolkning!$R$4)</f>
        <v>1.3186590252066744E-3</v>
      </c>
      <c r="M28" s="169"/>
    </row>
    <row r="29" spans="1:13" s="555" customFormat="1" ht="22.5" customHeight="1" x14ac:dyDescent="0.2">
      <c r="A29" s="662"/>
      <c r="B29" s="860" t="s">
        <v>436</v>
      </c>
      <c r="C29" s="689">
        <v>9</v>
      </c>
      <c r="D29" s="663">
        <v>5</v>
      </c>
      <c r="E29" s="663">
        <v>2</v>
      </c>
      <c r="F29" s="663">
        <v>0</v>
      </c>
      <c r="G29" s="663">
        <v>4</v>
      </c>
      <c r="H29" s="663">
        <v>3</v>
      </c>
      <c r="I29" s="690">
        <v>1</v>
      </c>
      <c r="J29" s="988">
        <v>24</v>
      </c>
      <c r="K29" s="993">
        <v>95.208333333333329</v>
      </c>
      <c r="L29" s="989">
        <v>1.129677571193222E-3</v>
      </c>
      <c r="M29" s="169"/>
    </row>
    <row r="30" spans="1:13" s="555" customFormat="1" ht="22.5" customHeight="1" x14ac:dyDescent="0.2">
      <c r="A30" s="861"/>
      <c r="B30" s="859" t="s">
        <v>387</v>
      </c>
      <c r="C30" s="979">
        <v>7</v>
      </c>
      <c r="D30" s="858">
        <v>10</v>
      </c>
      <c r="E30" s="858">
        <v>1</v>
      </c>
      <c r="F30" s="858">
        <v>1</v>
      </c>
      <c r="G30" s="858">
        <v>2</v>
      </c>
      <c r="H30" s="858">
        <v>0</v>
      </c>
      <c r="I30" s="980">
        <v>0</v>
      </c>
      <c r="J30" s="987">
        <v>21</v>
      </c>
      <c r="K30" s="992">
        <v>49.285714285714285</v>
      </c>
      <c r="L30" s="1170">
        <v>9.715924863514389E-4</v>
      </c>
      <c r="M30" s="169"/>
    </row>
    <row r="31" spans="1:13" ht="22.5" customHeight="1" thickBot="1" x14ac:dyDescent="0.25">
      <c r="A31" s="676"/>
      <c r="B31" s="862" t="s">
        <v>200</v>
      </c>
      <c r="C31" s="867">
        <v>7</v>
      </c>
      <c r="D31" s="677">
        <v>1</v>
      </c>
      <c r="E31" s="677">
        <v>2</v>
      </c>
      <c r="F31" s="677">
        <v>4</v>
      </c>
      <c r="G31" s="677">
        <v>1</v>
      </c>
      <c r="H31" s="677">
        <v>2</v>
      </c>
      <c r="I31" s="868">
        <v>0</v>
      </c>
      <c r="J31" s="1171">
        <v>17</v>
      </c>
      <c r="K31" s="991">
        <v>82.941176470588232</v>
      </c>
      <c r="L31" s="985">
        <v>7.5981049432376864E-4</v>
      </c>
      <c r="M31" s="169"/>
    </row>
    <row r="32" spans="1:13" customFormat="1" ht="13.2" x14ac:dyDescent="0.25">
      <c r="A32" s="664" t="s">
        <v>60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169"/>
    </row>
    <row r="33" spans="1:13" customFormat="1" ht="13.2" x14ac:dyDescent="0.25">
      <c r="A33" s="664" t="s">
        <v>61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169"/>
    </row>
    <row r="34" spans="1:13" customFormat="1" ht="13.2" x14ac:dyDescent="0.25">
      <c r="A34" s="21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</row>
    <row r="35" spans="1:13" x14ac:dyDescent="0.2">
      <c r="A35" s="637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</row>
    <row r="36" spans="1:13" customFormat="1" ht="21.75" customHeight="1" thickBot="1" x14ac:dyDescent="0.3">
      <c r="A36" s="627" t="s">
        <v>505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169"/>
    </row>
    <row r="37" spans="1:13" s="11" customFormat="1" ht="19.5" customHeight="1" thickBot="1" x14ac:dyDescent="0.3">
      <c r="A37" s="639"/>
      <c r="B37" s="640"/>
      <c r="C37" s="1514" t="s">
        <v>49</v>
      </c>
      <c r="D37" s="1514"/>
      <c r="E37" s="1514"/>
      <c r="F37" s="1514"/>
      <c r="G37" s="1514"/>
      <c r="H37" s="1514"/>
      <c r="I37" s="1514"/>
      <c r="J37" s="641"/>
      <c r="K37" s="642"/>
      <c r="L37" s="643"/>
      <c r="M37" s="591"/>
    </row>
    <row r="38" spans="1:13" s="11" customFormat="1" ht="51.75" customHeight="1" thickBot="1" x14ac:dyDescent="0.3">
      <c r="A38" s="644" t="s">
        <v>2</v>
      </c>
      <c r="B38" s="608" t="s">
        <v>3</v>
      </c>
      <c r="C38" s="612" t="s">
        <v>50</v>
      </c>
      <c r="D38" s="613" t="s">
        <v>51</v>
      </c>
      <c r="E38" s="613" t="s">
        <v>52</v>
      </c>
      <c r="F38" s="613" t="s">
        <v>53</v>
      </c>
      <c r="G38" s="613" t="s">
        <v>54</v>
      </c>
      <c r="H38" s="613" t="s">
        <v>55</v>
      </c>
      <c r="I38" s="611" t="s">
        <v>56</v>
      </c>
      <c r="J38" s="615" t="s">
        <v>57</v>
      </c>
      <c r="K38" s="615" t="s">
        <v>58</v>
      </c>
      <c r="L38" s="665" t="s">
        <v>178</v>
      </c>
      <c r="M38" s="591"/>
    </row>
    <row r="39" spans="1:13" customFormat="1" ht="12.9" customHeight="1" x14ac:dyDescent="0.25">
      <c r="A39" s="648">
        <v>1</v>
      </c>
      <c r="B39" s="617" t="s">
        <v>14</v>
      </c>
      <c r="C39" s="686">
        <v>0</v>
      </c>
      <c r="D39" s="687">
        <v>0</v>
      </c>
      <c r="E39" s="687">
        <v>0</v>
      </c>
      <c r="F39" s="687">
        <v>0</v>
      </c>
      <c r="G39" s="687">
        <v>0</v>
      </c>
      <c r="H39" s="687">
        <v>0</v>
      </c>
      <c r="I39" s="688">
        <v>1</v>
      </c>
      <c r="J39" s="666">
        <f t="shared" ref="J39:J53" si="3">SUM(C39:I39)</f>
        <v>1</v>
      </c>
      <c r="K39" s="667">
        <f t="shared" ref="K39:K54" si="4">IF(J39=0,0,(C39*15+D39*45+E39*75+F39*105+G39*150+H39*270+I39*365)/J39)</f>
        <v>365</v>
      </c>
      <c r="L39" s="651">
        <f>J39/(kriteriebefolkning!$P$5+kriteriebefolkning!$Q$5+kriteriebefolkning!$R$5)</f>
        <v>1.4992503748125937E-3</v>
      </c>
      <c r="M39" s="169"/>
    </row>
    <row r="40" spans="1:13" customFormat="1" ht="12.9" customHeight="1" x14ac:dyDescent="0.25">
      <c r="A40" s="652">
        <v>2</v>
      </c>
      <c r="B40" s="620" t="s">
        <v>15</v>
      </c>
      <c r="C40" s="689">
        <v>0</v>
      </c>
      <c r="D40" s="663">
        <v>0</v>
      </c>
      <c r="E40" s="663">
        <v>0</v>
      </c>
      <c r="F40" s="663">
        <v>0</v>
      </c>
      <c r="G40" s="663">
        <v>0</v>
      </c>
      <c r="H40" s="663">
        <v>0</v>
      </c>
      <c r="I40" s="690">
        <v>0</v>
      </c>
      <c r="J40" s="668">
        <f t="shared" si="3"/>
        <v>0</v>
      </c>
      <c r="K40" s="669">
        <f t="shared" si="4"/>
        <v>0</v>
      </c>
      <c r="L40" s="655">
        <f>J40/(kriteriebefolkning!$P$6+kriteriebefolkning!$Q$6+kriteriebefolkning!$R$6)</f>
        <v>0</v>
      </c>
      <c r="M40" s="169"/>
    </row>
    <row r="41" spans="1:13" customFormat="1" ht="12.9" customHeight="1" x14ac:dyDescent="0.25">
      <c r="A41" s="652">
        <v>3</v>
      </c>
      <c r="B41" s="620" t="s">
        <v>16</v>
      </c>
      <c r="C41" s="689">
        <v>0</v>
      </c>
      <c r="D41" s="663">
        <v>0</v>
      </c>
      <c r="E41" s="663">
        <v>0</v>
      </c>
      <c r="F41" s="663">
        <v>0</v>
      </c>
      <c r="G41" s="663">
        <v>0</v>
      </c>
      <c r="H41" s="663">
        <v>0</v>
      </c>
      <c r="I41" s="690">
        <v>0</v>
      </c>
      <c r="J41" s="668">
        <f t="shared" si="3"/>
        <v>0</v>
      </c>
      <c r="K41" s="669">
        <f t="shared" si="4"/>
        <v>0</v>
      </c>
      <c r="L41" s="655">
        <f>J41/(kriteriebefolkning!$P$7+kriteriebefolkning!$Q$7+kriteriebefolkning!$R$7)</f>
        <v>0</v>
      </c>
      <c r="M41" s="169"/>
    </row>
    <row r="42" spans="1:13" customFormat="1" ht="12.9" customHeight="1" x14ac:dyDescent="0.25">
      <c r="A42" s="652">
        <v>4</v>
      </c>
      <c r="B42" s="620" t="s">
        <v>17</v>
      </c>
      <c r="C42" s="689">
        <v>0</v>
      </c>
      <c r="D42" s="663">
        <v>0</v>
      </c>
      <c r="E42" s="663">
        <v>0</v>
      </c>
      <c r="F42" s="663">
        <v>0</v>
      </c>
      <c r="G42" s="663">
        <v>0</v>
      </c>
      <c r="H42" s="663">
        <v>0</v>
      </c>
      <c r="I42" s="690">
        <v>0</v>
      </c>
      <c r="J42" s="668">
        <f t="shared" si="3"/>
        <v>0</v>
      </c>
      <c r="K42" s="669">
        <f t="shared" si="4"/>
        <v>0</v>
      </c>
      <c r="L42" s="655">
        <f>J42/(kriteriebefolkning!$P$8+kriteriebefolkning!$Q$8+kriteriebefolkning!$R$8)</f>
        <v>0</v>
      </c>
      <c r="M42" s="169"/>
    </row>
    <row r="43" spans="1:13" customFormat="1" ht="12.9" customHeight="1" x14ac:dyDescent="0.25">
      <c r="A43" s="652">
        <v>5</v>
      </c>
      <c r="B43" s="620" t="s">
        <v>18</v>
      </c>
      <c r="C43" s="689">
        <v>0</v>
      </c>
      <c r="D43" s="663">
        <v>0</v>
      </c>
      <c r="E43" s="663">
        <v>0</v>
      </c>
      <c r="F43" s="663">
        <v>0</v>
      </c>
      <c r="G43" s="663">
        <v>0</v>
      </c>
      <c r="H43" s="663">
        <v>0</v>
      </c>
      <c r="I43" s="690">
        <v>0</v>
      </c>
      <c r="J43" s="668">
        <f t="shared" si="3"/>
        <v>0</v>
      </c>
      <c r="K43" s="669">
        <f t="shared" si="4"/>
        <v>0</v>
      </c>
      <c r="L43" s="655">
        <f>J43/(kriteriebefolkning!$P$9+kriteriebefolkning!$Q$9+kriteriebefolkning!$R$9)</f>
        <v>0</v>
      </c>
      <c r="M43" s="169"/>
    </row>
    <row r="44" spans="1:13" customFormat="1" ht="18.75" customHeight="1" x14ac:dyDescent="0.25">
      <c r="A44" s="656">
        <v>6</v>
      </c>
      <c r="B44" s="623" t="s">
        <v>19</v>
      </c>
      <c r="C44" s="689">
        <v>0</v>
      </c>
      <c r="D44" s="663">
        <v>0</v>
      </c>
      <c r="E44" s="663">
        <v>0</v>
      </c>
      <c r="F44" s="663">
        <v>0</v>
      </c>
      <c r="G44" s="663">
        <v>0</v>
      </c>
      <c r="H44" s="663">
        <v>0</v>
      </c>
      <c r="I44" s="690">
        <v>0</v>
      </c>
      <c r="J44" s="668">
        <f t="shared" si="3"/>
        <v>0</v>
      </c>
      <c r="K44" s="669">
        <f t="shared" si="4"/>
        <v>0</v>
      </c>
      <c r="L44" s="655">
        <f>J44/(kriteriebefolkning!$P$10+kriteriebefolkning!$Q$10+kriteriebefolkning!$R$10)</f>
        <v>0</v>
      </c>
      <c r="M44" s="169"/>
    </row>
    <row r="45" spans="1:13" customFormat="1" ht="12.9" customHeight="1" x14ac:dyDescent="0.25">
      <c r="A45" s="656">
        <v>7</v>
      </c>
      <c r="B45" s="623" t="s">
        <v>20</v>
      </c>
      <c r="C45" s="689">
        <v>0</v>
      </c>
      <c r="D45" s="663">
        <v>0</v>
      </c>
      <c r="E45" s="663">
        <v>0</v>
      </c>
      <c r="F45" s="663">
        <v>1</v>
      </c>
      <c r="G45" s="663">
        <v>0</v>
      </c>
      <c r="H45" s="663">
        <v>0</v>
      </c>
      <c r="I45" s="690">
        <v>0</v>
      </c>
      <c r="J45" s="668">
        <f t="shared" si="3"/>
        <v>1</v>
      </c>
      <c r="K45" s="669">
        <f t="shared" si="4"/>
        <v>105</v>
      </c>
      <c r="L45" s="655">
        <f>J45/(kriteriebefolkning!$P$11+kriteriebefolkning!$Q$11+kriteriebefolkning!$R$11)</f>
        <v>5.305039787798408E-4</v>
      </c>
      <c r="M45" s="169"/>
    </row>
    <row r="46" spans="1:13" customFormat="1" ht="12.9" customHeight="1" x14ac:dyDescent="0.25">
      <c r="A46" s="652">
        <v>8</v>
      </c>
      <c r="B46" s="620" t="s">
        <v>21</v>
      </c>
      <c r="C46" s="689">
        <v>1</v>
      </c>
      <c r="D46" s="663">
        <v>0</v>
      </c>
      <c r="E46" s="663">
        <v>0</v>
      </c>
      <c r="F46" s="663">
        <v>0</v>
      </c>
      <c r="G46" s="663">
        <v>0</v>
      </c>
      <c r="H46" s="663">
        <v>1</v>
      </c>
      <c r="I46" s="690">
        <v>0</v>
      </c>
      <c r="J46" s="668">
        <f t="shared" si="3"/>
        <v>2</v>
      </c>
      <c r="K46" s="669">
        <f t="shared" si="4"/>
        <v>142.5</v>
      </c>
      <c r="L46" s="655">
        <f>J46/(kriteriebefolkning!$P$12+kriteriebefolkning!$Q$12+kriteriebefolkning!$R$12)</f>
        <v>1.1166945840312675E-3</v>
      </c>
      <c r="M46" s="169"/>
    </row>
    <row r="47" spans="1:13" customFormat="1" ht="12.9" customHeight="1" x14ac:dyDescent="0.25">
      <c r="A47" s="652">
        <v>9</v>
      </c>
      <c r="B47" s="620" t="s">
        <v>22</v>
      </c>
      <c r="C47" s="689">
        <v>0</v>
      </c>
      <c r="D47" s="663">
        <v>0</v>
      </c>
      <c r="E47" s="663">
        <v>0</v>
      </c>
      <c r="F47" s="663">
        <v>0</v>
      </c>
      <c r="G47" s="663">
        <v>0</v>
      </c>
      <c r="H47" s="663">
        <v>0</v>
      </c>
      <c r="I47" s="690">
        <v>0</v>
      </c>
      <c r="J47" s="668">
        <f t="shared" si="3"/>
        <v>0</v>
      </c>
      <c r="K47" s="669">
        <f t="shared" si="4"/>
        <v>0</v>
      </c>
      <c r="L47" s="655">
        <f>J47/(kriteriebefolkning!$P$13+kriteriebefolkning!$Q$13+kriteriebefolkning!$R$13)</f>
        <v>0</v>
      </c>
      <c r="M47" s="169"/>
    </row>
    <row r="48" spans="1:13" customFormat="1" ht="12.9" customHeight="1" x14ac:dyDescent="0.25">
      <c r="A48" s="652">
        <v>10</v>
      </c>
      <c r="B48" s="620" t="s">
        <v>23</v>
      </c>
      <c r="C48" s="689">
        <v>0</v>
      </c>
      <c r="D48" s="663">
        <v>0</v>
      </c>
      <c r="E48" s="663">
        <v>0</v>
      </c>
      <c r="F48" s="663">
        <v>0</v>
      </c>
      <c r="G48" s="663">
        <v>0</v>
      </c>
      <c r="H48" s="663">
        <v>0</v>
      </c>
      <c r="I48" s="690">
        <v>0</v>
      </c>
      <c r="J48" s="668">
        <f t="shared" si="3"/>
        <v>0</v>
      </c>
      <c r="K48" s="669">
        <f t="shared" si="4"/>
        <v>0</v>
      </c>
      <c r="L48" s="655">
        <f>J48/(kriteriebefolkning!$P$14+kriteriebefolkning!$Q$14+kriteriebefolkning!$R$14)</f>
        <v>0</v>
      </c>
      <c r="M48" s="169"/>
    </row>
    <row r="49" spans="1:16" customFormat="1" ht="19.5" customHeight="1" x14ac:dyDescent="0.25">
      <c r="A49" s="656">
        <v>11</v>
      </c>
      <c r="B49" s="623" t="s">
        <v>24</v>
      </c>
      <c r="C49" s="689">
        <v>0</v>
      </c>
      <c r="D49" s="663">
        <v>0</v>
      </c>
      <c r="E49" s="663">
        <v>0</v>
      </c>
      <c r="F49" s="663">
        <v>0</v>
      </c>
      <c r="G49" s="663">
        <v>0</v>
      </c>
      <c r="H49" s="663">
        <v>0</v>
      </c>
      <c r="I49" s="690">
        <v>0</v>
      </c>
      <c r="J49" s="668">
        <f t="shared" si="3"/>
        <v>0</v>
      </c>
      <c r="K49" s="669">
        <f t="shared" si="4"/>
        <v>0</v>
      </c>
      <c r="L49" s="655">
        <f>J49/(kriteriebefolkning!$P$15+kriteriebefolkning!$Q$15+kriteriebefolkning!$R$15)</f>
        <v>0</v>
      </c>
      <c r="M49" s="169"/>
      <c r="P49" t="s">
        <v>152</v>
      </c>
    </row>
    <row r="50" spans="1:16" customFormat="1" ht="12.9" customHeight="1" x14ac:dyDescent="0.25">
      <c r="A50" s="652">
        <v>12</v>
      </c>
      <c r="B50" s="620" t="s">
        <v>25</v>
      </c>
      <c r="C50" s="689">
        <v>0</v>
      </c>
      <c r="D50" s="663">
        <v>0</v>
      </c>
      <c r="E50" s="663">
        <v>0</v>
      </c>
      <c r="F50" s="663">
        <v>0</v>
      </c>
      <c r="G50" s="663">
        <v>0</v>
      </c>
      <c r="H50" s="663">
        <v>1</v>
      </c>
      <c r="I50" s="690">
        <v>1</v>
      </c>
      <c r="J50" s="668">
        <f t="shared" si="3"/>
        <v>2</v>
      </c>
      <c r="K50" s="669">
        <f t="shared" si="4"/>
        <v>317.5</v>
      </c>
      <c r="L50" s="655">
        <f>J50/(kriteriebefolkning!$P$16+kriteriebefolkning!$Q$16+kriteriebefolkning!$R$16)</f>
        <v>1.3513513513513514E-3</v>
      </c>
      <c r="M50" s="169"/>
    </row>
    <row r="51" spans="1:16" customFormat="1" ht="12.9" customHeight="1" x14ac:dyDescent="0.25">
      <c r="A51" s="652">
        <v>13</v>
      </c>
      <c r="B51" s="620" t="s">
        <v>26</v>
      </c>
      <c r="C51" s="689">
        <v>0</v>
      </c>
      <c r="D51" s="663">
        <v>0</v>
      </c>
      <c r="E51" s="663">
        <v>1</v>
      </c>
      <c r="F51" s="663">
        <v>0</v>
      </c>
      <c r="G51" s="663">
        <v>0</v>
      </c>
      <c r="H51" s="663">
        <v>0</v>
      </c>
      <c r="I51" s="690">
        <v>0</v>
      </c>
      <c r="J51" s="668">
        <f t="shared" si="3"/>
        <v>1</v>
      </c>
      <c r="K51" s="669">
        <f t="shared" si="4"/>
        <v>75</v>
      </c>
      <c r="L51" s="655">
        <f>J51/(kriteriebefolkning!$P$17+kriteriebefolkning!$Q$17+kriteriebefolkning!$R$17)</f>
        <v>3.6483035388544326E-4</v>
      </c>
      <c r="M51" s="169"/>
    </row>
    <row r="52" spans="1:16" customFormat="1" ht="12.9" customHeight="1" x14ac:dyDescent="0.25">
      <c r="A52" s="652">
        <v>14</v>
      </c>
      <c r="B52" s="620" t="s">
        <v>27</v>
      </c>
      <c r="C52" s="689">
        <v>0</v>
      </c>
      <c r="D52" s="663">
        <v>0</v>
      </c>
      <c r="E52" s="663">
        <v>0</v>
      </c>
      <c r="F52" s="663">
        <v>0</v>
      </c>
      <c r="G52" s="663">
        <v>1</v>
      </c>
      <c r="H52" s="663">
        <v>0</v>
      </c>
      <c r="I52" s="690">
        <v>0</v>
      </c>
      <c r="J52" s="668">
        <f t="shared" si="3"/>
        <v>1</v>
      </c>
      <c r="K52" s="669">
        <f t="shared" si="4"/>
        <v>150</v>
      </c>
      <c r="L52" s="655">
        <f>J52/(kriteriebefolkning!$P$18+kriteriebefolkning!$Q$18+kriteriebefolkning!$R$18)</f>
        <v>4.3047783039173483E-4</v>
      </c>
      <c r="M52" s="169"/>
    </row>
    <row r="53" spans="1:16" customFormat="1" ht="12.9" customHeight="1" thickBot="1" x14ac:dyDescent="0.3">
      <c r="A53" s="670">
        <v>15</v>
      </c>
      <c r="B53" s="625" t="s">
        <v>28</v>
      </c>
      <c r="C53" s="691">
        <v>0</v>
      </c>
      <c r="D53" s="692">
        <v>0</v>
      </c>
      <c r="E53" s="692">
        <v>0</v>
      </c>
      <c r="F53" s="692">
        <v>0</v>
      </c>
      <c r="G53" s="692">
        <v>0</v>
      </c>
      <c r="H53" s="692">
        <v>0</v>
      </c>
      <c r="I53" s="693">
        <v>0</v>
      </c>
      <c r="J53" s="671">
        <f t="shared" si="3"/>
        <v>0</v>
      </c>
      <c r="K53" s="672">
        <f t="shared" si="4"/>
        <v>0</v>
      </c>
      <c r="L53" s="673">
        <f>J53/(kriteriebefolkning!$P$19+kriteriebefolkning!$Q$19+kriteriebefolkning!$R$19)</f>
        <v>0</v>
      </c>
      <c r="M53" s="169"/>
    </row>
    <row r="54" spans="1:16" s="37" customFormat="1" ht="22.5" customHeight="1" x14ac:dyDescent="0.25">
      <c r="A54" s="674"/>
      <c r="B54" s="981" t="s">
        <v>488</v>
      </c>
      <c r="C54" s="982">
        <f t="shared" ref="C54:J54" si="5">SUM(C39:C53)</f>
        <v>1</v>
      </c>
      <c r="D54" s="675">
        <f t="shared" si="5"/>
        <v>0</v>
      </c>
      <c r="E54" s="675">
        <f t="shared" si="5"/>
        <v>1</v>
      </c>
      <c r="F54" s="675">
        <f t="shared" si="5"/>
        <v>1</v>
      </c>
      <c r="G54" s="675">
        <f t="shared" si="5"/>
        <v>1</v>
      </c>
      <c r="H54" s="675">
        <f t="shared" si="5"/>
        <v>2</v>
      </c>
      <c r="I54" s="983">
        <f t="shared" si="5"/>
        <v>2</v>
      </c>
      <c r="J54" s="986">
        <f t="shared" si="5"/>
        <v>8</v>
      </c>
      <c r="K54" s="990">
        <f t="shared" si="4"/>
        <v>201.875</v>
      </c>
      <c r="L54" s="984">
        <f>J54/(kriteriebefolkning!$P$4+kriteriebefolkning!$Q$4+kriteriebefolkning!$R$4)</f>
        <v>4.0574123852513057E-4</v>
      </c>
      <c r="M54" s="55"/>
    </row>
    <row r="55" spans="1:16" s="555" customFormat="1" ht="22.5" customHeight="1" x14ac:dyDescent="0.2">
      <c r="A55" s="662"/>
      <c r="B55" s="860" t="s">
        <v>436</v>
      </c>
      <c r="C55" s="689">
        <v>6</v>
      </c>
      <c r="D55" s="663">
        <v>4</v>
      </c>
      <c r="E55" s="663">
        <v>2</v>
      </c>
      <c r="F55" s="663">
        <v>0</v>
      </c>
      <c r="G55" s="663">
        <v>0</v>
      </c>
      <c r="H55" s="663">
        <v>0</v>
      </c>
      <c r="I55" s="690">
        <v>0</v>
      </c>
      <c r="J55" s="988">
        <v>12</v>
      </c>
      <c r="K55" s="993">
        <v>35</v>
      </c>
      <c r="L55" s="989">
        <v>5.64838785596611E-4</v>
      </c>
      <c r="M55" s="169"/>
    </row>
    <row r="56" spans="1:16" s="555" customFormat="1" ht="22.5" customHeight="1" x14ac:dyDescent="0.2">
      <c r="A56" s="861"/>
      <c r="B56" s="859" t="s">
        <v>387</v>
      </c>
      <c r="C56" s="979">
        <v>3</v>
      </c>
      <c r="D56" s="858">
        <v>1</v>
      </c>
      <c r="E56" s="858">
        <v>0</v>
      </c>
      <c r="F56" s="858">
        <v>0</v>
      </c>
      <c r="G56" s="858">
        <v>0</v>
      </c>
      <c r="H56" s="858">
        <v>0</v>
      </c>
      <c r="I56" s="980">
        <v>0</v>
      </c>
      <c r="J56" s="987">
        <v>4</v>
      </c>
      <c r="K56" s="992">
        <v>22.5</v>
      </c>
      <c r="L56" s="1170">
        <v>1.8506523549551216E-4</v>
      </c>
      <c r="M56" s="169"/>
    </row>
    <row r="57" spans="1:16" ht="22.5" customHeight="1" thickBot="1" x14ac:dyDescent="0.25">
      <c r="A57" s="676"/>
      <c r="B57" s="862" t="s">
        <v>200</v>
      </c>
      <c r="C57" s="867">
        <v>4</v>
      </c>
      <c r="D57" s="677">
        <v>1</v>
      </c>
      <c r="E57" s="677">
        <v>0</v>
      </c>
      <c r="F57" s="677">
        <v>0</v>
      </c>
      <c r="G57" s="677">
        <v>1</v>
      </c>
      <c r="H57" s="677">
        <v>0</v>
      </c>
      <c r="I57" s="868">
        <v>0</v>
      </c>
      <c r="J57" s="1171">
        <v>6</v>
      </c>
      <c r="K57" s="991">
        <v>42.5</v>
      </c>
      <c r="L57" s="985">
        <v>2.6816840976133012E-4</v>
      </c>
      <c r="M57" s="169"/>
    </row>
    <row r="58" spans="1:16" customFormat="1" ht="13.2" x14ac:dyDescent="0.25">
      <c r="A58" s="664" t="s">
        <v>60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169"/>
    </row>
    <row r="59" spans="1:16" s="552" customFormat="1" ht="13.2" x14ac:dyDescent="0.25">
      <c r="A59" s="664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169"/>
    </row>
    <row r="60" spans="1:16" customFormat="1" ht="13.2" x14ac:dyDescent="0.25">
      <c r="A60" s="214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</row>
    <row r="61" spans="1:16" customFormat="1" ht="13.2" x14ac:dyDescent="0.25">
      <c r="A61" s="214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</row>
    <row r="62" spans="1:16" customFormat="1" ht="24" customHeight="1" thickBot="1" x14ac:dyDescent="0.3">
      <c r="A62" s="627" t="s">
        <v>506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169"/>
    </row>
    <row r="63" spans="1:16" s="11" customFormat="1" ht="21.75" customHeight="1" thickBot="1" x14ac:dyDescent="0.3">
      <c r="A63" s="639"/>
      <c r="B63" s="640"/>
      <c r="C63" s="1516" t="s">
        <v>62</v>
      </c>
      <c r="D63" s="1516"/>
      <c r="E63" s="1516"/>
      <c r="F63" s="1516"/>
      <c r="G63" s="1516"/>
      <c r="H63" s="1516"/>
      <c r="I63" s="1516"/>
      <c r="J63" s="641"/>
      <c r="K63" s="642"/>
      <c r="L63" s="643"/>
      <c r="M63" s="591"/>
    </row>
    <row r="64" spans="1:16" s="11" customFormat="1" ht="51" customHeight="1" thickBot="1" x14ac:dyDescent="0.3">
      <c r="A64" s="644" t="s">
        <v>2</v>
      </c>
      <c r="B64" s="608" t="s">
        <v>3</v>
      </c>
      <c r="C64" s="864" t="s">
        <v>50</v>
      </c>
      <c r="D64" s="865" t="s">
        <v>51</v>
      </c>
      <c r="E64" s="865" t="s">
        <v>52</v>
      </c>
      <c r="F64" s="865" t="s">
        <v>53</v>
      </c>
      <c r="G64" s="865" t="s">
        <v>54</v>
      </c>
      <c r="H64" s="865" t="s">
        <v>55</v>
      </c>
      <c r="I64" s="866" t="s">
        <v>56</v>
      </c>
      <c r="J64" s="863" t="s">
        <v>57</v>
      </c>
      <c r="K64" s="615" t="s">
        <v>58</v>
      </c>
      <c r="L64" s="665" t="s">
        <v>178</v>
      </c>
      <c r="M64" s="591"/>
    </row>
    <row r="65" spans="1:13" customFormat="1" ht="12.9" customHeight="1" x14ac:dyDescent="0.25">
      <c r="A65" s="648">
        <v>1</v>
      </c>
      <c r="B65" s="617" t="s">
        <v>14</v>
      </c>
      <c r="C65" s="686">
        <v>0</v>
      </c>
      <c r="D65" s="687">
        <v>0</v>
      </c>
      <c r="E65" s="687">
        <v>1</v>
      </c>
      <c r="F65" s="687" t="s">
        <v>386</v>
      </c>
      <c r="G65" s="687" t="s">
        <v>386</v>
      </c>
      <c r="H65" s="687" t="s">
        <v>386</v>
      </c>
      <c r="I65" s="688" t="s">
        <v>386</v>
      </c>
      <c r="J65" s="666">
        <f t="shared" ref="J65:J79" si="6">SUM(C65:I65)</f>
        <v>1</v>
      </c>
      <c r="K65" s="667">
        <f t="shared" ref="K65:K79" si="7">IF(J65=0,0,(C65*15+D65*45+E65*75+IF(F65="xxxxx",0,F65*105)+IF(G65="xxxxx",0,G65*150)+IF(H65="xxxxx",0,H65*270)+IF(I65="xxxxx",0,I65*365))/J65)</f>
        <v>75</v>
      </c>
      <c r="L65" s="651">
        <f>J65/(kriteriebefolkning!$P$5+kriteriebefolkning!$Q$5+kriteriebefolkning!$R$5)</f>
        <v>1.4992503748125937E-3</v>
      </c>
      <c r="M65" s="169"/>
    </row>
    <row r="66" spans="1:13" customFormat="1" ht="12.9" customHeight="1" x14ac:dyDescent="0.25">
      <c r="A66" s="652">
        <v>2</v>
      </c>
      <c r="B66" s="620" t="s">
        <v>15</v>
      </c>
      <c r="C66" s="689">
        <v>0</v>
      </c>
      <c r="D66" s="663">
        <v>1</v>
      </c>
      <c r="E66" s="663">
        <v>0</v>
      </c>
      <c r="F66" s="663" t="s">
        <v>386</v>
      </c>
      <c r="G66" s="663" t="s">
        <v>386</v>
      </c>
      <c r="H66" s="663" t="s">
        <v>386</v>
      </c>
      <c r="I66" s="690" t="s">
        <v>386</v>
      </c>
      <c r="J66" s="668">
        <f t="shared" si="6"/>
        <v>1</v>
      </c>
      <c r="K66" s="669">
        <f t="shared" si="7"/>
        <v>45</v>
      </c>
      <c r="L66" s="655">
        <f>J66/(kriteriebefolkning!$P$6+kriteriebefolkning!$Q$6+kriteriebefolkning!$R$6)</f>
        <v>1.5748031496062992E-3</v>
      </c>
      <c r="M66" s="169"/>
    </row>
    <row r="67" spans="1:13" customFormat="1" ht="12.9" customHeight="1" x14ac:dyDescent="0.25">
      <c r="A67" s="652">
        <v>3</v>
      </c>
      <c r="B67" s="620" t="s">
        <v>16</v>
      </c>
      <c r="C67" s="689">
        <v>0</v>
      </c>
      <c r="D67" s="663">
        <v>0</v>
      </c>
      <c r="E67" s="663">
        <v>0</v>
      </c>
      <c r="F67" s="663" t="s">
        <v>386</v>
      </c>
      <c r="G67" s="663" t="s">
        <v>386</v>
      </c>
      <c r="H67" s="663" t="s">
        <v>386</v>
      </c>
      <c r="I67" s="690" t="s">
        <v>386</v>
      </c>
      <c r="J67" s="668">
        <f t="shared" si="6"/>
        <v>0</v>
      </c>
      <c r="K67" s="669">
        <f t="shared" si="7"/>
        <v>0</v>
      </c>
      <c r="L67" s="655">
        <f>J67/(kriteriebefolkning!$P$7+kriteriebefolkning!$Q$7+kriteriebefolkning!$R$7)</f>
        <v>0</v>
      </c>
      <c r="M67" s="169"/>
    </row>
    <row r="68" spans="1:13" customFormat="1" ht="12.9" customHeight="1" x14ac:dyDescent="0.25">
      <c r="A68" s="652">
        <v>4</v>
      </c>
      <c r="B68" s="620" t="s">
        <v>17</v>
      </c>
      <c r="C68" s="689">
        <v>1</v>
      </c>
      <c r="D68" s="663">
        <v>0</v>
      </c>
      <c r="E68" s="663">
        <v>0</v>
      </c>
      <c r="F68" s="663" t="s">
        <v>386</v>
      </c>
      <c r="G68" s="663" t="s">
        <v>386</v>
      </c>
      <c r="H68" s="663" t="s">
        <v>386</v>
      </c>
      <c r="I68" s="690" t="s">
        <v>386</v>
      </c>
      <c r="J68" s="668">
        <f t="shared" si="6"/>
        <v>1</v>
      </c>
      <c r="K68" s="678">
        <f t="shared" si="7"/>
        <v>15</v>
      </c>
      <c r="L68" s="655">
        <f>J68/(kriteriebefolkning!$P$8+kriteriebefolkning!$Q$8+kriteriebefolkning!$R$8)</f>
        <v>1.6077170418006431E-3</v>
      </c>
      <c r="M68" s="169"/>
    </row>
    <row r="69" spans="1:13" customFormat="1" ht="12.9" customHeight="1" x14ac:dyDescent="0.25">
      <c r="A69" s="652">
        <v>5</v>
      </c>
      <c r="B69" s="620" t="s">
        <v>18</v>
      </c>
      <c r="C69" s="689">
        <v>0</v>
      </c>
      <c r="D69" s="663">
        <v>0</v>
      </c>
      <c r="E69" s="663">
        <v>0</v>
      </c>
      <c r="F69" s="663" t="s">
        <v>386</v>
      </c>
      <c r="G69" s="663" t="s">
        <v>386</v>
      </c>
      <c r="H69" s="663">
        <v>1</v>
      </c>
      <c r="I69" s="690" t="s">
        <v>386</v>
      </c>
      <c r="J69" s="668">
        <f t="shared" si="6"/>
        <v>1</v>
      </c>
      <c r="K69" s="669">
        <f t="shared" si="7"/>
        <v>270</v>
      </c>
      <c r="L69" s="655">
        <f>J69/(kriteriebefolkning!$P$9+kriteriebefolkning!$Q$9+kriteriebefolkning!$R$9)</f>
        <v>5.5741360089186175E-4</v>
      </c>
      <c r="M69" s="169"/>
    </row>
    <row r="70" spans="1:13" customFormat="1" ht="18.75" customHeight="1" x14ac:dyDescent="0.25">
      <c r="A70" s="656">
        <v>6</v>
      </c>
      <c r="B70" s="623" t="s">
        <v>19</v>
      </c>
      <c r="C70" s="689">
        <v>2</v>
      </c>
      <c r="D70" s="663">
        <v>0</v>
      </c>
      <c r="E70" s="663">
        <v>0</v>
      </c>
      <c r="F70" s="663" t="s">
        <v>386</v>
      </c>
      <c r="G70" s="663" t="s">
        <v>386</v>
      </c>
      <c r="H70" s="663" t="s">
        <v>386</v>
      </c>
      <c r="I70" s="690" t="s">
        <v>386</v>
      </c>
      <c r="J70" s="668">
        <f t="shared" si="6"/>
        <v>2</v>
      </c>
      <c r="K70" s="669">
        <f t="shared" si="7"/>
        <v>15</v>
      </c>
      <c r="L70" s="655">
        <f>J70/(kriteriebefolkning!$P$10+kriteriebefolkning!$Q$10+kriteriebefolkning!$R$10)</f>
        <v>1.3360053440213762E-3</v>
      </c>
      <c r="M70" s="169"/>
    </row>
    <row r="71" spans="1:13" customFormat="1" ht="12.9" customHeight="1" x14ac:dyDescent="0.25">
      <c r="A71" s="656">
        <v>7</v>
      </c>
      <c r="B71" s="623" t="s">
        <v>20</v>
      </c>
      <c r="C71" s="689">
        <v>0</v>
      </c>
      <c r="D71" s="663">
        <v>0</v>
      </c>
      <c r="E71" s="663">
        <v>0</v>
      </c>
      <c r="F71" s="663" t="s">
        <v>386</v>
      </c>
      <c r="G71" s="663" t="s">
        <v>386</v>
      </c>
      <c r="H71" s="663" t="s">
        <v>386</v>
      </c>
      <c r="I71" s="690" t="s">
        <v>386</v>
      </c>
      <c r="J71" s="668">
        <f t="shared" si="6"/>
        <v>0</v>
      </c>
      <c r="K71" s="669">
        <f t="shared" si="7"/>
        <v>0</v>
      </c>
      <c r="L71" s="655">
        <f>J71/(kriteriebefolkning!$P$11+kriteriebefolkning!$Q$11+kriteriebefolkning!$R$11)</f>
        <v>0</v>
      </c>
      <c r="M71" s="169"/>
    </row>
    <row r="72" spans="1:13" customFormat="1" ht="12.9" customHeight="1" x14ac:dyDescent="0.25">
      <c r="A72" s="652">
        <v>8</v>
      </c>
      <c r="B72" s="620" t="s">
        <v>21</v>
      </c>
      <c r="C72" s="689">
        <v>2</v>
      </c>
      <c r="D72" s="663">
        <v>0</v>
      </c>
      <c r="E72" s="663">
        <v>0</v>
      </c>
      <c r="F72" s="663" t="s">
        <v>386</v>
      </c>
      <c r="G72" s="663" t="s">
        <v>386</v>
      </c>
      <c r="H72" s="663" t="s">
        <v>386</v>
      </c>
      <c r="I72" s="690" t="s">
        <v>386</v>
      </c>
      <c r="J72" s="668">
        <f t="shared" si="6"/>
        <v>2</v>
      </c>
      <c r="K72" s="669">
        <f t="shared" si="7"/>
        <v>15</v>
      </c>
      <c r="L72" s="655">
        <f>J72/(kriteriebefolkning!$P$12+kriteriebefolkning!$Q$12+kriteriebefolkning!$R$12)</f>
        <v>1.1166945840312675E-3</v>
      </c>
      <c r="M72" s="169"/>
    </row>
    <row r="73" spans="1:13" customFormat="1" ht="12.9" customHeight="1" x14ac:dyDescent="0.25">
      <c r="A73" s="652">
        <v>9</v>
      </c>
      <c r="B73" s="620" t="s">
        <v>22</v>
      </c>
      <c r="C73" s="689">
        <v>0</v>
      </c>
      <c r="D73" s="663">
        <v>0</v>
      </c>
      <c r="E73" s="663">
        <v>0</v>
      </c>
      <c r="F73" s="663" t="s">
        <v>386</v>
      </c>
      <c r="G73" s="663" t="s">
        <v>386</v>
      </c>
      <c r="H73" s="663" t="s">
        <v>386</v>
      </c>
      <c r="I73" s="690" t="s">
        <v>386</v>
      </c>
      <c r="J73" s="668">
        <f t="shared" si="6"/>
        <v>0</v>
      </c>
      <c r="K73" s="669">
        <f t="shared" si="7"/>
        <v>0</v>
      </c>
      <c r="L73" s="655">
        <f>J73/(kriteriebefolkning!$P$13+kriteriebefolkning!$Q$13+kriteriebefolkning!$R$13)</f>
        <v>0</v>
      </c>
      <c r="M73" s="169"/>
    </row>
    <row r="74" spans="1:13" customFormat="1" ht="12.9" customHeight="1" x14ac:dyDescent="0.25">
      <c r="A74" s="652">
        <v>10</v>
      </c>
      <c r="B74" s="620" t="s">
        <v>23</v>
      </c>
      <c r="C74" s="689">
        <v>0</v>
      </c>
      <c r="D74" s="663">
        <v>0</v>
      </c>
      <c r="E74" s="663">
        <v>0</v>
      </c>
      <c r="F74" s="663" t="s">
        <v>386</v>
      </c>
      <c r="G74" s="663" t="s">
        <v>386</v>
      </c>
      <c r="H74" s="663" t="s">
        <v>386</v>
      </c>
      <c r="I74" s="690" t="s">
        <v>386</v>
      </c>
      <c r="J74" s="668">
        <f t="shared" si="6"/>
        <v>0</v>
      </c>
      <c r="K74" s="669">
        <f t="shared" si="7"/>
        <v>0</v>
      </c>
      <c r="L74" s="655">
        <f>J74/(kriteriebefolkning!$P$14+kriteriebefolkning!$Q$14+kriteriebefolkning!$R$14)</f>
        <v>0</v>
      </c>
      <c r="M74" s="169"/>
    </row>
    <row r="75" spans="1:13" customFormat="1" ht="19.5" customHeight="1" x14ac:dyDescent="0.25">
      <c r="A75" s="656">
        <v>11</v>
      </c>
      <c r="B75" s="623" t="s">
        <v>24</v>
      </c>
      <c r="C75" s="689">
        <v>0</v>
      </c>
      <c r="D75" s="663">
        <v>0</v>
      </c>
      <c r="E75" s="663">
        <v>0</v>
      </c>
      <c r="F75" s="663" t="s">
        <v>386</v>
      </c>
      <c r="G75" s="663" t="s">
        <v>386</v>
      </c>
      <c r="H75" s="663" t="s">
        <v>386</v>
      </c>
      <c r="I75" s="690" t="s">
        <v>386</v>
      </c>
      <c r="J75" s="668">
        <f t="shared" si="6"/>
        <v>0</v>
      </c>
      <c r="K75" s="669">
        <f t="shared" si="7"/>
        <v>0</v>
      </c>
      <c r="L75" s="655">
        <f>J75/(kriteriebefolkning!$P$15+kriteriebefolkning!$Q$15+kriteriebefolkning!$R$15)</f>
        <v>0</v>
      </c>
      <c r="M75" s="169"/>
    </row>
    <row r="76" spans="1:13" customFormat="1" ht="12.9" customHeight="1" x14ac:dyDescent="0.25">
      <c r="A76" s="652">
        <v>12</v>
      </c>
      <c r="B76" s="620" t="s">
        <v>25</v>
      </c>
      <c r="C76" s="689">
        <v>1</v>
      </c>
      <c r="D76" s="663">
        <v>0</v>
      </c>
      <c r="E76" s="663">
        <v>0</v>
      </c>
      <c r="F76" s="663" t="s">
        <v>386</v>
      </c>
      <c r="G76" s="663" t="s">
        <v>386</v>
      </c>
      <c r="H76" s="663" t="s">
        <v>386</v>
      </c>
      <c r="I76" s="690" t="s">
        <v>386</v>
      </c>
      <c r="J76" s="668">
        <f t="shared" si="6"/>
        <v>1</v>
      </c>
      <c r="K76" s="669">
        <f t="shared" si="7"/>
        <v>15</v>
      </c>
      <c r="L76" s="655">
        <f>J76/(kriteriebefolkning!$P$16+kriteriebefolkning!$Q$16+kriteriebefolkning!$R$16)</f>
        <v>6.7567567567567571E-4</v>
      </c>
      <c r="M76" s="169"/>
    </row>
    <row r="77" spans="1:13" customFormat="1" ht="12.9" customHeight="1" x14ac:dyDescent="0.25">
      <c r="A77" s="652">
        <v>13</v>
      </c>
      <c r="B77" s="620" t="s">
        <v>26</v>
      </c>
      <c r="C77" s="689">
        <v>1</v>
      </c>
      <c r="D77" s="663">
        <v>0</v>
      </c>
      <c r="E77" s="663">
        <v>0</v>
      </c>
      <c r="F77" s="663" t="s">
        <v>386</v>
      </c>
      <c r="G77" s="663" t="s">
        <v>386</v>
      </c>
      <c r="H77" s="663" t="s">
        <v>386</v>
      </c>
      <c r="I77" s="690" t="s">
        <v>386</v>
      </c>
      <c r="J77" s="668">
        <f t="shared" si="6"/>
        <v>1</v>
      </c>
      <c r="K77" s="669">
        <f t="shared" si="7"/>
        <v>15</v>
      </c>
      <c r="L77" s="655">
        <f>J77/(kriteriebefolkning!$P$17+kriteriebefolkning!$Q$17+kriteriebefolkning!$R$17)</f>
        <v>3.6483035388544326E-4</v>
      </c>
      <c r="M77" s="169"/>
    </row>
    <row r="78" spans="1:13" customFormat="1" ht="12.9" customHeight="1" x14ac:dyDescent="0.25">
      <c r="A78" s="652">
        <v>14</v>
      </c>
      <c r="B78" s="620" t="s">
        <v>27</v>
      </c>
      <c r="C78" s="689">
        <v>0</v>
      </c>
      <c r="D78" s="663">
        <v>0</v>
      </c>
      <c r="E78" s="663">
        <v>1</v>
      </c>
      <c r="F78" s="663" t="s">
        <v>386</v>
      </c>
      <c r="G78" s="663" t="s">
        <v>386</v>
      </c>
      <c r="H78" s="663" t="s">
        <v>386</v>
      </c>
      <c r="I78" s="690" t="s">
        <v>386</v>
      </c>
      <c r="J78" s="668">
        <f t="shared" si="6"/>
        <v>1</v>
      </c>
      <c r="K78" s="669">
        <f t="shared" si="7"/>
        <v>75</v>
      </c>
      <c r="L78" s="655">
        <f>J78/(kriteriebefolkning!$P$18+kriteriebefolkning!$Q$18+kriteriebefolkning!$R$18)</f>
        <v>4.3047783039173483E-4</v>
      </c>
      <c r="M78" s="169"/>
    </row>
    <row r="79" spans="1:13" customFormat="1" ht="12.9" customHeight="1" thickBot="1" x14ac:dyDescent="0.3">
      <c r="A79" s="670">
        <v>15</v>
      </c>
      <c r="B79" s="625" t="s">
        <v>28</v>
      </c>
      <c r="C79" s="691">
        <v>0</v>
      </c>
      <c r="D79" s="692">
        <v>0</v>
      </c>
      <c r="E79" s="692">
        <v>0</v>
      </c>
      <c r="F79" s="692" t="s">
        <v>386</v>
      </c>
      <c r="G79" s="692" t="s">
        <v>386</v>
      </c>
      <c r="H79" s="692" t="s">
        <v>386</v>
      </c>
      <c r="I79" s="693" t="s">
        <v>386</v>
      </c>
      <c r="J79" s="671">
        <f t="shared" si="6"/>
        <v>0</v>
      </c>
      <c r="K79" s="672">
        <f t="shared" si="7"/>
        <v>0</v>
      </c>
      <c r="L79" s="673">
        <f>J79/(kriteriebefolkning!$P$19+kriteriebefolkning!$Q$19+kriteriebefolkning!$R$19)</f>
        <v>0</v>
      </c>
      <c r="M79" s="169"/>
    </row>
    <row r="80" spans="1:13" s="37" customFormat="1" ht="22.5" customHeight="1" x14ac:dyDescent="0.25">
      <c r="A80" s="674"/>
      <c r="B80" s="981" t="s">
        <v>488</v>
      </c>
      <c r="C80" s="982">
        <f t="shared" ref="C80:J80" si="8">SUM(C65:C79)</f>
        <v>7</v>
      </c>
      <c r="D80" s="675">
        <f t="shared" si="8"/>
        <v>1</v>
      </c>
      <c r="E80" s="675">
        <f t="shared" si="8"/>
        <v>2</v>
      </c>
      <c r="F80" s="675">
        <f t="shared" si="8"/>
        <v>0</v>
      </c>
      <c r="G80" s="675">
        <f t="shared" si="8"/>
        <v>0</v>
      </c>
      <c r="H80" s="675">
        <f t="shared" si="8"/>
        <v>1</v>
      </c>
      <c r="I80" s="983">
        <f t="shared" si="8"/>
        <v>0</v>
      </c>
      <c r="J80" s="986">
        <f t="shared" si="8"/>
        <v>11</v>
      </c>
      <c r="K80" s="990">
        <f>IF(J80=0,0,(C80*15+D80*45+E80*75+F80*105+G80*150+H80*270+I80*365)/J80)</f>
        <v>51.81818181818182</v>
      </c>
      <c r="L80" s="984">
        <f>J80/(kriteriebefolkning!$P$4+kriteriebefolkning!$Q$4+kriteriebefolkning!$R$4)</f>
        <v>5.578942029720546E-4</v>
      </c>
      <c r="M80" s="55"/>
    </row>
    <row r="81" spans="1:21" s="555" customFormat="1" ht="22.5" customHeight="1" x14ac:dyDescent="0.2">
      <c r="A81" s="662"/>
      <c r="B81" s="860" t="s">
        <v>436</v>
      </c>
      <c r="C81" s="689">
        <v>8</v>
      </c>
      <c r="D81" s="663">
        <v>3</v>
      </c>
      <c r="E81" s="663">
        <v>1</v>
      </c>
      <c r="F81" s="663">
        <v>0</v>
      </c>
      <c r="G81" s="663">
        <v>0</v>
      </c>
      <c r="H81" s="663">
        <v>0</v>
      </c>
      <c r="I81" s="690">
        <v>0</v>
      </c>
      <c r="J81" s="988">
        <v>12</v>
      </c>
      <c r="K81" s="993">
        <v>27.5</v>
      </c>
      <c r="L81" s="989">
        <v>5.64838785596611E-4</v>
      </c>
      <c r="M81" s="169"/>
    </row>
    <row r="82" spans="1:21" s="555" customFormat="1" ht="22.5" customHeight="1" x14ac:dyDescent="0.2">
      <c r="A82" s="861"/>
      <c r="B82" s="859" t="s">
        <v>387</v>
      </c>
      <c r="C82" s="979">
        <v>23</v>
      </c>
      <c r="D82" s="858">
        <v>5</v>
      </c>
      <c r="E82" s="858">
        <v>1</v>
      </c>
      <c r="F82" s="858">
        <v>0</v>
      </c>
      <c r="G82" s="858">
        <v>0</v>
      </c>
      <c r="H82" s="858">
        <v>1</v>
      </c>
      <c r="I82" s="980">
        <v>0</v>
      </c>
      <c r="J82" s="987">
        <v>30</v>
      </c>
      <c r="K82" s="992">
        <v>30.5</v>
      </c>
      <c r="L82" s="1170">
        <v>1.3879892662163414E-3</v>
      </c>
      <c r="M82" s="169"/>
    </row>
    <row r="83" spans="1:21" ht="22.5" customHeight="1" thickBot="1" x14ac:dyDescent="0.25">
      <c r="A83" s="676"/>
      <c r="B83" s="862" t="s">
        <v>200</v>
      </c>
      <c r="C83" s="867">
        <v>9</v>
      </c>
      <c r="D83" s="677">
        <v>3</v>
      </c>
      <c r="E83" s="677">
        <v>2</v>
      </c>
      <c r="F83" s="677">
        <v>0</v>
      </c>
      <c r="G83" s="677">
        <v>0</v>
      </c>
      <c r="H83" s="677">
        <v>0</v>
      </c>
      <c r="I83" s="868">
        <v>0</v>
      </c>
      <c r="J83" s="1171">
        <v>14</v>
      </c>
      <c r="K83" s="991">
        <v>30</v>
      </c>
      <c r="L83" s="985">
        <v>6.2572628944310355E-4</v>
      </c>
      <c r="M83" s="169"/>
    </row>
    <row r="84" spans="1:21" customFormat="1" ht="13.2" x14ac:dyDescent="0.25">
      <c r="A84" s="664" t="s">
        <v>63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169"/>
    </row>
    <row r="85" spans="1:21" customFormat="1" ht="13.2" x14ac:dyDescent="0.25">
      <c r="A85" s="664" t="s">
        <v>64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169"/>
    </row>
    <row r="86" spans="1:21" customFormat="1" ht="13.2" x14ac:dyDescent="0.25">
      <c r="A86" s="214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</row>
    <row r="87" spans="1:21" customFormat="1" ht="13.2" x14ac:dyDescent="0.25">
      <c r="A87" s="637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</row>
    <row r="88" spans="1:21" customFormat="1" ht="18" customHeight="1" thickBot="1" x14ac:dyDescent="0.3">
      <c r="A88" s="679" t="s">
        <v>199</v>
      </c>
      <c r="B88" s="6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169"/>
    </row>
    <row r="89" spans="1:21" customFormat="1" ht="21.75" customHeight="1" thickBot="1" x14ac:dyDescent="0.3">
      <c r="A89" s="681" t="s">
        <v>507</v>
      </c>
      <c r="B89" s="682"/>
      <c r="C89" s="682"/>
      <c r="D89" s="682"/>
      <c r="E89" s="682"/>
      <c r="F89" s="682"/>
      <c r="G89" s="682"/>
      <c r="H89" s="682"/>
      <c r="I89" s="682"/>
      <c r="J89" s="682"/>
      <c r="K89" s="682"/>
      <c r="L89" s="683"/>
      <c r="M89" s="169"/>
      <c r="U89" t="s">
        <v>152</v>
      </c>
    </row>
    <row r="90" spans="1:21" s="11" customFormat="1" ht="16.5" customHeight="1" thickBot="1" x14ac:dyDescent="0.3">
      <c r="A90" s="684"/>
      <c r="B90" s="606"/>
      <c r="C90" s="1512" t="s">
        <v>49</v>
      </c>
      <c r="D90" s="1512"/>
      <c r="E90" s="1512"/>
      <c r="F90" s="1512"/>
      <c r="G90" s="1512"/>
      <c r="H90" s="1512"/>
      <c r="I90" s="1512"/>
      <c r="J90" s="641"/>
      <c r="K90" s="642"/>
      <c r="L90" s="685"/>
      <c r="M90" s="591"/>
    </row>
    <row r="91" spans="1:21" s="11" customFormat="1" ht="50.25" customHeight="1" thickBot="1" x14ac:dyDescent="0.3">
      <c r="A91" s="644" t="s">
        <v>2</v>
      </c>
      <c r="B91" s="608" t="s">
        <v>3</v>
      </c>
      <c r="C91" s="612" t="s">
        <v>50</v>
      </c>
      <c r="D91" s="613" t="s">
        <v>51</v>
      </c>
      <c r="E91" s="613" t="s">
        <v>52</v>
      </c>
      <c r="F91" s="613" t="s">
        <v>53</v>
      </c>
      <c r="G91" s="613" t="s">
        <v>54</v>
      </c>
      <c r="H91" s="613" t="s">
        <v>55</v>
      </c>
      <c r="I91" s="611" t="s">
        <v>56</v>
      </c>
      <c r="J91" s="615" t="s">
        <v>57</v>
      </c>
      <c r="K91" s="615" t="s">
        <v>58</v>
      </c>
      <c r="L91" s="665" t="s">
        <v>178</v>
      </c>
      <c r="M91" s="591"/>
    </row>
    <row r="92" spans="1:21" customFormat="1" ht="12.9" customHeight="1" x14ac:dyDescent="0.25">
      <c r="A92" s="648">
        <v>1</v>
      </c>
      <c r="B92" s="617" t="s">
        <v>14</v>
      </c>
      <c r="C92" s="686">
        <f t="shared" ref="C92:E106" si="9">C13+C39+C65</f>
        <v>0</v>
      </c>
      <c r="D92" s="687">
        <f t="shared" si="9"/>
        <v>1</v>
      </c>
      <c r="E92" s="687">
        <f t="shared" si="9"/>
        <v>1</v>
      </c>
      <c r="F92" s="687">
        <f t="shared" ref="F92:I106" si="10">F13+F39</f>
        <v>0</v>
      </c>
      <c r="G92" s="687">
        <f t="shared" si="10"/>
        <v>0</v>
      </c>
      <c r="H92" s="687">
        <f t="shared" si="10"/>
        <v>0</v>
      </c>
      <c r="I92" s="688">
        <f t="shared" si="10"/>
        <v>1</v>
      </c>
      <c r="J92" s="666">
        <f t="shared" ref="J92:J106" si="11">SUM(C92:I92)</f>
        <v>3</v>
      </c>
      <c r="K92" s="667">
        <f t="shared" ref="K92:K107" si="12">IF(J92=0,0,(C92*15+D92*45+E92*75+F92*105+G92*150+H92*270+I92*365)/J92)</f>
        <v>161.66666666666666</v>
      </c>
      <c r="L92" s="651">
        <f>J92/(kriteriebefolkning!$P$5+kriteriebefolkning!$Q$5+kriteriebefolkning!$R$5)</f>
        <v>4.4977511244377807E-3</v>
      </c>
      <c r="M92" s="169"/>
    </row>
    <row r="93" spans="1:21" customFormat="1" ht="12.9" customHeight="1" x14ac:dyDescent="0.25">
      <c r="A93" s="652">
        <v>2</v>
      </c>
      <c r="B93" s="620" t="s">
        <v>15</v>
      </c>
      <c r="C93" s="689">
        <f t="shared" si="9"/>
        <v>0</v>
      </c>
      <c r="D93" s="663">
        <f t="shared" si="9"/>
        <v>1</v>
      </c>
      <c r="E93" s="663">
        <f t="shared" si="9"/>
        <v>0</v>
      </c>
      <c r="F93" s="663">
        <f t="shared" si="10"/>
        <v>0</v>
      </c>
      <c r="G93" s="663">
        <f t="shared" si="10"/>
        <v>0</v>
      </c>
      <c r="H93" s="663">
        <f t="shared" si="10"/>
        <v>0</v>
      </c>
      <c r="I93" s="690">
        <f t="shared" si="10"/>
        <v>0</v>
      </c>
      <c r="J93" s="668">
        <f t="shared" si="11"/>
        <v>1</v>
      </c>
      <c r="K93" s="669">
        <f t="shared" si="12"/>
        <v>45</v>
      </c>
      <c r="L93" s="655">
        <f>J93/(kriteriebefolkning!$P$6+kriteriebefolkning!$Q$6+kriteriebefolkning!$R$6)</f>
        <v>1.5748031496062992E-3</v>
      </c>
      <c r="M93" s="169"/>
    </row>
    <row r="94" spans="1:21" customFormat="1" ht="12.9" customHeight="1" x14ac:dyDescent="0.25">
      <c r="A94" s="652">
        <v>3</v>
      </c>
      <c r="B94" s="620" t="s">
        <v>16</v>
      </c>
      <c r="C94" s="689">
        <f t="shared" si="9"/>
        <v>0</v>
      </c>
      <c r="D94" s="663">
        <f t="shared" si="9"/>
        <v>0</v>
      </c>
      <c r="E94" s="663">
        <f t="shared" si="9"/>
        <v>0</v>
      </c>
      <c r="F94" s="663">
        <f t="shared" si="10"/>
        <v>0</v>
      </c>
      <c r="G94" s="663">
        <f t="shared" si="10"/>
        <v>0</v>
      </c>
      <c r="H94" s="663">
        <f t="shared" si="10"/>
        <v>0</v>
      </c>
      <c r="I94" s="690">
        <f t="shared" si="10"/>
        <v>0</v>
      </c>
      <c r="J94" s="668">
        <f t="shared" si="11"/>
        <v>0</v>
      </c>
      <c r="K94" s="669">
        <f t="shared" si="12"/>
        <v>0</v>
      </c>
      <c r="L94" s="655">
        <f>J94/(kriteriebefolkning!$P$7+kriteriebefolkning!$Q$7+kriteriebefolkning!$R$7)</f>
        <v>0</v>
      </c>
      <c r="M94" s="169"/>
    </row>
    <row r="95" spans="1:21" customFormat="1" ht="12.9" customHeight="1" x14ac:dyDescent="0.25">
      <c r="A95" s="652">
        <v>4</v>
      </c>
      <c r="B95" s="620" t="s">
        <v>17</v>
      </c>
      <c r="C95" s="689">
        <f t="shared" si="9"/>
        <v>1</v>
      </c>
      <c r="D95" s="663">
        <f t="shared" si="9"/>
        <v>1</v>
      </c>
      <c r="E95" s="663">
        <f t="shared" si="9"/>
        <v>0</v>
      </c>
      <c r="F95" s="663">
        <f t="shared" si="10"/>
        <v>0</v>
      </c>
      <c r="G95" s="663">
        <f t="shared" si="10"/>
        <v>0</v>
      </c>
      <c r="H95" s="663">
        <f t="shared" si="10"/>
        <v>0</v>
      </c>
      <c r="I95" s="690">
        <f t="shared" si="10"/>
        <v>0</v>
      </c>
      <c r="J95" s="668">
        <f t="shared" si="11"/>
        <v>2</v>
      </c>
      <c r="K95" s="669">
        <f t="shared" si="12"/>
        <v>30</v>
      </c>
      <c r="L95" s="655">
        <f>J95/(kriteriebefolkning!$P$8+kriteriebefolkning!$Q$8+kriteriebefolkning!$R$8)</f>
        <v>3.2154340836012861E-3</v>
      </c>
      <c r="M95" s="169"/>
    </row>
    <row r="96" spans="1:21" customFormat="1" ht="12.9" customHeight="1" x14ac:dyDescent="0.25">
      <c r="A96" s="652">
        <v>5</v>
      </c>
      <c r="B96" s="620" t="s">
        <v>18</v>
      </c>
      <c r="C96" s="689">
        <f t="shared" si="9"/>
        <v>0</v>
      </c>
      <c r="D96" s="663">
        <f t="shared" si="9"/>
        <v>2</v>
      </c>
      <c r="E96" s="663">
        <f t="shared" si="9"/>
        <v>1</v>
      </c>
      <c r="F96" s="663">
        <f t="shared" si="10"/>
        <v>0</v>
      </c>
      <c r="G96" s="663">
        <f t="shared" si="10"/>
        <v>0</v>
      </c>
      <c r="H96" s="663">
        <f t="shared" si="10"/>
        <v>0</v>
      </c>
      <c r="I96" s="690">
        <f t="shared" si="10"/>
        <v>0</v>
      </c>
      <c r="J96" s="668">
        <f t="shared" si="11"/>
        <v>3</v>
      </c>
      <c r="K96" s="669">
        <f t="shared" si="12"/>
        <v>55</v>
      </c>
      <c r="L96" s="655">
        <f>J96/(kriteriebefolkning!$P$9+kriteriebefolkning!$Q$9+kriteriebefolkning!$R$9)</f>
        <v>1.6722408026755853E-3</v>
      </c>
      <c r="M96" s="169"/>
    </row>
    <row r="97" spans="1:13" customFormat="1" ht="18.75" customHeight="1" x14ac:dyDescent="0.25">
      <c r="A97" s="656">
        <v>6</v>
      </c>
      <c r="B97" s="623" t="s">
        <v>19</v>
      </c>
      <c r="C97" s="689">
        <f t="shared" si="9"/>
        <v>2</v>
      </c>
      <c r="D97" s="663">
        <f t="shared" si="9"/>
        <v>1</v>
      </c>
      <c r="E97" s="663">
        <f t="shared" si="9"/>
        <v>0</v>
      </c>
      <c r="F97" s="663">
        <f t="shared" si="10"/>
        <v>1</v>
      </c>
      <c r="G97" s="663">
        <f t="shared" si="10"/>
        <v>0</v>
      </c>
      <c r="H97" s="663">
        <f t="shared" si="10"/>
        <v>0</v>
      </c>
      <c r="I97" s="690">
        <f t="shared" si="10"/>
        <v>0</v>
      </c>
      <c r="J97" s="668">
        <f t="shared" si="11"/>
        <v>4</v>
      </c>
      <c r="K97" s="669">
        <f t="shared" si="12"/>
        <v>45</v>
      </c>
      <c r="L97" s="655">
        <f>J97/(kriteriebefolkning!$P$10+kriteriebefolkning!$Q$10+kriteriebefolkning!$R$10)</f>
        <v>2.6720106880427524E-3</v>
      </c>
      <c r="M97" s="169"/>
    </row>
    <row r="98" spans="1:13" customFormat="1" ht="12.9" customHeight="1" x14ac:dyDescent="0.25">
      <c r="A98" s="656">
        <v>7</v>
      </c>
      <c r="B98" s="623" t="s">
        <v>20</v>
      </c>
      <c r="C98" s="689">
        <f t="shared" si="9"/>
        <v>0</v>
      </c>
      <c r="D98" s="663">
        <f t="shared" si="9"/>
        <v>0</v>
      </c>
      <c r="E98" s="663">
        <f t="shared" si="9"/>
        <v>0</v>
      </c>
      <c r="F98" s="663">
        <f t="shared" si="10"/>
        <v>2</v>
      </c>
      <c r="G98" s="663">
        <f t="shared" si="10"/>
        <v>0</v>
      </c>
      <c r="H98" s="663">
        <f t="shared" si="10"/>
        <v>0</v>
      </c>
      <c r="I98" s="690">
        <f t="shared" si="10"/>
        <v>0</v>
      </c>
      <c r="J98" s="668">
        <f t="shared" si="11"/>
        <v>2</v>
      </c>
      <c r="K98" s="669">
        <f t="shared" si="12"/>
        <v>105</v>
      </c>
      <c r="L98" s="655">
        <f>J98/(kriteriebefolkning!$P$11+kriteriebefolkning!$Q$11+kriteriebefolkning!$R$11)</f>
        <v>1.0610079575596816E-3</v>
      </c>
      <c r="M98" s="169"/>
    </row>
    <row r="99" spans="1:13" customFormat="1" ht="12.9" customHeight="1" x14ac:dyDescent="0.25">
      <c r="A99" s="652">
        <v>8</v>
      </c>
      <c r="B99" s="620" t="s">
        <v>21</v>
      </c>
      <c r="C99" s="689">
        <f t="shared" si="9"/>
        <v>4</v>
      </c>
      <c r="D99" s="663">
        <f t="shared" si="9"/>
        <v>0</v>
      </c>
      <c r="E99" s="663">
        <f t="shared" si="9"/>
        <v>0</v>
      </c>
      <c r="F99" s="663">
        <f t="shared" si="10"/>
        <v>0</v>
      </c>
      <c r="G99" s="663">
        <f t="shared" si="10"/>
        <v>0</v>
      </c>
      <c r="H99" s="663">
        <f t="shared" si="10"/>
        <v>2</v>
      </c>
      <c r="I99" s="690">
        <f t="shared" si="10"/>
        <v>0</v>
      </c>
      <c r="J99" s="668">
        <f t="shared" si="11"/>
        <v>6</v>
      </c>
      <c r="K99" s="669">
        <f t="shared" si="12"/>
        <v>100</v>
      </c>
      <c r="L99" s="655">
        <f>J99/(kriteriebefolkning!$P$12+kriteriebefolkning!$Q$12+kriteriebefolkning!$R$12)</f>
        <v>3.3500837520938024E-3</v>
      </c>
      <c r="M99" s="169"/>
    </row>
    <row r="100" spans="1:13" customFormat="1" ht="12.9" customHeight="1" x14ac:dyDescent="0.25">
      <c r="A100" s="652">
        <v>9</v>
      </c>
      <c r="B100" s="620" t="s">
        <v>22</v>
      </c>
      <c r="C100" s="689">
        <f t="shared" si="9"/>
        <v>0</v>
      </c>
      <c r="D100" s="663">
        <f t="shared" si="9"/>
        <v>0</v>
      </c>
      <c r="E100" s="663">
        <f t="shared" si="9"/>
        <v>0</v>
      </c>
      <c r="F100" s="663">
        <f t="shared" si="10"/>
        <v>0</v>
      </c>
      <c r="G100" s="663">
        <f t="shared" si="10"/>
        <v>0</v>
      </c>
      <c r="H100" s="663">
        <f t="shared" si="10"/>
        <v>0</v>
      </c>
      <c r="I100" s="690">
        <f t="shared" si="10"/>
        <v>0</v>
      </c>
      <c r="J100" s="668">
        <f t="shared" si="11"/>
        <v>0</v>
      </c>
      <c r="K100" s="669">
        <f t="shared" si="12"/>
        <v>0</v>
      </c>
      <c r="L100" s="655">
        <f>J100/(kriteriebefolkning!$P$13+kriteriebefolkning!$Q$13+kriteriebefolkning!$R$13)</f>
        <v>0</v>
      </c>
      <c r="M100" s="169"/>
    </row>
    <row r="101" spans="1:13" customFormat="1" ht="12.9" customHeight="1" x14ac:dyDescent="0.25">
      <c r="A101" s="652">
        <v>10</v>
      </c>
      <c r="B101" s="620" t="s">
        <v>23</v>
      </c>
      <c r="C101" s="689">
        <f t="shared" si="9"/>
        <v>0</v>
      </c>
      <c r="D101" s="663">
        <f t="shared" si="9"/>
        <v>0</v>
      </c>
      <c r="E101" s="663">
        <f t="shared" si="9"/>
        <v>0</v>
      </c>
      <c r="F101" s="663">
        <f t="shared" si="10"/>
        <v>0</v>
      </c>
      <c r="G101" s="663">
        <f t="shared" si="10"/>
        <v>0</v>
      </c>
      <c r="H101" s="663">
        <f t="shared" si="10"/>
        <v>0</v>
      </c>
      <c r="I101" s="690">
        <f t="shared" si="10"/>
        <v>0</v>
      </c>
      <c r="J101" s="668">
        <f t="shared" si="11"/>
        <v>0</v>
      </c>
      <c r="K101" s="669">
        <f t="shared" si="12"/>
        <v>0</v>
      </c>
      <c r="L101" s="655">
        <f>J101/(kriteriebefolkning!$P$14+kriteriebefolkning!$Q$14+kriteriebefolkning!$R$14)</f>
        <v>0</v>
      </c>
      <c r="M101" s="169"/>
    </row>
    <row r="102" spans="1:13" customFormat="1" ht="19.5" customHeight="1" x14ac:dyDescent="0.25">
      <c r="A102" s="656">
        <v>11</v>
      </c>
      <c r="B102" s="623" t="s">
        <v>24</v>
      </c>
      <c r="C102" s="689">
        <f t="shared" si="9"/>
        <v>2</v>
      </c>
      <c r="D102" s="663">
        <f t="shared" si="9"/>
        <v>0</v>
      </c>
      <c r="E102" s="663">
        <f t="shared" si="9"/>
        <v>1</v>
      </c>
      <c r="F102" s="663">
        <f t="shared" si="10"/>
        <v>0</v>
      </c>
      <c r="G102" s="663">
        <f t="shared" si="10"/>
        <v>0</v>
      </c>
      <c r="H102" s="663">
        <f t="shared" si="10"/>
        <v>0</v>
      </c>
      <c r="I102" s="690">
        <f t="shared" si="10"/>
        <v>0</v>
      </c>
      <c r="J102" s="668">
        <f t="shared" si="11"/>
        <v>3</v>
      </c>
      <c r="K102" s="669">
        <f t="shared" si="12"/>
        <v>35</v>
      </c>
      <c r="L102" s="655">
        <f>J102/(kriteriebefolkning!$P$15+kriteriebefolkning!$Q$15+kriteriebefolkning!$R$15)</f>
        <v>3.0425963488843813E-3</v>
      </c>
      <c r="M102" s="169"/>
    </row>
    <row r="103" spans="1:13" customFormat="1" ht="12.9" customHeight="1" x14ac:dyDescent="0.25">
      <c r="A103" s="652">
        <v>12</v>
      </c>
      <c r="B103" s="620" t="s">
        <v>25</v>
      </c>
      <c r="C103" s="689">
        <f t="shared" si="9"/>
        <v>1</v>
      </c>
      <c r="D103" s="663">
        <f t="shared" si="9"/>
        <v>0</v>
      </c>
      <c r="E103" s="663">
        <f t="shared" si="9"/>
        <v>0</v>
      </c>
      <c r="F103" s="663">
        <f t="shared" si="10"/>
        <v>0</v>
      </c>
      <c r="G103" s="663">
        <f t="shared" si="10"/>
        <v>0</v>
      </c>
      <c r="H103" s="663">
        <f t="shared" si="10"/>
        <v>1</v>
      </c>
      <c r="I103" s="690">
        <f t="shared" si="10"/>
        <v>1</v>
      </c>
      <c r="J103" s="668">
        <f t="shared" si="11"/>
        <v>3</v>
      </c>
      <c r="K103" s="669">
        <f t="shared" si="12"/>
        <v>216.66666666666666</v>
      </c>
      <c r="L103" s="655">
        <f>J103/(kriteriebefolkning!$P$16+kriteriebefolkning!$Q$16+kriteriebefolkning!$R$16)</f>
        <v>2.0270270270270271E-3</v>
      </c>
      <c r="M103" s="169"/>
    </row>
    <row r="104" spans="1:13" customFormat="1" ht="12.9" customHeight="1" x14ac:dyDescent="0.25">
      <c r="A104" s="652">
        <v>13</v>
      </c>
      <c r="B104" s="620" t="s">
        <v>26</v>
      </c>
      <c r="C104" s="689">
        <f t="shared" si="9"/>
        <v>2</v>
      </c>
      <c r="D104" s="663">
        <f t="shared" si="9"/>
        <v>0</v>
      </c>
      <c r="E104" s="663">
        <f t="shared" si="9"/>
        <v>2</v>
      </c>
      <c r="F104" s="663">
        <f t="shared" si="10"/>
        <v>0</v>
      </c>
      <c r="G104" s="663">
        <f t="shared" si="10"/>
        <v>0</v>
      </c>
      <c r="H104" s="663">
        <f t="shared" si="10"/>
        <v>0</v>
      </c>
      <c r="I104" s="690">
        <f t="shared" si="10"/>
        <v>0</v>
      </c>
      <c r="J104" s="668">
        <f t="shared" si="11"/>
        <v>4</v>
      </c>
      <c r="K104" s="669">
        <f t="shared" si="12"/>
        <v>45</v>
      </c>
      <c r="L104" s="655">
        <f>J104/(kriteriebefolkning!$P$17+kriteriebefolkning!$Q$17+kriteriebefolkning!$R$17)</f>
        <v>1.4593214155417731E-3</v>
      </c>
      <c r="M104" s="169"/>
    </row>
    <row r="105" spans="1:13" customFormat="1" ht="12.9" customHeight="1" x14ac:dyDescent="0.25">
      <c r="A105" s="652">
        <v>14</v>
      </c>
      <c r="B105" s="620" t="s">
        <v>27</v>
      </c>
      <c r="C105" s="689">
        <f t="shared" si="9"/>
        <v>2</v>
      </c>
      <c r="D105" s="663">
        <f t="shared" si="9"/>
        <v>1</v>
      </c>
      <c r="E105" s="663">
        <f t="shared" si="9"/>
        <v>7</v>
      </c>
      <c r="F105" s="663">
        <f t="shared" si="10"/>
        <v>0</v>
      </c>
      <c r="G105" s="663">
        <f t="shared" si="10"/>
        <v>2</v>
      </c>
      <c r="H105" s="663">
        <f t="shared" si="10"/>
        <v>1</v>
      </c>
      <c r="I105" s="690">
        <f t="shared" si="10"/>
        <v>0</v>
      </c>
      <c r="J105" s="668">
        <f t="shared" si="11"/>
        <v>13</v>
      </c>
      <c r="K105" s="669">
        <f t="shared" si="12"/>
        <v>90</v>
      </c>
      <c r="L105" s="655">
        <f>J105/(kriteriebefolkning!$P$18+kriteriebefolkning!$Q$18+kriteriebefolkning!$R$18)</f>
        <v>5.5962117950925528E-3</v>
      </c>
      <c r="M105" s="169"/>
    </row>
    <row r="106" spans="1:13" customFormat="1" ht="12.9" customHeight="1" thickBot="1" x14ac:dyDescent="0.3">
      <c r="A106" s="670">
        <v>15</v>
      </c>
      <c r="B106" s="625" t="s">
        <v>28</v>
      </c>
      <c r="C106" s="691">
        <f t="shared" si="9"/>
        <v>0</v>
      </c>
      <c r="D106" s="692">
        <f t="shared" si="9"/>
        <v>0</v>
      </c>
      <c r="E106" s="692">
        <f t="shared" si="9"/>
        <v>0</v>
      </c>
      <c r="F106" s="692">
        <f t="shared" si="10"/>
        <v>0</v>
      </c>
      <c r="G106" s="692">
        <f t="shared" si="10"/>
        <v>0</v>
      </c>
      <c r="H106" s="692">
        <f t="shared" si="10"/>
        <v>0</v>
      </c>
      <c r="I106" s="693">
        <f t="shared" si="10"/>
        <v>0</v>
      </c>
      <c r="J106" s="671">
        <f t="shared" si="11"/>
        <v>0</v>
      </c>
      <c r="K106" s="672">
        <f t="shared" si="12"/>
        <v>0</v>
      </c>
      <c r="L106" s="673">
        <f>J106/(kriteriebefolkning!$P$19+kriteriebefolkning!$Q$19+kriteriebefolkning!$R$19)</f>
        <v>0</v>
      </c>
      <c r="M106" s="169"/>
    </row>
    <row r="107" spans="1:13" s="37" customFormat="1" ht="18.75" customHeight="1" x14ac:dyDescent="0.25">
      <c r="A107" s="674"/>
      <c r="B107" s="981" t="s">
        <v>488</v>
      </c>
      <c r="C107" s="982">
        <f t="shared" ref="C107:J107" si="13">SUM(C92:C106)</f>
        <v>14</v>
      </c>
      <c r="D107" s="675">
        <f t="shared" si="13"/>
        <v>7</v>
      </c>
      <c r="E107" s="675">
        <f t="shared" si="13"/>
        <v>12</v>
      </c>
      <c r="F107" s="675">
        <f t="shared" si="13"/>
        <v>3</v>
      </c>
      <c r="G107" s="675">
        <f t="shared" si="13"/>
        <v>2</v>
      </c>
      <c r="H107" s="675">
        <f t="shared" si="13"/>
        <v>4</v>
      </c>
      <c r="I107" s="983">
        <f t="shared" si="13"/>
        <v>2</v>
      </c>
      <c r="J107" s="986">
        <f t="shared" si="13"/>
        <v>44</v>
      </c>
      <c r="K107" s="990">
        <f t="shared" si="12"/>
        <v>87.5</v>
      </c>
      <c r="L107" s="984">
        <f>J107/(kriteriebefolkning!$P$4+kriteriebefolkning!$Q$4+kriteriebefolkning!$R$4)</f>
        <v>2.2315768118882184E-3</v>
      </c>
      <c r="M107" s="638"/>
    </row>
    <row r="108" spans="1:13" s="555" customFormat="1" ht="18.75" customHeight="1" x14ac:dyDescent="0.2">
      <c r="A108" s="662"/>
      <c r="B108" s="860" t="s">
        <v>436</v>
      </c>
      <c r="C108" s="689">
        <v>23</v>
      </c>
      <c r="D108" s="663">
        <v>12</v>
      </c>
      <c r="E108" s="663">
        <v>5</v>
      </c>
      <c r="F108" s="663">
        <v>0</v>
      </c>
      <c r="G108" s="663">
        <v>4</v>
      </c>
      <c r="H108" s="663">
        <v>3</v>
      </c>
      <c r="I108" s="690">
        <v>1</v>
      </c>
      <c r="J108" s="988">
        <v>48</v>
      </c>
      <c r="K108" s="993">
        <v>63.229166666666664</v>
      </c>
      <c r="L108" s="989">
        <v>2.259355142386444E-3</v>
      </c>
      <c r="M108" s="592"/>
    </row>
    <row r="109" spans="1:13" s="555" customFormat="1" ht="18.75" customHeight="1" x14ac:dyDescent="0.2">
      <c r="A109" s="861"/>
      <c r="B109" s="859" t="s">
        <v>387</v>
      </c>
      <c r="C109" s="979">
        <v>33</v>
      </c>
      <c r="D109" s="858">
        <v>16</v>
      </c>
      <c r="E109" s="858">
        <v>2</v>
      </c>
      <c r="F109" s="858">
        <v>1</v>
      </c>
      <c r="G109" s="858">
        <v>2</v>
      </c>
      <c r="H109" s="858">
        <v>0</v>
      </c>
      <c r="I109" s="980">
        <v>0</v>
      </c>
      <c r="J109" s="987">
        <v>54</v>
      </c>
      <c r="K109" s="992">
        <v>32.777777777777779</v>
      </c>
      <c r="L109" s="1170">
        <v>2.4983806791894145E-3</v>
      </c>
      <c r="M109" s="592"/>
    </row>
    <row r="110" spans="1:13" ht="18.75" customHeight="1" thickBot="1" x14ac:dyDescent="0.25">
      <c r="A110" s="676"/>
      <c r="B110" s="862" t="s">
        <v>200</v>
      </c>
      <c r="C110" s="867">
        <v>20</v>
      </c>
      <c r="D110" s="677">
        <v>5</v>
      </c>
      <c r="E110" s="677">
        <v>4</v>
      </c>
      <c r="F110" s="677">
        <v>4</v>
      </c>
      <c r="G110" s="677">
        <v>2</v>
      </c>
      <c r="H110" s="677">
        <v>2</v>
      </c>
      <c r="I110" s="868">
        <v>0</v>
      </c>
      <c r="J110" s="1171">
        <v>37</v>
      </c>
      <c r="K110" s="991">
        <v>56.351351351351354</v>
      </c>
      <c r="L110" s="985">
        <v>1.6537051935282025E-3</v>
      </c>
      <c r="M110" s="592"/>
    </row>
    <row r="111" spans="1:13" customFormat="1" ht="13.2" x14ac:dyDescent="0.25">
      <c r="A111" s="664" t="s">
        <v>60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169"/>
    </row>
    <row r="112" spans="1:13" customFormat="1" ht="13.2" x14ac:dyDescent="0.25">
      <c r="A112" s="664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169"/>
    </row>
    <row r="113" spans="1:13" x14ac:dyDescent="0.2">
      <c r="A113" s="637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</row>
    <row r="114" spans="1:13" customFormat="1" ht="27" customHeight="1" thickBot="1" x14ac:dyDescent="0.3">
      <c r="A114" s="627" t="s">
        <v>508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169"/>
    </row>
    <row r="115" spans="1:13" s="11" customFormat="1" ht="19.5" customHeight="1" thickBot="1" x14ac:dyDescent="0.3">
      <c r="A115" s="639"/>
      <c r="B115" s="640"/>
      <c r="C115" s="1514" t="s">
        <v>179</v>
      </c>
      <c r="D115" s="1514"/>
      <c r="E115" s="1514"/>
      <c r="F115" s="1514"/>
      <c r="G115" s="1514"/>
      <c r="H115" s="1514"/>
      <c r="I115" s="1514"/>
      <c r="J115" s="641"/>
      <c r="K115" s="642"/>
      <c r="L115" s="643"/>
      <c r="M115" s="591"/>
    </row>
    <row r="116" spans="1:13" s="11" customFormat="1" ht="50.25" customHeight="1" thickBot="1" x14ac:dyDescent="0.3">
      <c r="A116" s="644" t="s">
        <v>2</v>
      </c>
      <c r="B116" s="608" t="s">
        <v>3</v>
      </c>
      <c r="C116" s="612" t="s">
        <v>50</v>
      </c>
      <c r="D116" s="613" t="s">
        <v>51</v>
      </c>
      <c r="E116" s="613" t="s">
        <v>52</v>
      </c>
      <c r="F116" s="613" t="s">
        <v>53</v>
      </c>
      <c r="G116" s="613" t="s">
        <v>54</v>
      </c>
      <c r="H116" s="613" t="s">
        <v>55</v>
      </c>
      <c r="I116" s="611" t="s">
        <v>56</v>
      </c>
      <c r="J116" s="615" t="s">
        <v>57</v>
      </c>
      <c r="K116" s="615" t="s">
        <v>58</v>
      </c>
      <c r="L116" s="665" t="s">
        <v>178</v>
      </c>
      <c r="M116" s="591"/>
    </row>
    <row r="117" spans="1:13" customFormat="1" ht="12.9" customHeight="1" x14ac:dyDescent="0.25">
      <c r="A117" s="648">
        <v>1</v>
      </c>
      <c r="B117" s="617" t="s">
        <v>14</v>
      </c>
      <c r="C117" s="686">
        <v>4</v>
      </c>
      <c r="D117" s="687">
        <v>3</v>
      </c>
      <c r="E117" s="687">
        <v>3</v>
      </c>
      <c r="F117" s="687">
        <v>1</v>
      </c>
      <c r="G117" s="687">
        <v>3</v>
      </c>
      <c r="H117" s="687">
        <v>1</v>
      </c>
      <c r="I117" s="688">
        <v>0</v>
      </c>
      <c r="J117" s="694">
        <f t="shared" ref="J117:J131" si="14">SUM(C117:I117)</f>
        <v>15</v>
      </c>
      <c r="K117" s="695">
        <f t="shared" ref="K117:K132" si="15">IF(J117=0,0,(C117*15+D117*45+E117*75+F117*105+G117*150+H117*270+I117*365)/J117)</f>
        <v>83</v>
      </c>
      <c r="L117" s="651">
        <f>J117/(kriteriebefolkning!$P$5+kriteriebefolkning!$Q$5+kriteriebefolkning!$R$5)</f>
        <v>2.2488755622188907E-2</v>
      </c>
      <c r="M117" s="169"/>
    </row>
    <row r="118" spans="1:13" customFormat="1" ht="12.9" customHeight="1" x14ac:dyDescent="0.25">
      <c r="A118" s="652">
        <v>2</v>
      </c>
      <c r="B118" s="620" t="s">
        <v>15</v>
      </c>
      <c r="C118" s="689">
        <v>2</v>
      </c>
      <c r="D118" s="663">
        <v>0</v>
      </c>
      <c r="E118" s="663">
        <v>1</v>
      </c>
      <c r="F118" s="663">
        <v>1</v>
      </c>
      <c r="G118" s="663">
        <v>3</v>
      </c>
      <c r="H118" s="663">
        <v>1</v>
      </c>
      <c r="I118" s="690">
        <v>0</v>
      </c>
      <c r="J118" s="696">
        <f t="shared" si="14"/>
        <v>8</v>
      </c>
      <c r="K118" s="697">
        <f t="shared" si="15"/>
        <v>116.25</v>
      </c>
      <c r="L118" s="655">
        <f>J118/(kriteriebefolkning!$P$6+kriteriebefolkning!$Q$6+kriteriebefolkning!$R$6)</f>
        <v>1.2598425196850394E-2</v>
      </c>
      <c r="M118" s="169"/>
    </row>
    <row r="119" spans="1:13" customFormat="1" ht="12.9" customHeight="1" x14ac:dyDescent="0.25">
      <c r="A119" s="652">
        <v>3</v>
      </c>
      <c r="B119" s="620" t="s">
        <v>16</v>
      </c>
      <c r="C119" s="689">
        <v>1</v>
      </c>
      <c r="D119" s="663">
        <v>1</v>
      </c>
      <c r="E119" s="663">
        <v>1</v>
      </c>
      <c r="F119" s="663">
        <v>0</v>
      </c>
      <c r="G119" s="663">
        <v>1</v>
      </c>
      <c r="H119" s="663">
        <v>4</v>
      </c>
      <c r="I119" s="690">
        <v>3</v>
      </c>
      <c r="J119" s="696">
        <f t="shared" si="14"/>
        <v>11</v>
      </c>
      <c r="K119" s="697">
        <f t="shared" si="15"/>
        <v>223.63636363636363</v>
      </c>
      <c r="L119" s="655">
        <f>J119/(kriteriebefolkning!$P$7+kriteriebefolkning!$Q$7+kriteriebefolkning!$R$7)</f>
        <v>1.8092105263157895E-2</v>
      </c>
      <c r="M119" s="169"/>
    </row>
    <row r="120" spans="1:13" customFormat="1" ht="12.9" customHeight="1" x14ac:dyDescent="0.25">
      <c r="A120" s="652">
        <v>4</v>
      </c>
      <c r="B120" s="620" t="s">
        <v>17</v>
      </c>
      <c r="C120" s="689">
        <v>3</v>
      </c>
      <c r="D120" s="663">
        <v>2</v>
      </c>
      <c r="E120" s="663">
        <v>0</v>
      </c>
      <c r="F120" s="663">
        <v>1</v>
      </c>
      <c r="G120" s="663">
        <v>2</v>
      </c>
      <c r="H120" s="663">
        <v>2</v>
      </c>
      <c r="I120" s="690">
        <v>0</v>
      </c>
      <c r="J120" s="696">
        <f t="shared" si="14"/>
        <v>10</v>
      </c>
      <c r="K120" s="697">
        <f t="shared" si="15"/>
        <v>108</v>
      </c>
      <c r="L120" s="655">
        <f>J120/(kriteriebefolkning!$P$8+kriteriebefolkning!$Q$8+kriteriebefolkning!$R$8)</f>
        <v>1.607717041800643E-2</v>
      </c>
      <c r="M120" s="169"/>
    </row>
    <row r="121" spans="1:13" customFormat="1" ht="12.9" customHeight="1" x14ac:dyDescent="0.25">
      <c r="A121" s="652">
        <v>5</v>
      </c>
      <c r="B121" s="620" t="s">
        <v>18</v>
      </c>
      <c r="C121" s="689">
        <v>13</v>
      </c>
      <c r="D121" s="663">
        <v>5</v>
      </c>
      <c r="E121" s="663">
        <v>11</v>
      </c>
      <c r="F121" s="663">
        <v>0</v>
      </c>
      <c r="G121" s="663">
        <v>3</v>
      </c>
      <c r="H121" s="663">
        <v>4</v>
      </c>
      <c r="I121" s="690">
        <v>3</v>
      </c>
      <c r="J121" s="696">
        <f t="shared" si="14"/>
        <v>39</v>
      </c>
      <c r="K121" s="697">
        <f t="shared" si="15"/>
        <v>99.230769230769226</v>
      </c>
      <c r="L121" s="655">
        <f>J121/(kriteriebefolkning!$P$9+kriteriebefolkning!$Q$9+kriteriebefolkning!$R$9)</f>
        <v>2.1739130434782608E-2</v>
      </c>
      <c r="M121" s="169"/>
    </row>
    <row r="122" spans="1:13" customFormat="1" ht="18.75" customHeight="1" x14ac:dyDescent="0.25">
      <c r="A122" s="656">
        <v>6</v>
      </c>
      <c r="B122" s="623" t="s">
        <v>19</v>
      </c>
      <c r="C122" s="689">
        <v>6</v>
      </c>
      <c r="D122" s="663">
        <v>9</v>
      </c>
      <c r="E122" s="663">
        <v>1</v>
      </c>
      <c r="F122" s="663">
        <v>3</v>
      </c>
      <c r="G122" s="663">
        <v>7</v>
      </c>
      <c r="H122" s="663">
        <v>2</v>
      </c>
      <c r="I122" s="690">
        <v>0</v>
      </c>
      <c r="J122" s="696">
        <f t="shared" si="14"/>
        <v>28</v>
      </c>
      <c r="K122" s="697">
        <f t="shared" si="15"/>
        <v>88.392857142857139</v>
      </c>
      <c r="L122" s="655">
        <f>J122/(kriteriebefolkning!$P$10+kriteriebefolkning!$Q$10+kriteriebefolkning!$R$10)</f>
        <v>1.8704074816299265E-2</v>
      </c>
      <c r="M122" s="169"/>
    </row>
    <row r="123" spans="1:13" customFormat="1" ht="12.9" customHeight="1" x14ac:dyDescent="0.25">
      <c r="A123" s="656">
        <v>7</v>
      </c>
      <c r="B123" s="623" t="s">
        <v>20</v>
      </c>
      <c r="C123" s="689">
        <v>2</v>
      </c>
      <c r="D123" s="663">
        <v>2</v>
      </c>
      <c r="E123" s="663">
        <v>2</v>
      </c>
      <c r="F123" s="663">
        <v>8</v>
      </c>
      <c r="G123" s="663">
        <v>6</v>
      </c>
      <c r="H123" s="663">
        <v>3</v>
      </c>
      <c r="I123" s="690">
        <v>2</v>
      </c>
      <c r="J123" s="696">
        <f t="shared" si="14"/>
        <v>25</v>
      </c>
      <c r="K123" s="697">
        <f t="shared" si="15"/>
        <v>142</v>
      </c>
      <c r="L123" s="655">
        <f>J123/(kriteriebefolkning!$P$11+kriteriebefolkning!$Q$11+kriteriebefolkning!$R$11)</f>
        <v>1.3262599469496022E-2</v>
      </c>
      <c r="M123" s="169"/>
    </row>
    <row r="124" spans="1:13" customFormat="1" ht="12.9" customHeight="1" x14ac:dyDescent="0.25">
      <c r="A124" s="652">
        <v>8</v>
      </c>
      <c r="B124" s="620" t="s">
        <v>21</v>
      </c>
      <c r="C124" s="689">
        <v>6</v>
      </c>
      <c r="D124" s="663">
        <v>3</v>
      </c>
      <c r="E124" s="663">
        <v>6</v>
      </c>
      <c r="F124" s="663">
        <v>4</v>
      </c>
      <c r="G124" s="663">
        <v>4</v>
      </c>
      <c r="H124" s="663">
        <v>3</v>
      </c>
      <c r="I124" s="690">
        <v>7</v>
      </c>
      <c r="J124" s="696">
        <f t="shared" si="14"/>
        <v>33</v>
      </c>
      <c r="K124" s="697">
        <f t="shared" si="15"/>
        <v>153.33333333333334</v>
      </c>
      <c r="L124" s="655">
        <f>J124/(kriteriebefolkning!$P$12+kriteriebefolkning!$Q$12+kriteriebefolkning!$R$12)</f>
        <v>1.8425460636515914E-2</v>
      </c>
      <c r="M124" s="169"/>
    </row>
    <row r="125" spans="1:13" customFormat="1" ht="12.9" customHeight="1" x14ac:dyDescent="0.25">
      <c r="A125" s="652">
        <v>9</v>
      </c>
      <c r="B125" s="620" t="s">
        <v>22</v>
      </c>
      <c r="C125" s="689">
        <v>3</v>
      </c>
      <c r="D125" s="663">
        <v>2</v>
      </c>
      <c r="E125" s="663">
        <v>1</v>
      </c>
      <c r="F125" s="663">
        <v>0</v>
      </c>
      <c r="G125" s="663">
        <v>1</v>
      </c>
      <c r="H125" s="663">
        <v>3</v>
      </c>
      <c r="I125" s="690">
        <v>0</v>
      </c>
      <c r="J125" s="696">
        <f t="shared" si="14"/>
        <v>10</v>
      </c>
      <c r="K125" s="697">
        <f t="shared" si="15"/>
        <v>117</v>
      </c>
      <c r="L125" s="655">
        <f>J125/(kriteriebefolkning!$P$13+kriteriebefolkning!$Q$13+kriteriebefolkning!$R$13)</f>
        <v>9.4517958412098299E-3</v>
      </c>
      <c r="M125" s="169"/>
    </row>
    <row r="126" spans="1:13" customFormat="1" ht="12.9" customHeight="1" x14ac:dyDescent="0.25">
      <c r="A126" s="652">
        <v>10</v>
      </c>
      <c r="B126" s="620" t="s">
        <v>23</v>
      </c>
      <c r="C126" s="689">
        <v>1</v>
      </c>
      <c r="D126" s="663">
        <v>2</v>
      </c>
      <c r="E126" s="663">
        <v>0</v>
      </c>
      <c r="F126" s="663">
        <v>0</v>
      </c>
      <c r="G126" s="663">
        <v>0</v>
      </c>
      <c r="H126" s="663">
        <v>0</v>
      </c>
      <c r="I126" s="690">
        <v>0</v>
      </c>
      <c r="J126" s="696">
        <f t="shared" si="14"/>
        <v>3</v>
      </c>
      <c r="K126" s="697">
        <f t="shared" si="15"/>
        <v>35</v>
      </c>
      <c r="L126" s="655">
        <f>J126/(kriteriebefolkning!$P$14+kriteriebefolkning!$Q$14+kriteriebefolkning!$R$14)</f>
        <v>2.9850746268656717E-3</v>
      </c>
      <c r="M126" s="169"/>
    </row>
    <row r="127" spans="1:13" customFormat="1" ht="19.5" customHeight="1" x14ac:dyDescent="0.25">
      <c r="A127" s="656">
        <v>11</v>
      </c>
      <c r="B127" s="623" t="s">
        <v>24</v>
      </c>
      <c r="C127" s="689">
        <v>1</v>
      </c>
      <c r="D127" s="663">
        <v>3</v>
      </c>
      <c r="E127" s="663">
        <v>5</v>
      </c>
      <c r="F127" s="663">
        <v>0</v>
      </c>
      <c r="G127" s="663">
        <v>0</v>
      </c>
      <c r="H127" s="663">
        <v>0</v>
      </c>
      <c r="I127" s="690">
        <v>0</v>
      </c>
      <c r="J127" s="696">
        <f t="shared" si="14"/>
        <v>9</v>
      </c>
      <c r="K127" s="697">
        <f t="shared" si="15"/>
        <v>58.333333333333336</v>
      </c>
      <c r="L127" s="655">
        <f>J127/(kriteriebefolkning!$P$15+kriteriebefolkning!$Q$15+kriteriebefolkning!$R$15)</f>
        <v>9.1277890466531439E-3</v>
      </c>
      <c r="M127" s="169"/>
    </row>
    <row r="128" spans="1:13" customFormat="1" ht="12.9" customHeight="1" x14ac:dyDescent="0.25">
      <c r="A128" s="652">
        <v>12</v>
      </c>
      <c r="B128" s="620" t="s">
        <v>25</v>
      </c>
      <c r="C128" s="689">
        <v>7</v>
      </c>
      <c r="D128" s="663">
        <v>3</v>
      </c>
      <c r="E128" s="663">
        <v>3</v>
      </c>
      <c r="F128" s="663">
        <v>2</v>
      </c>
      <c r="G128" s="663">
        <v>1</v>
      </c>
      <c r="H128" s="663">
        <v>6</v>
      </c>
      <c r="I128" s="690">
        <v>1</v>
      </c>
      <c r="J128" s="696">
        <f t="shared" si="14"/>
        <v>23</v>
      </c>
      <c r="K128" s="697">
        <f t="shared" si="15"/>
        <v>122.17391304347827</v>
      </c>
      <c r="L128" s="655">
        <f>J128/(kriteriebefolkning!$P$16+kriteriebefolkning!$Q$16+kriteriebefolkning!$R$16)</f>
        <v>1.5540540540540541E-2</v>
      </c>
      <c r="M128" s="169"/>
    </row>
    <row r="129" spans="1:13" customFormat="1" ht="12.9" customHeight="1" x14ac:dyDescent="0.25">
      <c r="A129" s="652">
        <v>13</v>
      </c>
      <c r="B129" s="620" t="s">
        <v>26</v>
      </c>
      <c r="C129" s="689">
        <v>10</v>
      </c>
      <c r="D129" s="663">
        <v>13</v>
      </c>
      <c r="E129" s="663">
        <v>9</v>
      </c>
      <c r="F129" s="663">
        <v>3</v>
      </c>
      <c r="G129" s="663">
        <v>2</v>
      </c>
      <c r="H129" s="663">
        <v>5</v>
      </c>
      <c r="I129" s="690">
        <v>0</v>
      </c>
      <c r="J129" s="696">
        <f t="shared" si="14"/>
        <v>42</v>
      </c>
      <c r="K129" s="697">
        <f t="shared" si="15"/>
        <v>80.357142857142861</v>
      </c>
      <c r="L129" s="655">
        <f>J129/(kriteriebefolkning!$P$17+kriteriebefolkning!$Q$17+kriteriebefolkning!$R$17)</f>
        <v>1.5322874863188618E-2</v>
      </c>
      <c r="M129" s="169"/>
    </row>
    <row r="130" spans="1:13" customFormat="1" ht="12.9" customHeight="1" x14ac:dyDescent="0.25">
      <c r="A130" s="652">
        <v>14</v>
      </c>
      <c r="B130" s="620" t="s">
        <v>27</v>
      </c>
      <c r="C130" s="689">
        <v>11</v>
      </c>
      <c r="D130" s="663">
        <v>6</v>
      </c>
      <c r="E130" s="663">
        <v>10</v>
      </c>
      <c r="F130" s="663">
        <v>9</v>
      </c>
      <c r="G130" s="663">
        <v>6</v>
      </c>
      <c r="H130" s="663">
        <v>10</v>
      </c>
      <c r="I130" s="690">
        <v>1</v>
      </c>
      <c r="J130" s="696">
        <f t="shared" si="14"/>
        <v>53</v>
      </c>
      <c r="K130" s="697">
        <f t="shared" si="15"/>
        <v>115</v>
      </c>
      <c r="L130" s="655">
        <f>J130/(kriteriebefolkning!$P$18+kriteriebefolkning!$Q$18+kriteriebefolkning!$R$18)</f>
        <v>2.2815325010761944E-2</v>
      </c>
      <c r="M130" s="169"/>
    </row>
    <row r="131" spans="1:13" customFormat="1" ht="12.9" customHeight="1" thickBot="1" x14ac:dyDescent="0.3">
      <c r="A131" s="670">
        <v>15</v>
      </c>
      <c r="B131" s="625" t="s">
        <v>28</v>
      </c>
      <c r="C131" s="691">
        <v>7</v>
      </c>
      <c r="D131" s="692">
        <v>0</v>
      </c>
      <c r="E131" s="692">
        <v>0</v>
      </c>
      <c r="F131" s="692">
        <v>0</v>
      </c>
      <c r="G131" s="692">
        <v>0</v>
      </c>
      <c r="H131" s="692">
        <v>0</v>
      </c>
      <c r="I131" s="693">
        <v>0</v>
      </c>
      <c r="J131" s="698">
        <f t="shared" si="14"/>
        <v>7</v>
      </c>
      <c r="K131" s="699">
        <f t="shared" si="15"/>
        <v>15</v>
      </c>
      <c r="L131" s="673">
        <f>J131/(kriteriebefolkning!$P$19+kriteriebefolkning!$Q$19+kriteriebefolkning!$R$19)</f>
        <v>1.1570247933884297E-2</v>
      </c>
      <c r="M131" s="169"/>
    </row>
    <row r="132" spans="1:13" s="37" customFormat="1" ht="22.5" customHeight="1" x14ac:dyDescent="0.25">
      <c r="A132" s="674"/>
      <c r="B132" s="981" t="s">
        <v>488</v>
      </c>
      <c r="C132" s="982">
        <f t="shared" ref="C132:J132" si="16">SUM(C117:C131)</f>
        <v>77</v>
      </c>
      <c r="D132" s="675">
        <f t="shared" si="16"/>
        <v>54</v>
      </c>
      <c r="E132" s="675">
        <f t="shared" si="16"/>
        <v>53</v>
      </c>
      <c r="F132" s="675">
        <f t="shared" si="16"/>
        <v>32</v>
      </c>
      <c r="G132" s="675">
        <f t="shared" si="16"/>
        <v>39</v>
      </c>
      <c r="H132" s="675">
        <f t="shared" si="16"/>
        <v>44</v>
      </c>
      <c r="I132" s="983">
        <f t="shared" si="16"/>
        <v>17</v>
      </c>
      <c r="J132" s="986">
        <f t="shared" si="16"/>
        <v>316</v>
      </c>
      <c r="K132" s="990">
        <f t="shared" si="15"/>
        <v>110.3006329113924</v>
      </c>
      <c r="L132" s="984">
        <f>J132/(kriteriebefolkning!$P$4+kriteriebefolkning!$Q$4+kriteriebefolkning!$R$4)</f>
        <v>1.602677892174266E-2</v>
      </c>
      <c r="M132" s="638"/>
    </row>
    <row r="133" spans="1:13" s="555" customFormat="1" ht="22.5" customHeight="1" x14ac:dyDescent="0.2">
      <c r="A133" s="662"/>
      <c r="B133" s="860" t="s">
        <v>436</v>
      </c>
      <c r="C133" s="689">
        <v>50</v>
      </c>
      <c r="D133" s="663">
        <v>46</v>
      </c>
      <c r="E133" s="663">
        <v>47</v>
      </c>
      <c r="F133" s="663">
        <v>38</v>
      </c>
      <c r="G133" s="663">
        <v>47</v>
      </c>
      <c r="H133" s="663">
        <v>58</v>
      </c>
      <c r="I133" s="690">
        <v>3</v>
      </c>
      <c r="J133" s="988">
        <v>289</v>
      </c>
      <c r="K133" s="993">
        <v>118.13148788927336</v>
      </c>
      <c r="L133" s="989">
        <v>1.3603200753118381E-2</v>
      </c>
      <c r="M133" s="592"/>
    </row>
    <row r="134" spans="1:13" s="555" customFormat="1" ht="22.5" customHeight="1" x14ac:dyDescent="0.2">
      <c r="A134" s="861"/>
      <c r="B134" s="859" t="s">
        <v>387</v>
      </c>
      <c r="C134" s="979">
        <v>54</v>
      </c>
      <c r="D134" s="858">
        <v>61</v>
      </c>
      <c r="E134" s="858">
        <v>64</v>
      </c>
      <c r="F134" s="858">
        <v>44</v>
      </c>
      <c r="G134" s="858">
        <v>60</v>
      </c>
      <c r="H134" s="858">
        <v>57</v>
      </c>
      <c r="I134" s="980">
        <v>2</v>
      </c>
      <c r="J134" s="987">
        <v>342</v>
      </c>
      <c r="K134" s="992">
        <v>111.38888888888889</v>
      </c>
      <c r="L134" s="1170">
        <v>1.5823077634866289E-2</v>
      </c>
      <c r="M134" s="592"/>
    </row>
    <row r="135" spans="1:13" ht="22.5" customHeight="1" thickBot="1" x14ac:dyDescent="0.25">
      <c r="A135" s="676"/>
      <c r="B135" s="862" t="s">
        <v>200</v>
      </c>
      <c r="C135" s="867">
        <v>49</v>
      </c>
      <c r="D135" s="677">
        <v>49</v>
      </c>
      <c r="E135" s="677">
        <v>40</v>
      </c>
      <c r="F135" s="677">
        <v>20</v>
      </c>
      <c r="G135" s="677">
        <v>23</v>
      </c>
      <c r="H135" s="677">
        <v>48</v>
      </c>
      <c r="I135" s="868">
        <v>11</v>
      </c>
      <c r="J135" s="1171">
        <v>240</v>
      </c>
      <c r="K135" s="991">
        <v>118.60416666666667</v>
      </c>
      <c r="L135" s="985">
        <v>1.0726736390453205E-2</v>
      </c>
      <c r="M135" s="592"/>
    </row>
    <row r="136" spans="1:13" customFormat="1" ht="13.2" x14ac:dyDescent="0.25">
      <c r="A136" s="664" t="s">
        <v>60</v>
      </c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169"/>
    </row>
    <row r="137" spans="1:13" customFormat="1" ht="13.2" x14ac:dyDescent="0.25">
      <c r="A137" s="664" t="s">
        <v>180</v>
      </c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169"/>
    </row>
    <row r="138" spans="1:13" x14ac:dyDescent="0.2">
      <c r="A138" s="631"/>
      <c r="B138" s="80"/>
      <c r="C138" s="80"/>
      <c r="D138" s="80"/>
      <c r="E138" s="80"/>
      <c r="F138" s="80"/>
      <c r="G138" s="80"/>
      <c r="H138" s="80"/>
      <c r="I138" s="80"/>
      <c r="J138" s="80"/>
      <c r="K138" s="80"/>
    </row>
    <row r="139" spans="1:13" x14ac:dyDescent="0.2">
      <c r="A139" s="631"/>
      <c r="B139" s="80"/>
      <c r="C139" s="80"/>
      <c r="D139" s="80"/>
      <c r="E139" s="80"/>
      <c r="F139" s="80"/>
      <c r="G139" s="80"/>
      <c r="H139" s="80"/>
      <c r="I139" s="80"/>
      <c r="J139" s="80"/>
      <c r="K139" s="80"/>
    </row>
    <row r="140" spans="1:13" x14ac:dyDescent="0.2">
      <c r="A140" s="631"/>
      <c r="B140" s="80"/>
      <c r="C140" s="80"/>
      <c r="D140" s="80"/>
      <c r="E140" s="80"/>
      <c r="F140" s="80"/>
      <c r="G140" s="80"/>
      <c r="H140" s="80"/>
      <c r="I140" s="80"/>
      <c r="J140" s="80"/>
      <c r="K140" s="80"/>
    </row>
    <row r="141" spans="1:13" x14ac:dyDescent="0.2">
      <c r="A141" s="631"/>
      <c r="B141" s="80"/>
      <c r="C141" s="80"/>
      <c r="D141" s="80"/>
      <c r="E141" s="80"/>
      <c r="F141" s="80"/>
      <c r="G141" s="80"/>
      <c r="H141" s="80"/>
      <c r="I141" s="80"/>
      <c r="J141" s="80"/>
      <c r="K141" s="80"/>
    </row>
    <row r="142" spans="1:13" x14ac:dyDescent="0.2">
      <c r="A142" s="631"/>
      <c r="B142" s="80"/>
      <c r="C142" s="80"/>
      <c r="D142" s="80"/>
      <c r="E142" s="80"/>
      <c r="F142" s="80"/>
      <c r="G142" s="80"/>
      <c r="H142" s="80"/>
      <c r="I142" s="80"/>
      <c r="J142" s="80"/>
      <c r="K142" s="80"/>
    </row>
    <row r="143" spans="1:13" x14ac:dyDescent="0.2">
      <c r="A143" s="631"/>
      <c r="B143" s="80"/>
      <c r="C143" s="80"/>
      <c r="D143" s="80"/>
      <c r="E143" s="80"/>
      <c r="F143" s="80"/>
      <c r="G143" s="80"/>
      <c r="H143" s="80"/>
      <c r="I143" s="80"/>
      <c r="J143" s="80"/>
      <c r="K143" s="80"/>
    </row>
  </sheetData>
  <mergeCells count="5">
    <mergeCell ref="C90:I90"/>
    <mergeCell ref="C115:I115"/>
    <mergeCell ref="C11:I11"/>
    <mergeCell ref="C37:I37"/>
    <mergeCell ref="C63:I63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1"/>
  <headerFooter alignWithMargins="0">
    <oddFooter>&amp;L&amp;F&amp;RÅrsstatistikk 2016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AH36"/>
  <sheetViews>
    <sheetView zoomScaleNormal="100" workbookViewId="0">
      <selection activeCell="B20" sqref="B20"/>
    </sheetView>
  </sheetViews>
  <sheetFormatPr baseColWidth="10" defaultColWidth="11.44140625" defaultRowHeight="13.2" x14ac:dyDescent="0.25"/>
  <cols>
    <col min="1" max="1" width="23.5546875" style="1080" customWidth="1"/>
    <col min="2" max="2" width="10.6640625" style="815" customWidth="1"/>
    <col min="3" max="19" width="8.6640625" style="816" customWidth="1"/>
    <col min="20" max="20" width="3.33203125" style="1080" customWidth="1"/>
    <col min="21" max="27" width="8.33203125" style="1080" customWidth="1"/>
    <col min="28" max="28" width="4.6640625" style="1080" customWidth="1"/>
    <col min="29" max="34" width="7.6640625" style="1080" customWidth="1"/>
    <col min="35" max="16384" width="11.44140625" style="1080"/>
  </cols>
  <sheetData>
    <row r="1" spans="1:27" x14ac:dyDescent="0.25">
      <c r="A1" s="799" t="s">
        <v>526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1078"/>
      <c r="O1" s="1078"/>
      <c r="P1" s="1079" t="s">
        <v>451</v>
      </c>
      <c r="Q1" s="1078"/>
      <c r="R1" s="1078"/>
      <c r="S1" s="1078"/>
    </row>
    <row r="2" spans="1:27" x14ac:dyDescent="0.25">
      <c r="A2" s="800"/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U2" s="1081" t="s">
        <v>452</v>
      </c>
    </row>
    <row r="3" spans="1:27" s="817" customFormat="1" ht="18" customHeight="1" x14ac:dyDescent="0.25">
      <c r="A3" s="802"/>
      <c r="B3" s="803" t="s">
        <v>114</v>
      </c>
      <c r="C3" s="804" t="s">
        <v>115</v>
      </c>
      <c r="D3" s="804" t="s">
        <v>116</v>
      </c>
      <c r="E3" s="804" t="s">
        <v>117</v>
      </c>
      <c r="F3" s="804" t="s">
        <v>118</v>
      </c>
      <c r="G3" s="804" t="s">
        <v>119</v>
      </c>
      <c r="H3" s="804" t="s">
        <v>120</v>
      </c>
      <c r="I3" s="804" t="s">
        <v>121</v>
      </c>
      <c r="J3" s="804" t="s">
        <v>122</v>
      </c>
      <c r="K3" s="804" t="s">
        <v>123</v>
      </c>
      <c r="L3" s="804" t="s">
        <v>124</v>
      </c>
      <c r="M3" s="804" t="s">
        <v>125</v>
      </c>
      <c r="N3" s="804" t="s">
        <v>7</v>
      </c>
      <c r="O3" s="804" t="s">
        <v>8</v>
      </c>
      <c r="P3" s="804" t="s">
        <v>9</v>
      </c>
      <c r="Q3" s="804" t="s">
        <v>10</v>
      </c>
      <c r="R3" s="804" t="s">
        <v>419</v>
      </c>
      <c r="S3" s="804" t="s">
        <v>420</v>
      </c>
      <c r="U3" s="804" t="s">
        <v>7</v>
      </c>
      <c r="V3" s="804" t="s">
        <v>8</v>
      </c>
      <c r="W3" s="804" t="s">
        <v>9</v>
      </c>
      <c r="X3" s="804" t="s">
        <v>10</v>
      </c>
      <c r="Y3" s="804" t="s">
        <v>419</v>
      </c>
      <c r="Z3" s="804" t="s">
        <v>420</v>
      </c>
      <c r="AA3" s="804" t="s">
        <v>11</v>
      </c>
    </row>
    <row r="4" spans="1:27" ht="18" customHeight="1" x14ac:dyDescent="0.25">
      <c r="A4" s="805" t="s">
        <v>126</v>
      </c>
      <c r="B4" s="806">
        <v>666818</v>
      </c>
      <c r="C4" s="807">
        <v>9681</v>
      </c>
      <c r="D4" s="807">
        <v>41897</v>
      </c>
      <c r="E4" s="807">
        <v>49698</v>
      </c>
      <c r="F4" s="807">
        <v>17944</v>
      </c>
      <c r="G4" s="807">
        <v>12011</v>
      </c>
      <c r="H4" s="807">
        <v>12521</v>
      </c>
      <c r="I4" s="807">
        <v>45945</v>
      </c>
      <c r="J4" s="807">
        <v>72676</v>
      </c>
      <c r="K4" s="807">
        <v>125526</v>
      </c>
      <c r="L4" s="807">
        <v>93715</v>
      </c>
      <c r="M4" s="807">
        <v>113631</v>
      </c>
      <c r="N4" s="807">
        <v>37555</v>
      </c>
      <c r="O4" s="807">
        <v>13032</v>
      </c>
      <c r="P4" s="807">
        <v>9159</v>
      </c>
      <c r="Q4" s="807">
        <v>6854</v>
      </c>
      <c r="R4" s="807">
        <v>3704</v>
      </c>
      <c r="S4" s="807">
        <v>1269</v>
      </c>
      <c r="U4" s="807">
        <v>36</v>
      </c>
      <c r="V4" s="807">
        <v>21</v>
      </c>
      <c r="W4" s="807">
        <v>12</v>
      </c>
      <c r="X4" s="807">
        <v>7</v>
      </c>
      <c r="Y4" s="807">
        <v>5</v>
      </c>
      <c r="Z4" s="807">
        <v>5</v>
      </c>
      <c r="AA4" s="807">
        <v>86</v>
      </c>
    </row>
    <row r="5" spans="1:27" s="80" customFormat="1" ht="18" customHeight="1" x14ac:dyDescent="0.25">
      <c r="A5" s="808" t="s">
        <v>127</v>
      </c>
      <c r="B5" s="809">
        <v>53249</v>
      </c>
      <c r="C5" s="810">
        <v>974</v>
      </c>
      <c r="D5" s="810">
        <v>3578</v>
      </c>
      <c r="E5" s="810">
        <v>3094</v>
      </c>
      <c r="F5" s="810">
        <v>897</v>
      </c>
      <c r="G5" s="810">
        <v>623</v>
      </c>
      <c r="H5" s="810">
        <v>717</v>
      </c>
      <c r="I5" s="810">
        <v>3601</v>
      </c>
      <c r="J5" s="810">
        <v>7736</v>
      </c>
      <c r="K5" s="810">
        <v>13950</v>
      </c>
      <c r="L5" s="810">
        <v>7637</v>
      </c>
      <c r="M5" s="810">
        <v>7404</v>
      </c>
      <c r="N5" s="1082">
        <v>1846</v>
      </c>
      <c r="O5" s="1082">
        <v>484</v>
      </c>
      <c r="P5" s="1082">
        <v>305</v>
      </c>
      <c r="Q5" s="1082">
        <v>214</v>
      </c>
      <c r="R5" s="1082">
        <v>148</v>
      </c>
      <c r="S5" s="1082">
        <v>41</v>
      </c>
      <c r="U5" s="1080">
        <v>5</v>
      </c>
      <c r="V5" s="1080">
        <v>-1</v>
      </c>
      <c r="W5" s="1080">
        <v>1</v>
      </c>
      <c r="X5" s="1080">
        <v>6</v>
      </c>
      <c r="Y5" s="1080">
        <v>-4</v>
      </c>
      <c r="Z5" s="1080">
        <v>1</v>
      </c>
      <c r="AA5" s="827">
        <v>8</v>
      </c>
    </row>
    <row r="6" spans="1:27" s="80" customFormat="1" x14ac:dyDescent="0.25">
      <c r="A6" s="808" t="s">
        <v>128</v>
      </c>
      <c r="B6" s="809">
        <v>57494</v>
      </c>
      <c r="C6" s="810">
        <v>1040</v>
      </c>
      <c r="D6" s="810">
        <v>3338</v>
      </c>
      <c r="E6" s="810">
        <v>2571</v>
      </c>
      <c r="F6" s="810">
        <v>784</v>
      </c>
      <c r="G6" s="810">
        <v>506</v>
      </c>
      <c r="H6" s="810">
        <v>614</v>
      </c>
      <c r="I6" s="810">
        <v>5200</v>
      </c>
      <c r="J6" s="810">
        <v>10787</v>
      </c>
      <c r="K6" s="810">
        <v>15881</v>
      </c>
      <c r="L6" s="810">
        <v>7325</v>
      </c>
      <c r="M6" s="810">
        <v>6573</v>
      </c>
      <c r="N6" s="1082">
        <v>1679</v>
      </c>
      <c r="O6" s="1082">
        <v>487</v>
      </c>
      <c r="P6" s="1082">
        <v>270</v>
      </c>
      <c r="Q6" s="1082">
        <v>223</v>
      </c>
      <c r="R6" s="1082">
        <v>142</v>
      </c>
      <c r="S6" s="1082">
        <v>74</v>
      </c>
      <c r="U6" s="1080">
        <v>2</v>
      </c>
      <c r="V6" s="1080">
        <v>-9</v>
      </c>
      <c r="W6" s="1080">
        <v>-3</v>
      </c>
      <c r="X6" s="1080">
        <v>-24</v>
      </c>
      <c r="Y6" s="1080">
        <v>-27</v>
      </c>
      <c r="Z6" s="1080">
        <v>-12</v>
      </c>
      <c r="AA6" s="827">
        <v>-73</v>
      </c>
    </row>
    <row r="7" spans="1:27" s="80" customFormat="1" x14ac:dyDescent="0.25">
      <c r="A7" s="808" t="s">
        <v>129</v>
      </c>
      <c r="B7" s="809">
        <v>42389</v>
      </c>
      <c r="C7" s="810">
        <v>885</v>
      </c>
      <c r="D7" s="810">
        <v>2652</v>
      </c>
      <c r="E7" s="810">
        <v>1685</v>
      </c>
      <c r="F7" s="810">
        <v>467</v>
      </c>
      <c r="G7" s="810">
        <v>312</v>
      </c>
      <c r="H7" s="810">
        <v>477</v>
      </c>
      <c r="I7" s="810">
        <v>3444</v>
      </c>
      <c r="J7" s="810">
        <v>7998</v>
      </c>
      <c r="K7" s="810">
        <v>11620</v>
      </c>
      <c r="L7" s="810">
        <v>5029</v>
      </c>
      <c r="M7" s="810">
        <v>5111</v>
      </c>
      <c r="N7" s="1082">
        <v>1595</v>
      </c>
      <c r="O7" s="1082">
        <v>441</v>
      </c>
      <c r="P7" s="1082">
        <v>274</v>
      </c>
      <c r="Q7" s="1082">
        <v>198</v>
      </c>
      <c r="R7" s="1082">
        <v>136</v>
      </c>
      <c r="S7" s="1082">
        <v>65</v>
      </c>
      <c r="U7" s="1080">
        <v>-3</v>
      </c>
      <c r="V7" s="1080">
        <v>-7</v>
      </c>
      <c r="W7" s="1080">
        <v>-6</v>
      </c>
      <c r="X7" s="1080">
        <v>-20</v>
      </c>
      <c r="Y7" s="1080">
        <v>-14</v>
      </c>
      <c r="Z7" s="1080">
        <v>-3</v>
      </c>
      <c r="AA7" s="827">
        <v>-53</v>
      </c>
    </row>
    <row r="8" spans="1:27" s="80" customFormat="1" x14ac:dyDescent="0.25">
      <c r="A8" s="808" t="s">
        <v>130</v>
      </c>
      <c r="B8" s="809">
        <v>38869</v>
      </c>
      <c r="C8" s="810">
        <v>557</v>
      </c>
      <c r="D8" s="810">
        <v>1753</v>
      </c>
      <c r="E8" s="810">
        <v>1482</v>
      </c>
      <c r="F8" s="810">
        <v>488</v>
      </c>
      <c r="G8" s="810">
        <v>332</v>
      </c>
      <c r="H8" s="810">
        <v>455</v>
      </c>
      <c r="I8" s="810">
        <v>4156</v>
      </c>
      <c r="J8" s="810">
        <v>7896</v>
      </c>
      <c r="K8" s="810">
        <v>9653</v>
      </c>
      <c r="L8" s="810">
        <v>4696</v>
      </c>
      <c r="M8" s="810">
        <v>4749</v>
      </c>
      <c r="N8" s="1082">
        <v>1469</v>
      </c>
      <c r="O8" s="1082">
        <v>492</v>
      </c>
      <c r="P8" s="1082">
        <v>282</v>
      </c>
      <c r="Q8" s="1082">
        <v>196</v>
      </c>
      <c r="R8" s="1082">
        <v>144</v>
      </c>
      <c r="S8" s="1082">
        <v>69</v>
      </c>
      <c r="U8" s="1080">
        <v>-12</v>
      </c>
      <c r="V8" s="1080">
        <v>-15</v>
      </c>
      <c r="W8" s="1080">
        <v>-16</v>
      </c>
      <c r="X8" s="1080">
        <v>-33</v>
      </c>
      <c r="Y8" s="1080">
        <v>-21</v>
      </c>
      <c r="Z8" s="1080">
        <v>-29</v>
      </c>
      <c r="AA8" s="827">
        <v>-126</v>
      </c>
    </row>
    <row r="9" spans="1:27" s="80" customFormat="1" x14ac:dyDescent="0.25">
      <c r="A9" s="808" t="s">
        <v>131</v>
      </c>
      <c r="B9" s="809">
        <v>57585</v>
      </c>
      <c r="C9" s="810">
        <v>713</v>
      </c>
      <c r="D9" s="810">
        <v>2315</v>
      </c>
      <c r="E9" s="810">
        <v>2240</v>
      </c>
      <c r="F9" s="810">
        <v>803</v>
      </c>
      <c r="G9" s="810">
        <v>603</v>
      </c>
      <c r="H9" s="810">
        <v>804</v>
      </c>
      <c r="I9" s="810">
        <v>5244</v>
      </c>
      <c r="J9" s="810">
        <v>9323</v>
      </c>
      <c r="K9" s="810">
        <v>11544</v>
      </c>
      <c r="L9" s="810">
        <v>6938</v>
      </c>
      <c r="M9" s="810">
        <v>9851</v>
      </c>
      <c r="N9" s="1082">
        <v>3879</v>
      </c>
      <c r="O9" s="1082">
        <v>1396</v>
      </c>
      <c r="P9" s="1082">
        <v>835</v>
      </c>
      <c r="Q9" s="1082">
        <v>631</v>
      </c>
      <c r="R9" s="1082">
        <v>328</v>
      </c>
      <c r="S9" s="1082">
        <v>138</v>
      </c>
      <c r="U9" s="1080">
        <v>16</v>
      </c>
      <c r="V9" s="1080">
        <v>14</v>
      </c>
      <c r="W9" s="1080">
        <v>5</v>
      </c>
      <c r="X9" s="1080">
        <v>10</v>
      </c>
      <c r="Y9" s="1080">
        <v>-11</v>
      </c>
      <c r="Z9" s="1080">
        <v>0</v>
      </c>
      <c r="AA9" s="827">
        <v>34</v>
      </c>
    </row>
    <row r="10" spans="1:27" s="80" customFormat="1" ht="18" customHeight="1" x14ac:dyDescent="0.25">
      <c r="A10" s="808" t="s">
        <v>132</v>
      </c>
      <c r="B10" s="809">
        <v>33175</v>
      </c>
      <c r="C10" s="810">
        <v>419</v>
      </c>
      <c r="D10" s="810">
        <v>2124</v>
      </c>
      <c r="E10" s="810">
        <v>2886</v>
      </c>
      <c r="F10" s="810">
        <v>1015</v>
      </c>
      <c r="G10" s="810">
        <v>628</v>
      </c>
      <c r="H10" s="810">
        <v>611</v>
      </c>
      <c r="I10" s="810">
        <v>1551</v>
      </c>
      <c r="J10" s="810">
        <v>2071</v>
      </c>
      <c r="K10" s="810">
        <v>4871</v>
      </c>
      <c r="L10" s="810">
        <v>4659</v>
      </c>
      <c r="M10" s="810">
        <v>6746</v>
      </c>
      <c r="N10" s="1082">
        <v>2965</v>
      </c>
      <c r="O10" s="1082">
        <v>1040</v>
      </c>
      <c r="P10" s="1082">
        <v>698</v>
      </c>
      <c r="Q10" s="1082">
        <v>505</v>
      </c>
      <c r="R10" s="1082">
        <v>294</v>
      </c>
      <c r="S10" s="1082">
        <v>92</v>
      </c>
      <c r="U10" s="1080">
        <v>-18</v>
      </c>
      <c r="V10" s="1080">
        <v>-2</v>
      </c>
      <c r="W10" s="1080">
        <v>-15</v>
      </c>
      <c r="X10" s="1080">
        <v>-15</v>
      </c>
      <c r="Y10" s="1080">
        <v>-18</v>
      </c>
      <c r="Z10" s="1080">
        <v>-14</v>
      </c>
      <c r="AA10" s="827">
        <v>-82</v>
      </c>
    </row>
    <row r="11" spans="1:27" s="80" customFormat="1" x14ac:dyDescent="0.25">
      <c r="A11" s="808" t="s">
        <v>133</v>
      </c>
      <c r="B11" s="809">
        <v>49183</v>
      </c>
      <c r="C11" s="810">
        <v>611</v>
      </c>
      <c r="D11" s="810">
        <v>3477</v>
      </c>
      <c r="E11" s="810">
        <v>4784</v>
      </c>
      <c r="F11" s="810">
        <v>1690</v>
      </c>
      <c r="G11" s="810">
        <v>1106</v>
      </c>
      <c r="H11" s="810">
        <v>1070</v>
      </c>
      <c r="I11" s="810">
        <v>2599</v>
      </c>
      <c r="J11" s="810">
        <v>2898</v>
      </c>
      <c r="K11" s="810">
        <v>6808</v>
      </c>
      <c r="L11" s="810">
        <v>7133</v>
      </c>
      <c r="M11" s="810">
        <v>9799</v>
      </c>
      <c r="N11" s="1082">
        <v>3895</v>
      </c>
      <c r="O11" s="1082">
        <v>1284</v>
      </c>
      <c r="P11" s="1082">
        <v>834</v>
      </c>
      <c r="Q11" s="1082">
        <v>687</v>
      </c>
      <c r="R11" s="1082">
        <v>364</v>
      </c>
      <c r="S11" s="1082">
        <v>144</v>
      </c>
      <c r="U11" s="1080">
        <v>18</v>
      </c>
      <c r="V11" s="1080">
        <v>16</v>
      </c>
      <c r="W11" s="1080">
        <v>22</v>
      </c>
      <c r="X11" s="1080">
        <v>61</v>
      </c>
      <c r="Y11" s="1080">
        <v>56</v>
      </c>
      <c r="Z11" s="1080">
        <v>51</v>
      </c>
      <c r="AA11" s="827">
        <v>224</v>
      </c>
    </row>
    <row r="12" spans="1:27" s="80" customFormat="1" x14ac:dyDescent="0.25">
      <c r="A12" s="808" t="s">
        <v>134</v>
      </c>
      <c r="B12" s="809">
        <v>51085</v>
      </c>
      <c r="C12" s="810">
        <v>613</v>
      </c>
      <c r="D12" s="810">
        <v>3311</v>
      </c>
      <c r="E12" s="810">
        <v>4753</v>
      </c>
      <c r="F12" s="810">
        <v>1736</v>
      </c>
      <c r="G12" s="810">
        <v>1104</v>
      </c>
      <c r="H12" s="810">
        <v>1175</v>
      </c>
      <c r="I12" s="810">
        <v>3893</v>
      </c>
      <c r="J12" s="810">
        <v>4119</v>
      </c>
      <c r="K12" s="810">
        <v>7345</v>
      </c>
      <c r="L12" s="810">
        <v>7595</v>
      </c>
      <c r="M12" s="810">
        <v>9333</v>
      </c>
      <c r="N12" s="1082">
        <v>3121</v>
      </c>
      <c r="O12" s="1082">
        <v>1087</v>
      </c>
      <c r="P12" s="1082">
        <v>851</v>
      </c>
      <c r="Q12" s="1082">
        <v>609</v>
      </c>
      <c r="R12" s="1082">
        <v>331</v>
      </c>
      <c r="S12" s="1082">
        <v>109</v>
      </c>
      <c r="U12" s="1080">
        <v>23</v>
      </c>
      <c r="V12" s="1080">
        <v>13</v>
      </c>
      <c r="W12" s="1080">
        <v>18</v>
      </c>
      <c r="X12" s="1080">
        <v>18</v>
      </c>
      <c r="Y12" s="1080">
        <v>12</v>
      </c>
      <c r="Z12" s="1080">
        <v>2</v>
      </c>
      <c r="AA12" s="827">
        <v>86</v>
      </c>
    </row>
    <row r="13" spans="1:27" s="80" customFormat="1" x14ac:dyDescent="0.25">
      <c r="A13" s="808" t="s">
        <v>135</v>
      </c>
      <c r="B13" s="809">
        <v>31508</v>
      </c>
      <c r="C13" s="810">
        <v>513</v>
      </c>
      <c r="D13" s="810">
        <v>2398</v>
      </c>
      <c r="E13" s="810">
        <v>2970</v>
      </c>
      <c r="F13" s="810">
        <v>1036</v>
      </c>
      <c r="G13" s="810">
        <v>645</v>
      </c>
      <c r="H13" s="810">
        <v>634</v>
      </c>
      <c r="I13" s="810">
        <v>1776</v>
      </c>
      <c r="J13" s="810">
        <v>2662</v>
      </c>
      <c r="K13" s="810">
        <v>5783</v>
      </c>
      <c r="L13" s="810">
        <v>4779</v>
      </c>
      <c r="M13" s="810">
        <v>5116</v>
      </c>
      <c r="N13" s="1082">
        <v>1490</v>
      </c>
      <c r="O13" s="1082">
        <v>584</v>
      </c>
      <c r="P13" s="1082">
        <v>459</v>
      </c>
      <c r="Q13" s="1082">
        <v>386</v>
      </c>
      <c r="R13" s="1082">
        <v>213</v>
      </c>
      <c r="S13" s="1082">
        <v>64</v>
      </c>
      <c r="U13" s="1080">
        <v>-8</v>
      </c>
      <c r="V13" s="1080">
        <v>-4</v>
      </c>
      <c r="W13" s="1080">
        <v>6</v>
      </c>
      <c r="X13" s="1080">
        <v>0</v>
      </c>
      <c r="Y13" s="1080">
        <v>6</v>
      </c>
      <c r="Z13" s="1080">
        <v>-2</v>
      </c>
      <c r="AA13" s="827">
        <v>-2</v>
      </c>
    </row>
    <row r="14" spans="1:27" s="80" customFormat="1" x14ac:dyDescent="0.25">
      <c r="A14" s="808" t="s">
        <v>136</v>
      </c>
      <c r="B14" s="809">
        <v>27465</v>
      </c>
      <c r="C14" s="810">
        <v>355</v>
      </c>
      <c r="D14" s="810">
        <v>1761</v>
      </c>
      <c r="E14" s="810">
        <v>2299</v>
      </c>
      <c r="F14" s="810">
        <v>939</v>
      </c>
      <c r="G14" s="810">
        <v>630</v>
      </c>
      <c r="H14" s="810">
        <v>648</v>
      </c>
      <c r="I14" s="810">
        <v>1671</v>
      </c>
      <c r="J14" s="810">
        <v>2041</v>
      </c>
      <c r="K14" s="810">
        <v>4238</v>
      </c>
      <c r="L14" s="810">
        <v>4151</v>
      </c>
      <c r="M14" s="810">
        <v>5431</v>
      </c>
      <c r="N14" s="1082">
        <v>1651</v>
      </c>
      <c r="O14" s="1082">
        <v>605</v>
      </c>
      <c r="P14" s="1082">
        <v>506</v>
      </c>
      <c r="Q14" s="1082">
        <v>340</v>
      </c>
      <c r="R14" s="1082">
        <v>159</v>
      </c>
      <c r="S14" s="1082">
        <v>40</v>
      </c>
      <c r="U14" s="1080">
        <v>-15</v>
      </c>
      <c r="V14" s="1080">
        <v>-12</v>
      </c>
      <c r="W14" s="1080">
        <v>-15</v>
      </c>
      <c r="X14" s="1080">
        <v>-22</v>
      </c>
      <c r="Y14" s="1080">
        <v>-20</v>
      </c>
      <c r="Z14" s="1080">
        <v>-20</v>
      </c>
      <c r="AA14" s="827">
        <v>-104</v>
      </c>
    </row>
    <row r="15" spans="1:27" s="80" customFormat="1" ht="18" customHeight="1" x14ac:dyDescent="0.25">
      <c r="A15" s="808" t="s">
        <v>137</v>
      </c>
      <c r="B15" s="809">
        <v>32427</v>
      </c>
      <c r="C15" s="810">
        <v>409</v>
      </c>
      <c r="D15" s="810">
        <v>2100</v>
      </c>
      <c r="E15" s="810">
        <v>3022</v>
      </c>
      <c r="F15" s="810">
        <v>1336</v>
      </c>
      <c r="G15" s="810">
        <v>961</v>
      </c>
      <c r="H15" s="810">
        <v>938</v>
      </c>
      <c r="I15" s="810">
        <v>2015</v>
      </c>
      <c r="J15" s="810">
        <v>2007</v>
      </c>
      <c r="K15" s="810">
        <v>4351</v>
      </c>
      <c r="L15" s="810">
        <v>4791</v>
      </c>
      <c r="M15" s="810">
        <v>6204</v>
      </c>
      <c r="N15" s="1082">
        <v>2371</v>
      </c>
      <c r="O15" s="1082">
        <v>908</v>
      </c>
      <c r="P15" s="1082">
        <v>542</v>
      </c>
      <c r="Q15" s="1082">
        <v>320</v>
      </c>
      <c r="R15" s="1082">
        <v>124</v>
      </c>
      <c r="S15" s="1082">
        <v>28</v>
      </c>
      <c r="U15" s="1080">
        <v>0</v>
      </c>
      <c r="V15" s="1080">
        <v>4</v>
      </c>
      <c r="W15" s="1080">
        <v>-15</v>
      </c>
      <c r="X15" s="1080">
        <v>-38</v>
      </c>
      <c r="Y15" s="1080">
        <v>-31</v>
      </c>
      <c r="Z15" s="1080">
        <v>-20</v>
      </c>
      <c r="AA15" s="827">
        <v>-100</v>
      </c>
    </row>
    <row r="16" spans="1:27" s="80" customFormat="1" x14ac:dyDescent="0.25">
      <c r="A16" s="808" t="s">
        <v>138</v>
      </c>
      <c r="B16" s="809">
        <v>49251</v>
      </c>
      <c r="C16" s="810">
        <v>696</v>
      </c>
      <c r="D16" s="810">
        <v>3408</v>
      </c>
      <c r="E16" s="810">
        <v>4195</v>
      </c>
      <c r="F16" s="810">
        <v>1653</v>
      </c>
      <c r="G16" s="810">
        <v>1132</v>
      </c>
      <c r="H16" s="810">
        <v>1096</v>
      </c>
      <c r="I16" s="810">
        <v>2959</v>
      </c>
      <c r="J16" s="810">
        <v>3793</v>
      </c>
      <c r="K16" s="810">
        <v>8151</v>
      </c>
      <c r="L16" s="810">
        <v>6910</v>
      </c>
      <c r="M16" s="810">
        <v>9355</v>
      </c>
      <c r="N16" s="1082">
        <v>3249</v>
      </c>
      <c r="O16" s="1082">
        <v>1084</v>
      </c>
      <c r="P16" s="1082">
        <v>734</v>
      </c>
      <c r="Q16" s="1082">
        <v>495</v>
      </c>
      <c r="R16" s="1082">
        <v>251</v>
      </c>
      <c r="S16" s="1082">
        <v>90</v>
      </c>
      <c r="U16" s="1080">
        <v>0</v>
      </c>
      <c r="V16" s="1080">
        <v>-4</v>
      </c>
      <c r="W16" s="1080">
        <v>-14</v>
      </c>
      <c r="X16" s="1080">
        <v>-20</v>
      </c>
      <c r="Y16" s="1080">
        <v>-3</v>
      </c>
      <c r="Z16" s="1080">
        <v>1</v>
      </c>
      <c r="AA16" s="827">
        <v>-40</v>
      </c>
    </row>
    <row r="17" spans="1:34" s="80" customFormat="1" x14ac:dyDescent="0.25">
      <c r="A17" s="808" t="s">
        <v>139</v>
      </c>
      <c r="B17" s="809">
        <v>50189</v>
      </c>
      <c r="C17" s="810">
        <v>721</v>
      </c>
      <c r="D17" s="810">
        <v>3410</v>
      </c>
      <c r="E17" s="810">
        <v>4706</v>
      </c>
      <c r="F17" s="810">
        <v>1587</v>
      </c>
      <c r="G17" s="810">
        <v>1109</v>
      </c>
      <c r="H17" s="810">
        <v>1020</v>
      </c>
      <c r="I17" s="810">
        <v>2448</v>
      </c>
      <c r="J17" s="810">
        <v>3328</v>
      </c>
      <c r="K17" s="810">
        <v>7605</v>
      </c>
      <c r="L17" s="810">
        <v>8022</v>
      </c>
      <c r="M17" s="810">
        <v>9360</v>
      </c>
      <c r="N17" s="1082">
        <v>2743</v>
      </c>
      <c r="O17" s="1082">
        <v>1264</v>
      </c>
      <c r="P17" s="1082">
        <v>1262</v>
      </c>
      <c r="Q17" s="1082">
        <v>1022</v>
      </c>
      <c r="R17" s="1082">
        <v>457</v>
      </c>
      <c r="S17" s="1082">
        <v>125</v>
      </c>
      <c r="U17" s="1080">
        <v>2</v>
      </c>
      <c r="V17" s="1080">
        <v>11</v>
      </c>
      <c r="W17" s="1080">
        <v>26</v>
      </c>
      <c r="X17" s="1080">
        <v>65</v>
      </c>
      <c r="Y17" s="1080">
        <v>57</v>
      </c>
      <c r="Z17" s="1080">
        <v>26</v>
      </c>
      <c r="AA17" s="827">
        <v>187</v>
      </c>
    </row>
    <row r="18" spans="1:34" s="80" customFormat="1" x14ac:dyDescent="0.25">
      <c r="A18" s="808" t="s">
        <v>140</v>
      </c>
      <c r="B18" s="809">
        <v>50769</v>
      </c>
      <c r="C18" s="810">
        <v>623</v>
      </c>
      <c r="D18" s="810">
        <v>3301</v>
      </c>
      <c r="E18" s="810">
        <v>4762</v>
      </c>
      <c r="F18" s="810">
        <v>1777</v>
      </c>
      <c r="G18" s="810">
        <v>1125</v>
      </c>
      <c r="H18" s="810">
        <v>1102</v>
      </c>
      <c r="I18" s="810">
        <v>2728</v>
      </c>
      <c r="J18" s="810">
        <v>3091</v>
      </c>
      <c r="K18" s="810">
        <v>7092</v>
      </c>
      <c r="L18" s="810">
        <v>7822</v>
      </c>
      <c r="M18" s="810">
        <v>10048</v>
      </c>
      <c r="N18" s="1082">
        <v>3527</v>
      </c>
      <c r="O18" s="1082">
        <v>1292</v>
      </c>
      <c r="P18" s="1082">
        <v>983</v>
      </c>
      <c r="Q18" s="1082">
        <v>820</v>
      </c>
      <c r="R18" s="1082">
        <v>520</v>
      </c>
      <c r="S18" s="1082">
        <v>156</v>
      </c>
      <c r="U18" s="1080">
        <v>17</v>
      </c>
      <c r="V18" s="1080">
        <v>13</v>
      </c>
      <c r="W18" s="1080">
        <v>15</v>
      </c>
      <c r="X18" s="1080">
        <v>18</v>
      </c>
      <c r="Y18" s="1080">
        <v>35</v>
      </c>
      <c r="Z18" s="1080">
        <v>26</v>
      </c>
      <c r="AA18" s="827">
        <v>124</v>
      </c>
    </row>
    <row r="19" spans="1:34" s="80" customFormat="1" x14ac:dyDescent="0.25">
      <c r="A19" s="808" t="s">
        <v>141</v>
      </c>
      <c r="B19" s="809">
        <v>38716</v>
      </c>
      <c r="C19" s="810">
        <v>541</v>
      </c>
      <c r="D19" s="810">
        <v>2824</v>
      </c>
      <c r="E19" s="810">
        <v>4009</v>
      </c>
      <c r="F19" s="810">
        <v>1668</v>
      </c>
      <c r="G19" s="810">
        <v>1155</v>
      </c>
      <c r="H19" s="810">
        <v>1128</v>
      </c>
      <c r="I19" s="810">
        <v>2477</v>
      </c>
      <c r="J19" s="810">
        <v>2524</v>
      </c>
      <c r="K19" s="810">
        <v>5716</v>
      </c>
      <c r="L19" s="810">
        <v>5508</v>
      </c>
      <c r="M19" s="810">
        <v>7959</v>
      </c>
      <c r="N19" s="1082">
        <v>2010</v>
      </c>
      <c r="O19" s="1082">
        <v>561</v>
      </c>
      <c r="P19" s="1082">
        <v>316</v>
      </c>
      <c r="Q19" s="1082">
        <v>201</v>
      </c>
      <c r="R19" s="1082">
        <v>88</v>
      </c>
      <c r="S19" s="1082">
        <v>31</v>
      </c>
      <c r="U19" s="1380">
        <v>9</v>
      </c>
      <c r="V19" s="1380">
        <v>4</v>
      </c>
      <c r="W19" s="1380">
        <v>3</v>
      </c>
      <c r="X19" s="1380">
        <v>1</v>
      </c>
      <c r="Y19" s="1380">
        <v>-12</v>
      </c>
      <c r="Z19" s="1380">
        <v>-2</v>
      </c>
      <c r="AA19" s="1083">
        <v>3</v>
      </c>
      <c r="AC19" s="1084"/>
      <c r="AD19" s="1084"/>
      <c r="AE19" s="1084"/>
      <c r="AF19" s="1084"/>
      <c r="AG19" s="1084"/>
      <c r="AH19" s="1084"/>
    </row>
    <row r="20" spans="1:34" s="80" customFormat="1" ht="18" customHeight="1" x14ac:dyDescent="0.25">
      <c r="A20" s="811" t="s">
        <v>142</v>
      </c>
      <c r="B20" s="812">
        <v>3464</v>
      </c>
      <c r="C20" s="813">
        <v>11</v>
      </c>
      <c r="D20" s="813">
        <v>147</v>
      </c>
      <c r="E20" s="813">
        <v>240</v>
      </c>
      <c r="F20" s="813">
        <v>68</v>
      </c>
      <c r="G20" s="813">
        <v>40</v>
      </c>
      <c r="H20" s="813">
        <v>32</v>
      </c>
      <c r="I20" s="813">
        <v>183</v>
      </c>
      <c r="J20" s="813">
        <v>402</v>
      </c>
      <c r="K20" s="813">
        <v>918</v>
      </c>
      <c r="L20" s="813">
        <v>720</v>
      </c>
      <c r="M20" s="813">
        <v>592</v>
      </c>
      <c r="N20" s="1085">
        <v>65</v>
      </c>
      <c r="O20" s="1085">
        <v>23</v>
      </c>
      <c r="P20" s="1085">
        <v>8</v>
      </c>
      <c r="Q20" s="1085">
        <v>7</v>
      </c>
      <c r="R20" s="1085">
        <v>5</v>
      </c>
      <c r="S20" s="1085">
        <v>3</v>
      </c>
    </row>
    <row r="21" spans="1:34" s="80" customFormat="1" x14ac:dyDescent="0.25">
      <c r="A21" s="814" t="s">
        <v>527</v>
      </c>
      <c r="B21" s="815"/>
      <c r="C21" s="816"/>
      <c r="D21" s="816"/>
      <c r="E21" s="816"/>
      <c r="F21" s="816"/>
      <c r="G21" s="816"/>
      <c r="H21" s="816"/>
      <c r="I21" s="816"/>
      <c r="J21" s="816"/>
      <c r="K21" s="816"/>
      <c r="L21" s="816"/>
      <c r="M21" s="816"/>
      <c r="N21" s="816"/>
      <c r="O21" s="816"/>
      <c r="P21" s="816"/>
      <c r="Q21" s="816"/>
      <c r="R21" s="816"/>
      <c r="S21" s="816"/>
    </row>
    <row r="22" spans="1:34" s="80" customFormat="1" x14ac:dyDescent="0.25">
      <c r="A22" s="1086" t="s">
        <v>528</v>
      </c>
      <c r="B22" s="552"/>
      <c r="C22" s="552"/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1087"/>
      <c r="O22" s="1087"/>
      <c r="P22" s="1087"/>
      <c r="Q22" s="1087"/>
      <c r="R22" s="1087"/>
      <c r="S22" s="1087"/>
    </row>
    <row r="23" spans="1:34" ht="23.4" x14ac:dyDescent="0.25">
      <c r="A23" s="1381" t="s">
        <v>453</v>
      </c>
      <c r="B23" s="1088">
        <v>27</v>
      </c>
      <c r="C23" s="1089"/>
      <c r="D23" s="1089"/>
      <c r="E23" s="1089"/>
      <c r="F23" s="1089"/>
      <c r="G23" s="1089"/>
      <c r="H23" s="1089"/>
      <c r="I23" s="1089"/>
      <c r="J23" s="1089"/>
      <c r="K23" s="1089"/>
      <c r="L23" s="1089"/>
      <c r="M23" s="1089"/>
      <c r="N23" s="1090">
        <v>10</v>
      </c>
      <c r="O23" s="1090">
        <v>7</v>
      </c>
      <c r="P23" s="1090">
        <v>3</v>
      </c>
      <c r="Q23" s="1090">
        <v>4</v>
      </c>
      <c r="R23" s="1090">
        <v>1</v>
      </c>
      <c r="S23" s="1090">
        <v>2</v>
      </c>
      <c r="U23" s="80"/>
      <c r="V23" s="80"/>
      <c r="W23" s="80"/>
      <c r="X23" s="80"/>
      <c r="Y23" s="80"/>
      <c r="Z23" s="80"/>
    </row>
    <row r="25" spans="1:34" x14ac:dyDescent="0.25">
      <c r="B25" s="815">
        <f>B4-B20</f>
        <v>663354</v>
      </c>
    </row>
    <row r="33" spans="2:19" x14ac:dyDescent="0.25">
      <c r="B33" s="1080"/>
      <c r="C33" s="1080"/>
      <c r="D33" s="1080"/>
      <c r="E33" s="1080"/>
      <c r="F33" s="1080"/>
      <c r="G33" s="1080"/>
      <c r="H33" s="1080"/>
      <c r="I33" s="1080"/>
      <c r="J33" s="1080"/>
      <c r="K33" s="1080"/>
      <c r="L33" s="1080"/>
      <c r="M33" s="1080"/>
      <c r="N33" s="1080"/>
      <c r="O33" s="1080"/>
      <c r="P33" s="1080"/>
      <c r="Q33" s="1080"/>
      <c r="R33" s="1080"/>
      <c r="S33" s="1080"/>
    </row>
    <row r="34" spans="2:19" x14ac:dyDescent="0.25">
      <c r="B34" s="1080"/>
      <c r="C34" s="1080"/>
      <c r="D34" s="1080"/>
      <c r="E34" s="1080"/>
      <c r="F34" s="1080"/>
      <c r="G34" s="1080"/>
      <c r="H34" s="1080"/>
      <c r="I34" s="1080"/>
      <c r="J34" s="1080"/>
      <c r="K34" s="1080"/>
      <c r="L34" s="1080"/>
      <c r="M34" s="1080"/>
      <c r="N34" s="1080"/>
      <c r="O34" s="1080"/>
      <c r="P34" s="1080"/>
      <c r="Q34" s="1080"/>
      <c r="R34" s="1080"/>
      <c r="S34" s="1080"/>
    </row>
    <row r="35" spans="2:19" x14ac:dyDescent="0.25">
      <c r="B35" s="1080"/>
      <c r="C35" s="1080"/>
      <c r="D35" s="1080"/>
      <c r="E35" s="1080"/>
      <c r="F35" s="1080"/>
      <c r="G35" s="1080"/>
      <c r="H35" s="1080"/>
      <c r="I35" s="1080"/>
      <c r="J35" s="1080"/>
      <c r="K35" s="1080"/>
      <c r="L35" s="1080"/>
      <c r="M35" s="1080"/>
      <c r="N35" s="1080"/>
      <c r="O35" s="1080"/>
      <c r="P35" s="1080"/>
      <c r="Q35" s="1080"/>
      <c r="R35" s="1080"/>
      <c r="S35" s="1080"/>
    </row>
    <row r="36" spans="2:19" x14ac:dyDescent="0.25">
      <c r="B36" s="1080"/>
      <c r="C36" s="1080"/>
      <c r="D36" s="1080"/>
      <c r="E36" s="1080"/>
      <c r="F36" s="1080"/>
      <c r="G36" s="1080"/>
      <c r="H36" s="1080"/>
      <c r="I36" s="1080"/>
      <c r="J36" s="1080"/>
      <c r="K36" s="1080"/>
      <c r="L36" s="1080"/>
      <c r="M36" s="1080"/>
      <c r="N36" s="1080"/>
      <c r="O36" s="1080"/>
      <c r="P36" s="1080"/>
      <c r="Q36" s="1080"/>
      <c r="R36" s="1080"/>
      <c r="S36" s="1080"/>
    </row>
  </sheetData>
  <pageMargins left="0.39370078740157483" right="0.39370078740157483" top="0.78740157480314965" bottom="0.59055118110236227" header="0.51181102362204722" footer="0.51181102362204722"/>
  <pageSetup paperSize="9" fitToWidth="0" fitToHeight="0" orientation="landscape" r:id="rId1"/>
  <headerFooter alignWithMargins="0">
    <oddFooter>&amp;L&amp;F&amp;R&amp;P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K29"/>
  <sheetViews>
    <sheetView showGridLines="0" view="pageLayout" zoomScaleNormal="100" workbookViewId="0">
      <selection activeCell="C9" sqref="C9:G23"/>
    </sheetView>
  </sheetViews>
  <sheetFormatPr baseColWidth="10" defaultColWidth="11.44140625" defaultRowHeight="11.4" x14ac:dyDescent="0.2"/>
  <cols>
    <col min="1" max="1" width="6.109375" style="5" bestFit="1" customWidth="1"/>
    <col min="2" max="2" width="26.6640625" style="2" customWidth="1"/>
    <col min="3" max="3" width="11.88671875" style="2" customWidth="1"/>
    <col min="4" max="4" width="11.33203125" style="2" customWidth="1"/>
    <col min="5" max="5" width="12.44140625" style="2" customWidth="1"/>
    <col min="6" max="6" width="11.5546875" style="2" customWidth="1"/>
    <col min="7" max="7" width="15.88671875" style="2" customWidth="1"/>
    <col min="8" max="8" width="11.44140625" style="2" customWidth="1"/>
    <col min="9" max="16384" width="11.44140625" style="2"/>
  </cols>
  <sheetData>
    <row r="1" spans="1:11" x14ac:dyDescent="0.2">
      <c r="A1" s="1" t="s">
        <v>0</v>
      </c>
    </row>
    <row r="2" spans="1:11" x14ac:dyDescent="0.2">
      <c r="A2" s="1"/>
    </row>
    <row r="3" spans="1:11" x14ac:dyDescent="0.2">
      <c r="A3" s="1" t="str">
        <f>A6</f>
        <v>Tabell 3 -2 - B -  Saksbehandlingstider i pleie- og omsorgssektoren - institusjonstjenesten - hittil i år</v>
      </c>
    </row>
    <row r="4" spans="1:11" x14ac:dyDescent="0.2">
      <c r="A4" s="1"/>
    </row>
    <row r="6" spans="1:11" s="8" customFormat="1" ht="30" customHeight="1" thickBot="1" x14ac:dyDescent="0.3">
      <c r="A6" s="7" t="s">
        <v>352</v>
      </c>
    </row>
    <row r="7" spans="1:11" s="11" customFormat="1" ht="26.25" customHeight="1" thickBot="1" x14ac:dyDescent="0.3">
      <c r="A7" s="89"/>
      <c r="B7" s="90"/>
      <c r="C7" s="1517" t="s">
        <v>65</v>
      </c>
      <c r="D7" s="1518"/>
      <c r="E7" s="1518"/>
      <c r="F7" s="1518"/>
      <c r="G7" s="1519"/>
    </row>
    <row r="8" spans="1:11" s="11" customFormat="1" ht="84.75" customHeight="1" thickBot="1" x14ac:dyDescent="0.3">
      <c r="A8" s="93" t="s">
        <v>2</v>
      </c>
      <c r="B8" s="213" t="s">
        <v>3</v>
      </c>
      <c r="C8" s="13" t="s">
        <v>66</v>
      </c>
      <c r="D8" s="13" t="s">
        <v>67</v>
      </c>
      <c r="E8" s="13" t="s">
        <v>68</v>
      </c>
      <c r="F8" s="13" t="s">
        <v>69</v>
      </c>
      <c r="G8" s="118" t="s">
        <v>70</v>
      </c>
    </row>
    <row r="9" spans="1:11" ht="12.9" customHeight="1" x14ac:dyDescent="0.2">
      <c r="A9" s="261">
        <v>1</v>
      </c>
      <c r="B9" s="262" t="s">
        <v>14</v>
      </c>
      <c r="C9" s="1313">
        <v>15</v>
      </c>
      <c r="D9" s="601">
        <v>50</v>
      </c>
      <c r="E9" s="601">
        <v>8</v>
      </c>
      <c r="F9" s="601">
        <v>0</v>
      </c>
      <c r="G9" s="602">
        <v>0</v>
      </c>
    </row>
    <row r="10" spans="1:11" ht="12.9" customHeight="1" x14ac:dyDescent="0.2">
      <c r="A10" s="96">
        <v>2</v>
      </c>
      <c r="B10" s="26" t="s">
        <v>15</v>
      </c>
      <c r="C10" s="1314">
        <v>5</v>
      </c>
      <c r="D10" s="456">
        <v>21</v>
      </c>
      <c r="E10" s="456">
        <v>3</v>
      </c>
      <c r="F10" s="456">
        <v>0</v>
      </c>
      <c r="G10" s="455">
        <v>3</v>
      </c>
    </row>
    <row r="11" spans="1:11" ht="12.9" customHeight="1" x14ac:dyDescent="0.2">
      <c r="A11" s="96">
        <v>3</v>
      </c>
      <c r="B11" s="26" t="s">
        <v>16</v>
      </c>
      <c r="C11" s="1314">
        <v>13</v>
      </c>
      <c r="D11" s="456">
        <v>72</v>
      </c>
      <c r="E11" s="456">
        <v>5</v>
      </c>
      <c r="F11" s="456">
        <v>29</v>
      </c>
      <c r="G11" s="455">
        <v>0</v>
      </c>
    </row>
    <row r="12" spans="1:11" ht="12.9" customHeight="1" x14ac:dyDescent="0.2">
      <c r="A12" s="96">
        <v>4</v>
      </c>
      <c r="B12" s="26" t="s">
        <v>17</v>
      </c>
      <c r="C12" s="1314">
        <v>8</v>
      </c>
      <c r="D12" s="456">
        <v>28</v>
      </c>
      <c r="E12" s="456">
        <v>2</v>
      </c>
      <c r="F12" s="456">
        <v>11</v>
      </c>
      <c r="G12" s="455">
        <v>0</v>
      </c>
    </row>
    <row r="13" spans="1:11" ht="12.9" customHeight="1" x14ac:dyDescent="0.2">
      <c r="A13" s="96">
        <v>5</v>
      </c>
      <c r="B13" s="26" t="s">
        <v>18</v>
      </c>
      <c r="C13" s="1314">
        <v>9</v>
      </c>
      <c r="D13" s="456">
        <v>30</v>
      </c>
      <c r="E13" s="456">
        <v>3</v>
      </c>
      <c r="F13" s="456">
        <v>14</v>
      </c>
      <c r="G13" s="455">
        <v>33</v>
      </c>
    </row>
    <row r="14" spans="1:11" ht="18.75" customHeight="1" x14ac:dyDescent="0.2">
      <c r="A14" s="97">
        <v>6</v>
      </c>
      <c r="B14" s="32" t="s">
        <v>19</v>
      </c>
      <c r="C14" s="1314">
        <v>11</v>
      </c>
      <c r="D14" s="456">
        <v>26</v>
      </c>
      <c r="E14" s="456">
        <v>6</v>
      </c>
      <c r="F14" s="456">
        <v>0</v>
      </c>
      <c r="G14" s="455">
        <v>162</v>
      </c>
      <c r="I14" s="2" t="s">
        <v>152</v>
      </c>
    </row>
    <row r="15" spans="1:11" ht="12.9" customHeight="1" x14ac:dyDescent="0.2">
      <c r="A15" s="97">
        <v>7</v>
      </c>
      <c r="B15" s="32" t="s">
        <v>20</v>
      </c>
      <c r="C15" s="1314">
        <v>10.6</v>
      </c>
      <c r="D15" s="456">
        <v>18</v>
      </c>
      <c r="E15" s="456">
        <v>8</v>
      </c>
      <c r="F15" s="456">
        <v>0</v>
      </c>
      <c r="G15" s="455">
        <v>0</v>
      </c>
    </row>
    <row r="16" spans="1:11" ht="12.9" customHeight="1" x14ac:dyDescent="0.2">
      <c r="A16" s="96">
        <v>8</v>
      </c>
      <c r="B16" s="26" t="s">
        <v>21</v>
      </c>
      <c r="C16" s="1314">
        <v>6.4</v>
      </c>
      <c r="D16" s="456">
        <v>13.7</v>
      </c>
      <c r="E16" s="456">
        <v>4.5</v>
      </c>
      <c r="F16" s="456">
        <v>0</v>
      </c>
      <c r="G16" s="455">
        <v>21</v>
      </c>
      <c r="K16" s="2" t="s">
        <v>407</v>
      </c>
    </row>
    <row r="17" spans="1:9" ht="12.9" customHeight="1" x14ac:dyDescent="0.2">
      <c r="A17" s="96">
        <v>9</v>
      </c>
      <c r="B17" s="26" t="s">
        <v>22</v>
      </c>
      <c r="C17" s="1314">
        <v>14.9</v>
      </c>
      <c r="D17" s="456">
        <v>51.9</v>
      </c>
      <c r="E17" s="456">
        <v>7.1</v>
      </c>
      <c r="F17" s="456">
        <v>51.8</v>
      </c>
      <c r="G17" s="455">
        <v>0</v>
      </c>
      <c r="I17" s="2" t="s">
        <v>152</v>
      </c>
    </row>
    <row r="18" spans="1:9" ht="12.9" customHeight="1" x14ac:dyDescent="0.2">
      <c r="A18" s="96">
        <v>10</v>
      </c>
      <c r="B18" s="26" t="s">
        <v>23</v>
      </c>
      <c r="C18" s="1314">
        <v>10.5</v>
      </c>
      <c r="D18" s="456">
        <v>31.1</v>
      </c>
      <c r="E18" s="456">
        <v>6.4</v>
      </c>
      <c r="F18" s="456">
        <v>0</v>
      </c>
      <c r="G18" s="455">
        <v>0</v>
      </c>
    </row>
    <row r="19" spans="1:9" ht="19.5" customHeight="1" x14ac:dyDescent="0.2">
      <c r="A19" s="97">
        <v>11</v>
      </c>
      <c r="B19" s="32" t="s">
        <v>24</v>
      </c>
      <c r="C19" s="1314">
        <v>8</v>
      </c>
      <c r="D19" s="456">
        <v>24.2</v>
      </c>
      <c r="E19" s="456">
        <v>3.36</v>
      </c>
      <c r="F19" s="456">
        <v>0</v>
      </c>
      <c r="G19" s="455">
        <v>8.5</v>
      </c>
    </row>
    <row r="20" spans="1:9" ht="12.9" customHeight="1" x14ac:dyDescent="0.2">
      <c r="A20" s="96">
        <v>12</v>
      </c>
      <c r="B20" s="26" t="s">
        <v>25</v>
      </c>
      <c r="C20" s="1314">
        <v>15.2</v>
      </c>
      <c r="D20" s="456">
        <v>55</v>
      </c>
      <c r="E20" s="456">
        <v>6</v>
      </c>
      <c r="F20" s="456">
        <v>15</v>
      </c>
      <c r="G20" s="455">
        <v>0</v>
      </c>
    </row>
    <row r="21" spans="1:9" ht="12.9" customHeight="1" x14ac:dyDescent="0.2">
      <c r="A21" s="96">
        <v>13</v>
      </c>
      <c r="B21" s="26" t="s">
        <v>26</v>
      </c>
      <c r="C21" s="1314">
        <v>7.9</v>
      </c>
      <c r="D21" s="456">
        <v>16.3</v>
      </c>
      <c r="E21" s="456">
        <v>5.6</v>
      </c>
      <c r="F21" s="456">
        <v>35.4</v>
      </c>
      <c r="G21" s="455">
        <v>0</v>
      </c>
    </row>
    <row r="22" spans="1:9" ht="12.9" customHeight="1" x14ac:dyDescent="0.2">
      <c r="A22" s="96">
        <v>14</v>
      </c>
      <c r="B22" s="26" t="s">
        <v>27</v>
      </c>
      <c r="C22" s="1314">
        <v>13.5</v>
      </c>
      <c r="D22" s="456">
        <v>51.2</v>
      </c>
      <c r="E22" s="456">
        <v>2</v>
      </c>
      <c r="F22" s="456" t="s">
        <v>509</v>
      </c>
      <c r="G22" s="455">
        <v>19</v>
      </c>
    </row>
    <row r="23" spans="1:9" ht="12.9" customHeight="1" thickBot="1" x14ac:dyDescent="0.25">
      <c r="A23" s="103">
        <v>15</v>
      </c>
      <c r="B23" s="34" t="s">
        <v>28</v>
      </c>
      <c r="C23" s="1315">
        <v>12.4</v>
      </c>
      <c r="D23" s="1122">
        <v>44.5</v>
      </c>
      <c r="E23" s="1122">
        <v>6.2</v>
      </c>
      <c r="F23" s="1122">
        <v>0</v>
      </c>
      <c r="G23" s="1123">
        <v>0</v>
      </c>
    </row>
    <row r="24" spans="1:9" customFormat="1" ht="13.2" x14ac:dyDescent="0.25">
      <c r="A24" s="556"/>
      <c r="B24" s="996" t="s">
        <v>510</v>
      </c>
      <c r="C24" s="997">
        <f t="shared" ref="C24:G24" si="0">AVERAGE(C9:C23)</f>
        <v>10.693333333333333</v>
      </c>
      <c r="D24" s="994">
        <f t="shared" si="0"/>
        <v>35.526666666666664</v>
      </c>
      <c r="E24" s="994">
        <f t="shared" si="0"/>
        <v>5.0773333333333328</v>
      </c>
      <c r="F24" s="994">
        <f t="shared" si="0"/>
        <v>11.157142857142857</v>
      </c>
      <c r="G24" s="995">
        <f t="shared" si="0"/>
        <v>16.433333333333334</v>
      </c>
      <c r="H24" s="2"/>
    </row>
    <row r="25" spans="1:9" s="557" customFormat="1" ht="13.2" x14ac:dyDescent="0.25">
      <c r="A25" s="558"/>
      <c r="B25" s="463" t="s">
        <v>439</v>
      </c>
      <c r="C25" s="456">
        <v>12.44</v>
      </c>
      <c r="D25" s="456">
        <v>36.686666666666675</v>
      </c>
      <c r="E25" s="456">
        <v>6.5466666666666669</v>
      </c>
      <c r="F25" s="456">
        <v>20.673333333333332</v>
      </c>
      <c r="G25" s="455">
        <v>28.58</v>
      </c>
      <c r="H25" s="555"/>
    </row>
    <row r="26" spans="1:9" s="557" customFormat="1" ht="13.2" x14ac:dyDescent="0.25">
      <c r="A26" s="558"/>
      <c r="B26" s="463" t="s">
        <v>389</v>
      </c>
      <c r="C26" s="456">
        <v>12.913333333333334</v>
      </c>
      <c r="D26" s="456">
        <v>41.14</v>
      </c>
      <c r="E26" s="456">
        <v>6.8333333333333339</v>
      </c>
      <c r="F26" s="456">
        <v>25.026666666666667</v>
      </c>
      <c r="G26" s="455">
        <v>19.600000000000001</v>
      </c>
      <c r="H26" s="555"/>
    </row>
    <row r="27" spans="1:9" s="462" customFormat="1" ht="13.8" thickBot="1" x14ac:dyDescent="0.3">
      <c r="A27" s="933"/>
      <c r="B27" s="1050" t="s">
        <v>353</v>
      </c>
      <c r="C27" s="1122">
        <v>12.273333333333335</v>
      </c>
      <c r="D27" s="1122">
        <v>39.906666666666666</v>
      </c>
      <c r="E27" s="1122">
        <v>6.3633333333333324</v>
      </c>
      <c r="F27" s="1122">
        <v>18.02</v>
      </c>
      <c r="G27" s="1123">
        <v>24.98</v>
      </c>
      <c r="H27" s="457"/>
    </row>
    <row r="28" spans="1:9" customFormat="1" ht="13.2" x14ac:dyDescent="0.25">
      <c r="A28" s="1" t="s">
        <v>71</v>
      </c>
      <c r="B28" s="2"/>
      <c r="C28" s="2"/>
      <c r="D28" s="2"/>
      <c r="E28" s="2"/>
      <c r="F28" s="2"/>
      <c r="G28" s="2"/>
      <c r="H28" s="2"/>
    </row>
    <row r="29" spans="1:9" customFormat="1" ht="13.2" x14ac:dyDescent="0.25">
      <c r="A29" s="1"/>
      <c r="B29" s="2"/>
      <c r="C29" s="2"/>
      <c r="D29" s="2"/>
      <c r="E29" s="2"/>
      <c r="F29" s="2"/>
      <c r="G29" s="2"/>
      <c r="H29" s="2"/>
    </row>
  </sheetData>
  <mergeCells count="1">
    <mergeCell ref="C7:G7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Footer>&amp;L&amp;F&amp;RÅrsstatistikk 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showGridLines="0" view="pageLayout" topLeftCell="A10" zoomScaleNormal="100" workbookViewId="0">
      <selection activeCell="H35" sqref="H35"/>
    </sheetView>
  </sheetViews>
  <sheetFormatPr baseColWidth="10" defaultColWidth="11.44140625" defaultRowHeight="11.4" x14ac:dyDescent="0.2"/>
  <cols>
    <col min="1" max="1" width="6.109375" style="5" bestFit="1" customWidth="1"/>
    <col min="2" max="2" width="20.109375" style="2" customWidth="1"/>
    <col min="3" max="3" width="10.88671875" style="2" customWidth="1"/>
    <col min="4" max="4" width="11.33203125" style="2" customWidth="1"/>
    <col min="5" max="5" width="10.88671875" style="2" customWidth="1"/>
    <col min="6" max="6" width="11.33203125" style="2" customWidth="1"/>
    <col min="7" max="7" width="12.5546875" style="2" customWidth="1"/>
    <col min="8" max="8" width="12.88671875" style="2" customWidth="1"/>
    <col min="9" max="16384" width="11.44140625" style="2"/>
  </cols>
  <sheetData>
    <row r="1" spans="1:8" x14ac:dyDescent="0.2">
      <c r="A1" s="154" t="s">
        <v>204</v>
      </c>
      <c r="B1" s="155"/>
    </row>
    <row r="2" spans="1:8" x14ac:dyDescent="0.2">
      <c r="A2" s="1" t="s">
        <v>0</v>
      </c>
    </row>
    <row r="3" spans="1:8" x14ac:dyDescent="0.2">
      <c r="A3" s="1"/>
    </row>
    <row r="4" spans="1:8" x14ac:dyDescent="0.2">
      <c r="A4" s="1" t="str">
        <f>A7</f>
        <v xml:space="preserve">Tabell 3 -2 - C -  Utskrivningsklare pasienter i somatiske og psykiatriske sykehusavdelinger </v>
      </c>
    </row>
    <row r="5" spans="1:8" x14ac:dyDescent="0.2">
      <c r="A5" s="1"/>
    </row>
    <row r="7" spans="1:8" s="8" customFormat="1" ht="30" customHeight="1" thickBot="1" x14ac:dyDescent="0.3">
      <c r="A7" s="7" t="s">
        <v>215</v>
      </c>
    </row>
    <row r="8" spans="1:8" s="113" customFormat="1" ht="57.75" customHeight="1" thickBot="1" x14ac:dyDescent="0.3">
      <c r="A8" s="9"/>
      <c r="B8" s="10"/>
      <c r="C8" s="1520" t="s">
        <v>205</v>
      </c>
      <c r="D8" s="1520"/>
      <c r="E8" s="1520" t="s">
        <v>206</v>
      </c>
      <c r="F8" s="1520"/>
      <c r="G8" s="1521" t="s">
        <v>207</v>
      </c>
      <c r="H8" s="1522"/>
    </row>
    <row r="9" spans="1:8" s="113" customFormat="1" ht="66.75" customHeight="1" thickBot="1" x14ac:dyDescent="0.3">
      <c r="A9" s="13" t="s">
        <v>2</v>
      </c>
      <c r="B9" s="14" t="s">
        <v>3</v>
      </c>
      <c r="C9" s="13" t="s">
        <v>208</v>
      </c>
      <c r="D9" s="13" t="s">
        <v>209</v>
      </c>
      <c r="E9" s="13" t="s">
        <v>208</v>
      </c>
      <c r="F9" s="13" t="s">
        <v>209</v>
      </c>
      <c r="G9" s="156" t="s">
        <v>208</v>
      </c>
      <c r="H9" s="157" t="s">
        <v>209</v>
      </c>
    </row>
    <row r="10" spans="1:8" ht="12.9" customHeight="1" x14ac:dyDescent="0.2">
      <c r="A10" s="18">
        <v>1</v>
      </c>
      <c r="B10" s="19" t="s">
        <v>14</v>
      </c>
      <c r="C10" s="1493">
        <v>283</v>
      </c>
      <c r="D10" s="1494">
        <v>240</v>
      </c>
      <c r="E10" s="1493">
        <v>989</v>
      </c>
      <c r="F10" s="1494">
        <v>33</v>
      </c>
      <c r="G10" s="1501">
        <v>203</v>
      </c>
      <c r="H10" s="1498" t="str">
        <f>'[2]MAL3T-2013A.XLS'!$G$830</f>
        <v>xxxxxxx</v>
      </c>
    </row>
    <row r="11" spans="1:8" ht="12.9" customHeight="1" x14ac:dyDescent="0.2">
      <c r="A11" s="25">
        <v>2</v>
      </c>
      <c r="B11" s="26" t="s">
        <v>15</v>
      </c>
      <c r="C11" s="1495">
        <v>75</v>
      </c>
      <c r="D11" s="701">
        <v>13</v>
      </c>
      <c r="E11" s="1495">
        <v>847</v>
      </c>
      <c r="F11" s="701">
        <v>46</v>
      </c>
      <c r="G11" s="1502">
        <v>272</v>
      </c>
      <c r="H11" s="1499" t="str">
        <f>'[3]MAL3T-2013A.XLS'!$G$816</f>
        <v>xxxxxxx</v>
      </c>
    </row>
    <row r="12" spans="1:8" ht="12.9" customHeight="1" x14ac:dyDescent="0.2">
      <c r="A12" s="25">
        <v>3</v>
      </c>
      <c r="B12" s="26" t="s">
        <v>16</v>
      </c>
      <c r="C12" s="1495">
        <v>43</v>
      </c>
      <c r="D12" s="701">
        <v>31</v>
      </c>
      <c r="E12" s="1495">
        <v>765</v>
      </c>
      <c r="F12" s="701">
        <v>36</v>
      </c>
      <c r="G12" s="1502">
        <v>99</v>
      </c>
      <c r="H12" s="1499" t="str">
        <f>'[3]MAL3T-2013A.XLS'!$G$816</f>
        <v>xxxxxxx</v>
      </c>
    </row>
    <row r="13" spans="1:8" ht="12.9" customHeight="1" x14ac:dyDescent="0.2">
      <c r="A13" s="25">
        <v>4</v>
      </c>
      <c r="B13" s="26" t="s">
        <v>17</v>
      </c>
      <c r="C13" s="1495">
        <f>'[4]MALT3-2016A.XLS'!$E$900</f>
        <v>140</v>
      </c>
      <c r="D13" s="701">
        <f>'[4]MALT3-2016A.XLS'!$E$901</f>
        <v>51</v>
      </c>
      <c r="E13" s="1495">
        <f>'[4]MALT3-2016A.XLS'!$F$900</f>
        <v>523</v>
      </c>
      <c r="F13" s="701">
        <f>'[4]MALT3-2016A.XLS'!$F$901</f>
        <v>32</v>
      </c>
      <c r="G13" s="1502">
        <f>'[4]MALT3-2016A.XLS'!$G$900</f>
        <v>532</v>
      </c>
      <c r="H13" s="1499" t="str">
        <f>'[5]MAL3T-2013A.XLS'!$G$822</f>
        <v>xxxxxxx</v>
      </c>
    </row>
    <row r="14" spans="1:8" ht="12.9" customHeight="1" x14ac:dyDescent="0.2">
      <c r="A14" s="25">
        <v>5</v>
      </c>
      <c r="B14" s="26" t="s">
        <v>18</v>
      </c>
      <c r="C14" s="1495">
        <v>277</v>
      </c>
      <c r="D14" s="701">
        <v>5</v>
      </c>
      <c r="E14" s="1495">
        <v>888</v>
      </c>
      <c r="F14" s="701">
        <v>5</v>
      </c>
      <c r="G14" s="1502">
        <v>1189</v>
      </c>
      <c r="H14" s="1499" t="str">
        <f>'[6]MAL3T-2013A.XLS'!$G$872</f>
        <v>xxxxxxx</v>
      </c>
    </row>
    <row r="15" spans="1:8" ht="12.75" customHeight="1" x14ac:dyDescent="0.2">
      <c r="A15" s="31">
        <v>6</v>
      </c>
      <c r="B15" s="32" t="s">
        <v>19</v>
      </c>
      <c r="C15" s="1495">
        <f>'[7]MALT3-2016A.XLS'!$E$906</f>
        <v>177</v>
      </c>
      <c r="D15" s="701">
        <f>'[7]MALT3-2016A.XLS'!$E$907</f>
        <v>80</v>
      </c>
      <c r="E15" s="1495">
        <f>'[7]MALT3-2016A.XLS'!$F$906</f>
        <v>1068</v>
      </c>
      <c r="F15" s="701">
        <f>'[7]MALT3-2016A.XLS'!$F$907</f>
        <v>25</v>
      </c>
      <c r="G15" s="1502">
        <v>783</v>
      </c>
      <c r="H15" s="1499" t="str">
        <f>'[8]MAL3T-2013A.XLS'!$G$816</f>
        <v>xxxxxxx</v>
      </c>
    </row>
    <row r="16" spans="1:8" ht="12.9" customHeight="1" x14ac:dyDescent="0.2">
      <c r="A16" s="31">
        <v>7</v>
      </c>
      <c r="B16" s="32" t="s">
        <v>20</v>
      </c>
      <c r="C16" s="1495">
        <v>180</v>
      </c>
      <c r="D16" s="701">
        <v>0</v>
      </c>
      <c r="E16" s="1495">
        <v>731</v>
      </c>
      <c r="F16" s="701">
        <v>6</v>
      </c>
      <c r="G16" s="1502">
        <v>754</v>
      </c>
      <c r="H16" s="1499" t="str">
        <f>'[9]MAL3T-2013A.XLS'!$G$821</f>
        <v>xxxxxxx</v>
      </c>
    </row>
    <row r="17" spans="1:8" ht="12.9" customHeight="1" x14ac:dyDescent="0.2">
      <c r="A17" s="25">
        <v>8</v>
      </c>
      <c r="B17" s="26" t="s">
        <v>21</v>
      </c>
      <c r="C17" s="1495">
        <f>'[10]MALT3-2016A.XLS'!$E$906</f>
        <v>73</v>
      </c>
      <c r="D17" s="701">
        <f>'[10]MALT3-2016A.XLS'!$E$907</f>
        <v>287</v>
      </c>
      <c r="E17" s="1495">
        <f>'[10]MALT3-2016A.XLS'!$F$906</f>
        <v>850</v>
      </c>
      <c r="F17" s="701">
        <f>'[10]MALT3-2016A.XLS'!$F$907</f>
        <v>29</v>
      </c>
      <c r="G17" s="1502">
        <f>'[10]MALT3-2016A.XLS'!$G$906</f>
        <v>263</v>
      </c>
      <c r="H17" s="1499" t="str">
        <f>'[11]MAL3T-2013A.XLS'!$G$816</f>
        <v>xxxxxxx</v>
      </c>
    </row>
    <row r="18" spans="1:8" ht="12.9" customHeight="1" x14ac:dyDescent="0.2">
      <c r="A18" s="25">
        <v>9</v>
      </c>
      <c r="B18" s="26" t="s">
        <v>22</v>
      </c>
      <c r="C18" s="1495">
        <f>'[12]MALT3-2016A.XLS'!$E$906</f>
        <v>75</v>
      </c>
      <c r="D18" s="701">
        <f>'[12]MALT3-2016A.XLS'!$E$907</f>
        <v>13</v>
      </c>
      <c r="E18" s="1495">
        <f>'[12]MALT3-2016A.XLS'!$F$906</f>
        <v>707</v>
      </c>
      <c r="F18" s="701">
        <f>'[12]MALT3-2016A.XLS'!$F$907</f>
        <v>17</v>
      </c>
      <c r="G18" s="1502">
        <f>'[12]MALT3-2016A.XLS'!$G$906</f>
        <v>191</v>
      </c>
      <c r="H18" s="1499" t="str">
        <f>'[13]MAL3T-2013A.XLS'!$G$816</f>
        <v>xxxxxxx</v>
      </c>
    </row>
    <row r="19" spans="1:8" ht="12.9" customHeight="1" x14ac:dyDescent="0.2">
      <c r="A19" s="25">
        <v>10</v>
      </c>
      <c r="B19" s="26" t="s">
        <v>23</v>
      </c>
      <c r="C19" s="1495">
        <f>'[14]MALT3-2016A.XLS'!$E$906</f>
        <v>77</v>
      </c>
      <c r="D19" s="701">
        <f>'[14]MALT3-2016A.XLS'!$E$907</f>
        <v>291</v>
      </c>
      <c r="E19" s="1495">
        <f>'[14]MALT3-2016A.XLS'!$F$906</f>
        <v>836</v>
      </c>
      <c r="F19" s="701">
        <f>'[14]MALT3-2016A.XLS'!$F$907</f>
        <v>72</v>
      </c>
      <c r="G19" s="1502">
        <v>210</v>
      </c>
      <c r="H19" s="1499" t="str">
        <f>'[15]MAL3T-2013A.XLS'!$G$816</f>
        <v>xxxxxxx</v>
      </c>
    </row>
    <row r="20" spans="1:8" ht="11.25" customHeight="1" x14ac:dyDescent="0.2">
      <c r="A20" s="25">
        <v>11</v>
      </c>
      <c r="B20" s="26" t="s">
        <v>24</v>
      </c>
      <c r="C20" s="1495">
        <f>'[16]MALT3-2016A.XLS'!$E$906</f>
        <v>408</v>
      </c>
      <c r="D20" s="701">
        <f>'[16]MALT3-2016A.XLS'!$E$907</f>
        <v>39</v>
      </c>
      <c r="E20" s="1495">
        <f>'[16]MALT3-2016A.XLS'!$F$906</f>
        <v>1040</v>
      </c>
      <c r="F20" s="701">
        <f>'[16]MALT3-2016A.XLS'!$F$907</f>
        <v>75</v>
      </c>
      <c r="G20" s="1502">
        <f>'[16]MALT3-2016A.XLS'!$G$906</f>
        <v>1917</v>
      </c>
      <c r="H20" s="1499" t="str">
        <f>'[17]MAL3T-2013A.XLS'!$G$819</f>
        <v>xxxxxxx</v>
      </c>
    </row>
    <row r="21" spans="1:8" ht="12.9" customHeight="1" x14ac:dyDescent="0.2">
      <c r="A21" s="25">
        <v>12</v>
      </c>
      <c r="B21" s="26" t="s">
        <v>25</v>
      </c>
      <c r="C21" s="1495">
        <f>'[18]MALT3-2016A.XLS'!$E$929</f>
        <v>354</v>
      </c>
      <c r="D21" s="701">
        <f>'[18]MALT3-2016A.XLS'!$E$930</f>
        <v>66</v>
      </c>
      <c r="E21" s="1495">
        <f>'[18]MALT3-2016A.XLS'!$F$929</f>
        <v>1155</v>
      </c>
      <c r="F21" s="701">
        <f>'[18]MALT3-2016A.XLS'!$F$930</f>
        <v>42</v>
      </c>
      <c r="G21" s="1502">
        <f>'[18]MALT3-2016A.XLS'!$G$929</f>
        <v>1099</v>
      </c>
      <c r="H21" s="1499" t="str">
        <f>'[19]MAL3T-2013A.XLS'!$G$823</f>
        <v>xxxxxxx</v>
      </c>
    </row>
    <row r="22" spans="1:8" ht="12.9" customHeight="1" x14ac:dyDescent="0.2">
      <c r="A22" s="25">
        <v>13</v>
      </c>
      <c r="B22" s="26" t="s">
        <v>26</v>
      </c>
      <c r="C22" s="1495">
        <v>236</v>
      </c>
      <c r="D22" s="701">
        <v>0</v>
      </c>
      <c r="E22" s="1495">
        <v>1495</v>
      </c>
      <c r="F22" s="701">
        <v>0</v>
      </c>
      <c r="G22" s="1502">
        <v>1063.18</v>
      </c>
      <c r="H22" s="1499" t="str">
        <f>'[20]MAL3T-2013A.XLS'!$G$817</f>
        <v>xxxxxxx</v>
      </c>
    </row>
    <row r="23" spans="1:8" ht="12.9" customHeight="1" x14ac:dyDescent="0.2">
      <c r="A23" s="25">
        <v>14</v>
      </c>
      <c r="B23" s="26" t="s">
        <v>27</v>
      </c>
      <c r="C23" s="1495">
        <v>1117</v>
      </c>
      <c r="D23" s="701">
        <v>26</v>
      </c>
      <c r="E23" s="1495">
        <v>155</v>
      </c>
      <c r="F23" s="701">
        <v>94</v>
      </c>
      <c r="G23" s="1502">
        <v>225</v>
      </c>
      <c r="H23" s="1499" t="str">
        <f>'[21]MAL3T-2013A.XLS'!$G$819</f>
        <v>xxxxxxx</v>
      </c>
    </row>
    <row r="24" spans="1:8" ht="12.9" customHeight="1" thickBot="1" x14ac:dyDescent="0.25">
      <c r="A24" s="33">
        <v>15</v>
      </c>
      <c r="B24" s="34" t="s">
        <v>28</v>
      </c>
      <c r="C24" s="1496">
        <v>4</v>
      </c>
      <c r="D24" s="1497">
        <v>0</v>
      </c>
      <c r="E24" s="1496">
        <v>0</v>
      </c>
      <c r="F24" s="1497">
        <v>0</v>
      </c>
      <c r="G24" s="1503">
        <v>18</v>
      </c>
      <c r="H24" s="1500" t="str">
        <f>'[22]MAL3T-2013A.XLS'!$G$823</f>
        <v>xxxxxxx</v>
      </c>
    </row>
    <row r="25" spans="1:8" ht="12" x14ac:dyDescent="0.25">
      <c r="A25" s="556"/>
      <c r="B25" s="139" t="s">
        <v>511</v>
      </c>
      <c r="C25" s="998">
        <f t="shared" ref="C25:H25" si="0">SUM(C10:C24)</f>
        <v>3519</v>
      </c>
      <c r="D25" s="998">
        <f t="shared" si="0"/>
        <v>1142</v>
      </c>
      <c r="E25" s="998">
        <f t="shared" si="0"/>
        <v>12049</v>
      </c>
      <c r="F25" s="998">
        <f t="shared" si="0"/>
        <v>512</v>
      </c>
      <c r="G25" s="165">
        <f t="shared" si="0"/>
        <v>8818.18</v>
      </c>
      <c r="H25" s="166">
        <f t="shared" si="0"/>
        <v>0</v>
      </c>
    </row>
    <row r="26" spans="1:8" s="555" customFormat="1" x14ac:dyDescent="0.2">
      <c r="A26" s="558"/>
      <c r="B26" s="463" t="s">
        <v>440</v>
      </c>
      <c r="C26" s="700">
        <v>3916</v>
      </c>
      <c r="D26" s="700">
        <v>1603</v>
      </c>
      <c r="E26" s="700">
        <v>12267</v>
      </c>
      <c r="F26" s="700">
        <v>604</v>
      </c>
      <c r="G26" s="700">
        <v>11006</v>
      </c>
      <c r="H26" s="701">
        <v>0</v>
      </c>
    </row>
    <row r="27" spans="1:8" s="555" customFormat="1" x14ac:dyDescent="0.2">
      <c r="A27" s="558"/>
      <c r="B27" s="463" t="s">
        <v>391</v>
      </c>
      <c r="C27" s="700">
        <v>4755</v>
      </c>
      <c r="D27" s="700">
        <v>373</v>
      </c>
      <c r="E27" s="700">
        <v>13294</v>
      </c>
      <c r="F27" s="700">
        <v>515</v>
      </c>
      <c r="G27" s="700">
        <v>16199.8</v>
      </c>
      <c r="H27" s="701">
        <v>0</v>
      </c>
    </row>
    <row r="28" spans="1:8" s="555" customFormat="1" x14ac:dyDescent="0.2">
      <c r="A28" s="558"/>
      <c r="B28" s="463" t="s">
        <v>214</v>
      </c>
      <c r="C28" s="700">
        <v>3106</v>
      </c>
      <c r="D28" s="700">
        <v>190</v>
      </c>
      <c r="E28" s="700">
        <v>13092</v>
      </c>
      <c r="F28" s="700">
        <v>451</v>
      </c>
      <c r="G28" s="700">
        <v>13089</v>
      </c>
      <c r="H28" s="701">
        <v>0</v>
      </c>
    </row>
    <row r="29" spans="1:8" ht="12" thickBot="1" x14ac:dyDescent="0.25">
      <c r="A29" s="539"/>
      <c r="B29" s="152" t="s">
        <v>213</v>
      </c>
      <c r="C29" s="167">
        <v>3203</v>
      </c>
      <c r="D29" s="167">
        <v>485</v>
      </c>
      <c r="E29" s="167">
        <v>11141</v>
      </c>
      <c r="F29" s="167">
        <v>260</v>
      </c>
      <c r="G29" s="167">
        <v>7892</v>
      </c>
      <c r="H29" s="145">
        <v>0</v>
      </c>
    </row>
    <row r="30" spans="1:8" hidden="1" x14ac:dyDescent="0.2">
      <c r="A30" s="63"/>
      <c r="B30" s="64" t="s">
        <v>210</v>
      </c>
      <c r="C30" s="158">
        <v>162</v>
      </c>
      <c r="D30" s="159">
        <v>8</v>
      </c>
      <c r="E30" s="158"/>
      <c r="F30" s="159"/>
      <c r="G30" s="158">
        <v>10256</v>
      </c>
      <c r="H30" s="159">
        <v>0</v>
      </c>
    </row>
    <row r="31" spans="1:8" ht="12" hidden="1" thickBot="1" x14ac:dyDescent="0.25">
      <c r="A31" s="62"/>
      <c r="B31" s="160" t="s">
        <v>211</v>
      </c>
      <c r="C31" s="161">
        <v>103</v>
      </c>
      <c r="D31" s="162">
        <v>10</v>
      </c>
      <c r="E31" s="161"/>
      <c r="F31" s="162"/>
      <c r="G31" s="163" t="s">
        <v>212</v>
      </c>
      <c r="H31" s="164" t="s">
        <v>212</v>
      </c>
    </row>
    <row r="35" spans="2:8" x14ac:dyDescent="0.2">
      <c r="H35" s="2" t="s">
        <v>152</v>
      </c>
    </row>
    <row r="36" spans="2:8" x14ac:dyDescent="0.2">
      <c r="B36" s="2" t="s">
        <v>152</v>
      </c>
    </row>
  </sheetData>
  <mergeCells count="3">
    <mergeCell ref="C8:D8"/>
    <mergeCell ref="E8:F8"/>
    <mergeCell ref="G8:H8"/>
  </mergeCells>
  <pageMargins left="0.39370078740157505" right="0.39370078740157505" top="0.78740157480314998" bottom="0.59055118110236204" header="0.5" footer="0.5"/>
  <pageSetup paperSize="9" orientation="portrait" r:id="rId1"/>
  <headerFooter alignWithMargins="0">
    <oddFooter>&amp;L&amp;F&amp;RÅrsstatistikk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3"/>
  <sheetViews>
    <sheetView showGridLines="0" topLeftCell="A6" zoomScaleNormal="100" workbookViewId="0">
      <selection activeCell="J15" sqref="J15"/>
    </sheetView>
  </sheetViews>
  <sheetFormatPr baseColWidth="10" defaultColWidth="11.44140625" defaultRowHeight="13.8" x14ac:dyDescent="0.25"/>
  <cols>
    <col min="1" max="1" width="6.109375" style="318" bestFit="1" customWidth="1"/>
    <col min="2" max="2" width="24.109375" style="301" customWidth="1"/>
    <col min="3" max="3" width="12.33203125" style="301" customWidth="1"/>
    <col min="4" max="4" width="11.88671875" style="301" customWidth="1"/>
    <col min="5" max="5" width="12.88671875" style="301" customWidth="1"/>
    <col min="6" max="6" width="10.5546875" style="301" customWidth="1"/>
    <col min="7" max="7" width="10.5546875" style="482" customWidth="1"/>
    <col min="8" max="8" width="12.88671875" style="301" customWidth="1"/>
    <col min="9" max="9" width="13.33203125" style="301" customWidth="1"/>
    <col min="10" max="10" width="9.109375" style="301" bestFit="1" customWidth="1"/>
    <col min="11" max="13" width="11.44140625" style="301" customWidth="1"/>
    <col min="14" max="14" width="9.44140625" style="301" customWidth="1"/>
    <col min="15" max="15" width="9.44140625" style="482" customWidth="1"/>
    <col min="16" max="17" width="11.44140625" style="301" customWidth="1"/>
    <col min="18" max="18" width="9.109375" style="301" bestFit="1" customWidth="1"/>
    <col min="19" max="19" width="11.44140625" style="301" customWidth="1"/>
    <col min="20" max="16384" width="11.44140625" style="301"/>
  </cols>
  <sheetData>
    <row r="1" spans="1:18" x14ac:dyDescent="0.25">
      <c r="A1" s="323" t="s">
        <v>204</v>
      </c>
      <c r="B1" s="324"/>
    </row>
    <row r="2" spans="1:18" x14ac:dyDescent="0.25">
      <c r="A2" s="302" t="s">
        <v>0</v>
      </c>
    </row>
    <row r="3" spans="1:18" x14ac:dyDescent="0.25">
      <c r="A3" s="302"/>
    </row>
    <row r="4" spans="1:18" x14ac:dyDescent="0.25">
      <c r="A4" s="302" t="str">
        <f>A7</f>
        <v>Tabell 3-2-D  - Søknader og avslag på sykehjemsplass</v>
      </c>
    </row>
    <row r="5" spans="1:18" x14ac:dyDescent="0.25">
      <c r="A5" s="303" t="str">
        <f>A33</f>
        <v>Tabell 3-2-D-1  - Søknader og avslag om plass etter sambogarantien</v>
      </c>
    </row>
    <row r="7" spans="1:18" s="303" customFormat="1" ht="30" customHeight="1" thickBot="1" x14ac:dyDescent="0.3">
      <c r="A7" s="271" t="s">
        <v>477</v>
      </c>
    </row>
    <row r="8" spans="1:18" s="305" customFormat="1" ht="28.5" customHeight="1" thickBot="1" x14ac:dyDescent="0.3">
      <c r="A8" s="325"/>
      <c r="B8" s="326"/>
      <c r="C8" s="1523" t="s">
        <v>72</v>
      </c>
      <c r="D8" s="1523"/>
      <c r="E8" s="1523"/>
      <c r="F8" s="1523"/>
      <c r="G8" s="1523"/>
      <c r="H8" s="1523"/>
      <c r="I8" s="1523"/>
      <c r="J8" s="1523"/>
      <c r="K8" s="1523" t="s">
        <v>216</v>
      </c>
      <c r="L8" s="1523"/>
      <c r="M8" s="1523"/>
      <c r="N8" s="1523"/>
      <c r="O8" s="1523"/>
      <c r="P8" s="1523"/>
      <c r="Q8" s="1523"/>
      <c r="R8" s="1523"/>
    </row>
    <row r="9" spans="1:18" s="305" customFormat="1" ht="134.25" customHeight="1" thickBot="1" x14ac:dyDescent="0.3">
      <c r="A9" s="327" t="s">
        <v>2</v>
      </c>
      <c r="B9" s="306" t="s">
        <v>3</v>
      </c>
      <c r="C9" s="328" t="s">
        <v>376</v>
      </c>
      <c r="D9" s="329" t="s">
        <v>377</v>
      </c>
      <c r="E9" s="329" t="s">
        <v>378</v>
      </c>
      <c r="F9" s="329" t="s">
        <v>220</v>
      </c>
      <c r="G9" s="329" t="s">
        <v>392</v>
      </c>
      <c r="H9" s="329" t="s">
        <v>379</v>
      </c>
      <c r="I9" s="329" t="s">
        <v>222</v>
      </c>
      <c r="J9" s="330" t="s">
        <v>223</v>
      </c>
      <c r="K9" s="328" t="s">
        <v>217</v>
      </c>
      <c r="L9" s="329" t="s">
        <v>218</v>
      </c>
      <c r="M9" s="329" t="s">
        <v>219</v>
      </c>
      <c r="N9" s="329" t="s">
        <v>220</v>
      </c>
      <c r="O9" s="329" t="s">
        <v>392</v>
      </c>
      <c r="P9" s="329" t="s">
        <v>221</v>
      </c>
      <c r="Q9" s="329" t="s">
        <v>222</v>
      </c>
      <c r="R9" s="330" t="s">
        <v>223</v>
      </c>
    </row>
    <row r="10" spans="1:18" ht="12.9" customHeight="1" x14ac:dyDescent="0.25">
      <c r="A10" s="331">
        <v>1</v>
      </c>
      <c r="B10" s="308" t="s">
        <v>14</v>
      </c>
      <c r="C10" s="332">
        <v>14</v>
      </c>
      <c r="D10" s="333">
        <v>83</v>
      </c>
      <c r="E10" s="333">
        <v>51</v>
      </c>
      <c r="F10" s="333">
        <v>10</v>
      </c>
      <c r="G10" s="333">
        <v>17</v>
      </c>
      <c r="H10" s="333">
        <v>9</v>
      </c>
      <c r="I10" s="333">
        <v>10</v>
      </c>
      <c r="J10" s="334">
        <f t="shared" ref="J10:J24" si="0">E10/(E10+H10)</f>
        <v>0.85</v>
      </c>
      <c r="K10" s="332">
        <v>9</v>
      </c>
      <c r="L10" s="333">
        <v>393</v>
      </c>
      <c r="M10" s="333">
        <v>373</v>
      </c>
      <c r="N10" s="333">
        <v>4</v>
      </c>
      <c r="O10" s="333">
        <v>10</v>
      </c>
      <c r="P10" s="333">
        <v>11</v>
      </c>
      <c r="Q10" s="333">
        <v>4</v>
      </c>
      <c r="R10" s="334">
        <f t="shared" ref="R10:R24" si="1">M10/(M10+P10)</f>
        <v>0.97135416666666663</v>
      </c>
    </row>
    <row r="11" spans="1:18" ht="12.9" customHeight="1" x14ac:dyDescent="0.25">
      <c r="A11" s="335">
        <v>2</v>
      </c>
      <c r="B11" s="310" t="s">
        <v>15</v>
      </c>
      <c r="C11" s="336">
        <v>3</v>
      </c>
      <c r="D11" s="337">
        <v>78</v>
      </c>
      <c r="E11" s="337">
        <v>63</v>
      </c>
      <c r="F11" s="337">
        <v>4</v>
      </c>
      <c r="G11" s="337">
        <v>5</v>
      </c>
      <c r="H11" s="337">
        <v>6</v>
      </c>
      <c r="I11" s="337">
        <v>3</v>
      </c>
      <c r="J11" s="338">
        <f t="shared" si="0"/>
        <v>0.91304347826086951</v>
      </c>
      <c r="K11" s="336">
        <v>0</v>
      </c>
      <c r="L11" s="337">
        <v>383</v>
      </c>
      <c r="M11" s="337">
        <v>368</v>
      </c>
      <c r="N11" s="337">
        <v>4</v>
      </c>
      <c r="O11" s="337">
        <v>7</v>
      </c>
      <c r="P11" s="337">
        <v>3</v>
      </c>
      <c r="Q11" s="337">
        <v>1</v>
      </c>
      <c r="R11" s="338">
        <f t="shared" si="1"/>
        <v>0.99191374663072773</v>
      </c>
    </row>
    <row r="12" spans="1:18" ht="12.9" customHeight="1" x14ac:dyDescent="0.25">
      <c r="A12" s="335">
        <v>3</v>
      </c>
      <c r="B12" s="310" t="s">
        <v>16</v>
      </c>
      <c r="C12" s="336">
        <v>20</v>
      </c>
      <c r="D12" s="337">
        <v>89</v>
      </c>
      <c r="E12" s="337">
        <v>55</v>
      </c>
      <c r="F12" s="337">
        <v>10</v>
      </c>
      <c r="G12" s="337">
        <v>17</v>
      </c>
      <c r="H12" s="337">
        <v>9</v>
      </c>
      <c r="I12" s="337">
        <v>18</v>
      </c>
      <c r="J12" s="338">
        <f t="shared" si="0"/>
        <v>0.859375</v>
      </c>
      <c r="K12" s="336">
        <v>3</v>
      </c>
      <c r="L12" s="337">
        <v>432</v>
      </c>
      <c r="M12" s="337">
        <v>414</v>
      </c>
      <c r="N12" s="337">
        <v>2</v>
      </c>
      <c r="O12" s="337">
        <v>7</v>
      </c>
      <c r="P12" s="337">
        <v>6</v>
      </c>
      <c r="Q12" s="337">
        <v>6</v>
      </c>
      <c r="R12" s="338">
        <f t="shared" si="1"/>
        <v>0.98571428571428577</v>
      </c>
    </row>
    <row r="13" spans="1:18" ht="12.9" customHeight="1" x14ac:dyDescent="0.25">
      <c r="A13" s="335">
        <v>4</v>
      </c>
      <c r="B13" s="310" t="s">
        <v>17</v>
      </c>
      <c r="C13" s="336">
        <v>8</v>
      </c>
      <c r="D13" s="337">
        <v>61</v>
      </c>
      <c r="E13" s="337">
        <v>48</v>
      </c>
      <c r="F13" s="337">
        <v>4</v>
      </c>
      <c r="G13" s="337">
        <v>3</v>
      </c>
      <c r="H13" s="337">
        <v>7</v>
      </c>
      <c r="I13" s="337">
        <v>7</v>
      </c>
      <c r="J13" s="338">
        <f t="shared" si="0"/>
        <v>0.87272727272727268</v>
      </c>
      <c r="K13" s="336">
        <v>1</v>
      </c>
      <c r="L13" s="337">
        <v>164</v>
      </c>
      <c r="M13" s="337">
        <v>162</v>
      </c>
      <c r="N13" s="337">
        <v>2</v>
      </c>
      <c r="O13" s="337">
        <v>0</v>
      </c>
      <c r="P13" s="337">
        <v>1</v>
      </c>
      <c r="Q13" s="337">
        <v>0</v>
      </c>
      <c r="R13" s="338">
        <f t="shared" si="1"/>
        <v>0.99386503067484666</v>
      </c>
    </row>
    <row r="14" spans="1:18" ht="12.9" customHeight="1" x14ac:dyDescent="0.25">
      <c r="A14" s="335">
        <v>5</v>
      </c>
      <c r="B14" s="310" t="s">
        <v>18</v>
      </c>
      <c r="C14" s="336">
        <v>19</v>
      </c>
      <c r="D14" s="337">
        <v>190</v>
      </c>
      <c r="E14" s="337">
        <v>150</v>
      </c>
      <c r="F14" s="337">
        <v>15</v>
      </c>
      <c r="G14" s="337">
        <v>14</v>
      </c>
      <c r="H14" s="337">
        <v>17</v>
      </c>
      <c r="I14" s="337">
        <v>13</v>
      </c>
      <c r="J14" s="338">
        <f t="shared" si="0"/>
        <v>0.89820359281437123</v>
      </c>
      <c r="K14" s="336">
        <v>2</v>
      </c>
      <c r="L14" s="337">
        <v>582</v>
      </c>
      <c r="M14" s="337">
        <v>569</v>
      </c>
      <c r="N14" s="337">
        <v>2</v>
      </c>
      <c r="O14" s="337">
        <v>2</v>
      </c>
      <c r="P14" s="337">
        <v>1</v>
      </c>
      <c r="Q14" s="337">
        <v>10</v>
      </c>
      <c r="R14" s="338">
        <f t="shared" si="1"/>
        <v>0.99824561403508771</v>
      </c>
    </row>
    <row r="15" spans="1:18" ht="18.75" customHeight="1" x14ac:dyDescent="0.25">
      <c r="A15" s="339">
        <v>6</v>
      </c>
      <c r="B15" s="312" t="s">
        <v>19</v>
      </c>
      <c r="C15" s="336">
        <v>13</v>
      </c>
      <c r="D15" s="337">
        <v>145</v>
      </c>
      <c r="E15" s="337">
        <v>104</v>
      </c>
      <c r="F15" s="337">
        <v>14</v>
      </c>
      <c r="G15" s="337">
        <v>7</v>
      </c>
      <c r="H15" s="337">
        <v>24</v>
      </c>
      <c r="I15" s="337">
        <v>9</v>
      </c>
      <c r="J15" s="338">
        <f t="shared" si="0"/>
        <v>0.8125</v>
      </c>
      <c r="K15" s="336">
        <v>3</v>
      </c>
      <c r="L15" s="337">
        <v>525</v>
      </c>
      <c r="M15" s="337">
        <v>481</v>
      </c>
      <c r="N15" s="337">
        <v>11</v>
      </c>
      <c r="O15" s="337">
        <v>9</v>
      </c>
      <c r="P15" s="337">
        <v>15</v>
      </c>
      <c r="Q15" s="337">
        <v>12</v>
      </c>
      <c r="R15" s="338">
        <f t="shared" si="1"/>
        <v>0.969758064516129</v>
      </c>
    </row>
    <row r="16" spans="1:18" ht="12.9" customHeight="1" x14ac:dyDescent="0.25">
      <c r="A16" s="339">
        <v>7</v>
      </c>
      <c r="B16" s="312" t="s">
        <v>20</v>
      </c>
      <c r="C16" s="336">
        <v>13</v>
      </c>
      <c r="D16" s="337">
        <v>174</v>
      </c>
      <c r="E16" s="337">
        <v>151</v>
      </c>
      <c r="F16" s="337">
        <v>1</v>
      </c>
      <c r="G16" s="337">
        <v>7</v>
      </c>
      <c r="H16" s="337">
        <v>22</v>
      </c>
      <c r="I16" s="337">
        <v>6</v>
      </c>
      <c r="J16" s="338">
        <f t="shared" si="0"/>
        <v>0.87283236994219648</v>
      </c>
      <c r="K16" s="336">
        <v>5</v>
      </c>
      <c r="L16" s="337">
        <v>480</v>
      </c>
      <c r="M16" s="337">
        <v>426</v>
      </c>
      <c r="N16" s="337">
        <v>1</v>
      </c>
      <c r="O16" s="337">
        <v>10</v>
      </c>
      <c r="P16" s="337">
        <v>36</v>
      </c>
      <c r="Q16" s="337">
        <v>12</v>
      </c>
      <c r="R16" s="338">
        <f t="shared" si="1"/>
        <v>0.92207792207792205</v>
      </c>
    </row>
    <row r="17" spans="1:18" ht="12.9" customHeight="1" x14ac:dyDescent="0.25">
      <c r="A17" s="335">
        <v>8</v>
      </c>
      <c r="B17" s="310" t="s">
        <v>21</v>
      </c>
      <c r="C17" s="336">
        <v>8</v>
      </c>
      <c r="D17" s="337">
        <v>127</v>
      </c>
      <c r="E17" s="337">
        <v>117</v>
      </c>
      <c r="F17" s="337">
        <v>4</v>
      </c>
      <c r="G17" s="337">
        <v>1</v>
      </c>
      <c r="H17" s="337">
        <v>6</v>
      </c>
      <c r="I17" s="337">
        <v>7</v>
      </c>
      <c r="J17" s="338">
        <f t="shared" si="0"/>
        <v>0.95121951219512191</v>
      </c>
      <c r="K17" s="336">
        <v>1</v>
      </c>
      <c r="L17" s="337">
        <v>521</v>
      </c>
      <c r="M17" s="337">
        <v>522</v>
      </c>
      <c r="N17" s="337">
        <v>0</v>
      </c>
      <c r="O17" s="337">
        <v>0</v>
      </c>
      <c r="P17" s="337">
        <v>0</v>
      </c>
      <c r="Q17" s="337">
        <v>0</v>
      </c>
      <c r="R17" s="338">
        <f t="shared" si="1"/>
        <v>1</v>
      </c>
    </row>
    <row r="18" spans="1:18" ht="12.9" customHeight="1" x14ac:dyDescent="0.25">
      <c r="A18" s="335">
        <v>9</v>
      </c>
      <c r="B18" s="310" t="s">
        <v>22</v>
      </c>
      <c r="C18" s="336">
        <v>22</v>
      </c>
      <c r="D18" s="337">
        <v>119</v>
      </c>
      <c r="E18" s="337">
        <v>78</v>
      </c>
      <c r="F18" s="337">
        <v>8</v>
      </c>
      <c r="G18" s="337">
        <v>19</v>
      </c>
      <c r="H18" s="337">
        <v>15</v>
      </c>
      <c r="I18" s="337">
        <v>21</v>
      </c>
      <c r="J18" s="338">
        <f t="shared" si="0"/>
        <v>0.83870967741935487</v>
      </c>
      <c r="K18" s="336">
        <v>10</v>
      </c>
      <c r="L18" s="337">
        <v>472</v>
      </c>
      <c r="M18" s="337">
        <v>449</v>
      </c>
      <c r="N18" s="337">
        <v>7</v>
      </c>
      <c r="O18" s="337">
        <v>8</v>
      </c>
      <c r="P18" s="337">
        <v>8</v>
      </c>
      <c r="Q18" s="337">
        <v>10</v>
      </c>
      <c r="R18" s="338">
        <f t="shared" si="1"/>
        <v>0.98249452954048144</v>
      </c>
    </row>
    <row r="19" spans="1:18" ht="12.9" customHeight="1" x14ac:dyDescent="0.25">
      <c r="A19" s="335">
        <v>10</v>
      </c>
      <c r="B19" s="310" t="s">
        <v>23</v>
      </c>
      <c r="C19" s="336">
        <v>12</v>
      </c>
      <c r="D19" s="337">
        <v>96</v>
      </c>
      <c r="E19" s="337">
        <v>67</v>
      </c>
      <c r="F19" s="337">
        <v>13</v>
      </c>
      <c r="G19" s="337">
        <v>5</v>
      </c>
      <c r="H19" s="337">
        <v>13</v>
      </c>
      <c r="I19" s="337">
        <v>10</v>
      </c>
      <c r="J19" s="338">
        <f t="shared" si="0"/>
        <v>0.83750000000000002</v>
      </c>
      <c r="K19" s="336">
        <v>5</v>
      </c>
      <c r="L19" s="337">
        <v>423</v>
      </c>
      <c r="M19" s="337">
        <v>401</v>
      </c>
      <c r="N19" s="337">
        <v>8</v>
      </c>
      <c r="O19" s="337">
        <v>5</v>
      </c>
      <c r="P19" s="337">
        <v>4</v>
      </c>
      <c r="Q19" s="337">
        <v>10</v>
      </c>
      <c r="R19" s="338">
        <f t="shared" si="1"/>
        <v>0.99012345679012348</v>
      </c>
    </row>
    <row r="20" spans="1:18" ht="19.5" customHeight="1" x14ac:dyDescent="0.25">
      <c r="A20" s="339">
        <v>11</v>
      </c>
      <c r="B20" s="312" t="s">
        <v>24</v>
      </c>
      <c r="C20" s="336">
        <v>14</v>
      </c>
      <c r="D20" s="337">
        <v>101</v>
      </c>
      <c r="E20" s="337">
        <v>90</v>
      </c>
      <c r="F20" s="337">
        <v>8</v>
      </c>
      <c r="G20" s="337">
        <v>11</v>
      </c>
      <c r="H20" s="337">
        <v>8</v>
      </c>
      <c r="I20" s="337">
        <v>-2</v>
      </c>
      <c r="J20" s="338">
        <f t="shared" si="0"/>
        <v>0.91836734693877553</v>
      </c>
      <c r="K20" s="336">
        <v>4</v>
      </c>
      <c r="L20" s="337">
        <v>213</v>
      </c>
      <c r="M20" s="337">
        <v>207</v>
      </c>
      <c r="N20" s="337">
        <v>2</v>
      </c>
      <c r="O20" s="337">
        <v>4</v>
      </c>
      <c r="P20" s="337">
        <v>6</v>
      </c>
      <c r="Q20" s="337">
        <v>-2</v>
      </c>
      <c r="R20" s="338">
        <f t="shared" si="1"/>
        <v>0.971830985915493</v>
      </c>
    </row>
    <row r="21" spans="1:18" ht="12.9" customHeight="1" x14ac:dyDescent="0.25">
      <c r="A21" s="335">
        <v>12</v>
      </c>
      <c r="B21" s="310" t="s">
        <v>25</v>
      </c>
      <c r="C21" s="336">
        <v>15</v>
      </c>
      <c r="D21" s="337">
        <v>101</v>
      </c>
      <c r="E21" s="337">
        <v>96</v>
      </c>
      <c r="F21" s="337">
        <v>4</v>
      </c>
      <c r="G21" s="337">
        <v>8</v>
      </c>
      <c r="H21" s="337">
        <v>4</v>
      </c>
      <c r="I21" s="337">
        <v>4</v>
      </c>
      <c r="J21" s="338">
        <f t="shared" si="0"/>
        <v>0.96</v>
      </c>
      <c r="K21" s="336">
        <v>5</v>
      </c>
      <c r="L21" s="337">
        <v>496</v>
      </c>
      <c r="M21" s="337">
        <v>475</v>
      </c>
      <c r="N21" s="337">
        <v>11</v>
      </c>
      <c r="O21" s="337">
        <v>7</v>
      </c>
      <c r="P21" s="337">
        <v>6</v>
      </c>
      <c r="Q21" s="337">
        <v>2</v>
      </c>
      <c r="R21" s="338">
        <f t="shared" si="1"/>
        <v>0.98752598752598753</v>
      </c>
    </row>
    <row r="22" spans="1:18" ht="12.9" customHeight="1" x14ac:dyDescent="0.25">
      <c r="A22" s="335">
        <v>13</v>
      </c>
      <c r="B22" s="310" t="s">
        <v>26</v>
      </c>
      <c r="C22" s="336">
        <v>8</v>
      </c>
      <c r="D22" s="337">
        <v>236</v>
      </c>
      <c r="E22" s="337">
        <v>203</v>
      </c>
      <c r="F22" s="337">
        <v>14</v>
      </c>
      <c r="G22" s="337">
        <v>17</v>
      </c>
      <c r="H22" s="337">
        <v>7</v>
      </c>
      <c r="I22" s="337">
        <v>3</v>
      </c>
      <c r="J22" s="338">
        <f t="shared" si="0"/>
        <v>0.96666666666666667</v>
      </c>
      <c r="K22" s="336">
        <v>18</v>
      </c>
      <c r="L22" s="337">
        <v>606</v>
      </c>
      <c r="M22" s="337">
        <v>573</v>
      </c>
      <c r="N22" s="337">
        <v>4</v>
      </c>
      <c r="O22" s="337">
        <v>22</v>
      </c>
      <c r="P22" s="337">
        <v>20</v>
      </c>
      <c r="Q22" s="337">
        <v>5</v>
      </c>
      <c r="R22" s="338">
        <f t="shared" si="1"/>
        <v>0.96627318718381117</v>
      </c>
    </row>
    <row r="23" spans="1:18" ht="12.9" customHeight="1" x14ac:dyDescent="0.25">
      <c r="A23" s="335">
        <v>14</v>
      </c>
      <c r="B23" s="310" t="s">
        <v>27</v>
      </c>
      <c r="C23" s="336">
        <v>32</v>
      </c>
      <c r="D23" s="337">
        <v>205</v>
      </c>
      <c r="E23" s="337">
        <v>166</v>
      </c>
      <c r="F23" s="337">
        <v>6</v>
      </c>
      <c r="G23" s="337">
        <v>34</v>
      </c>
      <c r="H23" s="337">
        <v>14</v>
      </c>
      <c r="I23" s="337">
        <v>17</v>
      </c>
      <c r="J23" s="338">
        <f t="shared" si="0"/>
        <v>0.92222222222222228</v>
      </c>
      <c r="K23" s="336">
        <v>14</v>
      </c>
      <c r="L23" s="337">
        <v>678</v>
      </c>
      <c r="M23" s="337">
        <v>641</v>
      </c>
      <c r="N23" s="337">
        <v>12</v>
      </c>
      <c r="O23" s="337">
        <v>21</v>
      </c>
      <c r="P23" s="337">
        <v>10</v>
      </c>
      <c r="Q23" s="337">
        <v>8</v>
      </c>
      <c r="R23" s="338">
        <f t="shared" si="1"/>
        <v>0.98463901689708144</v>
      </c>
    </row>
    <row r="24" spans="1:18" ht="12.9" customHeight="1" thickBot="1" x14ac:dyDescent="0.3">
      <c r="A24" s="340">
        <v>15</v>
      </c>
      <c r="B24" s="313" t="s">
        <v>28</v>
      </c>
      <c r="C24" s="341">
        <v>8</v>
      </c>
      <c r="D24" s="342">
        <v>55</v>
      </c>
      <c r="E24" s="342">
        <v>47</v>
      </c>
      <c r="F24" s="342">
        <v>3</v>
      </c>
      <c r="G24" s="342">
        <v>7</v>
      </c>
      <c r="H24" s="342">
        <v>6</v>
      </c>
      <c r="I24" s="342">
        <v>0</v>
      </c>
      <c r="J24" s="343">
        <f t="shared" si="0"/>
        <v>0.8867924528301887</v>
      </c>
      <c r="K24" s="341">
        <v>4</v>
      </c>
      <c r="L24" s="342">
        <v>278</v>
      </c>
      <c r="M24" s="342">
        <v>272</v>
      </c>
      <c r="N24" s="342">
        <v>1</v>
      </c>
      <c r="O24" s="342">
        <v>3</v>
      </c>
      <c r="P24" s="342">
        <v>6</v>
      </c>
      <c r="Q24" s="342">
        <v>0</v>
      </c>
      <c r="R24" s="343">
        <f t="shared" si="1"/>
        <v>0.97841726618705038</v>
      </c>
    </row>
    <row r="25" spans="1:18" s="349" customFormat="1" x14ac:dyDescent="0.25">
      <c r="A25" s="344"/>
      <c r="B25" s="345" t="s">
        <v>489</v>
      </c>
      <c r="C25" s="346">
        <f>SUM(C10:C24)</f>
        <v>209</v>
      </c>
      <c r="D25" s="346">
        <f>SUM(D10:D24)</f>
        <v>1860</v>
      </c>
      <c r="E25" s="346">
        <f>SUM(E10:E24)</f>
        <v>1486</v>
      </c>
      <c r="F25" s="346">
        <f t="shared" ref="F25:I25" si="2">SUM(F10:F24)</f>
        <v>118</v>
      </c>
      <c r="G25" s="346">
        <f t="shared" si="2"/>
        <v>172</v>
      </c>
      <c r="H25" s="346">
        <f t="shared" si="2"/>
        <v>167</v>
      </c>
      <c r="I25" s="346">
        <f t="shared" si="2"/>
        <v>126</v>
      </c>
      <c r="J25" s="347">
        <f t="shared" ref="J25" si="3">E25/(E25+H25)</f>
        <v>0.89897156684815482</v>
      </c>
      <c r="K25" s="346">
        <f>SUM(K10:K24)</f>
        <v>84</v>
      </c>
      <c r="L25" s="346">
        <f>SUM(L10:L24)</f>
        <v>6646</v>
      </c>
      <c r="M25" s="346">
        <f>SUM(M10:M24)</f>
        <v>6333</v>
      </c>
      <c r="N25" s="346">
        <f t="shared" ref="N25:Q25" si="4">SUM(N10:N24)</f>
        <v>71</v>
      </c>
      <c r="O25" s="346">
        <f t="shared" si="4"/>
        <v>115</v>
      </c>
      <c r="P25" s="346">
        <f t="shared" si="4"/>
        <v>133</v>
      </c>
      <c r="Q25" s="346">
        <f t="shared" si="4"/>
        <v>78</v>
      </c>
      <c r="R25" s="348">
        <f t="shared" ref="R25" si="5">M25/(M25+P25)</f>
        <v>0.97943086916176925</v>
      </c>
    </row>
    <row r="26" spans="1:18" s="482" customFormat="1" x14ac:dyDescent="0.25">
      <c r="A26" s="561"/>
      <c r="B26" s="358" t="s">
        <v>437</v>
      </c>
      <c r="C26" s="359">
        <v>198</v>
      </c>
      <c r="D26" s="359">
        <v>1930</v>
      </c>
      <c r="E26" s="359">
        <v>1422</v>
      </c>
      <c r="F26" s="359">
        <v>124</v>
      </c>
      <c r="G26" s="359">
        <v>165</v>
      </c>
      <c r="H26" s="359">
        <v>183</v>
      </c>
      <c r="I26" s="359">
        <v>234</v>
      </c>
      <c r="J26" s="360">
        <v>0.88598130841121492</v>
      </c>
      <c r="K26" s="359">
        <v>164</v>
      </c>
      <c r="L26" s="359">
        <v>6726</v>
      </c>
      <c r="M26" s="359">
        <v>6324</v>
      </c>
      <c r="N26" s="359">
        <v>99</v>
      </c>
      <c r="O26" s="359">
        <v>163</v>
      </c>
      <c r="P26" s="359">
        <v>163</v>
      </c>
      <c r="Q26" s="359">
        <v>141</v>
      </c>
      <c r="R26" s="361">
        <v>0.97487282256821339</v>
      </c>
    </row>
    <row r="27" spans="1:18" s="482" customFormat="1" x14ac:dyDescent="0.25">
      <c r="A27" s="561"/>
      <c r="B27" s="358" t="s">
        <v>390</v>
      </c>
      <c r="C27" s="359">
        <v>164</v>
      </c>
      <c r="D27" s="359">
        <v>1966</v>
      </c>
      <c r="E27" s="359">
        <v>1467</v>
      </c>
      <c r="F27" s="359">
        <v>165</v>
      </c>
      <c r="G27" s="359">
        <v>205</v>
      </c>
      <c r="H27" s="359">
        <v>167</v>
      </c>
      <c r="I27" s="359">
        <v>322</v>
      </c>
      <c r="J27" s="360">
        <v>0.89779681762545904</v>
      </c>
      <c r="K27" s="359">
        <v>110</v>
      </c>
      <c r="L27" s="359">
        <v>6959</v>
      </c>
      <c r="M27" s="359">
        <v>6454</v>
      </c>
      <c r="N27" s="359">
        <v>174</v>
      </c>
      <c r="O27" s="359">
        <v>679</v>
      </c>
      <c r="P27" s="359">
        <v>209</v>
      </c>
      <c r="Q27" s="359">
        <v>223</v>
      </c>
      <c r="R27" s="361">
        <v>0.96863274801140631</v>
      </c>
    </row>
    <row r="28" spans="1:18" s="482" customFormat="1" x14ac:dyDescent="0.25">
      <c r="A28" s="561"/>
      <c r="B28" s="358" t="s">
        <v>224</v>
      </c>
      <c r="C28" s="359">
        <v>174</v>
      </c>
      <c r="D28" s="359">
        <v>2062</v>
      </c>
      <c r="E28" s="359">
        <v>1631</v>
      </c>
      <c r="F28" s="359">
        <v>289</v>
      </c>
      <c r="G28" s="359" t="s">
        <v>175</v>
      </c>
      <c r="H28" s="359">
        <v>168</v>
      </c>
      <c r="I28" s="359">
        <v>148</v>
      </c>
      <c r="J28" s="360">
        <v>0.9066147859922179</v>
      </c>
      <c r="K28" s="359">
        <v>121</v>
      </c>
      <c r="L28" s="359">
        <v>7906</v>
      </c>
      <c r="M28" s="359">
        <v>7436</v>
      </c>
      <c r="N28" s="359">
        <v>339</v>
      </c>
      <c r="O28" s="359" t="s">
        <v>175</v>
      </c>
      <c r="P28" s="359">
        <v>139</v>
      </c>
      <c r="Q28" s="359">
        <v>113</v>
      </c>
      <c r="R28" s="361">
        <v>0.9816501650165016</v>
      </c>
    </row>
    <row r="29" spans="1:18" x14ac:dyDescent="0.25">
      <c r="A29" s="314"/>
      <c r="B29" s="350" t="s">
        <v>151</v>
      </c>
      <c r="C29" s="351">
        <v>69</v>
      </c>
      <c r="D29" s="351">
        <v>2182</v>
      </c>
      <c r="E29" s="351">
        <v>1698</v>
      </c>
      <c r="F29" s="351">
        <v>332</v>
      </c>
      <c r="G29" s="359" t="s">
        <v>175</v>
      </c>
      <c r="H29" s="351">
        <v>160</v>
      </c>
      <c r="I29" s="351">
        <v>61</v>
      </c>
      <c r="J29" s="352">
        <v>0.91388589881593107</v>
      </c>
      <c r="K29" s="351">
        <v>89</v>
      </c>
      <c r="L29" s="351">
        <v>8117</v>
      </c>
      <c r="M29" s="351">
        <v>7658</v>
      </c>
      <c r="N29" s="351">
        <v>358</v>
      </c>
      <c r="O29" s="359" t="s">
        <v>175</v>
      </c>
      <c r="P29" s="351">
        <v>159</v>
      </c>
      <c r="Q29" s="351">
        <v>31</v>
      </c>
      <c r="R29" s="353">
        <v>0.97965971600358193</v>
      </c>
    </row>
    <row r="30" spans="1:18" ht="14.4" thickBot="1" x14ac:dyDescent="0.3">
      <c r="A30" s="316"/>
      <c r="B30" s="354" t="s">
        <v>150</v>
      </c>
      <c r="C30" s="355">
        <v>118</v>
      </c>
      <c r="D30" s="355">
        <v>2108</v>
      </c>
      <c r="E30" s="355">
        <v>1565</v>
      </c>
      <c r="F30" s="355">
        <v>379</v>
      </c>
      <c r="G30" s="1172" t="s">
        <v>175</v>
      </c>
      <c r="H30" s="355">
        <v>242</v>
      </c>
      <c r="I30" s="355">
        <v>40</v>
      </c>
      <c r="J30" s="356">
        <v>0.866076369673492</v>
      </c>
      <c r="K30" s="355">
        <v>106</v>
      </c>
      <c r="L30" s="355">
        <v>6992</v>
      </c>
      <c r="M30" s="355">
        <v>6299</v>
      </c>
      <c r="N30" s="355">
        <v>567</v>
      </c>
      <c r="O30" s="1172" t="s">
        <v>175</v>
      </c>
      <c r="P30" s="355">
        <v>188</v>
      </c>
      <c r="Q30" s="355">
        <v>44</v>
      </c>
      <c r="R30" s="357">
        <v>0.97101896099892093</v>
      </c>
    </row>
    <row r="33" spans="1:18" ht="14.4" thickBot="1" x14ac:dyDescent="0.3">
      <c r="A33" s="271" t="s">
        <v>397</v>
      </c>
    </row>
    <row r="34" spans="1:18" ht="14.4" thickBot="1" x14ac:dyDescent="0.3">
      <c r="A34" s="1524" t="s">
        <v>216</v>
      </c>
      <c r="B34" s="1525"/>
      <c r="C34" s="1525"/>
      <c r="D34" s="1525"/>
      <c r="E34" s="1525"/>
      <c r="F34" s="1525"/>
      <c r="G34" s="1525"/>
      <c r="H34" s="1526"/>
      <c r="M34" s="301" t="s">
        <v>152</v>
      </c>
    </row>
    <row r="35" spans="1:18" s="305" customFormat="1" ht="107.25" customHeight="1" thickBot="1" x14ac:dyDescent="0.3">
      <c r="A35" s="512" t="s">
        <v>2</v>
      </c>
      <c r="B35" s="702" t="s">
        <v>3</v>
      </c>
      <c r="C35" s="703" t="s">
        <v>393</v>
      </c>
      <c r="D35" s="515" t="s">
        <v>394</v>
      </c>
      <c r="E35" s="515" t="s">
        <v>395</v>
      </c>
      <c r="F35" s="515" t="s">
        <v>220</v>
      </c>
      <c r="G35" s="515" t="s">
        <v>396</v>
      </c>
      <c r="H35" s="704" t="s">
        <v>222</v>
      </c>
      <c r="I35" s="482"/>
      <c r="J35" s="482"/>
      <c r="K35" s="482"/>
      <c r="L35" s="482"/>
      <c r="M35" s="482"/>
      <c r="N35" s="482"/>
      <c r="O35" s="482" t="s">
        <v>152</v>
      </c>
      <c r="P35" s="482"/>
      <c r="Q35" s="482"/>
      <c r="R35" s="482"/>
    </row>
    <row r="36" spans="1:18" x14ac:dyDescent="0.25">
      <c r="A36" s="307">
        <v>1</v>
      </c>
      <c r="B36" s="308" t="s">
        <v>14</v>
      </c>
      <c r="C36" s="468">
        <v>0</v>
      </c>
      <c r="D36" s="544">
        <v>0</v>
      </c>
      <c r="E36" s="544">
        <v>0</v>
      </c>
      <c r="F36" s="544">
        <v>0</v>
      </c>
      <c r="G36" s="544">
        <v>0</v>
      </c>
      <c r="H36" s="545">
        <v>0</v>
      </c>
      <c r="O36" s="305" t="s">
        <v>152</v>
      </c>
      <c r="P36" s="305"/>
      <c r="Q36" s="305"/>
      <c r="R36" s="305"/>
    </row>
    <row r="37" spans="1:18" x14ac:dyDescent="0.25">
      <c r="A37" s="309">
        <v>2</v>
      </c>
      <c r="B37" s="310" t="s">
        <v>15</v>
      </c>
      <c r="C37" s="469">
        <v>0</v>
      </c>
      <c r="D37" s="464">
        <v>0</v>
      </c>
      <c r="E37" s="464">
        <v>0</v>
      </c>
      <c r="F37" s="464">
        <v>0</v>
      </c>
      <c r="G37" s="464">
        <v>0</v>
      </c>
      <c r="H37" s="465">
        <v>0</v>
      </c>
    </row>
    <row r="38" spans="1:18" x14ac:dyDescent="0.25">
      <c r="A38" s="309">
        <v>3</v>
      </c>
      <c r="B38" s="310" t="s">
        <v>16</v>
      </c>
      <c r="C38" s="469">
        <v>0</v>
      </c>
      <c r="D38" s="464">
        <v>0</v>
      </c>
      <c r="E38" s="464">
        <v>0</v>
      </c>
      <c r="F38" s="464">
        <v>0</v>
      </c>
      <c r="G38" s="464">
        <v>0</v>
      </c>
      <c r="H38" s="465">
        <v>0</v>
      </c>
    </row>
    <row r="39" spans="1:18" x14ac:dyDescent="0.25">
      <c r="A39" s="309">
        <v>4</v>
      </c>
      <c r="B39" s="310" t="s">
        <v>17</v>
      </c>
      <c r="C39" s="469">
        <v>0</v>
      </c>
      <c r="D39" s="464">
        <v>0</v>
      </c>
      <c r="E39" s="464">
        <v>0</v>
      </c>
      <c r="F39" s="464">
        <v>0</v>
      </c>
      <c r="G39" s="464">
        <v>0</v>
      </c>
      <c r="H39" s="465">
        <v>0</v>
      </c>
    </row>
    <row r="40" spans="1:18" x14ac:dyDescent="0.25">
      <c r="A40" s="309">
        <v>5</v>
      </c>
      <c r="B40" s="310" t="s">
        <v>18</v>
      </c>
      <c r="C40" s="469">
        <v>0</v>
      </c>
      <c r="D40" s="464">
        <v>0</v>
      </c>
      <c r="E40" s="464">
        <v>0</v>
      </c>
      <c r="F40" s="464">
        <v>0</v>
      </c>
      <c r="G40" s="464">
        <v>0</v>
      </c>
      <c r="H40" s="465">
        <v>0</v>
      </c>
    </row>
    <row r="41" spans="1:18" x14ac:dyDescent="0.25">
      <c r="A41" s="311">
        <v>6</v>
      </c>
      <c r="B41" s="312" t="s">
        <v>19</v>
      </c>
      <c r="C41" s="469">
        <v>0</v>
      </c>
      <c r="D41" s="464">
        <v>0</v>
      </c>
      <c r="E41" s="464">
        <v>0</v>
      </c>
      <c r="F41" s="464">
        <v>0</v>
      </c>
      <c r="G41" s="464">
        <v>0</v>
      </c>
      <c r="H41" s="465">
        <v>0</v>
      </c>
    </row>
    <row r="42" spans="1:18" x14ac:dyDescent="0.25">
      <c r="A42" s="311">
        <v>7</v>
      </c>
      <c r="B42" s="312" t="s">
        <v>20</v>
      </c>
      <c r="C42" s="469">
        <v>0</v>
      </c>
      <c r="D42" s="464">
        <v>0</v>
      </c>
      <c r="E42" s="464">
        <v>0</v>
      </c>
      <c r="F42" s="464">
        <v>0</v>
      </c>
      <c r="G42" s="464">
        <v>0</v>
      </c>
      <c r="H42" s="465">
        <v>0</v>
      </c>
    </row>
    <row r="43" spans="1:18" x14ac:dyDescent="0.25">
      <c r="A43" s="309">
        <v>8</v>
      </c>
      <c r="B43" s="310" t="s">
        <v>21</v>
      </c>
      <c r="C43" s="469">
        <v>0</v>
      </c>
      <c r="D43" s="464">
        <v>1</v>
      </c>
      <c r="E43" s="464">
        <v>1</v>
      </c>
      <c r="F43" s="464">
        <v>0</v>
      </c>
      <c r="G43" s="464">
        <v>0</v>
      </c>
      <c r="H43" s="465">
        <v>0</v>
      </c>
    </row>
    <row r="44" spans="1:18" x14ac:dyDescent="0.25">
      <c r="A44" s="309">
        <v>9</v>
      </c>
      <c r="B44" s="310" t="s">
        <v>22</v>
      </c>
      <c r="C44" s="469">
        <v>0</v>
      </c>
      <c r="D44" s="464">
        <v>0</v>
      </c>
      <c r="E44" s="464">
        <v>0</v>
      </c>
      <c r="F44" s="464">
        <v>0</v>
      </c>
      <c r="G44" s="464">
        <v>0</v>
      </c>
      <c r="H44" s="465">
        <v>0</v>
      </c>
    </row>
    <row r="45" spans="1:18" x14ac:dyDescent="0.25">
      <c r="A45" s="309">
        <v>10</v>
      </c>
      <c r="B45" s="310" t="s">
        <v>23</v>
      </c>
      <c r="C45" s="469">
        <v>0</v>
      </c>
      <c r="D45" s="464">
        <v>0</v>
      </c>
      <c r="E45" s="464">
        <v>0</v>
      </c>
      <c r="F45" s="464">
        <v>0</v>
      </c>
      <c r="G45" s="464">
        <v>0</v>
      </c>
      <c r="H45" s="465">
        <v>0</v>
      </c>
    </row>
    <row r="46" spans="1:18" x14ac:dyDescent="0.25">
      <c r="A46" s="311">
        <v>11</v>
      </c>
      <c r="B46" s="312" t="s">
        <v>24</v>
      </c>
      <c r="C46" s="469">
        <v>0</v>
      </c>
      <c r="D46" s="464">
        <v>0</v>
      </c>
      <c r="E46" s="464">
        <v>0</v>
      </c>
      <c r="F46" s="464">
        <v>0</v>
      </c>
      <c r="G46" s="464">
        <v>0</v>
      </c>
      <c r="H46" s="465">
        <v>0</v>
      </c>
    </row>
    <row r="47" spans="1:18" x14ac:dyDescent="0.25">
      <c r="A47" s="309">
        <v>12</v>
      </c>
      <c r="B47" s="310" t="s">
        <v>25</v>
      </c>
      <c r="C47" s="469">
        <v>0</v>
      </c>
      <c r="D47" s="464">
        <v>0</v>
      </c>
      <c r="E47" s="464">
        <v>0</v>
      </c>
      <c r="F47" s="464">
        <v>0</v>
      </c>
      <c r="G47" s="464">
        <v>0</v>
      </c>
      <c r="H47" s="465">
        <v>0</v>
      </c>
    </row>
    <row r="48" spans="1:18" x14ac:dyDescent="0.25">
      <c r="A48" s="309">
        <v>13</v>
      </c>
      <c r="B48" s="310" t="s">
        <v>26</v>
      </c>
      <c r="C48" s="469">
        <v>0</v>
      </c>
      <c r="D48" s="464">
        <v>1</v>
      </c>
      <c r="E48" s="464">
        <v>1</v>
      </c>
      <c r="F48" s="464">
        <v>0</v>
      </c>
      <c r="G48" s="464">
        <v>0</v>
      </c>
      <c r="H48" s="465">
        <v>0</v>
      </c>
    </row>
    <row r="49" spans="1:15" x14ac:dyDescent="0.25">
      <c r="A49" s="309">
        <v>14</v>
      </c>
      <c r="B49" s="310" t="s">
        <v>27</v>
      </c>
      <c r="C49" s="469">
        <v>0</v>
      </c>
      <c r="D49" s="464">
        <v>0</v>
      </c>
      <c r="E49" s="464">
        <v>0</v>
      </c>
      <c r="F49" s="464">
        <v>0</v>
      </c>
      <c r="G49" s="464">
        <v>0</v>
      </c>
      <c r="H49" s="465">
        <v>0</v>
      </c>
    </row>
    <row r="50" spans="1:15" ht="18" customHeight="1" thickBot="1" x14ac:dyDescent="0.3">
      <c r="A50" s="705">
        <v>15</v>
      </c>
      <c r="B50" s="313" t="s">
        <v>28</v>
      </c>
      <c r="C50" s="1277">
        <v>0</v>
      </c>
      <c r="D50" s="1278">
        <v>0</v>
      </c>
      <c r="E50" s="1278">
        <v>0</v>
      </c>
      <c r="F50" s="1278">
        <v>0</v>
      </c>
      <c r="G50" s="1278">
        <v>0</v>
      </c>
      <c r="H50" s="1279">
        <v>0</v>
      </c>
      <c r="O50" s="301"/>
    </row>
    <row r="51" spans="1:15" x14ac:dyDescent="0.25">
      <c r="A51" s="344"/>
      <c r="B51" s="710" t="s">
        <v>489</v>
      </c>
      <c r="C51" s="1282">
        <f>SUM(C36:C50)</f>
        <v>0</v>
      </c>
      <c r="D51" s="1280">
        <f t="shared" ref="D51:H51" si="6">SUM(D36:D50)</f>
        <v>2</v>
      </c>
      <c r="E51" s="1280">
        <f t="shared" si="6"/>
        <v>2</v>
      </c>
      <c r="F51" s="1280">
        <f t="shared" si="6"/>
        <v>0</v>
      </c>
      <c r="G51" s="1280">
        <f t="shared" si="6"/>
        <v>0</v>
      </c>
      <c r="H51" s="1281">
        <f t="shared" si="6"/>
        <v>0</v>
      </c>
      <c r="O51" s="301"/>
    </row>
    <row r="52" spans="1:15" s="482" customFormat="1" x14ac:dyDescent="0.25">
      <c r="A52" s="314"/>
      <c r="B52" s="712" t="s">
        <v>437</v>
      </c>
      <c r="C52" s="469">
        <v>0</v>
      </c>
      <c r="D52" s="464">
        <v>3</v>
      </c>
      <c r="E52" s="464">
        <v>2</v>
      </c>
      <c r="F52" s="464">
        <v>0</v>
      </c>
      <c r="G52" s="464">
        <v>1</v>
      </c>
      <c r="H52" s="465">
        <v>0</v>
      </c>
    </row>
    <row r="53" spans="1:15" s="482" customFormat="1" ht="16.5" customHeight="1" thickBot="1" x14ac:dyDescent="0.3">
      <c r="A53" s="388"/>
      <c r="B53" s="713" t="s">
        <v>390</v>
      </c>
      <c r="C53" s="738">
        <v>0</v>
      </c>
      <c r="D53" s="466">
        <v>6</v>
      </c>
      <c r="E53" s="466">
        <v>6</v>
      </c>
      <c r="F53" s="466">
        <v>0</v>
      </c>
      <c r="G53" s="466">
        <v>0</v>
      </c>
      <c r="H53" s="467">
        <v>0</v>
      </c>
    </row>
  </sheetData>
  <mergeCells count="3">
    <mergeCell ref="C8:J8"/>
    <mergeCell ref="K8:R8"/>
    <mergeCell ref="A34:H34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showGridLines="0" view="pageLayout" topLeftCell="A9" zoomScaleNormal="100" workbookViewId="0">
      <selection activeCell="Q39" sqref="Q39"/>
    </sheetView>
  </sheetViews>
  <sheetFormatPr baseColWidth="10" defaultColWidth="11.44140625" defaultRowHeight="13.8" x14ac:dyDescent="0.25"/>
  <cols>
    <col min="1" max="1" width="5.33203125" style="391" customWidth="1"/>
    <col min="2" max="2" width="21.109375" style="349" customWidth="1"/>
    <col min="3" max="3" width="8.6640625" style="349" customWidth="1"/>
    <col min="4" max="4" width="9" style="349" customWidth="1"/>
    <col min="5" max="5" width="9.6640625" style="349" customWidth="1"/>
    <col min="6" max="6" width="9.88671875" style="349" customWidth="1"/>
    <col min="7" max="7" width="9.33203125" style="349" customWidth="1"/>
    <col min="8" max="8" width="12.33203125" style="349" customWidth="1"/>
    <col min="9" max="9" width="12.33203125" style="560" customWidth="1"/>
    <col min="10" max="10" width="11.6640625" style="349" customWidth="1"/>
    <col min="11" max="11" width="9.88671875" style="349" customWidth="1"/>
    <col min="12" max="13" width="8.6640625" style="349" customWidth="1"/>
    <col min="14" max="14" width="8.44140625" style="349" customWidth="1"/>
    <col min="15" max="15" width="7.88671875" style="349" customWidth="1"/>
    <col min="16" max="16" width="10.33203125" style="349" customWidth="1"/>
    <col min="17" max="17" width="10.33203125" style="560" customWidth="1"/>
    <col min="18" max="18" width="12.5546875" style="349" customWidth="1"/>
    <col min="19" max="19" width="11.44140625" style="349" customWidth="1"/>
    <col min="20" max="16384" width="11.44140625" style="349"/>
  </cols>
  <sheetData>
    <row r="1" spans="1:18" x14ac:dyDescent="0.25">
      <c r="A1" s="362" t="s">
        <v>204</v>
      </c>
      <c r="B1" s="363"/>
    </row>
    <row r="2" spans="1:18" x14ac:dyDescent="0.25">
      <c r="A2" s="364" t="s">
        <v>0</v>
      </c>
    </row>
    <row r="3" spans="1:18" x14ac:dyDescent="0.25">
      <c r="A3" s="364"/>
    </row>
    <row r="4" spans="1:18" x14ac:dyDescent="0.25">
      <c r="A4" s="364" t="str">
        <f>A7</f>
        <v>Tabell 3 -2 - E - Klager etter avslag på sykehjemsplass i år</v>
      </c>
    </row>
    <row r="5" spans="1:18" x14ac:dyDescent="0.25">
      <c r="A5" s="364"/>
    </row>
    <row r="7" spans="1:18" s="271" customFormat="1" ht="14.4" thickBot="1" x14ac:dyDescent="0.3">
      <c r="A7" s="271" t="s">
        <v>225</v>
      </c>
    </row>
    <row r="8" spans="1:18" s="305" customFormat="1" ht="14.4" thickBot="1" x14ac:dyDescent="0.3">
      <c r="A8" s="325"/>
      <c r="B8" s="326"/>
      <c r="C8" s="1523" t="s">
        <v>72</v>
      </c>
      <c r="D8" s="1523"/>
      <c r="E8" s="1523"/>
      <c r="F8" s="1523"/>
      <c r="G8" s="1523"/>
      <c r="H8" s="1523"/>
      <c r="I8" s="1523"/>
      <c r="J8" s="1523"/>
      <c r="K8" s="1523" t="s">
        <v>216</v>
      </c>
      <c r="L8" s="1523"/>
      <c r="M8" s="1523"/>
      <c r="N8" s="1523"/>
      <c r="O8" s="1523"/>
      <c r="P8" s="1523"/>
      <c r="Q8" s="1523"/>
      <c r="R8" s="1523"/>
    </row>
    <row r="9" spans="1:18" s="305" customFormat="1" ht="216" customHeight="1" thickBot="1" x14ac:dyDescent="0.3">
      <c r="A9" s="327" t="s">
        <v>492</v>
      </c>
      <c r="B9" s="306" t="s">
        <v>3</v>
      </c>
      <c r="C9" s="327" t="s">
        <v>226</v>
      </c>
      <c r="D9" s="365" t="s">
        <v>227</v>
      </c>
      <c r="E9" s="365" t="s">
        <v>360</v>
      </c>
      <c r="F9" s="366" t="s">
        <v>361</v>
      </c>
      <c r="G9" s="516" t="s">
        <v>228</v>
      </c>
      <c r="H9" s="368" t="s">
        <v>362</v>
      </c>
      <c r="I9" s="365" t="s">
        <v>398</v>
      </c>
      <c r="J9" s="366" t="s">
        <v>363</v>
      </c>
      <c r="K9" s="327" t="s">
        <v>229</v>
      </c>
      <c r="L9" s="365" t="s">
        <v>227</v>
      </c>
      <c r="M9" s="365" t="s">
        <v>360</v>
      </c>
      <c r="N9" s="366" t="s">
        <v>361</v>
      </c>
      <c r="O9" s="367" t="s">
        <v>228</v>
      </c>
      <c r="P9" s="368" t="s">
        <v>362</v>
      </c>
      <c r="Q9" s="365" t="s">
        <v>398</v>
      </c>
      <c r="R9" s="366" t="s">
        <v>363</v>
      </c>
    </row>
    <row r="10" spans="1:18" x14ac:dyDescent="0.25">
      <c r="A10" s="369">
        <v>1</v>
      </c>
      <c r="B10" s="370" t="s">
        <v>14</v>
      </c>
      <c r="C10" s="371">
        <v>3</v>
      </c>
      <c r="D10" s="372">
        <v>3</v>
      </c>
      <c r="E10" s="372">
        <v>0</v>
      </c>
      <c r="F10" s="373">
        <v>0</v>
      </c>
      <c r="G10" s="726">
        <f>D10+F10</f>
        <v>3</v>
      </c>
      <c r="H10" s="371">
        <v>2</v>
      </c>
      <c r="I10" s="372">
        <v>2</v>
      </c>
      <c r="J10" s="373">
        <v>0</v>
      </c>
      <c r="K10" s="371">
        <v>4</v>
      </c>
      <c r="L10" s="372">
        <v>0</v>
      </c>
      <c r="M10" s="372">
        <v>0</v>
      </c>
      <c r="N10" s="373">
        <v>0</v>
      </c>
      <c r="O10" s="726">
        <f>L10+N10</f>
        <v>0</v>
      </c>
      <c r="P10" s="371">
        <v>4</v>
      </c>
      <c r="Q10" s="372">
        <v>0</v>
      </c>
      <c r="R10" s="373">
        <v>0</v>
      </c>
    </row>
    <row r="11" spans="1:18" x14ac:dyDescent="0.25">
      <c r="A11" s="374">
        <v>2</v>
      </c>
      <c r="B11" s="375" t="s">
        <v>15</v>
      </c>
      <c r="C11" s="376">
        <v>0</v>
      </c>
      <c r="D11" s="377">
        <v>0</v>
      </c>
      <c r="E11" s="377">
        <v>0</v>
      </c>
      <c r="F11" s="378">
        <v>0</v>
      </c>
      <c r="G11" s="724">
        <f t="shared" ref="G11:G24" si="0">D11+F11</f>
        <v>0</v>
      </c>
      <c r="H11" s="376">
        <v>0</v>
      </c>
      <c r="I11" s="377">
        <v>0</v>
      </c>
      <c r="J11" s="378">
        <v>0</v>
      </c>
      <c r="K11" s="376">
        <v>0</v>
      </c>
      <c r="L11" s="377">
        <v>0</v>
      </c>
      <c r="M11" s="377">
        <v>0</v>
      </c>
      <c r="N11" s="378">
        <v>0</v>
      </c>
      <c r="O11" s="724">
        <f t="shared" ref="O11:O24" si="1">L11+N11</f>
        <v>0</v>
      </c>
      <c r="P11" s="376">
        <v>0</v>
      </c>
      <c r="Q11" s="377">
        <v>0</v>
      </c>
      <c r="R11" s="378">
        <v>0</v>
      </c>
    </row>
    <row r="12" spans="1:18" x14ac:dyDescent="0.25">
      <c r="A12" s="374">
        <v>3</v>
      </c>
      <c r="B12" s="375" t="s">
        <v>16</v>
      </c>
      <c r="C12" s="376">
        <v>5</v>
      </c>
      <c r="D12" s="377">
        <v>1</v>
      </c>
      <c r="E12" s="377">
        <v>4</v>
      </c>
      <c r="F12" s="378">
        <v>1</v>
      </c>
      <c r="G12" s="724">
        <f t="shared" si="0"/>
        <v>2</v>
      </c>
      <c r="H12" s="376">
        <v>2</v>
      </c>
      <c r="I12" s="377">
        <v>0</v>
      </c>
      <c r="J12" s="378">
        <v>0</v>
      </c>
      <c r="K12" s="376">
        <v>2</v>
      </c>
      <c r="L12" s="377">
        <v>2</v>
      </c>
      <c r="M12" s="377">
        <v>0</v>
      </c>
      <c r="N12" s="378">
        <v>0</v>
      </c>
      <c r="O12" s="724">
        <f t="shared" si="1"/>
        <v>2</v>
      </c>
      <c r="P12" s="376">
        <v>0</v>
      </c>
      <c r="Q12" s="377">
        <v>0</v>
      </c>
      <c r="R12" s="378">
        <v>0</v>
      </c>
    </row>
    <row r="13" spans="1:18" ht="27.6" x14ac:dyDescent="0.25">
      <c r="A13" s="374">
        <v>4</v>
      </c>
      <c r="B13" s="375" t="s">
        <v>17</v>
      </c>
      <c r="C13" s="376">
        <v>4</v>
      </c>
      <c r="D13" s="377">
        <v>1</v>
      </c>
      <c r="E13" s="377">
        <v>2</v>
      </c>
      <c r="F13" s="378">
        <v>2</v>
      </c>
      <c r="G13" s="724">
        <f t="shared" si="0"/>
        <v>3</v>
      </c>
      <c r="H13" s="376">
        <v>1</v>
      </c>
      <c r="I13" s="377">
        <v>0</v>
      </c>
      <c r="J13" s="378">
        <v>0</v>
      </c>
      <c r="K13" s="376">
        <v>7</v>
      </c>
      <c r="L13" s="377">
        <v>0</v>
      </c>
      <c r="M13" s="377">
        <v>0</v>
      </c>
      <c r="N13" s="378">
        <v>0</v>
      </c>
      <c r="O13" s="724">
        <f t="shared" si="1"/>
        <v>0</v>
      </c>
      <c r="P13" s="376">
        <v>7</v>
      </c>
      <c r="Q13" s="377">
        <v>0</v>
      </c>
      <c r="R13" s="378">
        <v>0</v>
      </c>
    </row>
    <row r="14" spans="1:18" x14ac:dyDescent="0.25">
      <c r="A14" s="374">
        <v>5</v>
      </c>
      <c r="B14" s="375" t="s">
        <v>18</v>
      </c>
      <c r="C14" s="376">
        <v>6</v>
      </c>
      <c r="D14" s="377">
        <v>7</v>
      </c>
      <c r="E14" s="377">
        <v>1</v>
      </c>
      <c r="F14" s="378">
        <v>0</v>
      </c>
      <c r="G14" s="724">
        <f t="shared" si="0"/>
        <v>7</v>
      </c>
      <c r="H14" s="376">
        <v>0</v>
      </c>
      <c r="I14" s="377">
        <v>1</v>
      </c>
      <c r="J14" s="378">
        <v>1</v>
      </c>
      <c r="K14" s="376">
        <v>0</v>
      </c>
      <c r="L14" s="377">
        <v>0</v>
      </c>
      <c r="M14" s="377">
        <v>1</v>
      </c>
      <c r="N14" s="378">
        <v>0</v>
      </c>
      <c r="O14" s="724">
        <f t="shared" si="1"/>
        <v>0</v>
      </c>
      <c r="P14" s="376">
        <v>0</v>
      </c>
      <c r="Q14" s="377">
        <v>0</v>
      </c>
      <c r="R14" s="378">
        <v>0</v>
      </c>
    </row>
    <row r="15" spans="1:18" x14ac:dyDescent="0.25">
      <c r="A15" s="379">
        <v>6</v>
      </c>
      <c r="B15" s="380" t="s">
        <v>19</v>
      </c>
      <c r="C15" s="376">
        <v>13</v>
      </c>
      <c r="D15" s="377">
        <v>3</v>
      </c>
      <c r="E15" s="377">
        <v>6</v>
      </c>
      <c r="F15" s="378">
        <v>4</v>
      </c>
      <c r="G15" s="724">
        <f t="shared" si="0"/>
        <v>7</v>
      </c>
      <c r="H15" s="376">
        <v>0</v>
      </c>
      <c r="I15" s="377">
        <v>1</v>
      </c>
      <c r="J15" s="378">
        <v>1</v>
      </c>
      <c r="K15" s="376">
        <v>6</v>
      </c>
      <c r="L15" s="377">
        <v>2</v>
      </c>
      <c r="M15" s="377">
        <v>2</v>
      </c>
      <c r="N15" s="378">
        <v>0</v>
      </c>
      <c r="O15" s="724">
        <f t="shared" si="1"/>
        <v>2</v>
      </c>
      <c r="P15" s="376">
        <v>1</v>
      </c>
      <c r="Q15" s="377">
        <v>1</v>
      </c>
      <c r="R15" s="378">
        <v>2</v>
      </c>
    </row>
    <row r="16" spans="1:18" x14ac:dyDescent="0.25">
      <c r="A16" s="379">
        <v>7</v>
      </c>
      <c r="B16" s="380" t="s">
        <v>20</v>
      </c>
      <c r="C16" s="376">
        <v>2</v>
      </c>
      <c r="D16" s="377">
        <v>1</v>
      </c>
      <c r="E16" s="377">
        <v>1</v>
      </c>
      <c r="F16" s="378">
        <v>1</v>
      </c>
      <c r="G16" s="724">
        <f t="shared" si="0"/>
        <v>2</v>
      </c>
      <c r="H16" s="376">
        <v>1</v>
      </c>
      <c r="I16" s="377">
        <v>0</v>
      </c>
      <c r="J16" s="378">
        <v>0</v>
      </c>
      <c r="K16" s="376">
        <v>13</v>
      </c>
      <c r="L16" s="377">
        <v>13</v>
      </c>
      <c r="M16" s="377">
        <v>1</v>
      </c>
      <c r="N16" s="378">
        <v>1</v>
      </c>
      <c r="O16" s="724">
        <f t="shared" si="1"/>
        <v>14</v>
      </c>
      <c r="P16" s="376">
        <v>1</v>
      </c>
      <c r="Q16" s="377">
        <v>0</v>
      </c>
      <c r="R16" s="378">
        <v>0</v>
      </c>
    </row>
    <row r="17" spans="1:18" x14ac:dyDescent="0.25">
      <c r="A17" s="374">
        <v>8</v>
      </c>
      <c r="B17" s="375" t="s">
        <v>21</v>
      </c>
      <c r="C17" s="376">
        <v>2</v>
      </c>
      <c r="D17" s="377">
        <v>1</v>
      </c>
      <c r="E17" s="377">
        <v>1</v>
      </c>
      <c r="F17" s="378">
        <v>1</v>
      </c>
      <c r="G17" s="724">
        <f t="shared" si="0"/>
        <v>2</v>
      </c>
      <c r="H17" s="376">
        <v>0</v>
      </c>
      <c r="I17" s="377">
        <v>0</v>
      </c>
      <c r="J17" s="378">
        <v>0</v>
      </c>
      <c r="K17" s="376">
        <v>0</v>
      </c>
      <c r="L17" s="377">
        <v>0</v>
      </c>
      <c r="M17" s="377">
        <v>0</v>
      </c>
      <c r="N17" s="378">
        <v>0</v>
      </c>
      <c r="O17" s="724">
        <f t="shared" si="1"/>
        <v>0</v>
      </c>
      <c r="P17" s="376">
        <v>0</v>
      </c>
      <c r="Q17" s="377">
        <v>0</v>
      </c>
      <c r="R17" s="378">
        <v>0</v>
      </c>
    </row>
    <row r="18" spans="1:18" x14ac:dyDescent="0.25">
      <c r="A18" s="374">
        <v>9</v>
      </c>
      <c r="B18" s="375" t="s">
        <v>22</v>
      </c>
      <c r="C18" s="376">
        <v>4</v>
      </c>
      <c r="D18" s="377">
        <v>3</v>
      </c>
      <c r="E18" s="377">
        <v>0</v>
      </c>
      <c r="F18" s="378">
        <v>0</v>
      </c>
      <c r="G18" s="724">
        <f t="shared" si="0"/>
        <v>3</v>
      </c>
      <c r="H18" s="376">
        <v>1</v>
      </c>
      <c r="I18" s="377">
        <v>0</v>
      </c>
      <c r="J18" s="378">
        <v>0</v>
      </c>
      <c r="K18" s="376">
        <v>0</v>
      </c>
      <c r="L18" s="377">
        <v>0</v>
      </c>
      <c r="M18" s="377">
        <v>0</v>
      </c>
      <c r="N18" s="378">
        <v>0</v>
      </c>
      <c r="O18" s="724">
        <f t="shared" si="1"/>
        <v>0</v>
      </c>
      <c r="P18" s="376">
        <v>0</v>
      </c>
      <c r="Q18" s="377">
        <v>0</v>
      </c>
      <c r="R18" s="378">
        <v>0</v>
      </c>
    </row>
    <row r="19" spans="1:18" x14ac:dyDescent="0.25">
      <c r="A19" s="374">
        <v>10</v>
      </c>
      <c r="B19" s="375" t="s">
        <v>23</v>
      </c>
      <c r="C19" s="376">
        <v>6</v>
      </c>
      <c r="D19" s="377">
        <v>3</v>
      </c>
      <c r="E19" s="377">
        <v>2</v>
      </c>
      <c r="F19" s="378">
        <v>1</v>
      </c>
      <c r="G19" s="724">
        <f t="shared" si="0"/>
        <v>4</v>
      </c>
      <c r="H19" s="376">
        <v>2</v>
      </c>
      <c r="I19" s="377">
        <v>1</v>
      </c>
      <c r="J19" s="378">
        <v>1</v>
      </c>
      <c r="K19" s="376">
        <v>4</v>
      </c>
      <c r="L19" s="377">
        <v>3</v>
      </c>
      <c r="M19" s="377">
        <v>0</v>
      </c>
      <c r="N19" s="378">
        <v>0</v>
      </c>
      <c r="O19" s="724">
        <f t="shared" si="1"/>
        <v>3</v>
      </c>
      <c r="P19" s="376">
        <v>1</v>
      </c>
      <c r="Q19" s="377">
        <v>0</v>
      </c>
      <c r="R19" s="378">
        <v>0</v>
      </c>
    </row>
    <row r="20" spans="1:18" x14ac:dyDescent="0.25">
      <c r="A20" s="379">
        <v>11</v>
      </c>
      <c r="B20" s="380" t="s">
        <v>24</v>
      </c>
      <c r="C20" s="376">
        <v>2</v>
      </c>
      <c r="D20" s="377">
        <v>2</v>
      </c>
      <c r="E20" s="377">
        <v>0</v>
      </c>
      <c r="F20" s="378">
        <v>0</v>
      </c>
      <c r="G20" s="724">
        <f t="shared" si="0"/>
        <v>2</v>
      </c>
      <c r="H20" s="376">
        <v>0</v>
      </c>
      <c r="I20" s="377">
        <v>0</v>
      </c>
      <c r="J20" s="378">
        <v>0</v>
      </c>
      <c r="K20" s="376">
        <v>0</v>
      </c>
      <c r="L20" s="377">
        <v>0</v>
      </c>
      <c r="M20" s="377">
        <v>0</v>
      </c>
      <c r="N20" s="378">
        <v>0</v>
      </c>
      <c r="O20" s="724">
        <f t="shared" si="1"/>
        <v>0</v>
      </c>
      <c r="P20" s="376">
        <v>0</v>
      </c>
      <c r="Q20" s="377">
        <v>0</v>
      </c>
      <c r="R20" s="378">
        <v>0</v>
      </c>
    </row>
    <row r="21" spans="1:18" x14ac:dyDescent="0.25">
      <c r="A21" s="374">
        <v>12</v>
      </c>
      <c r="B21" s="375" t="s">
        <v>25</v>
      </c>
      <c r="C21" s="376">
        <v>1</v>
      </c>
      <c r="D21" s="377">
        <v>0</v>
      </c>
      <c r="E21" s="377">
        <v>1</v>
      </c>
      <c r="F21" s="378">
        <v>1</v>
      </c>
      <c r="G21" s="724">
        <f t="shared" si="0"/>
        <v>1</v>
      </c>
      <c r="H21" s="376">
        <v>0</v>
      </c>
      <c r="I21" s="377">
        <v>0</v>
      </c>
      <c r="J21" s="378">
        <v>0</v>
      </c>
      <c r="K21" s="376">
        <v>5</v>
      </c>
      <c r="L21" s="377">
        <v>2</v>
      </c>
      <c r="M21" s="377">
        <v>0</v>
      </c>
      <c r="N21" s="378">
        <v>0</v>
      </c>
      <c r="O21" s="724">
        <f t="shared" si="1"/>
        <v>2</v>
      </c>
      <c r="P21" s="376">
        <v>0</v>
      </c>
      <c r="Q21" s="377">
        <v>3</v>
      </c>
      <c r="R21" s="378">
        <v>0</v>
      </c>
    </row>
    <row r="22" spans="1:18" x14ac:dyDescent="0.25">
      <c r="A22" s="374">
        <v>13</v>
      </c>
      <c r="B22" s="375" t="s">
        <v>26</v>
      </c>
      <c r="C22" s="376">
        <v>4</v>
      </c>
      <c r="D22" s="377">
        <v>2</v>
      </c>
      <c r="E22" s="377">
        <v>1</v>
      </c>
      <c r="F22" s="378">
        <v>0</v>
      </c>
      <c r="G22" s="724">
        <f t="shared" si="0"/>
        <v>2</v>
      </c>
      <c r="H22" s="376">
        <v>1</v>
      </c>
      <c r="I22" s="377">
        <v>1</v>
      </c>
      <c r="J22" s="378">
        <v>0</v>
      </c>
      <c r="K22" s="376">
        <v>3</v>
      </c>
      <c r="L22" s="377">
        <v>2</v>
      </c>
      <c r="M22" s="377">
        <v>0</v>
      </c>
      <c r="N22" s="378">
        <v>0</v>
      </c>
      <c r="O22" s="724">
        <f t="shared" si="1"/>
        <v>2</v>
      </c>
      <c r="P22" s="376">
        <v>0</v>
      </c>
      <c r="Q22" s="377">
        <v>1</v>
      </c>
      <c r="R22" s="378">
        <v>0</v>
      </c>
    </row>
    <row r="23" spans="1:18" x14ac:dyDescent="0.25">
      <c r="A23" s="374">
        <v>14</v>
      </c>
      <c r="B23" s="375" t="s">
        <v>27</v>
      </c>
      <c r="C23" s="376">
        <v>3</v>
      </c>
      <c r="D23" s="377">
        <v>0</v>
      </c>
      <c r="E23" s="377">
        <v>2</v>
      </c>
      <c r="F23" s="378">
        <v>1</v>
      </c>
      <c r="G23" s="724">
        <f t="shared" si="0"/>
        <v>1</v>
      </c>
      <c r="H23" s="376">
        <v>0</v>
      </c>
      <c r="I23" s="377">
        <v>0</v>
      </c>
      <c r="J23" s="378">
        <v>1</v>
      </c>
      <c r="K23" s="376">
        <v>0</v>
      </c>
      <c r="L23" s="377">
        <v>0</v>
      </c>
      <c r="M23" s="377">
        <v>0</v>
      </c>
      <c r="N23" s="378">
        <v>0</v>
      </c>
      <c r="O23" s="724">
        <f t="shared" si="1"/>
        <v>0</v>
      </c>
      <c r="P23" s="376">
        <v>0</v>
      </c>
      <c r="Q23" s="377">
        <v>0</v>
      </c>
      <c r="R23" s="378">
        <v>0</v>
      </c>
    </row>
    <row r="24" spans="1:18" ht="28.2" thickBot="1" x14ac:dyDescent="0.3">
      <c r="A24" s="381">
        <v>15</v>
      </c>
      <c r="B24" s="382" t="s">
        <v>28</v>
      </c>
      <c r="C24" s="383">
        <v>0</v>
      </c>
      <c r="D24" s="384">
        <v>0</v>
      </c>
      <c r="E24" s="384">
        <v>0</v>
      </c>
      <c r="F24" s="385">
        <v>0</v>
      </c>
      <c r="G24" s="725">
        <f t="shared" si="0"/>
        <v>0</v>
      </c>
      <c r="H24" s="383">
        <v>0</v>
      </c>
      <c r="I24" s="384">
        <v>0</v>
      </c>
      <c r="J24" s="385">
        <v>0</v>
      </c>
      <c r="K24" s="383">
        <v>0</v>
      </c>
      <c r="L24" s="384">
        <v>0</v>
      </c>
      <c r="M24" s="384">
        <v>0</v>
      </c>
      <c r="N24" s="385">
        <v>0</v>
      </c>
      <c r="O24" s="725">
        <f t="shared" si="1"/>
        <v>0</v>
      </c>
      <c r="P24" s="383">
        <v>0</v>
      </c>
      <c r="Q24" s="384">
        <v>0</v>
      </c>
      <c r="R24" s="385">
        <v>0</v>
      </c>
    </row>
    <row r="25" spans="1:18" x14ac:dyDescent="0.25">
      <c r="A25" s="344"/>
      <c r="B25" s="710" t="s">
        <v>489</v>
      </c>
      <c r="C25" s="718">
        <f t="shared" ref="C25:R25" si="2">SUM(C10:C24)</f>
        <v>55</v>
      </c>
      <c r="D25" s="386">
        <f t="shared" si="2"/>
        <v>27</v>
      </c>
      <c r="E25" s="386">
        <f t="shared" si="2"/>
        <v>21</v>
      </c>
      <c r="F25" s="387">
        <f t="shared" si="2"/>
        <v>12</v>
      </c>
      <c r="G25" s="720">
        <f t="shared" si="2"/>
        <v>39</v>
      </c>
      <c r="H25" s="718">
        <f t="shared" si="2"/>
        <v>10</v>
      </c>
      <c r="I25" s="386">
        <f t="shared" si="2"/>
        <v>6</v>
      </c>
      <c r="J25" s="387">
        <f t="shared" si="2"/>
        <v>4</v>
      </c>
      <c r="K25" s="714">
        <f t="shared" si="2"/>
        <v>44</v>
      </c>
      <c r="L25" s="386">
        <f t="shared" si="2"/>
        <v>24</v>
      </c>
      <c r="M25" s="386">
        <f t="shared" si="2"/>
        <v>4</v>
      </c>
      <c r="N25" s="706">
        <f t="shared" si="2"/>
        <v>1</v>
      </c>
      <c r="O25" s="722">
        <f t="shared" si="2"/>
        <v>25</v>
      </c>
      <c r="P25" s="714">
        <f t="shared" si="2"/>
        <v>14</v>
      </c>
      <c r="Q25" s="386">
        <f t="shared" si="2"/>
        <v>5</v>
      </c>
      <c r="R25" s="387">
        <f t="shared" si="2"/>
        <v>2</v>
      </c>
    </row>
    <row r="26" spans="1:18" s="482" customFormat="1" x14ac:dyDescent="0.25">
      <c r="A26" s="561"/>
      <c r="B26" s="711" t="s">
        <v>437</v>
      </c>
      <c r="C26" s="719">
        <v>63</v>
      </c>
      <c r="D26" s="389">
        <v>21</v>
      </c>
      <c r="E26" s="389">
        <v>22</v>
      </c>
      <c r="F26" s="390">
        <v>14</v>
      </c>
      <c r="G26" s="721">
        <v>35</v>
      </c>
      <c r="H26" s="719">
        <v>14</v>
      </c>
      <c r="I26" s="389">
        <v>4</v>
      </c>
      <c r="J26" s="390">
        <v>8</v>
      </c>
      <c r="K26" s="715">
        <v>25</v>
      </c>
      <c r="L26" s="389">
        <v>14</v>
      </c>
      <c r="M26" s="389">
        <v>6</v>
      </c>
      <c r="N26" s="709">
        <v>1</v>
      </c>
      <c r="O26" s="723">
        <v>15</v>
      </c>
      <c r="P26" s="715">
        <v>4</v>
      </c>
      <c r="Q26" s="709">
        <v>4</v>
      </c>
      <c r="R26" s="390">
        <v>2</v>
      </c>
    </row>
    <row r="27" spans="1:18" s="482" customFormat="1" x14ac:dyDescent="0.25">
      <c r="A27" s="561"/>
      <c r="B27" s="711" t="s">
        <v>390</v>
      </c>
      <c r="C27" s="719">
        <v>47</v>
      </c>
      <c r="D27" s="389">
        <v>24</v>
      </c>
      <c r="E27" s="389">
        <v>11</v>
      </c>
      <c r="F27" s="390">
        <v>4</v>
      </c>
      <c r="G27" s="721">
        <v>29</v>
      </c>
      <c r="H27" s="719">
        <v>7</v>
      </c>
      <c r="I27" s="389">
        <v>4</v>
      </c>
      <c r="J27" s="390">
        <v>3</v>
      </c>
      <c r="K27" s="715">
        <v>23</v>
      </c>
      <c r="L27" s="389">
        <v>10</v>
      </c>
      <c r="M27" s="389">
        <v>6</v>
      </c>
      <c r="N27" s="709">
        <v>1</v>
      </c>
      <c r="O27" s="723">
        <v>11</v>
      </c>
      <c r="P27" s="715">
        <v>6</v>
      </c>
      <c r="Q27" s="709">
        <v>1</v>
      </c>
      <c r="R27" s="390">
        <v>3</v>
      </c>
    </row>
    <row r="28" spans="1:18" s="482" customFormat="1" ht="14.4" thickBot="1" x14ac:dyDescent="0.3">
      <c r="A28" s="1173"/>
      <c r="B28" s="1174" t="s">
        <v>224</v>
      </c>
      <c r="C28" s="1175">
        <v>47</v>
      </c>
      <c r="D28" s="728">
        <v>21</v>
      </c>
      <c r="E28" s="728">
        <v>13</v>
      </c>
      <c r="F28" s="729">
        <v>8</v>
      </c>
      <c r="G28" s="1176">
        <v>29</v>
      </c>
      <c r="H28" s="1175">
        <v>8</v>
      </c>
      <c r="I28" s="1177" t="s">
        <v>175</v>
      </c>
      <c r="J28" s="729">
        <v>6</v>
      </c>
      <c r="K28" s="999">
        <v>14</v>
      </c>
      <c r="L28" s="728">
        <v>6</v>
      </c>
      <c r="M28" s="728">
        <v>5</v>
      </c>
      <c r="N28" s="1178">
        <v>1</v>
      </c>
      <c r="O28" s="727">
        <v>7</v>
      </c>
      <c r="P28" s="999">
        <v>6</v>
      </c>
      <c r="Q28" s="1179" t="s">
        <v>175</v>
      </c>
      <c r="R28" s="729">
        <v>3</v>
      </c>
    </row>
    <row r="29" spans="1:18" x14ac:dyDescent="0.25">
      <c r="A29" s="364"/>
    </row>
  </sheetData>
  <mergeCells count="2">
    <mergeCell ref="C8:J8"/>
    <mergeCell ref="K8:R8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showGridLines="0" view="pageLayout" zoomScaleNormal="100" workbookViewId="0">
      <selection activeCell="Q39" sqref="Q39"/>
    </sheetView>
  </sheetViews>
  <sheetFormatPr baseColWidth="10" defaultColWidth="11.44140625" defaultRowHeight="13.8" x14ac:dyDescent="0.25"/>
  <cols>
    <col min="1" max="1" width="8.33203125" style="482" customWidth="1"/>
    <col min="2" max="2" width="24.88671875" style="482" customWidth="1"/>
    <col min="3" max="3" width="16.33203125" style="482" customWidth="1"/>
    <col min="4" max="4" width="17.44140625" style="482" customWidth="1"/>
    <col min="5" max="5" width="16.88671875" style="482" customWidth="1"/>
    <col min="6" max="6" width="18.44140625" style="482" customWidth="1"/>
    <col min="7" max="16384" width="11.44140625" style="482"/>
  </cols>
  <sheetData>
    <row r="1" spans="1:6" x14ac:dyDescent="0.25">
      <c r="A1" s="362" t="s">
        <v>204</v>
      </c>
      <c r="B1" s="362"/>
    </row>
    <row r="2" spans="1:6" x14ac:dyDescent="0.25">
      <c r="A2" s="302" t="s">
        <v>0</v>
      </c>
    </row>
    <row r="3" spans="1:6" x14ac:dyDescent="0.25">
      <c r="A3" s="482" t="str">
        <f>A5</f>
        <v>Tabell 3-2-E-1 Saksbehandlingstid - klager etter avslag på søknad om sykehjemsplass i år</v>
      </c>
    </row>
    <row r="5" spans="1:6" x14ac:dyDescent="0.25">
      <c r="A5" s="783" t="s">
        <v>350</v>
      </c>
    </row>
    <row r="6" spans="1:6" ht="14.4" thickBot="1" x14ac:dyDescent="0.3"/>
    <row r="7" spans="1:6" ht="14.4" thickBot="1" x14ac:dyDescent="0.3">
      <c r="A7" s="784"/>
      <c r="B7" s="785"/>
      <c r="C7" s="1527" t="s">
        <v>72</v>
      </c>
      <c r="D7" s="1528"/>
      <c r="E7" s="1529" t="s">
        <v>216</v>
      </c>
      <c r="F7" s="1530"/>
    </row>
    <row r="8" spans="1:6" ht="69.599999999999994" thickBot="1" x14ac:dyDescent="0.3">
      <c r="A8" s="786" t="s">
        <v>2</v>
      </c>
      <c r="B8" s="306" t="s">
        <v>3</v>
      </c>
      <c r="C8" s="787" t="s">
        <v>235</v>
      </c>
      <c r="D8" s="788" t="s">
        <v>351</v>
      </c>
      <c r="E8" s="787" t="s">
        <v>235</v>
      </c>
      <c r="F8" s="788" t="s">
        <v>351</v>
      </c>
    </row>
    <row r="9" spans="1:6" x14ac:dyDescent="0.25">
      <c r="A9" s="307">
        <v>1</v>
      </c>
      <c r="B9" s="308" t="s">
        <v>14</v>
      </c>
      <c r="C9" s="789">
        <v>1</v>
      </c>
      <c r="D9" s="790">
        <v>0</v>
      </c>
      <c r="E9" s="789">
        <v>0</v>
      </c>
      <c r="F9" s="790">
        <v>0</v>
      </c>
    </row>
    <row r="10" spans="1:6" x14ac:dyDescent="0.25">
      <c r="A10" s="309">
        <v>2</v>
      </c>
      <c r="B10" s="310" t="s">
        <v>15</v>
      </c>
      <c r="C10" s="791">
        <v>0</v>
      </c>
      <c r="D10" s="792">
        <v>0</v>
      </c>
      <c r="E10" s="791">
        <v>0</v>
      </c>
      <c r="F10" s="792">
        <v>0</v>
      </c>
    </row>
    <row r="11" spans="1:6" x14ac:dyDescent="0.25">
      <c r="A11" s="309">
        <v>3</v>
      </c>
      <c r="B11" s="310" t="s">
        <v>16</v>
      </c>
      <c r="C11" s="791">
        <v>50</v>
      </c>
      <c r="D11" s="792">
        <v>50</v>
      </c>
      <c r="E11" s="791">
        <v>44</v>
      </c>
      <c r="F11" s="792">
        <v>0</v>
      </c>
    </row>
    <row r="12" spans="1:6" x14ac:dyDescent="0.25">
      <c r="A12" s="309">
        <v>4</v>
      </c>
      <c r="B12" s="310" t="s">
        <v>17</v>
      </c>
      <c r="C12" s="791">
        <v>106</v>
      </c>
      <c r="D12" s="792">
        <v>139</v>
      </c>
      <c r="E12" s="791">
        <v>0</v>
      </c>
      <c r="F12" s="792">
        <v>0</v>
      </c>
    </row>
    <row r="13" spans="1:6" x14ac:dyDescent="0.25">
      <c r="A13" s="309">
        <v>5</v>
      </c>
      <c r="B13" s="310" t="s">
        <v>18</v>
      </c>
      <c r="C13" s="791">
        <v>23.4</v>
      </c>
      <c r="D13" s="792">
        <v>0</v>
      </c>
      <c r="E13" s="791">
        <v>348</v>
      </c>
      <c r="F13" s="792">
        <v>0</v>
      </c>
    </row>
    <row r="14" spans="1:6" x14ac:dyDescent="0.25">
      <c r="A14" s="311">
        <v>6</v>
      </c>
      <c r="B14" s="312" t="s">
        <v>19</v>
      </c>
      <c r="C14" s="791">
        <v>14</v>
      </c>
      <c r="D14" s="792">
        <v>164</v>
      </c>
      <c r="E14" s="791">
        <v>13</v>
      </c>
      <c r="F14" s="792">
        <v>0</v>
      </c>
    </row>
    <row r="15" spans="1:6" x14ac:dyDescent="0.25">
      <c r="A15" s="311">
        <v>7</v>
      </c>
      <c r="B15" s="312" t="s">
        <v>20</v>
      </c>
      <c r="C15" s="791">
        <v>30</v>
      </c>
      <c r="D15" s="792">
        <v>90</v>
      </c>
      <c r="E15" s="791">
        <v>9</v>
      </c>
      <c r="F15" s="792">
        <v>125</v>
      </c>
    </row>
    <row r="16" spans="1:6" x14ac:dyDescent="0.25">
      <c r="A16" s="309">
        <v>8</v>
      </c>
      <c r="B16" s="310" t="s">
        <v>21</v>
      </c>
      <c r="C16" s="791">
        <v>28</v>
      </c>
      <c r="D16" s="792">
        <v>50</v>
      </c>
      <c r="E16" s="791">
        <v>0</v>
      </c>
      <c r="F16" s="792">
        <v>0</v>
      </c>
    </row>
    <row r="17" spans="1:6" x14ac:dyDescent="0.25">
      <c r="A17" s="309">
        <v>9</v>
      </c>
      <c r="B17" s="310" t="s">
        <v>22</v>
      </c>
      <c r="C17" s="791">
        <v>33</v>
      </c>
      <c r="D17" s="792">
        <v>0</v>
      </c>
      <c r="E17" s="791">
        <v>0</v>
      </c>
      <c r="F17" s="792">
        <v>0</v>
      </c>
    </row>
    <row r="18" spans="1:6" x14ac:dyDescent="0.25">
      <c r="A18" s="309">
        <v>10</v>
      </c>
      <c r="B18" s="310" t="s">
        <v>23</v>
      </c>
      <c r="C18" s="791">
        <v>63</v>
      </c>
      <c r="D18" s="792">
        <v>192</v>
      </c>
      <c r="E18" s="791">
        <v>84</v>
      </c>
      <c r="F18" s="792">
        <v>0</v>
      </c>
    </row>
    <row r="19" spans="1:6" x14ac:dyDescent="0.25">
      <c r="A19" s="311">
        <v>11</v>
      </c>
      <c r="B19" s="312" t="s">
        <v>24</v>
      </c>
      <c r="C19" s="791">
        <v>9.5</v>
      </c>
      <c r="D19" s="792">
        <v>0</v>
      </c>
      <c r="E19" s="791">
        <v>0</v>
      </c>
      <c r="F19" s="792">
        <v>0</v>
      </c>
    </row>
    <row r="20" spans="1:6" x14ac:dyDescent="0.25">
      <c r="A20" s="309">
        <v>12</v>
      </c>
      <c r="B20" s="310" t="s">
        <v>25</v>
      </c>
      <c r="C20" s="791">
        <v>0</v>
      </c>
      <c r="D20" s="792">
        <v>67</v>
      </c>
      <c r="E20" s="791">
        <v>4</v>
      </c>
      <c r="F20" s="792">
        <v>0</v>
      </c>
    </row>
    <row r="21" spans="1:6" x14ac:dyDescent="0.25">
      <c r="A21" s="309">
        <v>13</v>
      </c>
      <c r="B21" s="310" t="s">
        <v>26</v>
      </c>
      <c r="C21" s="791">
        <v>52</v>
      </c>
      <c r="D21" s="792">
        <v>0</v>
      </c>
      <c r="E21" s="791">
        <v>30</v>
      </c>
      <c r="F21" s="792">
        <v>0</v>
      </c>
    </row>
    <row r="22" spans="1:6" x14ac:dyDescent="0.25">
      <c r="A22" s="309">
        <v>14</v>
      </c>
      <c r="B22" s="310" t="s">
        <v>27</v>
      </c>
      <c r="C22" s="793">
        <v>0</v>
      </c>
      <c r="D22" s="792">
        <v>135</v>
      </c>
      <c r="E22" s="793">
        <v>0</v>
      </c>
      <c r="F22" s="792">
        <v>0</v>
      </c>
    </row>
    <row r="23" spans="1:6" ht="14.4" thickBot="1" x14ac:dyDescent="0.3">
      <c r="A23" s="705">
        <v>15</v>
      </c>
      <c r="B23" s="313" t="s">
        <v>28</v>
      </c>
      <c r="C23" s="848">
        <v>0</v>
      </c>
      <c r="D23" s="849">
        <v>0</v>
      </c>
      <c r="E23" s="848">
        <v>0</v>
      </c>
      <c r="F23" s="849">
        <v>0</v>
      </c>
    </row>
    <row r="24" spans="1:6" x14ac:dyDescent="0.25">
      <c r="A24" s="344"/>
      <c r="B24" s="710" t="s">
        <v>491</v>
      </c>
      <c r="C24" s="1274">
        <f>SUM(C9:C23)/11</f>
        <v>37.263636363636358</v>
      </c>
      <c r="D24" s="511">
        <f>SUM(D9:D23)/8</f>
        <v>110.875</v>
      </c>
      <c r="E24" s="1271">
        <f>SUM(E9:E23)/7</f>
        <v>76</v>
      </c>
      <c r="F24" s="511">
        <f>SUM(F9:F23)/1</f>
        <v>125</v>
      </c>
    </row>
    <row r="25" spans="1:6" x14ac:dyDescent="0.25">
      <c r="A25" s="314"/>
      <c r="B25" s="712" t="s">
        <v>441</v>
      </c>
      <c r="C25" s="1275">
        <v>39.071428571428569</v>
      </c>
      <c r="D25" s="1270">
        <v>192.71428571428572</v>
      </c>
      <c r="E25" s="1272">
        <v>90.916666666666671</v>
      </c>
      <c r="F25" s="1270">
        <v>34.357142857142854</v>
      </c>
    </row>
    <row r="26" spans="1:6" x14ac:dyDescent="0.25">
      <c r="A26" s="314"/>
      <c r="B26" s="712" t="s">
        <v>399</v>
      </c>
      <c r="C26" s="1275">
        <v>66.442142857142855</v>
      </c>
      <c r="D26" s="1270">
        <v>96.608571428571423</v>
      </c>
      <c r="E26" s="1272">
        <v>44.166666666666664</v>
      </c>
      <c r="F26" s="1270">
        <v>23.714285714285715</v>
      </c>
    </row>
    <row r="27" spans="1:6" ht="14.4" thickBot="1" x14ac:dyDescent="0.3">
      <c r="A27" s="388"/>
      <c r="B27" s="713" t="s">
        <v>237</v>
      </c>
      <c r="C27" s="1276">
        <v>50.125</v>
      </c>
      <c r="D27" s="510">
        <v>86.857142857142861</v>
      </c>
      <c r="E27" s="1273">
        <v>21.166666666666668</v>
      </c>
      <c r="F27" s="510">
        <v>8.4285714285714288</v>
      </c>
    </row>
    <row r="28" spans="1:6" x14ac:dyDescent="0.25">
      <c r="A28" s="794" t="s">
        <v>236</v>
      </c>
    </row>
  </sheetData>
  <mergeCells count="2">
    <mergeCell ref="C7:D7"/>
    <mergeCell ref="E7:F7"/>
  </mergeCells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showGridLines="0" view="pageLayout" topLeftCell="A3" zoomScaleNormal="100" workbookViewId="0">
      <selection activeCell="Q39" sqref="Q39"/>
    </sheetView>
  </sheetViews>
  <sheetFormatPr baseColWidth="10" defaultColWidth="11.44140625" defaultRowHeight="13.8" x14ac:dyDescent="0.25"/>
  <cols>
    <col min="1" max="1" width="8.109375" style="318" customWidth="1"/>
    <col min="2" max="2" width="20.5546875" style="301" customWidth="1"/>
    <col min="3" max="3" width="11.88671875" style="301" customWidth="1"/>
    <col min="4" max="4" width="9.88671875" style="301" customWidth="1"/>
    <col min="5" max="5" width="10.109375" style="301" customWidth="1"/>
    <col min="6" max="6" width="10.44140625" style="301" customWidth="1"/>
    <col min="7" max="7" width="10.88671875" style="301" customWidth="1"/>
    <col min="8" max="8" width="14.5546875" style="301" customWidth="1"/>
    <col min="9" max="9" width="11" style="301" customWidth="1"/>
    <col min="10" max="10" width="9.5546875" style="301" customWidth="1"/>
    <col min="11" max="11" width="10" style="301" customWidth="1"/>
    <col min="12" max="12" width="11.44140625" style="301" customWidth="1"/>
    <col min="13" max="16384" width="11.44140625" style="301"/>
  </cols>
  <sheetData>
    <row r="1" spans="1:15" x14ac:dyDescent="0.25">
      <c r="A1" s="323" t="s">
        <v>204</v>
      </c>
      <c r="B1" s="324"/>
    </row>
    <row r="2" spans="1:15" x14ac:dyDescent="0.25">
      <c r="A2" s="302" t="s">
        <v>0</v>
      </c>
    </row>
    <row r="3" spans="1:15" x14ac:dyDescent="0.25">
      <c r="A3" s="302"/>
    </row>
    <row r="4" spans="1:15" x14ac:dyDescent="0.25">
      <c r="A4" s="302" t="str">
        <f>A6</f>
        <v>3-2-F Alternativt tilbud til personer som har fått avslag på søknad om langtidsopphold i sykehjem</v>
      </c>
    </row>
    <row r="5" spans="1:15" x14ac:dyDescent="0.25">
      <c r="A5" s="302"/>
    </row>
    <row r="6" spans="1:15" s="303" customFormat="1" ht="30" customHeight="1" thickBot="1" x14ac:dyDescent="0.3">
      <c r="A6" s="271" t="s">
        <v>230</v>
      </c>
    </row>
    <row r="7" spans="1:15" s="305" customFormat="1" ht="174" customHeight="1" thickBot="1" x14ac:dyDescent="0.3">
      <c r="A7" s="329" t="s">
        <v>2</v>
      </c>
      <c r="B7" s="329" t="s">
        <v>3</v>
      </c>
      <c r="C7" s="365" t="s">
        <v>364</v>
      </c>
      <c r="D7" s="365" t="s">
        <v>381</v>
      </c>
      <c r="E7" s="365" t="s">
        <v>233</v>
      </c>
      <c r="F7" s="393" t="s">
        <v>365</v>
      </c>
      <c r="G7" s="365" t="s">
        <v>366</v>
      </c>
      <c r="H7" s="394" t="s">
        <v>380</v>
      </c>
      <c r="I7" s="365" t="s">
        <v>382</v>
      </c>
      <c r="J7" s="365" t="s">
        <v>231</v>
      </c>
      <c r="K7" s="366" t="s">
        <v>383</v>
      </c>
    </row>
    <row r="8" spans="1:15" ht="12.9" customHeight="1" x14ac:dyDescent="0.25">
      <c r="A8" s="331">
        <v>1</v>
      </c>
      <c r="B8" s="308" t="s">
        <v>14</v>
      </c>
      <c r="C8" s="371">
        <v>5</v>
      </c>
      <c r="D8" s="372">
        <v>0</v>
      </c>
      <c r="E8" s="372">
        <v>0</v>
      </c>
      <c r="F8" s="372">
        <v>0</v>
      </c>
      <c r="G8" s="372">
        <v>3</v>
      </c>
      <c r="H8" s="372">
        <v>0</v>
      </c>
      <c r="I8" s="372">
        <v>0</v>
      </c>
      <c r="J8" s="373">
        <v>1</v>
      </c>
      <c r="K8" s="726">
        <f>SUM(D8:J8)</f>
        <v>4</v>
      </c>
    </row>
    <row r="9" spans="1:15" ht="12.9" customHeight="1" x14ac:dyDescent="0.25">
      <c r="A9" s="335">
        <v>2</v>
      </c>
      <c r="B9" s="310" t="s">
        <v>15</v>
      </c>
      <c r="C9" s="719">
        <v>6</v>
      </c>
      <c r="D9" s="389">
        <v>0</v>
      </c>
      <c r="E9" s="389">
        <v>0</v>
      </c>
      <c r="F9" s="389">
        <v>0</v>
      </c>
      <c r="G9" s="389">
        <v>0</v>
      </c>
      <c r="H9" s="389">
        <v>0</v>
      </c>
      <c r="I9" s="389">
        <v>1</v>
      </c>
      <c r="J9" s="390">
        <v>5</v>
      </c>
      <c r="K9" s="723">
        <f t="shared" ref="K9:K22" si="0">SUM(D9:J9)</f>
        <v>6</v>
      </c>
      <c r="O9" s="301" t="s">
        <v>152</v>
      </c>
    </row>
    <row r="10" spans="1:15" ht="12.9" customHeight="1" x14ac:dyDescent="0.25">
      <c r="A10" s="335">
        <v>3</v>
      </c>
      <c r="B10" s="310" t="s">
        <v>16</v>
      </c>
      <c r="C10" s="719">
        <v>7</v>
      </c>
      <c r="D10" s="389">
        <v>2</v>
      </c>
      <c r="E10" s="389">
        <v>1</v>
      </c>
      <c r="F10" s="389">
        <v>0</v>
      </c>
      <c r="G10" s="389">
        <v>0</v>
      </c>
      <c r="H10" s="389">
        <v>0</v>
      </c>
      <c r="I10" s="389">
        <v>0</v>
      </c>
      <c r="J10" s="390">
        <v>3</v>
      </c>
      <c r="K10" s="723">
        <f t="shared" si="0"/>
        <v>6</v>
      </c>
    </row>
    <row r="11" spans="1:15" ht="12.9" customHeight="1" x14ac:dyDescent="0.25">
      <c r="A11" s="335">
        <v>4</v>
      </c>
      <c r="B11" s="310" t="s">
        <v>17</v>
      </c>
      <c r="C11" s="719">
        <v>0</v>
      </c>
      <c r="D11" s="389">
        <v>0</v>
      </c>
      <c r="E11" s="389">
        <v>1</v>
      </c>
      <c r="F11" s="389">
        <v>3</v>
      </c>
      <c r="G11" s="389">
        <v>1</v>
      </c>
      <c r="H11" s="389">
        <v>0</v>
      </c>
      <c r="I11" s="389">
        <v>0</v>
      </c>
      <c r="J11" s="390">
        <v>0</v>
      </c>
      <c r="K11" s="723">
        <f t="shared" si="0"/>
        <v>5</v>
      </c>
    </row>
    <row r="12" spans="1:15" ht="12.9" customHeight="1" x14ac:dyDescent="0.25">
      <c r="A12" s="335">
        <v>5</v>
      </c>
      <c r="B12" s="310" t="s">
        <v>18</v>
      </c>
      <c r="C12" s="719">
        <v>10</v>
      </c>
      <c r="D12" s="389">
        <v>2</v>
      </c>
      <c r="E12" s="389">
        <v>0</v>
      </c>
      <c r="F12" s="389">
        <v>1</v>
      </c>
      <c r="G12" s="389">
        <v>9</v>
      </c>
      <c r="H12" s="389">
        <v>0</v>
      </c>
      <c r="I12" s="389">
        <v>0</v>
      </c>
      <c r="J12" s="390">
        <v>0</v>
      </c>
      <c r="K12" s="723">
        <f t="shared" si="0"/>
        <v>12</v>
      </c>
    </row>
    <row r="13" spans="1:15" ht="18.75" customHeight="1" x14ac:dyDescent="0.25">
      <c r="A13" s="339">
        <v>6</v>
      </c>
      <c r="B13" s="312" t="s">
        <v>19</v>
      </c>
      <c r="C13" s="719">
        <v>20</v>
      </c>
      <c r="D13" s="389">
        <v>2</v>
      </c>
      <c r="E13" s="389">
        <v>0</v>
      </c>
      <c r="F13" s="389">
        <v>1</v>
      </c>
      <c r="G13" s="389">
        <v>9</v>
      </c>
      <c r="H13" s="389">
        <v>0</v>
      </c>
      <c r="I13" s="389">
        <v>3</v>
      </c>
      <c r="J13" s="390">
        <v>3</v>
      </c>
      <c r="K13" s="723">
        <f t="shared" si="0"/>
        <v>18</v>
      </c>
    </row>
    <row r="14" spans="1:15" ht="12.9" customHeight="1" x14ac:dyDescent="0.25">
      <c r="A14" s="339">
        <v>7</v>
      </c>
      <c r="B14" s="312" t="s">
        <v>20</v>
      </c>
      <c r="C14" s="719">
        <v>20</v>
      </c>
      <c r="D14" s="389">
        <v>0</v>
      </c>
      <c r="E14" s="389">
        <v>2</v>
      </c>
      <c r="F14" s="389">
        <v>1</v>
      </c>
      <c r="G14" s="389">
        <v>0</v>
      </c>
      <c r="H14" s="389">
        <v>0</v>
      </c>
      <c r="I14" s="389">
        <v>0</v>
      </c>
      <c r="J14" s="390">
        <v>0</v>
      </c>
      <c r="K14" s="723">
        <f t="shared" si="0"/>
        <v>3</v>
      </c>
    </row>
    <row r="15" spans="1:15" ht="12.9" customHeight="1" x14ac:dyDescent="0.25">
      <c r="A15" s="335">
        <v>8</v>
      </c>
      <c r="B15" s="310" t="s">
        <v>21</v>
      </c>
      <c r="C15" s="719">
        <v>0</v>
      </c>
      <c r="D15" s="389">
        <v>1</v>
      </c>
      <c r="E15" s="389">
        <v>0</v>
      </c>
      <c r="F15" s="389">
        <v>0</v>
      </c>
      <c r="G15" s="389">
        <v>0</v>
      </c>
      <c r="H15" s="389">
        <v>0</v>
      </c>
      <c r="I15" s="389">
        <v>0</v>
      </c>
      <c r="J15" s="390">
        <v>1</v>
      </c>
      <c r="K15" s="723">
        <f t="shared" si="0"/>
        <v>2</v>
      </c>
    </row>
    <row r="16" spans="1:15" ht="12.9" customHeight="1" x14ac:dyDescent="0.25">
      <c r="A16" s="335">
        <v>9</v>
      </c>
      <c r="B16" s="310" t="s">
        <v>22</v>
      </c>
      <c r="C16" s="719">
        <v>14</v>
      </c>
      <c r="D16" s="389">
        <v>10</v>
      </c>
      <c r="E16" s="389">
        <v>0</v>
      </c>
      <c r="F16" s="389">
        <v>4</v>
      </c>
      <c r="G16" s="389">
        <v>6</v>
      </c>
      <c r="H16" s="389">
        <v>4</v>
      </c>
      <c r="I16" s="389">
        <v>0</v>
      </c>
      <c r="J16" s="390">
        <v>0</v>
      </c>
      <c r="K16" s="723">
        <f t="shared" si="0"/>
        <v>24</v>
      </c>
    </row>
    <row r="17" spans="1:13" ht="12.9" customHeight="1" x14ac:dyDescent="0.25">
      <c r="A17" s="335">
        <v>10</v>
      </c>
      <c r="B17" s="310" t="s">
        <v>23</v>
      </c>
      <c r="C17" s="719">
        <v>8</v>
      </c>
      <c r="D17" s="389">
        <v>0</v>
      </c>
      <c r="E17" s="389">
        <v>0</v>
      </c>
      <c r="F17" s="389">
        <v>1</v>
      </c>
      <c r="G17" s="389">
        <v>3</v>
      </c>
      <c r="H17" s="389">
        <v>0</v>
      </c>
      <c r="I17" s="389">
        <v>3</v>
      </c>
      <c r="J17" s="390">
        <v>2</v>
      </c>
      <c r="K17" s="723">
        <f t="shared" si="0"/>
        <v>9</v>
      </c>
    </row>
    <row r="18" spans="1:13" ht="19.5" customHeight="1" x14ac:dyDescent="0.25">
      <c r="A18" s="339">
        <v>11</v>
      </c>
      <c r="B18" s="312" t="s">
        <v>24</v>
      </c>
      <c r="C18" s="719">
        <v>6</v>
      </c>
      <c r="D18" s="389">
        <v>1</v>
      </c>
      <c r="E18" s="389">
        <v>0</v>
      </c>
      <c r="F18" s="389">
        <v>2</v>
      </c>
      <c r="G18" s="389">
        <v>3</v>
      </c>
      <c r="H18" s="389">
        <v>0</v>
      </c>
      <c r="I18" s="389">
        <v>0</v>
      </c>
      <c r="J18" s="390">
        <v>0</v>
      </c>
      <c r="K18" s="723">
        <f t="shared" si="0"/>
        <v>6</v>
      </c>
    </row>
    <row r="19" spans="1:13" ht="12.9" customHeight="1" x14ac:dyDescent="0.25">
      <c r="A19" s="335">
        <v>12</v>
      </c>
      <c r="B19" s="310" t="s">
        <v>25</v>
      </c>
      <c r="C19" s="719">
        <v>3</v>
      </c>
      <c r="D19" s="389">
        <v>2</v>
      </c>
      <c r="E19" s="389">
        <v>0</v>
      </c>
      <c r="F19" s="389">
        <v>0</v>
      </c>
      <c r="G19" s="389">
        <v>1</v>
      </c>
      <c r="H19" s="389">
        <v>0</v>
      </c>
      <c r="I19" s="389">
        <v>0</v>
      </c>
      <c r="J19" s="390">
        <v>0</v>
      </c>
      <c r="K19" s="723">
        <f t="shared" si="0"/>
        <v>3</v>
      </c>
    </row>
    <row r="20" spans="1:13" ht="12.9" customHeight="1" x14ac:dyDescent="0.25">
      <c r="A20" s="335">
        <v>13</v>
      </c>
      <c r="B20" s="310" t="s">
        <v>26</v>
      </c>
      <c r="C20" s="719">
        <v>4</v>
      </c>
      <c r="D20" s="389">
        <v>0</v>
      </c>
      <c r="E20" s="389">
        <v>0</v>
      </c>
      <c r="F20" s="389">
        <v>0</v>
      </c>
      <c r="G20" s="389">
        <v>3</v>
      </c>
      <c r="H20" s="389">
        <v>0</v>
      </c>
      <c r="I20" s="389">
        <v>0</v>
      </c>
      <c r="J20" s="390">
        <v>3</v>
      </c>
      <c r="K20" s="723">
        <f t="shared" si="0"/>
        <v>6</v>
      </c>
    </row>
    <row r="21" spans="1:13" ht="12.9" customHeight="1" x14ac:dyDescent="0.25">
      <c r="A21" s="335">
        <v>14</v>
      </c>
      <c r="B21" s="310" t="s">
        <v>27</v>
      </c>
      <c r="C21" s="719">
        <v>1</v>
      </c>
      <c r="D21" s="389">
        <v>1</v>
      </c>
      <c r="E21" s="389">
        <v>0</v>
      </c>
      <c r="F21" s="389">
        <v>0</v>
      </c>
      <c r="G21" s="389">
        <v>1</v>
      </c>
      <c r="H21" s="389">
        <v>0</v>
      </c>
      <c r="I21" s="389">
        <v>0</v>
      </c>
      <c r="J21" s="390">
        <v>0</v>
      </c>
      <c r="K21" s="723">
        <f t="shared" si="0"/>
        <v>2</v>
      </c>
      <c r="L21" s="395"/>
    </row>
    <row r="22" spans="1:13" ht="27.75" customHeight="1" thickBot="1" x14ac:dyDescent="0.3">
      <c r="A22" s="340">
        <v>15</v>
      </c>
      <c r="B22" s="313" t="s">
        <v>28</v>
      </c>
      <c r="C22" s="1175">
        <v>0</v>
      </c>
      <c r="D22" s="728">
        <v>0</v>
      </c>
      <c r="E22" s="728">
        <v>0</v>
      </c>
      <c r="F22" s="728">
        <v>0</v>
      </c>
      <c r="G22" s="728">
        <v>0</v>
      </c>
      <c r="H22" s="728">
        <v>0</v>
      </c>
      <c r="I22" s="728">
        <v>0</v>
      </c>
      <c r="J22" s="729">
        <v>0</v>
      </c>
      <c r="K22" s="727">
        <f t="shared" si="0"/>
        <v>0</v>
      </c>
    </row>
    <row r="23" spans="1:13" s="349" customFormat="1" x14ac:dyDescent="0.25">
      <c r="A23" s="344"/>
      <c r="B23" s="710" t="s">
        <v>489</v>
      </c>
      <c r="C23" s="1000">
        <f>SUM(C8:C22)</f>
        <v>104</v>
      </c>
      <c r="D23" s="714">
        <f t="shared" ref="D23:K23" si="1">SUM(D8:D22)</f>
        <v>21</v>
      </c>
      <c r="E23" s="386">
        <f t="shared" si="1"/>
        <v>4</v>
      </c>
      <c r="F23" s="386">
        <f t="shared" si="1"/>
        <v>13</v>
      </c>
      <c r="G23" s="386">
        <f t="shared" si="1"/>
        <v>39</v>
      </c>
      <c r="H23" s="386">
        <f t="shared" si="1"/>
        <v>4</v>
      </c>
      <c r="I23" s="386">
        <f t="shared" si="1"/>
        <v>7</v>
      </c>
      <c r="J23" s="706">
        <f t="shared" si="1"/>
        <v>18</v>
      </c>
      <c r="K23" s="722">
        <f t="shared" si="1"/>
        <v>106</v>
      </c>
      <c r="M23" s="396"/>
    </row>
    <row r="24" spans="1:13" s="482" customFormat="1" x14ac:dyDescent="0.25">
      <c r="A24" s="561"/>
      <c r="B24" s="711" t="s">
        <v>437</v>
      </c>
      <c r="C24" s="1001">
        <v>75</v>
      </c>
      <c r="D24" s="715">
        <v>15</v>
      </c>
      <c r="E24" s="389">
        <v>5</v>
      </c>
      <c r="F24" s="389">
        <v>23</v>
      </c>
      <c r="G24" s="389">
        <v>41</v>
      </c>
      <c r="H24" s="389">
        <v>0</v>
      </c>
      <c r="I24" s="389">
        <v>16</v>
      </c>
      <c r="J24" s="709">
        <v>17</v>
      </c>
      <c r="K24" s="723">
        <v>117</v>
      </c>
      <c r="M24" s="485"/>
    </row>
    <row r="25" spans="1:13" s="482" customFormat="1" x14ac:dyDescent="0.25">
      <c r="A25" s="561"/>
      <c r="B25" s="711" t="s">
        <v>390</v>
      </c>
      <c r="C25" s="1001">
        <v>81</v>
      </c>
      <c r="D25" s="715">
        <v>15</v>
      </c>
      <c r="E25" s="389">
        <v>7</v>
      </c>
      <c r="F25" s="389">
        <v>10</v>
      </c>
      <c r="G25" s="389">
        <v>40</v>
      </c>
      <c r="H25" s="389">
        <v>7</v>
      </c>
      <c r="I25" s="389">
        <v>8</v>
      </c>
      <c r="J25" s="709">
        <v>21</v>
      </c>
      <c r="K25" s="723">
        <v>108</v>
      </c>
      <c r="M25" s="485"/>
    </row>
    <row r="26" spans="1:13" s="482" customFormat="1" x14ac:dyDescent="0.25">
      <c r="A26" s="561"/>
      <c r="B26" s="711" t="s">
        <v>224</v>
      </c>
      <c r="C26" s="1001">
        <v>145</v>
      </c>
      <c r="D26" s="715">
        <v>44</v>
      </c>
      <c r="E26" s="389">
        <v>5</v>
      </c>
      <c r="F26" s="389">
        <v>13</v>
      </c>
      <c r="G26" s="389">
        <v>72</v>
      </c>
      <c r="H26" s="389">
        <v>1</v>
      </c>
      <c r="I26" s="389">
        <v>22</v>
      </c>
      <c r="J26" s="709">
        <v>24</v>
      </c>
      <c r="K26" s="723">
        <v>181</v>
      </c>
      <c r="M26" s="485"/>
    </row>
    <row r="27" spans="1:13" x14ac:dyDescent="0.25">
      <c r="A27" s="314"/>
      <c r="B27" s="712" t="s">
        <v>151</v>
      </c>
      <c r="C27" s="724">
        <v>76</v>
      </c>
      <c r="D27" s="716">
        <v>27</v>
      </c>
      <c r="E27" s="377">
        <v>2</v>
      </c>
      <c r="F27" s="377">
        <v>4</v>
      </c>
      <c r="G27" s="377">
        <v>31</v>
      </c>
      <c r="H27" s="377">
        <v>0</v>
      </c>
      <c r="I27" s="377">
        <v>14</v>
      </c>
      <c r="J27" s="707">
        <v>19</v>
      </c>
      <c r="K27" s="724">
        <v>97</v>
      </c>
    </row>
    <row r="28" spans="1:13" ht="14.4" thickBot="1" x14ac:dyDescent="0.3">
      <c r="A28" s="316"/>
      <c r="B28" s="713" t="s">
        <v>150</v>
      </c>
      <c r="C28" s="725">
        <v>121</v>
      </c>
      <c r="D28" s="717">
        <v>49</v>
      </c>
      <c r="E28" s="384">
        <v>5</v>
      </c>
      <c r="F28" s="384">
        <v>20</v>
      </c>
      <c r="G28" s="384">
        <v>73</v>
      </c>
      <c r="H28" s="384">
        <v>0</v>
      </c>
      <c r="I28" s="384">
        <v>25</v>
      </c>
      <c r="J28" s="708">
        <v>23</v>
      </c>
      <c r="K28" s="725">
        <v>195</v>
      </c>
    </row>
    <row r="29" spans="1:13" x14ac:dyDescent="0.25">
      <c r="A29" s="301" t="s">
        <v>234</v>
      </c>
    </row>
  </sheetData>
  <pageMargins left="0.39370078740157505" right="0.39370078740157505" top="0.78740157480314998" bottom="0.59055118110236204" header="0.5" footer="0.5"/>
  <pageSetup paperSize="9" orientation="landscape" r:id="rId1"/>
  <headerFooter alignWithMargins="0">
    <oddFooter>&amp;L&amp;F&amp;RÅrsstatistikk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30</vt:i4>
      </vt:variant>
      <vt:variant>
        <vt:lpstr>Navngitte områder</vt:lpstr>
      </vt:variant>
      <vt:variant>
        <vt:i4>12</vt:i4>
      </vt:variant>
    </vt:vector>
  </HeadingPairs>
  <TitlesOfParts>
    <vt:vector size="42" baseType="lpstr">
      <vt:lpstr>Tab_3_1_B-A1-A7-Alder-beboere</vt:lpstr>
      <vt:lpstr>Tab_3-1-D1-D2-utenbys_pasienter</vt:lpstr>
      <vt:lpstr>Tab_3_2_-_Ventetid</vt:lpstr>
      <vt:lpstr>Tab_3_2-B-saksbeh_tider</vt:lpstr>
      <vt:lpstr>Tab_3-2-c-UTSKR_KLARE_PAS_</vt:lpstr>
      <vt:lpstr>Tab_3-2-D-søkn_avsl_sykehj_pl</vt:lpstr>
      <vt:lpstr>Tab_3-2-E-klager_etter_avslag</vt:lpstr>
      <vt:lpstr>Tab 3-2-E-1 Saksbeh.tid klager</vt:lpstr>
      <vt:lpstr>Tab_3-2-F-alt_tilb</vt:lpstr>
      <vt:lpstr>Tab_3-3-B_oppholdsdøgn</vt:lpstr>
      <vt:lpstr>Tab_3-3-C_opphdøgn_type_opphol</vt:lpstr>
      <vt:lpstr>Tab_3-4-Egenbet__i_inst_-HMS</vt:lpstr>
      <vt:lpstr>Tab_3_5_-_hjemmetjenester</vt:lpstr>
      <vt:lpstr>3-5A-2 avl. og oms.l</vt:lpstr>
      <vt:lpstr>Tab_3_5B_-_Ant__vedtakstimer</vt:lpstr>
      <vt:lpstr>Tab 3-5C hverdagsrehabilitering</vt:lpstr>
      <vt:lpstr>Tab_3_6_-_andel_mottakere_hj_tj</vt:lpstr>
      <vt:lpstr>Tab3-7-saksb_tid-hjemmetjen</vt:lpstr>
      <vt:lpstr>3-7 Kvalitet hj.tj</vt:lpstr>
      <vt:lpstr>Tab_3-8-A_dagsenter</vt:lpstr>
      <vt:lpstr>3-8-B Trygghetsalarmer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3-14-C Seniorveiledertjenes</vt:lpstr>
      <vt:lpstr>kriteriebefolkning</vt:lpstr>
      <vt:lpstr>'3-5A-2 avl. og oms.l'!Utskriftsområde</vt:lpstr>
      <vt:lpstr>kriteriebefolkning!Utskriftsområde</vt:lpstr>
      <vt:lpstr>'Tab 3-14-C Seniorveiledertjenes'!Utskriftsområde</vt:lpstr>
      <vt:lpstr>'Tab 3-2-E-1 Saksbeh.tid klager'!Utskriftsområde</vt:lpstr>
      <vt:lpstr>'Tab_3_9_C Klager omsorg+'!Utskriftsområde</vt:lpstr>
      <vt:lpstr>'Tab_3-10-personer_med_utv_h_'!Utskriftsområde</vt:lpstr>
      <vt:lpstr>'Tab_3-11-boforhold_for_utv_h_'!Utskriftsområde</vt:lpstr>
      <vt:lpstr>'Tab_3-12-akt__for_psyk_utv_h_'!Utskriftsområde</vt:lpstr>
      <vt:lpstr>'Tab_3-14-eldresentre_m_v_'!Utskriftsområde</vt:lpstr>
      <vt:lpstr>'Tab_3-2-D-søkn_avsl_sykehj_pl'!Utskriftsområde</vt:lpstr>
      <vt:lpstr>'Tab_3-2-F-alt_tilb'!Utskriftsområde</vt:lpstr>
      <vt:lpstr>'Tab_3-3-C_opphdøgn_type_opphol'!Utskriftsområde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Grethe Lied Felde</cp:lastModifiedBy>
  <cp:lastPrinted>2017-04-07T06:20:39Z</cp:lastPrinted>
  <dcterms:created xsi:type="dcterms:W3CDTF">2003-11-04T12:39:02Z</dcterms:created>
  <dcterms:modified xsi:type="dcterms:W3CDTF">2017-10-10T13:41:58Z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</Properties>
</file>