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70" windowWidth="16050" windowHeight="6345" tabRatio="888"/>
  </bookViews>
  <sheets>
    <sheet name="Tab_3_1_B-A1-A7-Alder-beboere" sheetId="1" r:id="rId1"/>
    <sheet name="Tab_3-1-D1-D2-utenbys_pasienter" sheetId="2" r:id="rId2"/>
    <sheet name="Tab_3_2_-_Ventetid" sheetId="3" r:id="rId3"/>
    <sheet name="Tab_3_2-B-saksbeh_tider" sheetId="4" r:id="rId4"/>
    <sheet name="Tab_3-2-c-UTSKR_KLARE_PAS_" sheetId="29" r:id="rId5"/>
    <sheet name="Tab_3-2-D-søkn_avsl_sykehj_pl" sheetId="28" r:id="rId6"/>
    <sheet name="Tab_3-2-E-klager_etter_avslag" sheetId="27" r:id="rId7"/>
    <sheet name="Tab 3-2-E-1 Saksbeh.tid klager" sheetId="30" r:id="rId8"/>
    <sheet name="Tab_3-2-F-alt_tilb" sheetId="26" r:id="rId9"/>
    <sheet name="Tab_3-3-B_liggedøgn" sheetId="10" r:id="rId10"/>
    <sheet name="Tab_3-3-C_liggedøgn_type_opphol" sheetId="11" r:id="rId11"/>
    <sheet name="Tab_3-4-Egenbet__i_inst_-HMS" sheetId="31" r:id="rId12"/>
    <sheet name="Tab_3_5_-_hjemmetjenester" sheetId="13" r:id="rId13"/>
    <sheet name="3-5A-2 avl. og oms.l" sheetId="42" r:id="rId14"/>
    <sheet name="Tab_3_5B_-_Ant__vedtakstimer" sheetId="14" r:id="rId15"/>
    <sheet name="Tab 3-5C hverdagsrehabilitering" sheetId="43" r:id="rId16"/>
    <sheet name="Tab_3_6_-_andel_mottakere_hj_tj" sheetId="15" r:id="rId17"/>
    <sheet name="Tab3-7-saksb_tid-hjemmetjen" sheetId="16" r:id="rId18"/>
    <sheet name="3-7 Kvalitet hj.tj" sheetId="32" r:id="rId19"/>
    <sheet name="Tab_3-8-A_dagsenter" sheetId="18" r:id="rId20"/>
    <sheet name="3-8-B Trygghetsalarmer" sheetId="33" r:id="rId21"/>
    <sheet name="Tab_3_9_-_omsorgsboliger" sheetId="19" r:id="rId22"/>
    <sheet name="Tab_3_9_B Søkn omsorg+" sheetId="37" r:id="rId23"/>
    <sheet name="Tab_3_9_C Klager omsorg+" sheetId="36" r:id="rId24"/>
    <sheet name="Tab_3-10-personer_med_utv_h_" sheetId="35" r:id="rId25"/>
    <sheet name="Tab_3-11-boforhold_for_utv_h_" sheetId="34" r:id="rId26"/>
    <sheet name="Tab_3-12-akt__for_psyk_utv_h_" sheetId="40" r:id="rId27"/>
    <sheet name="Tab_3-14-eldresentre_m_v_" sheetId="39" r:id="rId28"/>
    <sheet name="Tab 3-14-C Seniorveiledertjenes" sheetId="38" r:id="rId29"/>
    <sheet name="kriteriebefolkning" sheetId="24" r:id="rId30"/>
    <sheet name="kriterier" sheetId="25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tall1">'[1]MAL2T-2003B_XLS'!$G$7:$G$731</definedName>
    <definedName name="_xlnm.Print_Area" localSheetId="29">kriteriebefolkning!$A$1:$U$23</definedName>
    <definedName name="_xlnm.Print_Area" localSheetId="0">'Tab_3_1_B-A1-A7-Alder-beboere'!$A$15:$L$46,'Tab_3_1_B-A1-A7-Alder-beboere'!$A$49:$L$80,'Tab_3_1_B-A1-A7-Alder-beboere'!$A$83:$L$114,'Tab_3_1_B-A1-A7-Alder-beboere'!$A$118:$L$149,'Tab_3_1_B-A1-A7-Alder-beboere'!$A$152:$L$183,'Tab_3_1_B-A1-A7-Alder-beboere'!$A$187:$L$218,'Tab_3_1_B-A1-A7-Alder-beboere'!$A$221:$L$252,'Tab_3_1_B-A1-A7-Alder-beboere'!$A$255:$M$286,'Tab_3_1_B-A1-A7-Alder-beboere'!$A$291:$M$322,'Tab_3_1_B-A1-A7-Alder-beboere'!#REF!,'Tab_3_1_B-A1-A7-Alder-beboere'!#REF!,'Tab_3_1_B-A1-A7-Alder-beboere'!#REF!,'Tab_3_1_B-A1-A7-Alder-beboere'!#REF!,'Tab_3_1_B-A1-A7-Alder-beboere'!#REF!</definedName>
    <definedName name="_xlnm.Print_Area" localSheetId="2">'Tab_3_2_-_Ventetid'!$A$10:$L$32,'Tab_3_2_-_Ventetid'!$A$37:$L$59,'Tab_3_2_-_Ventetid'!$A$63:$L$85,'Tab_3_2_-_Ventetid'!$A$91:$L$113,'Tab_3_2_-_Ventetid'!$A$117:$L$139</definedName>
    <definedName name="_xlnm.Print_Area" localSheetId="3">'Tab_3_2-B-saksbeh_tider'!$A$6:$G$33</definedName>
    <definedName name="_xlnm.Print_Area" localSheetId="12">'Tab_3_5_-_hjemmetjenester'!$A$7:$Z$27,'Tab_3_5_-_hjemmetjenester'!$AC$7:$AT$29,'Tab_3_5_-_hjemmetjenester'!#REF!,'Tab_3_5_-_hjemmetjenester'!#REF!</definedName>
    <definedName name="_xlnm.Print_Area" localSheetId="14">'Tab_3_5B_-_Ant__vedtakstimer'!$A$8:$I$32,'Tab_3_5B_-_Ant__vedtakstimer'!$A$36:$I$60,'Tab_3_5B_-_Ant__vedtakstimer'!$A$64:$I$81</definedName>
    <definedName name="_xlnm.Print_Area" localSheetId="16">'Tab_3_6_-_andel_mottakere_hj_tj'!$A$6:$N$35,'Tab_3_6_-_andel_mottakere_hj_tj'!$Q$7:$AD$35</definedName>
    <definedName name="_xlnm.Print_Area" localSheetId="21">'Tab_3_9_-_omsorgsboliger'!$A$18:$R$43,'Tab_3_9_-_omsorgsboliger'!$A$45:$R$68,'Tab_3_9_-_omsorgsboliger'!$A$71:$R$94,'Tab_3_9_-_omsorgsboliger'!$A$96:$R$119,'Tab_3_9_-_omsorgsboliger'!$A$121:$R$144,'Tab_3_9_-_omsorgsboliger'!$A$146:$R$169,'Tab_3_9_-_omsorgsboliger'!$A$172:$R$195,'Tab_3_9_-_omsorgsboliger'!$A$198:$R$221,'Tab_3_9_-_omsorgsboliger'!$A$224:$R$243</definedName>
    <definedName name="_xlnm.Print_Area" localSheetId="1">'Tab_3-1-D1-D2-utenbys_pasienter'!$A$8:$K$36</definedName>
    <definedName name="_xlnm.Print_Area" localSheetId="9">'Tab_3-3-B_liggedøgn'!$A$7:$L$36</definedName>
    <definedName name="_xlnm.Print_Area" localSheetId="10">'Tab_3-3-C_liggedøgn_type_opphol'!$A$9:$P$33,'Tab_3-3-C_liggedøgn_type_opphol'!$A$35:$P$59,'Tab_3-3-C_liggedøgn_type_opphol'!$A$63:$P$87,'Tab_3-3-C_liggedøgn_type_opphol'!$A$90:$P$114</definedName>
    <definedName name="_xlnm.Print_Area" localSheetId="19">'Tab_3-8-A_dagsenter'!$A$7:$L$35,'Tab_3-8-A_dagsenter'!#REF!</definedName>
    <definedName name="_xlnm.Print_Area" localSheetId="17">'Tab3-7-saksb_tid-hjemmetjen'!$A$7:$H$34</definedName>
  </definedNames>
  <calcPr calcId="145621"/>
</workbook>
</file>

<file path=xl/calcChain.xml><?xml version="1.0" encoding="utf-8"?>
<calcChain xmlns="http://schemas.openxmlformats.org/spreadsheetml/2006/main">
  <c r="P10" i="1" l="1"/>
  <c r="N19" i="1" l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18" i="1"/>
  <c r="L12" i="15" l="1"/>
  <c r="J12" i="15"/>
  <c r="L11" i="15"/>
  <c r="H11" i="15"/>
  <c r="N11" i="15" s="1"/>
  <c r="L10" i="15"/>
  <c r="J10" i="15"/>
  <c r="L9" i="15"/>
  <c r="H9" i="15"/>
  <c r="N9" i="15" s="1"/>
  <c r="G9" i="15"/>
  <c r="M9" i="15" s="1"/>
  <c r="I9" i="15"/>
  <c r="K9" i="15"/>
  <c r="G10" i="15"/>
  <c r="M10" i="15" s="1"/>
  <c r="I10" i="15"/>
  <c r="K10" i="15"/>
  <c r="G11" i="15"/>
  <c r="M11" i="15" s="1"/>
  <c r="I11" i="15"/>
  <c r="K11" i="15"/>
  <c r="G12" i="15"/>
  <c r="M12" i="15" s="1"/>
  <c r="I12" i="15"/>
  <c r="K12" i="15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B35" i="24" s="1"/>
  <c r="C35" i="24"/>
  <c r="B34" i="24"/>
  <c r="B33" i="24"/>
  <c r="B32" i="24"/>
  <c r="B31" i="24"/>
  <c r="B30" i="24"/>
  <c r="B29" i="24"/>
  <c r="B26" i="24"/>
  <c r="B23" i="24"/>
  <c r="R20" i="24"/>
  <c r="Q20" i="24"/>
  <c r="P20" i="24"/>
  <c r="O20" i="24"/>
  <c r="N20" i="24"/>
  <c r="Y19" i="24"/>
  <c r="R19" i="24"/>
  <c r="Q19" i="24"/>
  <c r="P19" i="24"/>
  <c r="O19" i="24"/>
  <c r="N19" i="24"/>
  <c r="B19" i="24" s="1"/>
  <c r="Y18" i="24"/>
  <c r="R18" i="24"/>
  <c r="Q18" i="24"/>
  <c r="P18" i="24"/>
  <c r="O18" i="24"/>
  <c r="N18" i="24"/>
  <c r="Y17" i="24"/>
  <c r="R17" i="24"/>
  <c r="Q17" i="24"/>
  <c r="P17" i="24"/>
  <c r="O17" i="24"/>
  <c r="N17" i="24"/>
  <c r="Y16" i="24"/>
  <c r="R16" i="24"/>
  <c r="Q16" i="24"/>
  <c r="P16" i="24"/>
  <c r="O16" i="24"/>
  <c r="N16" i="24"/>
  <c r="Y15" i="24"/>
  <c r="R15" i="24"/>
  <c r="Q15" i="24"/>
  <c r="P15" i="24"/>
  <c r="O15" i="24"/>
  <c r="N15" i="24"/>
  <c r="Y14" i="24"/>
  <c r="R14" i="24"/>
  <c r="Q14" i="24"/>
  <c r="P14" i="24"/>
  <c r="O14" i="24"/>
  <c r="N14" i="24"/>
  <c r="Y13" i="24"/>
  <c r="R13" i="24"/>
  <c r="Q13" i="24"/>
  <c r="P13" i="24"/>
  <c r="O13" i="24"/>
  <c r="N13" i="24"/>
  <c r="Y12" i="24"/>
  <c r="R12" i="24"/>
  <c r="Q12" i="24"/>
  <c r="P12" i="24"/>
  <c r="O12" i="24"/>
  <c r="N12" i="24"/>
  <c r="Y11" i="24"/>
  <c r="R11" i="24"/>
  <c r="Q11" i="24"/>
  <c r="P11" i="24"/>
  <c r="O11" i="24"/>
  <c r="N11" i="24"/>
  <c r="Y10" i="24"/>
  <c r="R10" i="24"/>
  <c r="Q10" i="24"/>
  <c r="P10" i="24"/>
  <c r="O10" i="24"/>
  <c r="N10" i="24"/>
  <c r="Y9" i="24"/>
  <c r="R9" i="24"/>
  <c r="Q9" i="24"/>
  <c r="P9" i="24"/>
  <c r="O9" i="24"/>
  <c r="N9" i="24"/>
  <c r="Y8" i="24"/>
  <c r="R8" i="24"/>
  <c r="Q8" i="24"/>
  <c r="P8" i="24"/>
  <c r="O8" i="24"/>
  <c r="N8" i="24"/>
  <c r="Y7" i="24"/>
  <c r="R7" i="24"/>
  <c r="Q7" i="24"/>
  <c r="P7" i="24"/>
  <c r="O7" i="24"/>
  <c r="N7" i="24"/>
  <c r="Y6" i="24"/>
  <c r="R6" i="24"/>
  <c r="Q6" i="24"/>
  <c r="P6" i="24"/>
  <c r="O6" i="24"/>
  <c r="N6" i="24"/>
  <c r="Y5" i="24"/>
  <c r="R5" i="24"/>
  <c r="Q5" i="24"/>
  <c r="P5" i="24"/>
  <c r="O5" i="24"/>
  <c r="N5" i="24"/>
  <c r="X4" i="24"/>
  <c r="W4" i="24"/>
  <c r="V4" i="24"/>
  <c r="U4" i="24"/>
  <c r="T4" i="24"/>
  <c r="M4" i="24"/>
  <c r="L4" i="24"/>
  <c r="K4" i="24"/>
  <c r="J4" i="24"/>
  <c r="I4" i="24"/>
  <c r="H4" i="24"/>
  <c r="G4" i="24"/>
  <c r="F4" i="24"/>
  <c r="E4" i="24"/>
  <c r="D4" i="24"/>
  <c r="C4" i="24"/>
  <c r="B8" i="24" l="1"/>
  <c r="B5" i="24"/>
  <c r="R4" i="24"/>
  <c r="P4" i="24"/>
  <c r="B15" i="24"/>
  <c r="B17" i="24"/>
  <c r="B12" i="24"/>
  <c r="Y4" i="24"/>
  <c r="B10" i="24"/>
  <c r="B16" i="24"/>
  <c r="B20" i="24"/>
  <c r="H12" i="15"/>
  <c r="N12" i="15" s="1"/>
  <c r="J11" i="15"/>
  <c r="H10" i="15"/>
  <c r="N10" i="15" s="1"/>
  <c r="J9" i="15"/>
  <c r="B14" i="24"/>
  <c r="N4" i="24"/>
  <c r="O4" i="24"/>
  <c r="B9" i="24"/>
  <c r="B4" i="24" s="1"/>
  <c r="B7" i="24"/>
  <c r="B13" i="24"/>
  <c r="B6" i="24"/>
  <c r="Q4" i="24"/>
  <c r="B11" i="24"/>
  <c r="B18" i="24"/>
  <c r="E22" i="38" l="1"/>
  <c r="P12" i="39" l="1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11" i="39"/>
  <c r="F9" i="43" l="1"/>
  <c r="F10" i="43"/>
  <c r="F14" i="43"/>
  <c r="F17" i="43"/>
  <c r="F18" i="43"/>
  <c r="F19" i="43"/>
  <c r="F20" i="43"/>
  <c r="F21" i="43"/>
  <c r="G13" i="43"/>
  <c r="G14" i="43"/>
  <c r="G17" i="43"/>
  <c r="G18" i="43"/>
  <c r="G19" i="43"/>
  <c r="G20" i="43"/>
  <c r="G21" i="43"/>
  <c r="G22" i="43"/>
  <c r="F11" i="35"/>
  <c r="J11" i="35"/>
  <c r="F12" i="35"/>
  <c r="J12" i="35"/>
  <c r="F13" i="35"/>
  <c r="J13" i="35"/>
  <c r="G11" i="36" l="1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AR25" i="13" l="1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K10" i="26" l="1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9" i="26"/>
  <c r="O11" i="27" l="1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10" i="27"/>
  <c r="R24" i="28" l="1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G10" i="29"/>
  <c r="F23" i="29"/>
  <c r="E23" i="29"/>
  <c r="F10" i="29"/>
  <c r="E10" i="29"/>
  <c r="D23" i="29"/>
  <c r="C23" i="29"/>
  <c r="D10" i="29"/>
  <c r="C10" i="29"/>
  <c r="A13" i="19" l="1"/>
  <c r="L294" i="1"/>
  <c r="M294" i="1" s="1"/>
  <c r="J239" i="1"/>
  <c r="L52" i="1" l="1"/>
  <c r="G23" i="25" l="1"/>
  <c r="A12" i="19" l="1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22" i="19"/>
  <c r="R21" i="19"/>
  <c r="H22" i="19"/>
  <c r="I22" i="19"/>
  <c r="J22" i="19"/>
  <c r="K22" i="19"/>
  <c r="H23" i="19"/>
  <c r="I23" i="19"/>
  <c r="J23" i="19"/>
  <c r="K23" i="19"/>
  <c r="H24" i="19"/>
  <c r="I24" i="19"/>
  <c r="J24" i="19"/>
  <c r="K24" i="19"/>
  <c r="H25" i="19"/>
  <c r="I25" i="19"/>
  <c r="J25" i="19"/>
  <c r="K25" i="19"/>
  <c r="H26" i="19"/>
  <c r="I26" i="19"/>
  <c r="J26" i="19"/>
  <c r="K26" i="19"/>
  <c r="H27" i="19"/>
  <c r="I27" i="19"/>
  <c r="J27" i="19"/>
  <c r="K27" i="19"/>
  <c r="H28" i="19"/>
  <c r="I28" i="19"/>
  <c r="J28" i="19"/>
  <c r="K28" i="19"/>
  <c r="H29" i="19"/>
  <c r="I29" i="19"/>
  <c r="J29" i="19"/>
  <c r="K29" i="19"/>
  <c r="H30" i="19"/>
  <c r="I30" i="19"/>
  <c r="J30" i="19"/>
  <c r="K30" i="19"/>
  <c r="H31" i="19"/>
  <c r="I31" i="19"/>
  <c r="J31" i="19"/>
  <c r="K31" i="19"/>
  <c r="H32" i="19"/>
  <c r="I32" i="19"/>
  <c r="J32" i="19"/>
  <c r="K32" i="19"/>
  <c r="H33" i="19"/>
  <c r="I33" i="19"/>
  <c r="J33" i="19"/>
  <c r="K33" i="19"/>
  <c r="H34" i="19"/>
  <c r="I34" i="19"/>
  <c r="J34" i="19"/>
  <c r="K34" i="19"/>
  <c r="H35" i="19"/>
  <c r="I35" i="19"/>
  <c r="J35" i="19"/>
  <c r="K35" i="19"/>
  <c r="I21" i="19"/>
  <c r="J21" i="19"/>
  <c r="K21" i="19"/>
  <c r="H21" i="19"/>
  <c r="C22" i="19"/>
  <c r="D22" i="19"/>
  <c r="E22" i="19"/>
  <c r="F22" i="19"/>
  <c r="C23" i="19"/>
  <c r="D23" i="19"/>
  <c r="E23" i="19"/>
  <c r="F23" i="19"/>
  <c r="C24" i="19"/>
  <c r="D24" i="19"/>
  <c r="E24" i="19"/>
  <c r="F24" i="19"/>
  <c r="C25" i="19"/>
  <c r="D25" i="19"/>
  <c r="E25" i="19"/>
  <c r="F25" i="19"/>
  <c r="C26" i="19"/>
  <c r="D26" i="19"/>
  <c r="E26" i="19"/>
  <c r="F26" i="19"/>
  <c r="C27" i="19"/>
  <c r="D27" i="19"/>
  <c r="E27" i="19"/>
  <c r="F27" i="19"/>
  <c r="C28" i="19"/>
  <c r="D28" i="19"/>
  <c r="E28" i="19"/>
  <c r="F28" i="19"/>
  <c r="C29" i="19"/>
  <c r="D29" i="19"/>
  <c r="E29" i="19"/>
  <c r="F29" i="19"/>
  <c r="C30" i="19"/>
  <c r="D30" i="19"/>
  <c r="E30" i="19"/>
  <c r="F30" i="19"/>
  <c r="C31" i="19"/>
  <c r="D31" i="19"/>
  <c r="E31" i="19"/>
  <c r="F31" i="19"/>
  <c r="C32" i="19"/>
  <c r="D32" i="19"/>
  <c r="E32" i="19"/>
  <c r="F32" i="19"/>
  <c r="C33" i="19"/>
  <c r="D33" i="19"/>
  <c r="E33" i="19"/>
  <c r="F33" i="19"/>
  <c r="C34" i="19"/>
  <c r="D34" i="19"/>
  <c r="E34" i="19"/>
  <c r="F34" i="19"/>
  <c r="C35" i="19"/>
  <c r="D35" i="19"/>
  <c r="E35" i="19"/>
  <c r="F35" i="19"/>
  <c r="D21" i="19"/>
  <c r="E21" i="19"/>
  <c r="F21" i="19"/>
  <c r="C21" i="19"/>
  <c r="R274" i="19"/>
  <c r="R275" i="19"/>
  <c r="R276" i="19"/>
  <c r="R277" i="19"/>
  <c r="R278" i="19"/>
  <c r="R279" i="19"/>
  <c r="R280" i="19"/>
  <c r="R281" i="19"/>
  <c r="R282" i="19"/>
  <c r="R283" i="19"/>
  <c r="R284" i="19"/>
  <c r="R285" i="19"/>
  <c r="R286" i="19"/>
  <c r="R287" i="19"/>
  <c r="R273" i="19"/>
  <c r="H274" i="19"/>
  <c r="I274" i="19"/>
  <c r="J274" i="19"/>
  <c r="K274" i="19"/>
  <c r="H275" i="19"/>
  <c r="I275" i="19"/>
  <c r="J275" i="19"/>
  <c r="K275" i="19"/>
  <c r="H276" i="19"/>
  <c r="I276" i="19"/>
  <c r="J276" i="19"/>
  <c r="K276" i="19"/>
  <c r="H277" i="19"/>
  <c r="I277" i="19"/>
  <c r="J277" i="19"/>
  <c r="K277" i="19"/>
  <c r="H278" i="19"/>
  <c r="I278" i="19"/>
  <c r="J278" i="19"/>
  <c r="K278" i="19"/>
  <c r="H279" i="19"/>
  <c r="L279" i="19" s="1"/>
  <c r="I279" i="19"/>
  <c r="J279" i="19"/>
  <c r="K279" i="19"/>
  <c r="H280" i="19"/>
  <c r="L280" i="19" s="1"/>
  <c r="I280" i="19"/>
  <c r="J280" i="19"/>
  <c r="K280" i="19"/>
  <c r="H281" i="19"/>
  <c r="L281" i="19" s="1"/>
  <c r="I281" i="19"/>
  <c r="J281" i="19"/>
  <c r="K281" i="19"/>
  <c r="H282" i="19"/>
  <c r="L282" i="19" s="1"/>
  <c r="I282" i="19"/>
  <c r="J282" i="19"/>
  <c r="K282" i="19"/>
  <c r="H283" i="19"/>
  <c r="L283" i="19" s="1"/>
  <c r="I283" i="19"/>
  <c r="J283" i="19"/>
  <c r="K283" i="19"/>
  <c r="H284" i="19"/>
  <c r="L284" i="19" s="1"/>
  <c r="I284" i="19"/>
  <c r="J284" i="19"/>
  <c r="K284" i="19"/>
  <c r="H285" i="19"/>
  <c r="L285" i="19" s="1"/>
  <c r="I285" i="19"/>
  <c r="J285" i="19"/>
  <c r="K285" i="19"/>
  <c r="H286" i="19"/>
  <c r="L286" i="19" s="1"/>
  <c r="I286" i="19"/>
  <c r="J286" i="19"/>
  <c r="K286" i="19"/>
  <c r="H287" i="19"/>
  <c r="L287" i="19" s="1"/>
  <c r="I287" i="19"/>
  <c r="J287" i="19"/>
  <c r="K287" i="19"/>
  <c r="I273" i="19"/>
  <c r="L273" i="19" s="1"/>
  <c r="J273" i="19"/>
  <c r="K273" i="19"/>
  <c r="H273" i="19"/>
  <c r="C274" i="19"/>
  <c r="G274" i="19" s="1"/>
  <c r="D274" i="19"/>
  <c r="N274" i="19" s="1"/>
  <c r="E274" i="19"/>
  <c r="F274" i="19"/>
  <c r="C275" i="19"/>
  <c r="D275" i="19"/>
  <c r="E275" i="19"/>
  <c r="O275" i="19" s="1"/>
  <c r="F275" i="19"/>
  <c r="C276" i="19"/>
  <c r="M276" i="19" s="1"/>
  <c r="D276" i="19"/>
  <c r="N276" i="19" s="1"/>
  <c r="E276" i="19"/>
  <c r="F276" i="19"/>
  <c r="C277" i="19"/>
  <c r="M277" i="19" s="1"/>
  <c r="D277" i="19"/>
  <c r="E277" i="19"/>
  <c r="O277" i="19" s="1"/>
  <c r="F277" i="19"/>
  <c r="C278" i="19"/>
  <c r="G278" i="19" s="1"/>
  <c r="D278" i="19"/>
  <c r="N278" i="19" s="1"/>
  <c r="E278" i="19"/>
  <c r="F278" i="19"/>
  <c r="C279" i="19"/>
  <c r="D279" i="19"/>
  <c r="E279" i="19"/>
  <c r="O279" i="19" s="1"/>
  <c r="F279" i="19"/>
  <c r="C280" i="19"/>
  <c r="G280" i="19" s="1"/>
  <c r="D280" i="19"/>
  <c r="N280" i="19" s="1"/>
  <c r="E280" i="19"/>
  <c r="F280" i="19"/>
  <c r="C281" i="19"/>
  <c r="M281" i="19" s="1"/>
  <c r="D281" i="19"/>
  <c r="E281" i="19"/>
  <c r="O281" i="19" s="1"/>
  <c r="F281" i="19"/>
  <c r="C282" i="19"/>
  <c r="G282" i="19" s="1"/>
  <c r="D282" i="19"/>
  <c r="N282" i="19" s="1"/>
  <c r="E282" i="19"/>
  <c r="F282" i="19"/>
  <c r="C283" i="19"/>
  <c r="D283" i="19"/>
  <c r="E283" i="19"/>
  <c r="O283" i="19" s="1"/>
  <c r="F283" i="19"/>
  <c r="C284" i="19"/>
  <c r="M284" i="19" s="1"/>
  <c r="D284" i="19"/>
  <c r="N284" i="19" s="1"/>
  <c r="E284" i="19"/>
  <c r="F284" i="19"/>
  <c r="C285" i="19"/>
  <c r="M285" i="19" s="1"/>
  <c r="D285" i="19"/>
  <c r="E285" i="19"/>
  <c r="O285" i="19" s="1"/>
  <c r="F285" i="19"/>
  <c r="C286" i="19"/>
  <c r="G286" i="19" s="1"/>
  <c r="D286" i="19"/>
  <c r="N286" i="19" s="1"/>
  <c r="E286" i="19"/>
  <c r="F286" i="19"/>
  <c r="C287" i="19"/>
  <c r="D287" i="19"/>
  <c r="N287" i="19" s="1"/>
  <c r="E287" i="19"/>
  <c r="O287" i="19" s="1"/>
  <c r="F287" i="19"/>
  <c r="D273" i="19"/>
  <c r="G273" i="19" s="1"/>
  <c r="E273" i="19"/>
  <c r="F273" i="19"/>
  <c r="F288" i="19" s="1"/>
  <c r="C273" i="19"/>
  <c r="K288" i="19"/>
  <c r="J288" i="19"/>
  <c r="P287" i="19"/>
  <c r="P286" i="19"/>
  <c r="P285" i="19"/>
  <c r="N285" i="19"/>
  <c r="P284" i="19"/>
  <c r="P283" i="19"/>
  <c r="N283" i="19"/>
  <c r="P282" i="19"/>
  <c r="O282" i="19"/>
  <c r="P281" i="19"/>
  <c r="N281" i="19"/>
  <c r="P280" i="19"/>
  <c r="P279" i="19"/>
  <c r="N279" i="19"/>
  <c r="P278" i="19"/>
  <c r="O278" i="19"/>
  <c r="P277" i="19"/>
  <c r="N277" i="19"/>
  <c r="P276" i="19"/>
  <c r="P275" i="19"/>
  <c r="N275" i="19"/>
  <c r="P274" i="19"/>
  <c r="O274" i="19"/>
  <c r="O273" i="19"/>
  <c r="R263" i="19"/>
  <c r="K263" i="19"/>
  <c r="J263" i="19"/>
  <c r="I263" i="19"/>
  <c r="H263" i="19"/>
  <c r="F263" i="19"/>
  <c r="E263" i="19"/>
  <c r="D263" i="19"/>
  <c r="C263" i="19"/>
  <c r="P262" i="19"/>
  <c r="O262" i="19"/>
  <c r="N262" i="19"/>
  <c r="M262" i="19"/>
  <c r="L262" i="19"/>
  <c r="G262" i="19"/>
  <c r="P261" i="19"/>
  <c r="O261" i="19"/>
  <c r="N261" i="19"/>
  <c r="M261" i="19"/>
  <c r="L261" i="19"/>
  <c r="G261" i="19"/>
  <c r="P260" i="19"/>
  <c r="O260" i="19"/>
  <c r="N260" i="19"/>
  <c r="M260" i="19"/>
  <c r="L260" i="19"/>
  <c r="G260" i="19"/>
  <c r="P259" i="19"/>
  <c r="O259" i="19"/>
  <c r="N259" i="19"/>
  <c r="M259" i="19"/>
  <c r="L259" i="19"/>
  <c r="G259" i="19"/>
  <c r="P258" i="19"/>
  <c r="O258" i="19"/>
  <c r="N258" i="19"/>
  <c r="M258" i="19"/>
  <c r="L258" i="19"/>
  <c r="G258" i="19"/>
  <c r="P257" i="19"/>
  <c r="O257" i="19"/>
  <c r="N257" i="19"/>
  <c r="M257" i="19"/>
  <c r="L257" i="19"/>
  <c r="G257" i="19"/>
  <c r="P256" i="19"/>
  <c r="O256" i="19"/>
  <c r="N256" i="19"/>
  <c r="M256" i="19"/>
  <c r="L256" i="19"/>
  <c r="G256" i="19"/>
  <c r="P255" i="19"/>
  <c r="O255" i="19"/>
  <c r="N255" i="19"/>
  <c r="M255" i="19"/>
  <c r="L255" i="19"/>
  <c r="G255" i="19"/>
  <c r="P254" i="19"/>
  <c r="O254" i="19"/>
  <c r="N254" i="19"/>
  <c r="M254" i="19"/>
  <c r="L254" i="19"/>
  <c r="G254" i="19"/>
  <c r="P253" i="19"/>
  <c r="O253" i="19"/>
  <c r="N253" i="19"/>
  <c r="M253" i="19"/>
  <c r="L253" i="19"/>
  <c r="G253" i="19"/>
  <c r="P252" i="19"/>
  <c r="O252" i="19"/>
  <c r="N252" i="19"/>
  <c r="M252" i="19"/>
  <c r="L252" i="19"/>
  <c r="G252" i="19"/>
  <c r="P251" i="19"/>
  <c r="O251" i="19"/>
  <c r="N251" i="19"/>
  <c r="M251" i="19"/>
  <c r="L251" i="19"/>
  <c r="G251" i="19"/>
  <c r="P250" i="19"/>
  <c r="O250" i="19"/>
  <c r="N250" i="19"/>
  <c r="M250" i="19"/>
  <c r="L250" i="19"/>
  <c r="G250" i="19"/>
  <c r="P249" i="19"/>
  <c r="O249" i="19"/>
  <c r="N249" i="19"/>
  <c r="M249" i="19"/>
  <c r="L249" i="19"/>
  <c r="G249" i="19"/>
  <c r="P248" i="19"/>
  <c r="O248" i="19"/>
  <c r="N248" i="19"/>
  <c r="M248" i="19"/>
  <c r="L248" i="19"/>
  <c r="G248" i="19"/>
  <c r="L278" i="19" l="1"/>
  <c r="L277" i="19"/>
  <c r="L275" i="19"/>
  <c r="L274" i="19"/>
  <c r="M280" i="19"/>
  <c r="I288" i="19"/>
  <c r="G284" i="19"/>
  <c r="O286" i="19"/>
  <c r="L276" i="19"/>
  <c r="M287" i="19"/>
  <c r="Q287" i="19" s="1"/>
  <c r="M283" i="19"/>
  <c r="Q283" i="19" s="1"/>
  <c r="M279" i="19"/>
  <c r="Q279" i="19" s="1"/>
  <c r="C288" i="19"/>
  <c r="M286" i="19"/>
  <c r="M282" i="19"/>
  <c r="Q282" i="19" s="1"/>
  <c r="M278" i="19"/>
  <c r="Q278" i="19" s="1"/>
  <c r="M274" i="19"/>
  <c r="Q274" i="19" s="1"/>
  <c r="G276" i="19"/>
  <c r="E288" i="19"/>
  <c r="O284" i="19"/>
  <c r="Q284" i="19" s="1"/>
  <c r="O280" i="19"/>
  <c r="Q280" i="19" s="1"/>
  <c r="O276" i="19"/>
  <c r="M275" i="19"/>
  <c r="Q275" i="19" s="1"/>
  <c r="G287" i="19"/>
  <c r="G285" i="19"/>
  <c r="G283" i="19"/>
  <c r="G281" i="19"/>
  <c r="G279" i="19"/>
  <c r="G277" i="19"/>
  <c r="G275" i="19"/>
  <c r="M263" i="19"/>
  <c r="R288" i="19"/>
  <c r="H288" i="19"/>
  <c r="L288" i="19"/>
  <c r="M273" i="19"/>
  <c r="Q277" i="19"/>
  <c r="Q281" i="19"/>
  <c r="Q285" i="19"/>
  <c r="D288" i="19"/>
  <c r="N273" i="19"/>
  <c r="N288" i="19" s="1"/>
  <c r="P273" i="19"/>
  <c r="P288" i="19" s="1"/>
  <c r="N263" i="19"/>
  <c r="G263" i="19"/>
  <c r="O263" i="19"/>
  <c r="L263" i="19"/>
  <c r="P263" i="19"/>
  <c r="Q250" i="19"/>
  <c r="Q252" i="19"/>
  <c r="Q254" i="19"/>
  <c r="Q256" i="19"/>
  <c r="Q258" i="19"/>
  <c r="Q260" i="19"/>
  <c r="Q262" i="19"/>
  <c r="Q249" i="19"/>
  <c r="Q251" i="19"/>
  <c r="Q253" i="19"/>
  <c r="Q255" i="19"/>
  <c r="Q257" i="19"/>
  <c r="Q259" i="19"/>
  <c r="Q261" i="19"/>
  <c r="Q276" i="19"/>
  <c r="Q248" i="19"/>
  <c r="Q286" i="19" l="1"/>
  <c r="G288" i="19"/>
  <c r="O288" i="19"/>
  <c r="M288" i="19"/>
  <c r="Q273" i="19"/>
  <c r="Q263" i="19"/>
  <c r="Q288" i="19" l="1"/>
  <c r="G8" i="43" l="1"/>
  <c r="G9" i="43"/>
  <c r="G10" i="43"/>
  <c r="G7" i="43"/>
  <c r="F8" i="43"/>
  <c r="F7" i="43"/>
  <c r="E22" i="43"/>
  <c r="F22" i="43" s="1"/>
  <c r="D22" i="43"/>
  <c r="C22" i="43"/>
  <c r="F19" i="14" l="1"/>
  <c r="Y25" i="42" l="1"/>
  <c r="X25" i="42"/>
  <c r="W25" i="42"/>
  <c r="V25" i="42"/>
  <c r="U25" i="42"/>
  <c r="T25" i="42"/>
  <c r="S25" i="42"/>
  <c r="Q25" i="42"/>
  <c r="P25" i="42"/>
  <c r="O25" i="42"/>
  <c r="N25" i="42"/>
  <c r="M25" i="42"/>
  <c r="L25" i="42"/>
  <c r="K25" i="42"/>
  <c r="I25" i="42"/>
  <c r="H25" i="42"/>
  <c r="G25" i="42"/>
  <c r="F25" i="42"/>
  <c r="E25" i="42"/>
  <c r="D25" i="42"/>
  <c r="C25" i="42"/>
  <c r="Z24" i="42"/>
  <c r="R24" i="42"/>
  <c r="J24" i="42"/>
  <c r="Z23" i="42"/>
  <c r="R23" i="42"/>
  <c r="J23" i="42"/>
  <c r="Z22" i="42"/>
  <c r="R22" i="42"/>
  <c r="J22" i="42"/>
  <c r="Z21" i="42"/>
  <c r="R21" i="42"/>
  <c r="J21" i="42"/>
  <c r="Z20" i="42"/>
  <c r="R20" i="42"/>
  <c r="J20" i="42"/>
  <c r="Z19" i="42"/>
  <c r="R19" i="42"/>
  <c r="J19" i="42"/>
  <c r="Z18" i="42"/>
  <c r="R18" i="42"/>
  <c r="J18" i="42"/>
  <c r="Z17" i="42"/>
  <c r="R17" i="42"/>
  <c r="J17" i="42"/>
  <c r="Z16" i="42"/>
  <c r="R16" i="42"/>
  <c r="J16" i="42"/>
  <c r="Z15" i="42"/>
  <c r="R15" i="42"/>
  <c r="J15" i="42"/>
  <c r="Z14" i="42"/>
  <c r="R14" i="42"/>
  <c r="J14" i="42"/>
  <c r="Z13" i="42"/>
  <c r="R13" i="42"/>
  <c r="J13" i="42"/>
  <c r="Z12" i="42"/>
  <c r="R12" i="42"/>
  <c r="J12" i="42"/>
  <c r="Z11" i="42"/>
  <c r="R11" i="42"/>
  <c r="J11" i="42"/>
  <c r="Z10" i="42"/>
  <c r="R10" i="42"/>
  <c r="J10" i="42"/>
  <c r="A3" i="42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10" i="13"/>
  <c r="J25" i="42" l="1"/>
  <c r="D48" i="42"/>
  <c r="H48" i="42"/>
  <c r="C48" i="42"/>
  <c r="G48" i="42"/>
  <c r="J34" i="42"/>
  <c r="J38" i="42"/>
  <c r="J41" i="42"/>
  <c r="J45" i="42"/>
  <c r="J36" i="42"/>
  <c r="J40" i="42"/>
  <c r="J42" i="42"/>
  <c r="J44" i="42"/>
  <c r="J46" i="42"/>
  <c r="R25" i="42"/>
  <c r="E48" i="42"/>
  <c r="I48" i="42"/>
  <c r="J35" i="42"/>
  <c r="J39" i="42"/>
  <c r="J43" i="42"/>
  <c r="J47" i="42"/>
  <c r="Z25" i="42"/>
  <c r="F48" i="42"/>
  <c r="J37" i="42"/>
  <c r="J33" i="42"/>
  <c r="J48" i="42" l="1"/>
  <c r="AJ10" i="13"/>
  <c r="AK10" i="13"/>
  <c r="Q33" i="42" s="1"/>
  <c r="AJ11" i="13"/>
  <c r="AK11" i="13"/>
  <c r="Q34" i="42" s="1"/>
  <c r="AJ12" i="13"/>
  <c r="AK12" i="13"/>
  <c r="Q35" i="42" s="1"/>
  <c r="AJ13" i="13"/>
  <c r="AK13" i="13"/>
  <c r="Q36" i="42" s="1"/>
  <c r="AJ14" i="13"/>
  <c r="AK14" i="13"/>
  <c r="Q37" i="42" s="1"/>
  <c r="AJ15" i="13"/>
  <c r="AK15" i="13"/>
  <c r="Q38" i="42" s="1"/>
  <c r="AJ16" i="13"/>
  <c r="AK16" i="13"/>
  <c r="Q39" i="42" s="1"/>
  <c r="AJ17" i="13"/>
  <c r="AK17" i="13"/>
  <c r="Q40" i="42" s="1"/>
  <c r="AJ18" i="13"/>
  <c r="AK18" i="13"/>
  <c r="Q41" i="42" s="1"/>
  <c r="AJ19" i="13"/>
  <c r="AK19" i="13"/>
  <c r="Q42" i="42" s="1"/>
  <c r="AJ20" i="13"/>
  <c r="AK20" i="13"/>
  <c r="Q43" i="42" s="1"/>
  <c r="AJ21" i="13"/>
  <c r="AK21" i="13"/>
  <c r="Q44" i="42" s="1"/>
  <c r="AJ22" i="13"/>
  <c r="AK22" i="13"/>
  <c r="Q45" i="42" s="1"/>
  <c r="AJ23" i="13"/>
  <c r="AK23" i="13"/>
  <c r="Q46" i="42" s="1"/>
  <c r="AJ24" i="13"/>
  <c r="AK24" i="13"/>
  <c r="Q47" i="42" s="1"/>
  <c r="Y25" i="13"/>
  <c r="P25" i="13"/>
  <c r="H25" i="13"/>
  <c r="I25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Q48" i="42" l="1"/>
  <c r="L18" i="15"/>
  <c r="P42" i="42"/>
  <c r="L14" i="15"/>
  <c r="P38" i="42"/>
  <c r="P36" i="42"/>
  <c r="L23" i="15"/>
  <c r="P47" i="42"/>
  <c r="L21" i="15"/>
  <c r="P45" i="42"/>
  <c r="L19" i="15"/>
  <c r="P43" i="42"/>
  <c r="L17" i="15"/>
  <c r="P41" i="42"/>
  <c r="L15" i="15"/>
  <c r="P39" i="42"/>
  <c r="L13" i="15"/>
  <c r="P37" i="42"/>
  <c r="P35" i="42"/>
  <c r="P33" i="42"/>
  <c r="L22" i="15"/>
  <c r="P46" i="42"/>
  <c r="L20" i="15"/>
  <c r="P44" i="42"/>
  <c r="L16" i="15"/>
  <c r="P40" i="42"/>
  <c r="P34" i="42"/>
  <c r="AJ25" i="13"/>
  <c r="A3" i="3"/>
  <c r="P48" i="42" l="1"/>
  <c r="J273" i="1"/>
  <c r="L258" i="1"/>
  <c r="J309" i="1" l="1"/>
  <c r="J205" i="1" l="1"/>
  <c r="J170" i="1"/>
  <c r="J136" i="1"/>
  <c r="J101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67" i="1"/>
  <c r="J33" i="1" l="1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11" i="37"/>
  <c r="J10" i="37"/>
  <c r="I25" i="36" l="1"/>
  <c r="G25" i="37"/>
  <c r="G74" i="19"/>
  <c r="L74" i="19"/>
  <c r="M74" i="19"/>
  <c r="N74" i="19"/>
  <c r="O74" i="19"/>
  <c r="P74" i="19"/>
  <c r="G75" i="19"/>
  <c r="L75" i="19"/>
  <c r="M75" i="19"/>
  <c r="N75" i="19"/>
  <c r="O75" i="19"/>
  <c r="P75" i="19"/>
  <c r="G76" i="19"/>
  <c r="L76" i="19"/>
  <c r="M76" i="19"/>
  <c r="N76" i="19"/>
  <c r="O76" i="19"/>
  <c r="P76" i="19"/>
  <c r="G77" i="19"/>
  <c r="L77" i="19"/>
  <c r="M77" i="19"/>
  <c r="N77" i="19"/>
  <c r="O77" i="19"/>
  <c r="P77" i="19"/>
  <c r="D21" i="33"/>
  <c r="Q74" i="19" l="1"/>
  <c r="Q77" i="19"/>
  <c r="Q75" i="19"/>
  <c r="Q76" i="19"/>
  <c r="Q25" i="27" l="1"/>
  <c r="I25" i="27"/>
  <c r="D50" i="28" l="1"/>
  <c r="E50" i="28"/>
  <c r="F50" i="28"/>
  <c r="G50" i="28"/>
  <c r="H50" i="28"/>
  <c r="C50" i="28"/>
  <c r="O25" i="28"/>
  <c r="G25" i="28"/>
  <c r="E25" i="2" l="1"/>
  <c r="L224" i="1" l="1"/>
  <c r="L155" i="1" l="1"/>
  <c r="L121" i="1"/>
  <c r="N258" i="1" s="1"/>
  <c r="F14" i="35" l="1"/>
  <c r="J14" i="35"/>
  <c r="F15" i="35"/>
  <c r="J15" i="35"/>
  <c r="F16" i="35"/>
  <c r="J16" i="35"/>
  <c r="F17" i="35"/>
  <c r="J17" i="35"/>
  <c r="F18" i="35"/>
  <c r="J18" i="35"/>
  <c r="F19" i="35"/>
  <c r="J19" i="35"/>
  <c r="F20" i="35"/>
  <c r="J20" i="35"/>
  <c r="F21" i="35"/>
  <c r="J21" i="35"/>
  <c r="F22" i="35"/>
  <c r="J22" i="35"/>
  <c r="F23" i="35"/>
  <c r="J23" i="35"/>
  <c r="F24" i="35"/>
  <c r="J24" i="35"/>
  <c r="F25" i="35"/>
  <c r="J25" i="35"/>
  <c r="L86" i="1" l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99" i="19" l="1"/>
  <c r="M99" i="19"/>
  <c r="N99" i="19"/>
  <c r="O99" i="19"/>
  <c r="P99" i="19"/>
  <c r="L100" i="19"/>
  <c r="M100" i="19"/>
  <c r="N100" i="19"/>
  <c r="O100" i="19"/>
  <c r="P100" i="19"/>
  <c r="L101" i="19"/>
  <c r="M101" i="19"/>
  <c r="N101" i="19"/>
  <c r="O101" i="19"/>
  <c r="P101" i="19"/>
  <c r="L102" i="19"/>
  <c r="M102" i="19"/>
  <c r="N102" i="19"/>
  <c r="O102" i="19"/>
  <c r="P102" i="19"/>
  <c r="Q99" i="19" l="1"/>
  <c r="Q102" i="19"/>
  <c r="Q101" i="19"/>
  <c r="Q100" i="19"/>
  <c r="M10" i="18"/>
  <c r="N10" i="18"/>
  <c r="O10" i="18"/>
  <c r="P10" i="18"/>
  <c r="Q10" i="18"/>
  <c r="M11" i="18"/>
  <c r="N11" i="18"/>
  <c r="O11" i="18"/>
  <c r="P11" i="18"/>
  <c r="Q11" i="18"/>
  <c r="M12" i="18"/>
  <c r="N12" i="18"/>
  <c r="O12" i="18"/>
  <c r="P12" i="18"/>
  <c r="Q12" i="18"/>
  <c r="M13" i="18"/>
  <c r="N13" i="18"/>
  <c r="O13" i="18"/>
  <c r="P13" i="18"/>
  <c r="Q13" i="18"/>
  <c r="N14" i="18"/>
  <c r="O14" i="18"/>
  <c r="P14" i="18"/>
  <c r="Q14" i="18"/>
  <c r="P66" i="11" l="1"/>
  <c r="P67" i="11"/>
  <c r="P68" i="11"/>
  <c r="P69" i="11"/>
  <c r="P70" i="11"/>
  <c r="P71" i="11"/>
  <c r="P72" i="11"/>
  <c r="J40" i="3"/>
  <c r="L40" i="3" s="1"/>
  <c r="J41" i="3"/>
  <c r="K41" i="3" s="1"/>
  <c r="J42" i="3"/>
  <c r="L42" i="3" s="1"/>
  <c r="J43" i="3"/>
  <c r="K43" i="3" s="1"/>
  <c r="J44" i="3"/>
  <c r="K44" i="3" s="1"/>
  <c r="J45" i="3"/>
  <c r="K45" i="3" s="1"/>
  <c r="J46" i="3"/>
  <c r="L46" i="3" s="1"/>
  <c r="L43" i="3" l="1"/>
  <c r="K40" i="3"/>
  <c r="K42" i="3"/>
  <c r="L44" i="3"/>
  <c r="K46" i="3"/>
  <c r="L45" i="3"/>
  <c r="L41" i="3"/>
  <c r="E11" i="2"/>
  <c r="H11" i="2"/>
  <c r="I11" i="2" l="1"/>
  <c r="K11" i="2" s="1"/>
  <c r="P73" i="11" l="1"/>
  <c r="P74" i="11"/>
  <c r="P75" i="11"/>
  <c r="P76" i="11"/>
  <c r="P77" i="11"/>
  <c r="P78" i="11"/>
  <c r="P79" i="11"/>
  <c r="P80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C26" i="2"/>
  <c r="Q24" i="39" l="1"/>
  <c r="Q21" i="39"/>
  <c r="Q20" i="39"/>
  <c r="Q17" i="39"/>
  <c r="Q16" i="39"/>
  <c r="Q13" i="39"/>
  <c r="Q12" i="39"/>
  <c r="Q11" i="39"/>
  <c r="Q14" i="39" l="1"/>
  <c r="Q18" i="39"/>
  <c r="Q22" i="39"/>
  <c r="Q25" i="39"/>
  <c r="Q23" i="39"/>
  <c r="Q19" i="39"/>
  <c r="Q15" i="39"/>
  <c r="C22" i="38" l="1"/>
  <c r="D22" i="38"/>
  <c r="G22" i="38"/>
  <c r="F22" i="38"/>
  <c r="J13" i="39" l="1"/>
  <c r="H14" i="34" l="1"/>
  <c r="I14" i="34" s="1"/>
  <c r="H15" i="34"/>
  <c r="I15" i="34" s="1"/>
  <c r="H13" i="34"/>
  <c r="I13" i="34" s="1"/>
  <c r="H11" i="34"/>
  <c r="I11" i="34" s="1"/>
  <c r="H12" i="34"/>
  <c r="I12" i="34" s="1"/>
  <c r="Q31" i="39" l="1"/>
  <c r="G24" i="39"/>
  <c r="J22" i="39"/>
  <c r="G20" i="39"/>
  <c r="G18" i="39"/>
  <c r="G16" i="39"/>
  <c r="G14" i="39"/>
  <c r="G12" i="39"/>
  <c r="U26" i="39"/>
  <c r="H26" i="39"/>
  <c r="C26" i="39"/>
  <c r="A6" i="39"/>
  <c r="A5" i="39"/>
  <c r="N4" i="39"/>
  <c r="A4" i="39"/>
  <c r="A6" i="40"/>
  <c r="H23" i="34"/>
  <c r="H19" i="34"/>
  <c r="A4" i="34"/>
  <c r="G26" i="35"/>
  <c r="E26" i="35"/>
  <c r="A4" i="35"/>
  <c r="A4" i="36"/>
  <c r="H25" i="37"/>
  <c r="F25" i="37"/>
  <c r="A4" i="37"/>
  <c r="K14" i="39" l="1"/>
  <c r="K18" i="39"/>
  <c r="J11" i="39"/>
  <c r="J23" i="39"/>
  <c r="H22" i="34"/>
  <c r="I22" i="34" s="1"/>
  <c r="H25" i="34"/>
  <c r="I25" i="34" s="1"/>
  <c r="H18" i="34"/>
  <c r="I18" i="34" s="1"/>
  <c r="H21" i="34"/>
  <c r="I21" i="34" s="1"/>
  <c r="I23" i="34"/>
  <c r="H24" i="34"/>
  <c r="I24" i="34" s="1"/>
  <c r="F30" i="40"/>
  <c r="H17" i="40"/>
  <c r="H21" i="40"/>
  <c r="H25" i="40"/>
  <c r="H29" i="40"/>
  <c r="G15" i="39"/>
  <c r="K15" i="39" s="1"/>
  <c r="G19" i="39"/>
  <c r="K19" i="39" s="1"/>
  <c r="G23" i="39"/>
  <c r="K23" i="39" s="1"/>
  <c r="J15" i="39"/>
  <c r="J17" i="39"/>
  <c r="J19" i="39"/>
  <c r="J21" i="39"/>
  <c r="J25" i="39"/>
  <c r="K12" i="39"/>
  <c r="K16" i="39"/>
  <c r="K20" i="39"/>
  <c r="K24" i="39"/>
  <c r="G11" i="39"/>
  <c r="K11" i="39" s="1"/>
  <c r="C25" i="36"/>
  <c r="C25" i="37"/>
  <c r="F25" i="36"/>
  <c r="D26" i="35"/>
  <c r="I26" i="35"/>
  <c r="E26" i="34"/>
  <c r="H17" i="34"/>
  <c r="I17" i="34" s="1"/>
  <c r="I19" i="34"/>
  <c r="H20" i="34"/>
  <c r="I20" i="34" s="1"/>
  <c r="E30" i="40"/>
  <c r="H16" i="40"/>
  <c r="H20" i="40"/>
  <c r="H24" i="40"/>
  <c r="H28" i="40"/>
  <c r="E26" i="39"/>
  <c r="I26" i="39"/>
  <c r="T26" i="39"/>
  <c r="X26" i="39"/>
  <c r="G13" i="39"/>
  <c r="K13" i="39" s="1"/>
  <c r="G17" i="39"/>
  <c r="K17" i="39" s="1"/>
  <c r="G21" i="39"/>
  <c r="K21" i="39" s="1"/>
  <c r="G25" i="39"/>
  <c r="K25" i="39" s="1"/>
  <c r="E25" i="37"/>
  <c r="J25" i="37" s="1"/>
  <c r="D25" i="37"/>
  <c r="I25" i="37"/>
  <c r="E25" i="36"/>
  <c r="J25" i="36"/>
  <c r="C26" i="35"/>
  <c r="H26" i="35"/>
  <c r="D26" i="34"/>
  <c r="H16" i="34"/>
  <c r="I16" i="34" s="1"/>
  <c r="H15" i="40"/>
  <c r="H19" i="40"/>
  <c r="H23" i="40"/>
  <c r="H27" i="40"/>
  <c r="D26" i="39"/>
  <c r="S26" i="39"/>
  <c r="W26" i="39"/>
  <c r="V26" i="39"/>
  <c r="F26" i="39"/>
  <c r="D25" i="36"/>
  <c r="H25" i="36"/>
  <c r="C26" i="34"/>
  <c r="G26" i="34"/>
  <c r="C30" i="40"/>
  <c r="G30" i="40"/>
  <c r="H18" i="40"/>
  <c r="H22" i="40"/>
  <c r="H26" i="40"/>
  <c r="J14" i="39"/>
  <c r="J18" i="39"/>
  <c r="G22" i="39"/>
  <c r="K22" i="39" s="1"/>
  <c r="F26" i="34"/>
  <c r="J12" i="39"/>
  <c r="J16" i="39"/>
  <c r="J20" i="39"/>
  <c r="J24" i="39"/>
  <c r="D30" i="40"/>
  <c r="G25" i="36" l="1"/>
  <c r="F26" i="35"/>
  <c r="J26" i="35"/>
  <c r="J26" i="39"/>
  <c r="I26" i="34"/>
  <c r="G26" i="39"/>
  <c r="K26" i="39" s="1"/>
  <c r="H30" i="40"/>
  <c r="H26" i="34"/>
  <c r="P26" i="39"/>
  <c r="Q26" i="39" s="1"/>
  <c r="R19" i="39" s="1"/>
  <c r="R17" i="39" l="1"/>
  <c r="R13" i="39"/>
  <c r="R11" i="39"/>
  <c r="R23" i="39"/>
  <c r="R26" i="39"/>
  <c r="R22" i="39"/>
  <c r="R21" i="39"/>
  <c r="R24" i="39"/>
  <c r="R15" i="39"/>
  <c r="R18" i="39"/>
  <c r="R25" i="39"/>
  <c r="R20" i="39"/>
  <c r="R16" i="39"/>
  <c r="R12" i="39"/>
  <c r="R14" i="39"/>
  <c r="P88" i="19" l="1"/>
  <c r="O88" i="19"/>
  <c r="N88" i="19"/>
  <c r="M88" i="19"/>
  <c r="P87" i="19"/>
  <c r="O87" i="19"/>
  <c r="N87" i="19"/>
  <c r="M87" i="19"/>
  <c r="P86" i="19"/>
  <c r="O86" i="19"/>
  <c r="N86" i="19"/>
  <c r="M86" i="19"/>
  <c r="P85" i="19"/>
  <c r="O85" i="19"/>
  <c r="N85" i="19"/>
  <c r="M85" i="19"/>
  <c r="P84" i="19"/>
  <c r="O84" i="19"/>
  <c r="N84" i="19"/>
  <c r="M84" i="19"/>
  <c r="P83" i="19"/>
  <c r="O83" i="19"/>
  <c r="N83" i="19"/>
  <c r="M83" i="19"/>
  <c r="P82" i="19"/>
  <c r="O82" i="19"/>
  <c r="N82" i="19"/>
  <c r="M82" i="19"/>
  <c r="P81" i="19"/>
  <c r="O81" i="19"/>
  <c r="N81" i="19"/>
  <c r="M81" i="19"/>
  <c r="P80" i="19"/>
  <c r="O80" i="19"/>
  <c r="N80" i="19"/>
  <c r="M80" i="19"/>
  <c r="P79" i="19"/>
  <c r="O79" i="19"/>
  <c r="N79" i="19"/>
  <c r="M79" i="19"/>
  <c r="P78" i="19"/>
  <c r="O78" i="19"/>
  <c r="N78" i="19"/>
  <c r="M78" i="19"/>
  <c r="Q79" i="19" l="1"/>
  <c r="Q81" i="19"/>
  <c r="Q83" i="19"/>
  <c r="Q84" i="19"/>
  <c r="Q82" i="19"/>
  <c r="Q85" i="19"/>
  <c r="Q80" i="19"/>
  <c r="Q78" i="19"/>
  <c r="Q87" i="19"/>
  <c r="Q86" i="19"/>
  <c r="C21" i="33"/>
  <c r="Q88" i="19"/>
  <c r="A5" i="32"/>
  <c r="S25" i="31" l="1"/>
  <c r="Q25" i="31"/>
  <c r="O25" i="31"/>
  <c r="M25" i="31"/>
  <c r="A5" i="31"/>
  <c r="A4" i="31"/>
  <c r="F18" i="31" l="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H25" i="31" l="1"/>
  <c r="I25" i="31" s="1"/>
  <c r="F25" i="31"/>
  <c r="G25" i="31"/>
  <c r="I19" i="31" l="1"/>
  <c r="I21" i="31"/>
  <c r="I24" i="31"/>
  <c r="I16" i="31"/>
  <c r="I20" i="31"/>
  <c r="I11" i="31"/>
  <c r="I18" i="31"/>
  <c r="I22" i="31"/>
  <c r="I10" i="31"/>
  <c r="I14" i="31"/>
  <c r="I12" i="31"/>
  <c r="I23" i="31"/>
  <c r="I15" i="31"/>
  <c r="I17" i="31"/>
  <c r="I13" i="31"/>
  <c r="E24" i="30" l="1"/>
  <c r="F24" i="30"/>
  <c r="D24" i="30"/>
  <c r="C24" i="30"/>
  <c r="A4" i="26" l="1"/>
  <c r="L25" i="27"/>
  <c r="K25" i="27"/>
  <c r="E25" i="27"/>
  <c r="C25" i="27"/>
  <c r="A4" i="27"/>
  <c r="A4" i="28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A4" i="29"/>
  <c r="J24" i="26" l="1"/>
  <c r="P25" i="27"/>
  <c r="G24" i="26"/>
  <c r="R25" i="27"/>
  <c r="I24" i="26"/>
  <c r="K25" i="28"/>
  <c r="D24" i="26"/>
  <c r="H24" i="26"/>
  <c r="P25" i="28"/>
  <c r="E25" i="28"/>
  <c r="F24" i="26"/>
  <c r="N25" i="27"/>
  <c r="H25" i="27"/>
  <c r="D25" i="27"/>
  <c r="J25" i="27"/>
  <c r="F25" i="27"/>
  <c r="E24" i="26"/>
  <c r="G25" i="29"/>
  <c r="L25" i="28"/>
  <c r="Q25" i="28"/>
  <c r="N25" i="28"/>
  <c r="M25" i="27"/>
  <c r="F25" i="29"/>
  <c r="F25" i="28"/>
  <c r="E25" i="29"/>
  <c r="D25" i="28"/>
  <c r="I25" i="28"/>
  <c r="C25" i="28"/>
  <c r="H25" i="28"/>
  <c r="H25" i="29"/>
  <c r="M25" i="28"/>
  <c r="D25" i="29"/>
  <c r="C25" i="29"/>
  <c r="J25" i="28" l="1"/>
  <c r="R25" i="28"/>
  <c r="O25" i="27"/>
  <c r="C24" i="26"/>
  <c r="G25" i="27"/>
  <c r="K24" i="26"/>
  <c r="G239" i="1" l="1"/>
  <c r="C239" i="1"/>
  <c r="F239" i="1" l="1"/>
  <c r="K239" i="1"/>
  <c r="E239" i="1"/>
  <c r="I239" i="1"/>
  <c r="D239" i="1"/>
  <c r="H239" i="1"/>
  <c r="C67" i="1" l="1"/>
  <c r="G67" i="1"/>
  <c r="D67" i="1"/>
  <c r="F67" i="1"/>
  <c r="K67" i="1"/>
  <c r="E67" i="1"/>
  <c r="I67" i="1"/>
  <c r="H67" i="1"/>
  <c r="A7" i="11" l="1"/>
  <c r="F12" i="14" l="1"/>
  <c r="F11" i="14"/>
  <c r="F21" i="14"/>
  <c r="A6" i="11"/>
  <c r="A5" i="11"/>
  <c r="A5" i="14" l="1"/>
  <c r="A4" i="14"/>
  <c r="A3" i="14"/>
  <c r="A2" i="14"/>
  <c r="F108" i="14"/>
  <c r="E108" i="14"/>
  <c r="G53" i="14"/>
  <c r="H24" i="14"/>
  <c r="G24" i="14"/>
  <c r="F24" i="14"/>
  <c r="E24" i="14"/>
  <c r="D24" i="14"/>
  <c r="C24" i="14"/>
  <c r="F23" i="14"/>
  <c r="E23" i="14"/>
  <c r="H22" i="14"/>
  <c r="G22" i="14"/>
  <c r="D22" i="14"/>
  <c r="C22" i="14"/>
  <c r="H21" i="14"/>
  <c r="G21" i="14"/>
  <c r="E21" i="14"/>
  <c r="D21" i="14"/>
  <c r="C21" i="14"/>
  <c r="H20" i="14"/>
  <c r="G20" i="14"/>
  <c r="F20" i="14"/>
  <c r="E20" i="14"/>
  <c r="D20" i="14"/>
  <c r="C20" i="14"/>
  <c r="H19" i="14"/>
  <c r="G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H16" i="14"/>
  <c r="G16" i="14"/>
  <c r="D16" i="14"/>
  <c r="C16" i="14"/>
  <c r="F15" i="14"/>
  <c r="E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D12" i="14"/>
  <c r="C12" i="14"/>
  <c r="H11" i="14"/>
  <c r="G11" i="14"/>
  <c r="E11" i="14"/>
  <c r="D11" i="14"/>
  <c r="C11" i="14"/>
  <c r="H10" i="14"/>
  <c r="G10" i="14"/>
  <c r="D10" i="14"/>
  <c r="C10" i="14"/>
  <c r="F22" i="14" l="1"/>
  <c r="E22" i="14"/>
  <c r="D15" i="14"/>
  <c r="H15" i="14"/>
  <c r="F16" i="14"/>
  <c r="D23" i="14"/>
  <c r="H23" i="14"/>
  <c r="E10" i="14"/>
  <c r="E12" i="14"/>
  <c r="C15" i="14"/>
  <c r="G15" i="14"/>
  <c r="E16" i="14"/>
  <c r="C23" i="14"/>
  <c r="G23" i="14"/>
  <c r="F10" i="14"/>
  <c r="C53" i="14"/>
  <c r="E53" i="14"/>
  <c r="D108" i="14"/>
  <c r="H108" i="14"/>
  <c r="C108" i="14"/>
  <c r="G108" i="14"/>
  <c r="F53" i="14"/>
  <c r="D53" i="14"/>
  <c r="H53" i="14"/>
  <c r="I108" i="3" l="1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H109" i="3" s="1"/>
  <c r="G94" i="3"/>
  <c r="F94" i="3"/>
  <c r="E94" i="3"/>
  <c r="D94" i="3"/>
  <c r="D109" i="3" s="1"/>
  <c r="C94" i="3"/>
  <c r="E22" i="2"/>
  <c r="E20" i="2"/>
  <c r="E18" i="2"/>
  <c r="E16" i="2"/>
  <c r="E14" i="2"/>
  <c r="E12" i="2"/>
  <c r="C109" i="3" l="1"/>
  <c r="G109" i="3"/>
  <c r="E109" i="3"/>
  <c r="I109" i="3"/>
  <c r="F109" i="3"/>
  <c r="E21" i="2"/>
  <c r="E17" i="2"/>
  <c r="E15" i="2"/>
  <c r="E19" i="2"/>
  <c r="E23" i="2"/>
  <c r="E13" i="2"/>
  <c r="E24" i="2"/>
  <c r="L112" i="1" l="1"/>
  <c r="L113" i="1"/>
  <c r="P62" i="19" l="1"/>
  <c r="O62" i="19"/>
  <c r="N62" i="19"/>
  <c r="M62" i="19"/>
  <c r="P61" i="19"/>
  <c r="O61" i="19"/>
  <c r="N61" i="19"/>
  <c r="M61" i="19"/>
  <c r="P60" i="19"/>
  <c r="O60" i="19"/>
  <c r="N60" i="19"/>
  <c r="M60" i="19"/>
  <c r="P59" i="19"/>
  <c r="O59" i="19"/>
  <c r="N59" i="19"/>
  <c r="M59" i="19"/>
  <c r="P58" i="19"/>
  <c r="O58" i="19"/>
  <c r="N58" i="19"/>
  <c r="M58" i="19"/>
  <c r="P57" i="19"/>
  <c r="O57" i="19"/>
  <c r="N57" i="19"/>
  <c r="M57" i="19"/>
  <c r="P56" i="19"/>
  <c r="O56" i="19"/>
  <c r="N56" i="19"/>
  <c r="M56" i="19"/>
  <c r="P55" i="19"/>
  <c r="O55" i="19"/>
  <c r="N55" i="19"/>
  <c r="M55" i="19"/>
  <c r="P54" i="19"/>
  <c r="O54" i="19"/>
  <c r="N54" i="19"/>
  <c r="M54" i="19"/>
  <c r="P53" i="19"/>
  <c r="O53" i="19"/>
  <c r="N53" i="19"/>
  <c r="M53" i="19"/>
  <c r="P52" i="19"/>
  <c r="O52" i="19"/>
  <c r="N52" i="19"/>
  <c r="M52" i="19"/>
  <c r="P51" i="19"/>
  <c r="O51" i="19"/>
  <c r="N51" i="19"/>
  <c r="M51" i="19"/>
  <c r="P50" i="19"/>
  <c r="O50" i="19"/>
  <c r="N50" i="19"/>
  <c r="M50" i="19"/>
  <c r="P49" i="19"/>
  <c r="O49" i="19"/>
  <c r="N49" i="19"/>
  <c r="M49" i="19"/>
  <c r="P48" i="19"/>
  <c r="O48" i="19"/>
  <c r="N48" i="19"/>
  <c r="M48" i="19"/>
  <c r="K19" i="1" l="1"/>
  <c r="I19" i="1"/>
  <c r="A11" i="19"/>
  <c r="A10" i="19"/>
  <c r="A9" i="19"/>
  <c r="A8" i="19"/>
  <c r="A7" i="19"/>
  <c r="A6" i="19"/>
  <c r="A5" i="19"/>
  <c r="A4" i="19"/>
  <c r="A3" i="19"/>
  <c r="A4" i="18"/>
  <c r="A4" i="16"/>
  <c r="A3" i="15"/>
  <c r="A4" i="13"/>
  <c r="A3" i="13"/>
  <c r="A4" i="11"/>
  <c r="A4" i="10"/>
  <c r="A3" i="4"/>
  <c r="A7" i="3"/>
  <c r="A6" i="3"/>
  <c r="A5" i="3"/>
  <c r="A4" i="3"/>
  <c r="A4" i="2"/>
  <c r="A11" i="1"/>
  <c r="A10" i="1"/>
  <c r="A9" i="1"/>
  <c r="A8" i="1"/>
  <c r="A7" i="1"/>
  <c r="A6" i="1"/>
  <c r="A5" i="1"/>
  <c r="A4" i="1"/>
  <c r="A3" i="1"/>
  <c r="E19" i="1" l="1"/>
  <c r="C19" i="1"/>
  <c r="G19" i="1"/>
  <c r="F19" i="1"/>
  <c r="D19" i="1"/>
  <c r="H19" i="1"/>
  <c r="E25" i="1"/>
  <c r="K18" i="1"/>
  <c r="E18" i="1"/>
  <c r="G18" i="1"/>
  <c r="I21" i="1"/>
  <c r="K29" i="1"/>
  <c r="I25" i="1"/>
  <c r="K25" i="1"/>
  <c r="C25" i="1"/>
  <c r="F28" i="1"/>
  <c r="F20" i="1"/>
  <c r="G28" i="1"/>
  <c r="H28" i="1"/>
  <c r="I32" i="1"/>
  <c r="I28" i="1"/>
  <c r="K32" i="1"/>
  <c r="K20" i="1"/>
  <c r="K21" i="1" l="1"/>
  <c r="I26" i="1"/>
  <c r="K28" i="1"/>
  <c r="G24" i="1"/>
  <c r="H26" i="1"/>
  <c r="F18" i="1"/>
  <c r="E26" i="1"/>
  <c r="H30" i="1"/>
  <c r="G25" i="1"/>
  <c r="K30" i="1"/>
  <c r="G22" i="1"/>
  <c r="F29" i="1"/>
  <c r="K26" i="1"/>
  <c r="I24" i="1"/>
  <c r="G20" i="1"/>
  <c r="K22" i="1"/>
  <c r="F30" i="1"/>
  <c r="C22" i="1"/>
  <c r="I18" i="1"/>
  <c r="G32" i="1"/>
  <c r="I30" i="1"/>
  <c r="C31" i="1"/>
  <c r="C27" i="1"/>
  <c r="C24" i="1"/>
  <c r="G21" i="1"/>
  <c r="C29" i="1"/>
  <c r="C18" i="1"/>
  <c r="C20" i="1"/>
  <c r="G23" i="1"/>
  <c r="K27" i="1"/>
  <c r="E31" i="1"/>
  <c r="H31" i="1"/>
  <c r="K24" i="1"/>
  <c r="F24" i="1"/>
  <c r="E24" i="1"/>
  <c r="H22" i="1"/>
  <c r="F22" i="1"/>
  <c r="D22" i="1"/>
  <c r="H29" i="1"/>
  <c r="C21" i="1"/>
  <c r="H18" i="1"/>
  <c r="F27" i="1"/>
  <c r="E28" i="1"/>
  <c r="E21" i="1"/>
  <c r="D26" i="1"/>
  <c r="K23" i="1"/>
  <c r="F23" i="1"/>
  <c r="H24" i="1"/>
  <c r="I23" i="1"/>
  <c r="H27" i="1"/>
  <c r="G31" i="1"/>
  <c r="E23" i="1"/>
  <c r="C23" i="1"/>
  <c r="I20" i="1"/>
  <c r="H20" i="1"/>
  <c r="E20" i="1"/>
  <c r="D20" i="1"/>
  <c r="C32" i="1"/>
  <c r="G30" i="1"/>
  <c r="E30" i="1"/>
  <c r="H21" i="1"/>
  <c r="F21" i="1"/>
  <c r="D21" i="1"/>
  <c r="F26" i="1"/>
  <c r="F25" i="1"/>
  <c r="I31" i="1"/>
  <c r="I27" i="1"/>
  <c r="E27" i="1"/>
  <c r="K31" i="1"/>
  <c r="H23" i="1"/>
  <c r="G27" i="1"/>
  <c r="F31" i="1"/>
  <c r="D27" i="1"/>
  <c r="H32" i="1"/>
  <c r="F32" i="1"/>
  <c r="E32" i="1"/>
  <c r="C28" i="1"/>
  <c r="I22" i="1"/>
  <c r="E22" i="1"/>
  <c r="C30" i="1"/>
  <c r="I29" i="1"/>
  <c r="G29" i="1"/>
  <c r="E29" i="1"/>
  <c r="G26" i="1"/>
  <c r="C26" i="1"/>
  <c r="D31" i="1"/>
  <c r="D32" i="1"/>
  <c r="D18" i="1"/>
  <c r="D28" i="1"/>
  <c r="D23" i="1"/>
  <c r="D24" i="1"/>
  <c r="D30" i="1"/>
  <c r="D29" i="1"/>
  <c r="D25" i="1"/>
  <c r="H25" i="1"/>
  <c r="H16" i="2" l="1"/>
  <c r="H20" i="2"/>
  <c r="H24" i="2"/>
  <c r="L88" i="19"/>
  <c r="L84" i="19"/>
  <c r="I24" i="2" l="1"/>
  <c r="K24" i="2" s="1"/>
  <c r="I20" i="2"/>
  <c r="K20" i="2" s="1"/>
  <c r="R164" i="19"/>
  <c r="L81" i="19"/>
  <c r="K89" i="19"/>
  <c r="K309" i="1"/>
  <c r="L78" i="19"/>
  <c r="H12" i="2"/>
  <c r="I12" i="2" s="1"/>
  <c r="K12" i="2" s="1"/>
  <c r="J20" i="3"/>
  <c r="L20" i="3" s="1"/>
  <c r="J17" i="3"/>
  <c r="L17" i="3" s="1"/>
  <c r="K101" i="1"/>
  <c r="F101" i="1"/>
  <c r="F273" i="1"/>
  <c r="F205" i="1"/>
  <c r="G106" i="19"/>
  <c r="G51" i="19"/>
  <c r="G61" i="19"/>
  <c r="G48" i="19"/>
  <c r="C63" i="19"/>
  <c r="D114" i="19"/>
  <c r="G105" i="19"/>
  <c r="G109" i="19"/>
  <c r="G99" i="19"/>
  <c r="C114" i="19"/>
  <c r="F114" i="19"/>
  <c r="G59" i="19"/>
  <c r="G50" i="19"/>
  <c r="G53" i="19"/>
  <c r="G56" i="19"/>
  <c r="E25" i="18"/>
  <c r="C273" i="1"/>
  <c r="G33" i="1"/>
  <c r="D25" i="18"/>
  <c r="R114" i="19"/>
  <c r="L79" i="19"/>
  <c r="L83" i="19"/>
  <c r="L80" i="19"/>
  <c r="C25" i="16"/>
  <c r="G26" i="2"/>
  <c r="I136" i="1"/>
  <c r="G273" i="1"/>
  <c r="E136" i="1"/>
  <c r="L263" i="1"/>
  <c r="L270" i="1"/>
  <c r="L266" i="1"/>
  <c r="L194" i="1"/>
  <c r="L193" i="1"/>
  <c r="L192" i="1"/>
  <c r="L201" i="1"/>
  <c r="H18" i="2"/>
  <c r="I18" i="2" s="1"/>
  <c r="K18" i="2" s="1"/>
  <c r="H14" i="2"/>
  <c r="I14" i="2" s="1"/>
  <c r="K14" i="2" s="1"/>
  <c r="H13" i="2"/>
  <c r="I13" i="2" s="1"/>
  <c r="K13" i="2" s="1"/>
  <c r="H205" i="1"/>
  <c r="D205" i="1"/>
  <c r="L298" i="1"/>
  <c r="L297" i="1"/>
  <c r="L296" i="1"/>
  <c r="L305" i="1"/>
  <c r="L231" i="1"/>
  <c r="L238" i="1"/>
  <c r="L234" i="1"/>
  <c r="R242" i="19"/>
  <c r="G24" i="4"/>
  <c r="I28" i="3"/>
  <c r="J23" i="3"/>
  <c r="L23" i="3" s="1"/>
  <c r="J15" i="3"/>
  <c r="L15" i="3" s="1"/>
  <c r="I205" i="1"/>
  <c r="E205" i="1"/>
  <c r="L127" i="1"/>
  <c r="L122" i="1"/>
  <c r="L134" i="1"/>
  <c r="L130" i="1"/>
  <c r="K273" i="1"/>
  <c r="H136" i="1"/>
  <c r="D136" i="1"/>
  <c r="L162" i="1"/>
  <c r="L169" i="1"/>
  <c r="L165" i="1"/>
  <c r="G100" i="19"/>
  <c r="G104" i="19"/>
  <c r="G107" i="19"/>
  <c r="E114" i="19"/>
  <c r="H89" i="19"/>
  <c r="G58" i="19"/>
  <c r="G113" i="19"/>
  <c r="G103" i="19"/>
  <c r="G102" i="19"/>
  <c r="G54" i="19"/>
  <c r="G57" i="19"/>
  <c r="G60" i="19"/>
  <c r="E63" i="19"/>
  <c r="G108" i="19"/>
  <c r="G112" i="19"/>
  <c r="G101" i="19"/>
  <c r="G111" i="19"/>
  <c r="G110" i="19"/>
  <c r="G55" i="19"/>
  <c r="G62" i="19"/>
  <c r="D63" i="19"/>
  <c r="G49" i="19"/>
  <c r="G52" i="19"/>
  <c r="F63" i="19"/>
  <c r="C205" i="1"/>
  <c r="L190" i="1"/>
  <c r="C309" i="1"/>
  <c r="P179" i="19"/>
  <c r="P180" i="19"/>
  <c r="P189" i="19"/>
  <c r="P184" i="19"/>
  <c r="P182" i="19"/>
  <c r="P187" i="19"/>
  <c r="P178" i="19"/>
  <c r="P176" i="19"/>
  <c r="N186" i="19"/>
  <c r="O189" i="19"/>
  <c r="O185" i="19"/>
  <c r="N187" i="19"/>
  <c r="N183" i="19"/>
  <c r="O186" i="19"/>
  <c r="O182" i="19"/>
  <c r="N188" i="19"/>
  <c r="N184" i="19"/>
  <c r="O187" i="19"/>
  <c r="O183" i="19"/>
  <c r="N185" i="19"/>
  <c r="N181" i="19"/>
  <c r="N177" i="19"/>
  <c r="O184" i="19"/>
  <c r="O180" i="19"/>
  <c r="O176" i="19"/>
  <c r="J89" i="19"/>
  <c r="R216" i="19"/>
  <c r="L87" i="19"/>
  <c r="I89" i="19"/>
  <c r="F25" i="18"/>
  <c r="L82" i="19"/>
  <c r="L86" i="19"/>
  <c r="L85" i="19"/>
  <c r="G25" i="18"/>
  <c r="C25" i="18"/>
  <c r="I16" i="2"/>
  <c r="K16" i="2" s="1"/>
  <c r="G205" i="1"/>
  <c r="L264" i="1"/>
  <c r="L259" i="1"/>
  <c r="L271" i="1"/>
  <c r="L267" i="1"/>
  <c r="L195" i="1"/>
  <c r="L202" i="1"/>
  <c r="L198" i="1"/>
  <c r="F24" i="4"/>
  <c r="J26" i="2"/>
  <c r="H23" i="2"/>
  <c r="I23" i="2" s="1"/>
  <c r="K23" i="2" s="1"/>
  <c r="H19" i="2"/>
  <c r="I19" i="2" s="1"/>
  <c r="K19" i="2" s="1"/>
  <c r="H15" i="2"/>
  <c r="I15" i="2" s="1"/>
  <c r="K15" i="2" s="1"/>
  <c r="H22" i="2"/>
  <c r="I22" i="2" s="1"/>
  <c r="K22" i="2" s="1"/>
  <c r="I170" i="1"/>
  <c r="G309" i="1"/>
  <c r="E170" i="1"/>
  <c r="L299" i="1"/>
  <c r="L306" i="1"/>
  <c r="L302" i="1"/>
  <c r="L228" i="1"/>
  <c r="L227" i="1"/>
  <c r="L226" i="1"/>
  <c r="L235" i="1"/>
  <c r="R139" i="19"/>
  <c r="C24" i="4"/>
  <c r="J19" i="3"/>
  <c r="L19" i="3" s="1"/>
  <c r="D28" i="3"/>
  <c r="J22" i="3"/>
  <c r="L22" i="3" s="1"/>
  <c r="J24" i="3"/>
  <c r="L24" i="3" s="1"/>
  <c r="J27" i="3"/>
  <c r="L27" i="3" s="1"/>
  <c r="E28" i="3"/>
  <c r="J16" i="3"/>
  <c r="L16" i="3" s="1"/>
  <c r="K170" i="1"/>
  <c r="H309" i="1"/>
  <c r="F170" i="1"/>
  <c r="D309" i="1"/>
  <c r="L128" i="1"/>
  <c r="L135" i="1"/>
  <c r="L131" i="1"/>
  <c r="K205" i="1"/>
  <c r="L159" i="1"/>
  <c r="L158" i="1"/>
  <c r="L157" i="1"/>
  <c r="L166" i="1"/>
  <c r="P22" i="18"/>
  <c r="N16" i="18"/>
  <c r="Q17" i="18"/>
  <c r="M22" i="18"/>
  <c r="Q18" i="18"/>
  <c r="P15" i="18"/>
  <c r="P24" i="18"/>
  <c r="N18" i="18"/>
  <c r="M15" i="18"/>
  <c r="M24" i="18"/>
  <c r="Q20" i="18"/>
  <c r="P17" i="18"/>
  <c r="M17" i="18"/>
  <c r="M21" i="18"/>
  <c r="Q22" i="18"/>
  <c r="P19" i="18"/>
  <c r="N22" i="18"/>
  <c r="M19" i="18"/>
  <c r="Q15" i="18"/>
  <c r="Q24" i="18"/>
  <c r="P21" i="18"/>
  <c r="N15" i="18"/>
  <c r="N20" i="18"/>
  <c r="N24" i="18"/>
  <c r="P18" i="18"/>
  <c r="P23" i="18"/>
  <c r="N17" i="18"/>
  <c r="M23" i="18"/>
  <c r="Q19" i="18"/>
  <c r="P16" i="18"/>
  <c r="N19" i="18"/>
  <c r="Q21" i="18"/>
  <c r="N21" i="18"/>
  <c r="M18" i="18"/>
  <c r="Q23" i="18"/>
  <c r="P20" i="18"/>
  <c r="N23" i="18"/>
  <c r="M20" i="18"/>
  <c r="Q16" i="18"/>
  <c r="F26" i="2"/>
  <c r="P107" i="19"/>
  <c r="P108" i="19"/>
  <c r="P106" i="19"/>
  <c r="P111" i="19"/>
  <c r="P112" i="19"/>
  <c r="P110" i="19"/>
  <c r="P104" i="19"/>
  <c r="P109" i="19"/>
  <c r="P113" i="19"/>
  <c r="N113" i="19"/>
  <c r="N109" i="19"/>
  <c r="N105" i="19"/>
  <c r="O112" i="19"/>
  <c r="O108" i="19"/>
  <c r="O104" i="19"/>
  <c r="N110" i="19"/>
  <c r="N106" i="19"/>
  <c r="O113" i="19"/>
  <c r="O109" i="19"/>
  <c r="O105" i="19"/>
  <c r="N112" i="19"/>
  <c r="N104" i="19"/>
  <c r="O111" i="19"/>
  <c r="O103" i="19"/>
  <c r="N107" i="19"/>
  <c r="O106" i="19"/>
  <c r="M109" i="19"/>
  <c r="N108" i="19"/>
  <c r="O107" i="19"/>
  <c r="N111" i="19"/>
  <c r="N103" i="19"/>
  <c r="O110" i="19"/>
  <c r="K20" i="3"/>
  <c r="C28" i="3"/>
  <c r="J13" i="3"/>
  <c r="L13" i="3" s="1"/>
  <c r="K17" i="3"/>
  <c r="G22" i="15"/>
  <c r="G15" i="15"/>
  <c r="C170" i="1"/>
  <c r="H170" i="1"/>
  <c r="F309" i="1"/>
  <c r="D170" i="1"/>
  <c r="L265" i="1"/>
  <c r="L272" i="1"/>
  <c r="L268" i="1"/>
  <c r="L196" i="1"/>
  <c r="L191" i="1"/>
  <c r="L203" i="1"/>
  <c r="L199" i="1"/>
  <c r="I101" i="1"/>
  <c r="E101" i="1"/>
  <c r="L300" i="1"/>
  <c r="L295" i="1"/>
  <c r="L307" i="1"/>
  <c r="L303" i="1"/>
  <c r="L229" i="1"/>
  <c r="L236" i="1"/>
  <c r="L232" i="1"/>
  <c r="E25" i="16"/>
  <c r="J25" i="3"/>
  <c r="L25" i="3" s="1"/>
  <c r="H28" i="3"/>
  <c r="L125" i="1"/>
  <c r="L124" i="1"/>
  <c r="L123" i="1"/>
  <c r="L132" i="1"/>
  <c r="D24" i="4"/>
  <c r="I309" i="1"/>
  <c r="G170" i="1"/>
  <c r="E309" i="1"/>
  <c r="L160" i="1"/>
  <c r="L167" i="1"/>
  <c r="L163" i="1"/>
  <c r="P160" i="19"/>
  <c r="P156" i="19"/>
  <c r="P150" i="19"/>
  <c r="P159" i="19"/>
  <c r="P153" i="19"/>
  <c r="P154" i="19"/>
  <c r="P163" i="19"/>
  <c r="P157" i="19"/>
  <c r="P158" i="19"/>
  <c r="P152" i="19"/>
  <c r="P161" i="19"/>
  <c r="P162" i="19"/>
  <c r="P151" i="19"/>
  <c r="N163" i="19"/>
  <c r="N159" i="19"/>
  <c r="N155" i="19"/>
  <c r="N151" i="19"/>
  <c r="O162" i="19"/>
  <c r="O158" i="19"/>
  <c r="O154" i="19"/>
  <c r="P155" i="19"/>
  <c r="N160" i="19"/>
  <c r="N156" i="19"/>
  <c r="N152" i="19"/>
  <c r="O163" i="19"/>
  <c r="O159" i="19"/>
  <c r="O155" i="19"/>
  <c r="O151" i="19"/>
  <c r="N161" i="19"/>
  <c r="N157" i="19"/>
  <c r="N153" i="19"/>
  <c r="O160" i="19"/>
  <c r="O156" i="19"/>
  <c r="O152" i="19"/>
  <c r="N162" i="19"/>
  <c r="N158" i="19"/>
  <c r="N154" i="19"/>
  <c r="O161" i="19"/>
  <c r="O157" i="19"/>
  <c r="O153" i="19"/>
  <c r="O150" i="19"/>
  <c r="P230" i="19"/>
  <c r="P234" i="19"/>
  <c r="P239" i="19"/>
  <c r="P240" i="19"/>
  <c r="P233" i="19"/>
  <c r="P238" i="19"/>
  <c r="P228" i="19"/>
  <c r="P237" i="19"/>
  <c r="P231" i="19"/>
  <c r="P232" i="19"/>
  <c r="P235" i="19"/>
  <c r="P236" i="19"/>
  <c r="P241" i="19"/>
  <c r="N240" i="19"/>
  <c r="N236" i="19"/>
  <c r="N232" i="19"/>
  <c r="N228" i="19"/>
  <c r="O239" i="19"/>
  <c r="O235" i="19"/>
  <c r="O231" i="19"/>
  <c r="N241" i="19"/>
  <c r="N237" i="19"/>
  <c r="N233" i="19"/>
  <c r="N229" i="19"/>
  <c r="O240" i="19"/>
  <c r="O236" i="19"/>
  <c r="O232" i="19"/>
  <c r="O228" i="19"/>
  <c r="N238" i="19"/>
  <c r="N234" i="19"/>
  <c r="N230" i="19"/>
  <c r="O241" i="19"/>
  <c r="O237" i="19"/>
  <c r="O233" i="19"/>
  <c r="O229" i="19"/>
  <c r="P229" i="19"/>
  <c r="N239" i="19"/>
  <c r="N235" i="19"/>
  <c r="N231" i="19"/>
  <c r="O238" i="19"/>
  <c r="O234" i="19"/>
  <c r="O230" i="19"/>
  <c r="P136" i="19"/>
  <c r="P137" i="19"/>
  <c r="P130" i="19"/>
  <c r="P125" i="19"/>
  <c r="P134" i="19"/>
  <c r="P127" i="19"/>
  <c r="P128" i="19"/>
  <c r="P129" i="19"/>
  <c r="P132" i="19"/>
  <c r="P133" i="19"/>
  <c r="P131" i="19"/>
  <c r="P126" i="19"/>
  <c r="P135" i="19"/>
  <c r="P138" i="19"/>
  <c r="N135" i="19"/>
  <c r="N131" i="19"/>
  <c r="N127" i="19"/>
  <c r="O138" i="19"/>
  <c r="O134" i="19"/>
  <c r="O130" i="19"/>
  <c r="O126" i="19"/>
  <c r="N136" i="19"/>
  <c r="N132" i="19"/>
  <c r="N128" i="19"/>
  <c r="O135" i="19"/>
  <c r="O131" i="19"/>
  <c r="O127" i="19"/>
  <c r="N138" i="19"/>
  <c r="N130" i="19"/>
  <c r="O137" i="19"/>
  <c r="O129" i="19"/>
  <c r="N133" i="19"/>
  <c r="N125" i="19"/>
  <c r="O132" i="19"/>
  <c r="N134" i="19"/>
  <c r="N126" i="19"/>
  <c r="O133" i="19"/>
  <c r="O125" i="19"/>
  <c r="N137" i="19"/>
  <c r="N129" i="19"/>
  <c r="O136" i="19"/>
  <c r="O128" i="19"/>
  <c r="C136" i="1"/>
  <c r="D103" i="11"/>
  <c r="E107" i="11"/>
  <c r="D102" i="11"/>
  <c r="D101" i="11"/>
  <c r="E103" i="11"/>
  <c r="D98" i="11"/>
  <c r="E102" i="11"/>
  <c r="D97" i="11"/>
  <c r="E101" i="11"/>
  <c r="D96" i="11"/>
  <c r="D95" i="11"/>
  <c r="D107" i="11"/>
  <c r="D99" i="11"/>
  <c r="D94" i="11"/>
  <c r="E98" i="11"/>
  <c r="E97" i="11"/>
  <c r="D106" i="11"/>
  <c r="D105" i="11"/>
  <c r="E94" i="11"/>
  <c r="C101" i="1"/>
  <c r="P103" i="19"/>
  <c r="P105" i="19"/>
  <c r="E24" i="4"/>
  <c r="H101" i="1"/>
  <c r="D101" i="1"/>
  <c r="L262" i="1"/>
  <c r="L261" i="1"/>
  <c r="L260" i="1"/>
  <c r="L269" i="1"/>
  <c r="L197" i="1"/>
  <c r="L204" i="1"/>
  <c r="L200" i="1"/>
  <c r="D25" i="16"/>
  <c r="H25" i="2"/>
  <c r="I25" i="2" s="1"/>
  <c r="K25" i="2" s="1"/>
  <c r="H21" i="2"/>
  <c r="I21" i="2" s="1"/>
  <c r="K21" i="2" s="1"/>
  <c r="H17" i="2"/>
  <c r="I17" i="2" s="1"/>
  <c r="K17" i="2" s="1"/>
  <c r="K136" i="1"/>
  <c r="H273" i="1"/>
  <c r="F136" i="1"/>
  <c r="D273" i="1"/>
  <c r="L301" i="1"/>
  <c r="L308" i="1"/>
  <c r="L304" i="1"/>
  <c r="L230" i="1"/>
  <c r="L225" i="1"/>
  <c r="L237" i="1"/>
  <c r="L233" i="1"/>
  <c r="R190" i="19"/>
  <c r="R89" i="19"/>
  <c r="J21" i="3"/>
  <c r="L21" i="3" s="1"/>
  <c r="J26" i="3"/>
  <c r="L26" i="3" s="1"/>
  <c r="J18" i="3"/>
  <c r="L18" i="3" s="1"/>
  <c r="G28" i="3"/>
  <c r="F28" i="3"/>
  <c r="J14" i="3"/>
  <c r="I273" i="1"/>
  <c r="G136" i="1"/>
  <c r="E273" i="1"/>
  <c r="L126" i="1"/>
  <c r="L133" i="1"/>
  <c r="L129" i="1"/>
  <c r="F25" i="16"/>
  <c r="D26" i="2"/>
  <c r="G101" i="1"/>
  <c r="L161" i="1"/>
  <c r="L156" i="1"/>
  <c r="L168" i="1"/>
  <c r="L164" i="1"/>
  <c r="L14" i="3" l="1"/>
  <c r="N271" i="1"/>
  <c r="N259" i="1"/>
  <c r="N267" i="1"/>
  <c r="N264" i="1"/>
  <c r="L239" i="1"/>
  <c r="N262" i="1"/>
  <c r="N265" i="1"/>
  <c r="N269" i="1"/>
  <c r="N261" i="1"/>
  <c r="N268" i="1"/>
  <c r="N263" i="1"/>
  <c r="N260" i="1"/>
  <c r="L67" i="1"/>
  <c r="N272" i="1"/>
  <c r="N266" i="1"/>
  <c r="N270" i="1"/>
  <c r="E33" i="1"/>
  <c r="L135" i="19"/>
  <c r="L151" i="19"/>
  <c r="L113" i="19"/>
  <c r="L209" i="19"/>
  <c r="P185" i="19"/>
  <c r="P181" i="19"/>
  <c r="P188" i="19"/>
  <c r="P177" i="19"/>
  <c r="L236" i="19"/>
  <c r="L231" i="19"/>
  <c r="L233" i="19"/>
  <c r="P183" i="19"/>
  <c r="G21" i="15"/>
  <c r="H16" i="15"/>
  <c r="H23" i="15"/>
  <c r="H18" i="15"/>
  <c r="J79" i="3"/>
  <c r="L79" i="3" s="1"/>
  <c r="J76" i="3"/>
  <c r="L76" i="3" s="1"/>
  <c r="J69" i="3"/>
  <c r="L69" i="3" s="1"/>
  <c r="D53" i="11"/>
  <c r="L25" i="13"/>
  <c r="L112" i="19"/>
  <c r="L211" i="19"/>
  <c r="L214" i="19"/>
  <c r="J53" i="3"/>
  <c r="L53" i="3" s="1"/>
  <c r="L131" i="19"/>
  <c r="L178" i="19"/>
  <c r="L181" i="19"/>
  <c r="L183" i="19"/>
  <c r="L160" i="19"/>
  <c r="O94" i="11"/>
  <c r="M101" i="11"/>
  <c r="N103" i="11"/>
  <c r="G20" i="15"/>
  <c r="H21" i="15"/>
  <c r="G18" i="15"/>
  <c r="H19" i="15"/>
  <c r="G13" i="15"/>
  <c r="L104" i="19"/>
  <c r="L105" i="19"/>
  <c r="L205" i="19"/>
  <c r="K27" i="11"/>
  <c r="AT20" i="13"/>
  <c r="L155" i="19"/>
  <c r="L156" i="19"/>
  <c r="J108" i="3"/>
  <c r="L108" i="3" s="1"/>
  <c r="J97" i="3"/>
  <c r="L97" i="3" s="1"/>
  <c r="Q109" i="19"/>
  <c r="L106" i="19"/>
  <c r="L215" i="19"/>
  <c r="M103" i="11"/>
  <c r="N94" i="11"/>
  <c r="M106" i="11"/>
  <c r="J54" i="3"/>
  <c r="L54" i="3" s="1"/>
  <c r="L130" i="19"/>
  <c r="L240" i="19"/>
  <c r="L187" i="19"/>
  <c r="K14" i="3"/>
  <c r="C103" i="11"/>
  <c r="C107" i="11"/>
  <c r="L32" i="1"/>
  <c r="M272" i="1" s="1"/>
  <c r="K18" i="3"/>
  <c r="C101" i="11"/>
  <c r="C104" i="11"/>
  <c r="C102" i="11"/>
  <c r="C96" i="11"/>
  <c r="L24" i="1"/>
  <c r="J94" i="3"/>
  <c r="G132" i="19"/>
  <c r="M132" i="19"/>
  <c r="Q132" i="19" s="1"/>
  <c r="G154" i="19"/>
  <c r="M154" i="19"/>
  <c r="Q154" i="19" s="1"/>
  <c r="M157" i="19"/>
  <c r="Q157" i="19" s="1"/>
  <c r="G157" i="19"/>
  <c r="G160" i="19"/>
  <c r="M160" i="19"/>
  <c r="Q160" i="19" s="1"/>
  <c r="P149" i="19"/>
  <c r="P164" i="19" s="1"/>
  <c r="F164" i="19"/>
  <c r="K25" i="3"/>
  <c r="J66" i="3"/>
  <c r="L66" i="3" s="1"/>
  <c r="C81" i="3"/>
  <c r="C105" i="11"/>
  <c r="C94" i="11"/>
  <c r="C97" i="11"/>
  <c r="C106" i="11"/>
  <c r="L29" i="1"/>
  <c r="M269" i="1" s="1"/>
  <c r="M138" i="19"/>
  <c r="Q138" i="19" s="1"/>
  <c r="G138" i="19"/>
  <c r="G131" i="19"/>
  <c r="M131" i="19"/>
  <c r="Q131" i="19" s="1"/>
  <c r="N124" i="19"/>
  <c r="N139" i="19" s="1"/>
  <c r="D139" i="19"/>
  <c r="G125" i="19"/>
  <c r="M125" i="19"/>
  <c r="Q125" i="19" s="1"/>
  <c r="M128" i="19"/>
  <c r="Q128" i="19" s="1"/>
  <c r="G128" i="19"/>
  <c r="M236" i="19"/>
  <c r="Q236" i="19" s="1"/>
  <c r="G236" i="19"/>
  <c r="G235" i="19"/>
  <c r="M235" i="19"/>
  <c r="Q235" i="19" s="1"/>
  <c r="M238" i="19"/>
  <c r="Q238" i="19" s="1"/>
  <c r="G238" i="19"/>
  <c r="M229" i="19"/>
  <c r="Q229" i="19" s="1"/>
  <c r="G229" i="19"/>
  <c r="M163" i="19"/>
  <c r="Q163" i="19" s="1"/>
  <c r="G163" i="19"/>
  <c r="D164" i="19"/>
  <c r="N149" i="19"/>
  <c r="N164" i="19" s="1"/>
  <c r="G150" i="19"/>
  <c r="M150" i="19"/>
  <c r="Q150" i="19" s="1"/>
  <c r="G153" i="19"/>
  <c r="M153" i="19"/>
  <c r="Q153" i="19" s="1"/>
  <c r="G156" i="19"/>
  <c r="M156" i="19"/>
  <c r="Q156" i="19" s="1"/>
  <c r="O149" i="19"/>
  <c r="O164" i="19" s="1"/>
  <c r="E164" i="19"/>
  <c r="L30" i="1"/>
  <c r="M306" i="1" s="1"/>
  <c r="J28" i="3"/>
  <c r="L28" i="3" s="1"/>
  <c r="K13" i="3"/>
  <c r="H216" i="19"/>
  <c r="L201" i="19"/>
  <c r="K25" i="18"/>
  <c r="K24" i="3"/>
  <c r="L22" i="1"/>
  <c r="M262" i="1" s="1"/>
  <c r="L31" i="1"/>
  <c r="AE18" i="13"/>
  <c r="K41" i="42" s="1"/>
  <c r="AE21" i="13"/>
  <c r="K44" i="42" s="1"/>
  <c r="AE12" i="13"/>
  <c r="K35" i="42" s="1"/>
  <c r="AE24" i="13"/>
  <c r="K47" i="42" s="1"/>
  <c r="G86" i="19"/>
  <c r="G83" i="19"/>
  <c r="G81" i="19"/>
  <c r="G88" i="19"/>
  <c r="E89" i="19"/>
  <c r="O89" i="19"/>
  <c r="M181" i="19"/>
  <c r="G181" i="19"/>
  <c r="M184" i="19"/>
  <c r="Q184" i="19" s="1"/>
  <c r="G184" i="19"/>
  <c r="M183" i="19"/>
  <c r="G183" i="19"/>
  <c r="P175" i="19"/>
  <c r="F190" i="19"/>
  <c r="E190" i="19"/>
  <c r="O175" i="19"/>
  <c r="H81" i="14"/>
  <c r="H25" i="14" s="1"/>
  <c r="H190" i="19"/>
  <c r="L175" i="19"/>
  <c r="I81" i="11"/>
  <c r="I93" i="11"/>
  <c r="G81" i="11"/>
  <c r="G93" i="11"/>
  <c r="L20" i="1"/>
  <c r="L26" i="1"/>
  <c r="L59" i="19"/>
  <c r="L50" i="19"/>
  <c r="L53" i="19"/>
  <c r="L56" i="19"/>
  <c r="K63" i="19"/>
  <c r="F33" i="1"/>
  <c r="E81" i="14"/>
  <c r="E25" i="14" s="1"/>
  <c r="M213" i="19"/>
  <c r="G213" i="19"/>
  <c r="G207" i="19"/>
  <c r="M207" i="19"/>
  <c r="G206" i="19"/>
  <c r="M206" i="19"/>
  <c r="F216" i="19"/>
  <c r="P201" i="19"/>
  <c r="J101" i="3"/>
  <c r="L101" i="3" s="1"/>
  <c r="H53" i="11"/>
  <c r="L101" i="1"/>
  <c r="J95" i="3"/>
  <c r="L95" i="3" s="1"/>
  <c r="J99" i="3"/>
  <c r="L99" i="3" s="1"/>
  <c r="I53" i="11"/>
  <c r="H14" i="15"/>
  <c r="J72" i="3"/>
  <c r="L72" i="3" s="1"/>
  <c r="E81" i="3"/>
  <c r="J77" i="3"/>
  <c r="L77" i="3" s="1"/>
  <c r="P114" i="19"/>
  <c r="D104" i="11"/>
  <c r="E95" i="11"/>
  <c r="E100" i="11"/>
  <c r="E105" i="11"/>
  <c r="K53" i="11"/>
  <c r="G53" i="11"/>
  <c r="J53" i="11"/>
  <c r="F53" i="11"/>
  <c r="X25" i="13"/>
  <c r="V25" i="13"/>
  <c r="U25" i="13"/>
  <c r="N27" i="11"/>
  <c r="L170" i="1"/>
  <c r="H25" i="10"/>
  <c r="G16" i="15"/>
  <c r="H17" i="15"/>
  <c r="G23" i="15"/>
  <c r="C24" i="15"/>
  <c r="G14" i="15"/>
  <c r="H15" i="15"/>
  <c r="J73" i="3"/>
  <c r="L73" i="3" s="1"/>
  <c r="F81" i="3"/>
  <c r="J75" i="3"/>
  <c r="L75" i="3" s="1"/>
  <c r="J78" i="3"/>
  <c r="L78" i="3" s="1"/>
  <c r="E53" i="11"/>
  <c r="O25" i="13"/>
  <c r="Q25" i="13"/>
  <c r="L108" i="19"/>
  <c r="L107" i="19"/>
  <c r="L110" i="19"/>
  <c r="J114" i="19"/>
  <c r="L203" i="19"/>
  <c r="L206" i="19"/>
  <c r="J216" i="19"/>
  <c r="H26" i="2"/>
  <c r="G27" i="11"/>
  <c r="M96" i="11"/>
  <c r="N102" i="11"/>
  <c r="N104" i="11"/>
  <c r="O95" i="11"/>
  <c r="O104" i="11"/>
  <c r="O98" i="11"/>
  <c r="M105" i="11"/>
  <c r="M107" i="11"/>
  <c r="N98" i="11"/>
  <c r="N107" i="11"/>
  <c r="M102" i="11"/>
  <c r="E25" i="10"/>
  <c r="H55" i="3"/>
  <c r="J48" i="3"/>
  <c r="L48" i="3" s="1"/>
  <c r="G55" i="3"/>
  <c r="AG16" i="13"/>
  <c r="M39" i="42" s="1"/>
  <c r="AF12" i="13"/>
  <c r="L35" i="42" s="1"/>
  <c r="AF21" i="13"/>
  <c r="L44" i="42" s="1"/>
  <c r="AI22" i="13"/>
  <c r="O45" i="42" s="1"/>
  <c r="AI17" i="13"/>
  <c r="O40" i="42" s="1"/>
  <c r="AH13" i="13"/>
  <c r="AF24" i="13"/>
  <c r="L47" i="42" s="1"/>
  <c r="AG19" i="13"/>
  <c r="M42" i="42" s="1"/>
  <c r="AI11" i="13"/>
  <c r="O34" i="42" s="1"/>
  <c r="AG22" i="13"/>
  <c r="M45" i="42" s="1"/>
  <c r="AF18" i="13"/>
  <c r="L41" i="42" s="1"/>
  <c r="AG13" i="13"/>
  <c r="M36" i="42" s="1"/>
  <c r="AF19" i="13"/>
  <c r="L42" i="42" s="1"/>
  <c r="AF15" i="13"/>
  <c r="L38" i="42" s="1"/>
  <c r="O188" i="19"/>
  <c r="N189" i="19"/>
  <c r="O179" i="19"/>
  <c r="N180" i="19"/>
  <c r="O181" i="19"/>
  <c r="N182" i="19"/>
  <c r="P186" i="19"/>
  <c r="P22" i="11"/>
  <c r="P15" i="11"/>
  <c r="P17" i="11"/>
  <c r="M110" i="19"/>
  <c r="Q110" i="19" s="1"/>
  <c r="M108" i="19"/>
  <c r="Q108" i="19" s="1"/>
  <c r="L134" i="19"/>
  <c r="L127" i="19"/>
  <c r="L137" i="19"/>
  <c r="L136" i="19"/>
  <c r="L232" i="19"/>
  <c r="L235" i="19"/>
  <c r="L234" i="19"/>
  <c r="L237" i="19"/>
  <c r="Q60" i="19"/>
  <c r="M113" i="19"/>
  <c r="Q113" i="19" s="1"/>
  <c r="L186" i="19"/>
  <c r="L189" i="19"/>
  <c r="L188" i="19"/>
  <c r="H97" i="11"/>
  <c r="I106" i="11"/>
  <c r="J100" i="11"/>
  <c r="K94" i="11"/>
  <c r="L103" i="11"/>
  <c r="F99" i="11"/>
  <c r="H102" i="11"/>
  <c r="I96" i="11"/>
  <c r="J105" i="11"/>
  <c r="H100" i="11"/>
  <c r="K100" i="11"/>
  <c r="L94" i="11"/>
  <c r="F104" i="11"/>
  <c r="G98" i="11"/>
  <c r="H107" i="11"/>
  <c r="G107" i="11"/>
  <c r="I102" i="11"/>
  <c r="J96" i="11"/>
  <c r="K105" i="11"/>
  <c r="L99" i="11"/>
  <c r="L100" i="11"/>
  <c r="K99" i="11"/>
  <c r="J106" i="11"/>
  <c r="I101" i="11"/>
  <c r="J126" i="3"/>
  <c r="L126" i="3" s="1"/>
  <c r="D135" i="3"/>
  <c r="J129" i="3"/>
  <c r="L129" i="3" s="1"/>
  <c r="J131" i="3"/>
  <c r="L131" i="3" s="1"/>
  <c r="J134" i="3"/>
  <c r="L134" i="3" s="1"/>
  <c r="E135" i="3"/>
  <c r="J123" i="3"/>
  <c r="L123" i="3" s="1"/>
  <c r="M53" i="11"/>
  <c r="AT13" i="13"/>
  <c r="AT15" i="13"/>
  <c r="AS25" i="13"/>
  <c r="AT17" i="13"/>
  <c r="AT18" i="13"/>
  <c r="L163" i="19"/>
  <c r="L162" i="19"/>
  <c r="L161" i="19"/>
  <c r="K164" i="19"/>
  <c r="O211" i="19"/>
  <c r="N212" i="19"/>
  <c r="O214" i="19"/>
  <c r="N215" i="19"/>
  <c r="O205" i="19"/>
  <c r="N206" i="19"/>
  <c r="O204" i="19"/>
  <c r="N205" i="19"/>
  <c r="P206" i="19"/>
  <c r="P214" i="19"/>
  <c r="P209" i="19"/>
  <c r="S25" i="13"/>
  <c r="M129" i="19"/>
  <c r="Q129" i="19" s="1"/>
  <c r="G129" i="19"/>
  <c r="M239" i="19"/>
  <c r="Q239" i="19" s="1"/>
  <c r="G239" i="19"/>
  <c r="M233" i="19"/>
  <c r="Q233" i="19" s="1"/>
  <c r="G233" i="19"/>
  <c r="L18" i="1"/>
  <c r="M258" i="1" s="1"/>
  <c r="C33" i="1"/>
  <c r="C53" i="11"/>
  <c r="K25" i="13"/>
  <c r="K21" i="3"/>
  <c r="C99" i="11"/>
  <c r="D81" i="11"/>
  <c r="D93" i="11"/>
  <c r="E93" i="11"/>
  <c r="E81" i="11"/>
  <c r="L19" i="1"/>
  <c r="M130" i="19"/>
  <c r="Q130" i="19" s="1"/>
  <c r="G130" i="19"/>
  <c r="M134" i="19"/>
  <c r="Q134" i="19" s="1"/>
  <c r="G134" i="19"/>
  <c r="G137" i="19"/>
  <c r="M137" i="19"/>
  <c r="Q137" i="19" s="1"/>
  <c r="C139" i="19"/>
  <c r="G124" i="19"/>
  <c r="M124" i="19"/>
  <c r="G232" i="19"/>
  <c r="M232" i="19"/>
  <c r="Q232" i="19" s="1"/>
  <c r="G231" i="19"/>
  <c r="M231" i="19"/>
  <c r="Q231" i="19" s="1"/>
  <c r="G234" i="19"/>
  <c r="M234" i="19"/>
  <c r="Q234" i="19" s="1"/>
  <c r="M241" i="19"/>
  <c r="Q241" i="19" s="1"/>
  <c r="G241" i="19"/>
  <c r="F242" i="19"/>
  <c r="P227" i="19"/>
  <c r="P242" i="19" s="1"/>
  <c r="M159" i="19"/>
  <c r="Q159" i="19" s="1"/>
  <c r="G159" i="19"/>
  <c r="M162" i="19"/>
  <c r="Q162" i="19" s="1"/>
  <c r="G162" i="19"/>
  <c r="M149" i="19"/>
  <c r="C164" i="19"/>
  <c r="G149" i="19"/>
  <c r="M152" i="19"/>
  <c r="Q152" i="19" s="1"/>
  <c r="G152" i="19"/>
  <c r="L25" i="18"/>
  <c r="O16" i="18"/>
  <c r="K27" i="3"/>
  <c r="K19" i="3"/>
  <c r="N81" i="11"/>
  <c r="N93" i="11"/>
  <c r="M93" i="11"/>
  <c r="M81" i="11"/>
  <c r="L28" i="1"/>
  <c r="M304" i="1" s="1"/>
  <c r="F25" i="13"/>
  <c r="AH10" i="13"/>
  <c r="AE20" i="13"/>
  <c r="K43" i="42" s="1"/>
  <c r="AE15" i="13"/>
  <c r="K38" i="42" s="1"/>
  <c r="AI10" i="13"/>
  <c r="O33" i="42" s="1"/>
  <c r="G25" i="13"/>
  <c r="AG10" i="13"/>
  <c r="M33" i="42" s="1"/>
  <c r="E25" i="13"/>
  <c r="G78" i="19"/>
  <c r="G82" i="19"/>
  <c r="N89" i="19"/>
  <c r="D89" i="19"/>
  <c r="G87" i="19"/>
  <c r="G84" i="19"/>
  <c r="F89" i="19"/>
  <c r="P89" i="19"/>
  <c r="M186" i="19"/>
  <c r="G186" i="19"/>
  <c r="G177" i="19"/>
  <c r="M177" i="19"/>
  <c r="G180" i="19"/>
  <c r="M180" i="19"/>
  <c r="G179" i="19"/>
  <c r="M179" i="19"/>
  <c r="E26" i="2"/>
  <c r="K23" i="3"/>
  <c r="H93" i="11"/>
  <c r="H81" i="11"/>
  <c r="L25" i="1"/>
  <c r="M265" i="1" s="1"/>
  <c r="L27" i="1"/>
  <c r="J120" i="3"/>
  <c r="L120" i="3" s="1"/>
  <c r="C135" i="3"/>
  <c r="L55" i="19"/>
  <c r="L62" i="19"/>
  <c r="I63" i="19"/>
  <c r="L49" i="19"/>
  <c r="L52" i="19"/>
  <c r="K33" i="1"/>
  <c r="G209" i="19"/>
  <c r="M209" i="19"/>
  <c r="G212" i="19"/>
  <c r="M212" i="19"/>
  <c r="G203" i="19"/>
  <c r="M203" i="19"/>
  <c r="D216" i="19"/>
  <c r="N201" i="19"/>
  <c r="G202" i="19"/>
  <c r="M202" i="19"/>
  <c r="J98" i="3"/>
  <c r="L98" i="3" s="1"/>
  <c r="J102" i="3"/>
  <c r="L102" i="3" s="1"/>
  <c r="J106" i="3"/>
  <c r="L106" i="3" s="1"/>
  <c r="T25" i="13"/>
  <c r="O27" i="11"/>
  <c r="J67" i="3"/>
  <c r="L67" i="3" s="1"/>
  <c r="H81" i="3"/>
  <c r="J70" i="3"/>
  <c r="L70" i="3" s="1"/>
  <c r="L111" i="19"/>
  <c r="L204" i="19"/>
  <c r="L207" i="19"/>
  <c r="L210" i="19"/>
  <c r="D33" i="1"/>
  <c r="E104" i="11"/>
  <c r="E99" i="11"/>
  <c r="D100" i="11"/>
  <c r="E106" i="11"/>
  <c r="E96" i="11"/>
  <c r="J96" i="3"/>
  <c r="L96" i="3" s="1"/>
  <c r="J107" i="3"/>
  <c r="L107" i="3" s="1"/>
  <c r="J100" i="3"/>
  <c r="L100" i="3" s="1"/>
  <c r="J104" i="3"/>
  <c r="L104" i="3" s="1"/>
  <c r="J103" i="3"/>
  <c r="L103" i="3" s="1"/>
  <c r="L53" i="11"/>
  <c r="W25" i="13"/>
  <c r="M27" i="11"/>
  <c r="I25" i="10"/>
  <c r="H13" i="15"/>
  <c r="G19" i="15"/>
  <c r="H20" i="15"/>
  <c r="H22" i="15"/>
  <c r="J74" i="3"/>
  <c r="L74" i="3" s="1"/>
  <c r="G81" i="3"/>
  <c r="J68" i="3"/>
  <c r="N25" i="13"/>
  <c r="L109" i="19"/>
  <c r="L103" i="19"/>
  <c r="L213" i="19"/>
  <c r="L212" i="19"/>
  <c r="I216" i="19"/>
  <c r="L202" i="19"/>
  <c r="K216" i="19"/>
  <c r="J27" i="11"/>
  <c r="H27" i="11"/>
  <c r="O105" i="11"/>
  <c r="M97" i="11"/>
  <c r="M99" i="11"/>
  <c r="N105" i="11"/>
  <c r="N95" i="11"/>
  <c r="O99" i="11"/>
  <c r="O101" i="11"/>
  <c r="M94" i="11"/>
  <c r="O96" i="11"/>
  <c r="C25" i="10"/>
  <c r="J49" i="3"/>
  <c r="L49" i="3" s="1"/>
  <c r="E55" i="3"/>
  <c r="I55" i="3"/>
  <c r="J50" i="3"/>
  <c r="L50" i="3" s="1"/>
  <c r="AI13" i="13"/>
  <c r="O36" i="42" s="1"/>
  <c r="AG24" i="13"/>
  <c r="M47" i="42" s="1"/>
  <c r="AF20" i="13"/>
  <c r="L43" i="42" s="1"/>
  <c r="AG15" i="13"/>
  <c r="M38" i="42" s="1"/>
  <c r="AG18" i="13"/>
  <c r="M41" i="42" s="1"/>
  <c r="AF14" i="13"/>
  <c r="L37" i="42" s="1"/>
  <c r="AH21" i="13"/>
  <c r="AI16" i="13"/>
  <c r="O39" i="42" s="1"/>
  <c r="AI19" i="13"/>
  <c r="O42" i="42" s="1"/>
  <c r="AH15" i="13"/>
  <c r="AG21" i="13"/>
  <c r="M44" i="42" s="1"/>
  <c r="AF23" i="13"/>
  <c r="L46" i="42" s="1"/>
  <c r="AH22" i="13"/>
  <c r="N176" i="19"/>
  <c r="O178" i="19"/>
  <c r="N179" i="19"/>
  <c r="O177" i="19"/>
  <c r="N178" i="19"/>
  <c r="P18" i="11"/>
  <c r="P23" i="11"/>
  <c r="P16" i="11"/>
  <c r="P21" i="11"/>
  <c r="E27" i="11"/>
  <c r="R36" i="19"/>
  <c r="L126" i="19"/>
  <c r="L138" i="19"/>
  <c r="L133" i="19"/>
  <c r="L132" i="19"/>
  <c r="J139" i="19"/>
  <c r="I242" i="19"/>
  <c r="L228" i="19"/>
  <c r="L230" i="19"/>
  <c r="J242" i="19"/>
  <c r="L182" i="19"/>
  <c r="L185" i="19"/>
  <c r="L184" i="19"/>
  <c r="Q58" i="19"/>
  <c r="O114" i="19"/>
  <c r="M104" i="19"/>
  <c r="Q104" i="19" s="1"/>
  <c r="F95" i="11"/>
  <c r="G104" i="11"/>
  <c r="H98" i="11"/>
  <c r="I107" i="11"/>
  <c r="J101" i="11"/>
  <c r="K107" i="11"/>
  <c r="K96" i="11"/>
  <c r="L105" i="11"/>
  <c r="F100" i="11"/>
  <c r="G94" i="11"/>
  <c r="H103" i="11"/>
  <c r="I105" i="11"/>
  <c r="I98" i="11"/>
  <c r="J107" i="11"/>
  <c r="K101" i="11"/>
  <c r="L95" i="11"/>
  <c r="F105" i="11"/>
  <c r="F98" i="11"/>
  <c r="G100" i="11"/>
  <c r="H94" i="11"/>
  <c r="I103" i="11"/>
  <c r="J97" i="11"/>
  <c r="K106" i="11"/>
  <c r="L96" i="11"/>
  <c r="G99" i="11"/>
  <c r="F102" i="11"/>
  <c r="J127" i="3"/>
  <c r="L127" i="3" s="1"/>
  <c r="J132" i="3"/>
  <c r="L132" i="3" s="1"/>
  <c r="H135" i="3"/>
  <c r="J124" i="3"/>
  <c r="L124" i="3" s="1"/>
  <c r="O53" i="11"/>
  <c r="AT21" i="13"/>
  <c r="AT12" i="13"/>
  <c r="AT23" i="13"/>
  <c r="AT14" i="13"/>
  <c r="AN25" i="13"/>
  <c r="AT16" i="13"/>
  <c r="L159" i="19"/>
  <c r="L158" i="19"/>
  <c r="L157" i="19"/>
  <c r="Q56" i="19"/>
  <c r="Q49" i="19"/>
  <c r="G114" i="19"/>
  <c r="O207" i="19"/>
  <c r="N208" i="19"/>
  <c r="O210" i="19"/>
  <c r="N211" i="19"/>
  <c r="N202" i="19"/>
  <c r="P215" i="19"/>
  <c r="P211" i="19"/>
  <c r="P202" i="19"/>
  <c r="P207" i="19"/>
  <c r="P210" i="19"/>
  <c r="M106" i="19"/>
  <c r="Q106" i="19" s="1"/>
  <c r="K26" i="3"/>
  <c r="G135" i="19"/>
  <c r="M135" i="19"/>
  <c r="Q135" i="19" s="1"/>
  <c r="M126" i="19"/>
  <c r="Q126" i="19" s="1"/>
  <c r="G126" i="19"/>
  <c r="G133" i="19"/>
  <c r="M133" i="19"/>
  <c r="Q133" i="19" s="1"/>
  <c r="M136" i="19"/>
  <c r="Q136" i="19" s="1"/>
  <c r="G136" i="19"/>
  <c r="O124" i="19"/>
  <c r="O139" i="19" s="1"/>
  <c r="E139" i="19"/>
  <c r="M228" i="19"/>
  <c r="Q228" i="19" s="1"/>
  <c r="G228" i="19"/>
  <c r="G230" i="19"/>
  <c r="M230" i="19"/>
  <c r="Q230" i="19" s="1"/>
  <c r="E242" i="19"/>
  <c r="O227" i="19"/>
  <c r="O242" i="19" s="1"/>
  <c r="M155" i="19"/>
  <c r="Q155" i="19" s="1"/>
  <c r="G155" i="19"/>
  <c r="M158" i="19"/>
  <c r="Q158" i="19" s="1"/>
  <c r="G158" i="19"/>
  <c r="M161" i="19"/>
  <c r="Q161" i="19" s="1"/>
  <c r="G161" i="19"/>
  <c r="D24" i="15"/>
  <c r="E24" i="15"/>
  <c r="L23" i="1"/>
  <c r="H114" i="19"/>
  <c r="O17" i="18"/>
  <c r="I25" i="18"/>
  <c r="O20" i="18"/>
  <c r="O18" i="18"/>
  <c r="O15" i="18"/>
  <c r="O19" i="18"/>
  <c r="J25" i="18"/>
  <c r="H33" i="1"/>
  <c r="L21" i="1"/>
  <c r="M261" i="1" s="1"/>
  <c r="AE11" i="13"/>
  <c r="K34" i="42" s="1"/>
  <c r="AE23" i="13"/>
  <c r="K46" i="42" s="1"/>
  <c r="AE14" i="13"/>
  <c r="K37" i="42" s="1"/>
  <c r="AE17" i="13"/>
  <c r="K40" i="42" s="1"/>
  <c r="C89" i="19"/>
  <c r="G79" i="19"/>
  <c r="G80" i="19"/>
  <c r="M182" i="19"/>
  <c r="G182" i="19"/>
  <c r="M189" i="19"/>
  <c r="G189" i="19"/>
  <c r="N175" i="19"/>
  <c r="D190" i="19"/>
  <c r="M176" i="19"/>
  <c r="G176" i="19"/>
  <c r="C190" i="19"/>
  <c r="G175" i="19"/>
  <c r="M175" i="19"/>
  <c r="L309" i="1"/>
  <c r="G81" i="14"/>
  <c r="G25" i="14" s="1"/>
  <c r="L227" i="19"/>
  <c r="H242" i="19"/>
  <c r="K15" i="3"/>
  <c r="J93" i="11"/>
  <c r="J81" i="11"/>
  <c r="L51" i="19"/>
  <c r="L58" i="19"/>
  <c r="L61" i="19"/>
  <c r="H63" i="19"/>
  <c r="L48" i="19"/>
  <c r="G205" i="19"/>
  <c r="M205" i="19"/>
  <c r="G208" i="19"/>
  <c r="M208" i="19"/>
  <c r="G215" i="19"/>
  <c r="M215" i="19"/>
  <c r="M214" i="19"/>
  <c r="G214" i="19"/>
  <c r="J25" i="10"/>
  <c r="F24" i="15"/>
  <c r="G17" i="15"/>
  <c r="I81" i="3"/>
  <c r="J80" i="3"/>
  <c r="L80" i="3" s="1"/>
  <c r="M25" i="13"/>
  <c r="K114" i="19"/>
  <c r="L208" i="19"/>
  <c r="L27" i="11"/>
  <c r="F27" i="11"/>
  <c r="N100" i="11"/>
  <c r="O106" i="11"/>
  <c r="O100" i="11"/>
  <c r="M100" i="11"/>
  <c r="N106" i="11"/>
  <c r="N96" i="11"/>
  <c r="O102" i="11"/>
  <c r="M98" i="11"/>
  <c r="D55" i="3"/>
  <c r="F55" i="3"/>
  <c r="J51" i="3"/>
  <c r="L51" i="3" s="1"/>
  <c r="AI21" i="13"/>
  <c r="O44" i="42" s="1"/>
  <c r="AH17" i="13"/>
  <c r="AI12" i="13"/>
  <c r="O35" i="42" s="1"/>
  <c r="AG23" i="13"/>
  <c r="M46" i="42" s="1"/>
  <c r="AI15" i="13"/>
  <c r="O38" i="42" s="1"/>
  <c r="AH11" i="13"/>
  <c r="AF22" i="13"/>
  <c r="L45" i="42" s="1"/>
  <c r="AG17" i="13"/>
  <c r="M40" i="42" s="1"/>
  <c r="AG12" i="13"/>
  <c r="M35" i="42" s="1"/>
  <c r="AI24" i="13"/>
  <c r="O47" i="42" s="1"/>
  <c r="AH23" i="13"/>
  <c r="AI18" i="13"/>
  <c r="O41" i="42" s="1"/>
  <c r="AH20" i="13"/>
  <c r="AF11" i="13"/>
  <c r="L34" i="42" s="1"/>
  <c r="AH16" i="13"/>
  <c r="P19" i="11"/>
  <c r="P24" i="11"/>
  <c r="P26" i="11"/>
  <c r="P13" i="11"/>
  <c r="P25" i="11"/>
  <c r="L205" i="1"/>
  <c r="M111" i="19"/>
  <c r="Q111" i="19" s="1"/>
  <c r="M112" i="19"/>
  <c r="Q112" i="19" s="1"/>
  <c r="L129" i="19"/>
  <c r="L128" i="19"/>
  <c r="K139" i="19"/>
  <c r="L229" i="19"/>
  <c r="K242" i="19"/>
  <c r="M103" i="19"/>
  <c r="Q103" i="19" s="1"/>
  <c r="L180" i="19"/>
  <c r="L89" i="19"/>
  <c r="L101" i="11"/>
  <c r="F96" i="11"/>
  <c r="G105" i="11"/>
  <c r="H99" i="11"/>
  <c r="J98" i="11"/>
  <c r="I94" i="11"/>
  <c r="J103" i="11"/>
  <c r="K97" i="11"/>
  <c r="L106" i="11"/>
  <c r="F101" i="11"/>
  <c r="H96" i="11"/>
  <c r="G96" i="11"/>
  <c r="H105" i="11"/>
  <c r="I99" i="11"/>
  <c r="K102" i="11"/>
  <c r="G103" i="11"/>
  <c r="L97" i="11"/>
  <c r="F107" i="11"/>
  <c r="G101" i="11"/>
  <c r="H95" i="11"/>
  <c r="I104" i="11"/>
  <c r="L104" i="11"/>
  <c r="G95" i="11"/>
  <c r="J94" i="11"/>
  <c r="I97" i="11"/>
  <c r="J128" i="3"/>
  <c r="L128" i="3" s="1"/>
  <c r="J133" i="3"/>
  <c r="L133" i="3" s="1"/>
  <c r="J125" i="3"/>
  <c r="L125" i="3" s="1"/>
  <c r="G135" i="3"/>
  <c r="F135" i="3"/>
  <c r="J121" i="3"/>
  <c r="L121" i="3" s="1"/>
  <c r="N53" i="11"/>
  <c r="AT22" i="13"/>
  <c r="AT24" i="13"/>
  <c r="AT11" i="13"/>
  <c r="L154" i="19"/>
  <c r="L153" i="19"/>
  <c r="M105" i="19"/>
  <c r="Q105" i="19" s="1"/>
  <c r="O203" i="19"/>
  <c r="N204" i="19"/>
  <c r="O206" i="19"/>
  <c r="N207" i="19"/>
  <c r="O213" i="19"/>
  <c r="N214" i="19"/>
  <c r="O212" i="19"/>
  <c r="N213" i="19"/>
  <c r="P208" i="19"/>
  <c r="P204" i="19"/>
  <c r="P203" i="19"/>
  <c r="C100" i="11"/>
  <c r="C95" i="11"/>
  <c r="C98" i="11"/>
  <c r="F139" i="19"/>
  <c r="P124" i="19"/>
  <c r="P139" i="19" s="1"/>
  <c r="D242" i="19"/>
  <c r="N227" i="19"/>
  <c r="N242" i="19" s="1"/>
  <c r="M227" i="19"/>
  <c r="C242" i="19"/>
  <c r="G227" i="19"/>
  <c r="G237" i="19"/>
  <c r="M237" i="19"/>
  <c r="Q237" i="19" s="1"/>
  <c r="C81" i="11"/>
  <c r="C93" i="11"/>
  <c r="M127" i="19"/>
  <c r="Q127" i="19" s="1"/>
  <c r="G127" i="19"/>
  <c r="M240" i="19"/>
  <c r="Q240" i="19" s="1"/>
  <c r="G240" i="19"/>
  <c r="G151" i="19"/>
  <c r="M151" i="19"/>
  <c r="Q151" i="19" s="1"/>
  <c r="O24" i="18"/>
  <c r="O23" i="18"/>
  <c r="O22" i="18"/>
  <c r="O21" i="18"/>
  <c r="K16" i="3"/>
  <c r="K22" i="3"/>
  <c r="O93" i="11"/>
  <c r="O81" i="11"/>
  <c r="C55" i="3"/>
  <c r="AE19" i="13"/>
  <c r="K42" i="42" s="1"/>
  <c r="C25" i="13"/>
  <c r="AE10" i="13"/>
  <c r="K33" i="42" s="1"/>
  <c r="AE13" i="13"/>
  <c r="K36" i="42" s="1"/>
  <c r="AE22" i="13"/>
  <c r="K45" i="42" s="1"/>
  <c r="D25" i="13"/>
  <c r="AF10" i="13"/>
  <c r="L33" i="42" s="1"/>
  <c r="AE16" i="13"/>
  <c r="K39" i="42" s="1"/>
  <c r="G85" i="19"/>
  <c r="G178" i="19"/>
  <c r="M178" i="19"/>
  <c r="G185" i="19"/>
  <c r="M185" i="19"/>
  <c r="M188" i="19"/>
  <c r="G188" i="19"/>
  <c r="M187" i="19"/>
  <c r="Q187" i="19" s="1"/>
  <c r="G187" i="19"/>
  <c r="P12" i="11"/>
  <c r="C27" i="11"/>
  <c r="L124" i="19"/>
  <c r="H139" i="19"/>
  <c r="K81" i="11"/>
  <c r="K93" i="11"/>
  <c r="L93" i="11"/>
  <c r="L81" i="11"/>
  <c r="F81" i="11"/>
  <c r="F93" i="11"/>
  <c r="AT10" i="13"/>
  <c r="AM25" i="13"/>
  <c r="L54" i="19"/>
  <c r="L57" i="19"/>
  <c r="L60" i="19"/>
  <c r="J63" i="19"/>
  <c r="L149" i="19"/>
  <c r="H164" i="19"/>
  <c r="C81" i="14"/>
  <c r="C25" i="14" s="1"/>
  <c r="D81" i="14"/>
  <c r="D25" i="14" s="1"/>
  <c r="L273" i="1"/>
  <c r="G201" i="19"/>
  <c r="C216" i="19"/>
  <c r="M201" i="19"/>
  <c r="G204" i="19"/>
  <c r="M204" i="19"/>
  <c r="G211" i="19"/>
  <c r="M211" i="19"/>
  <c r="G210" i="19"/>
  <c r="M210" i="19"/>
  <c r="O201" i="19"/>
  <c r="E216" i="19"/>
  <c r="J105" i="3"/>
  <c r="L105" i="3" s="1"/>
  <c r="L136" i="1"/>
  <c r="D81" i="3"/>
  <c r="J71" i="3"/>
  <c r="L71" i="3" s="1"/>
  <c r="I114" i="19"/>
  <c r="I27" i="11"/>
  <c r="M95" i="11"/>
  <c r="N101" i="11"/>
  <c r="O107" i="11"/>
  <c r="O97" i="11"/>
  <c r="M104" i="11"/>
  <c r="N99" i="11"/>
  <c r="N97" i="11"/>
  <c r="O103" i="11"/>
  <c r="J47" i="3"/>
  <c r="L47" i="3" s="1"/>
  <c r="J52" i="3"/>
  <c r="L52" i="3" s="1"/>
  <c r="AI20" i="13"/>
  <c r="O43" i="42" s="1"/>
  <c r="AI23" i="13"/>
  <c r="O46" i="42" s="1"/>
  <c r="AH19" i="13"/>
  <c r="AI14" i="13"/>
  <c r="O37" i="42" s="1"/>
  <c r="AH18" i="13"/>
  <c r="AG20" i="13"/>
  <c r="M43" i="42" s="1"/>
  <c r="AF16" i="13"/>
  <c r="L39" i="42" s="1"/>
  <c r="AG11" i="13"/>
  <c r="M34" i="42" s="1"/>
  <c r="AG14" i="13"/>
  <c r="M37" i="42" s="1"/>
  <c r="AF13" i="13"/>
  <c r="L36" i="42" s="1"/>
  <c r="AH12" i="13"/>
  <c r="AH14" i="13"/>
  <c r="AH24" i="13"/>
  <c r="AF17" i="13"/>
  <c r="L40" i="42" s="1"/>
  <c r="P20" i="11"/>
  <c r="D27" i="11"/>
  <c r="P14" i="11"/>
  <c r="I33" i="1"/>
  <c r="Q52" i="19"/>
  <c r="Q62" i="19"/>
  <c r="I139" i="19"/>
  <c r="L125" i="19"/>
  <c r="L239" i="19"/>
  <c r="L238" i="19"/>
  <c r="L241" i="19"/>
  <c r="L177" i="19"/>
  <c r="I190" i="19"/>
  <c r="L176" i="19"/>
  <c r="L179" i="19"/>
  <c r="K190" i="19"/>
  <c r="J190" i="19"/>
  <c r="M107" i="19"/>
  <c r="Q107" i="19" s="1"/>
  <c r="J99" i="11"/>
  <c r="L102" i="11"/>
  <c r="F97" i="11"/>
  <c r="G106" i="11"/>
  <c r="J102" i="11"/>
  <c r="H101" i="11"/>
  <c r="I95" i="11"/>
  <c r="J104" i="11"/>
  <c r="K98" i="11"/>
  <c r="L107" i="11"/>
  <c r="F103" i="11"/>
  <c r="G97" i="11"/>
  <c r="H106" i="11"/>
  <c r="I100" i="11"/>
  <c r="F94" i="11"/>
  <c r="J95" i="11"/>
  <c r="K104" i="11"/>
  <c r="L98" i="11"/>
  <c r="G102" i="11"/>
  <c r="K95" i="11"/>
  <c r="K103" i="11"/>
  <c r="F106" i="11"/>
  <c r="H104" i="11"/>
  <c r="I135" i="3"/>
  <c r="J130" i="3"/>
  <c r="L130" i="3" s="1"/>
  <c r="J122" i="3"/>
  <c r="L122" i="3" s="1"/>
  <c r="AP25" i="13"/>
  <c r="AQ25" i="13"/>
  <c r="AT19" i="13"/>
  <c r="AO25" i="13"/>
  <c r="I164" i="19"/>
  <c r="L150" i="19"/>
  <c r="L152" i="19"/>
  <c r="J164" i="19"/>
  <c r="Q55" i="19"/>
  <c r="Q53" i="19"/>
  <c r="Q59" i="19"/>
  <c r="N114" i="19"/>
  <c r="O215" i="19"/>
  <c r="O202" i="19"/>
  <c r="N203" i="19"/>
  <c r="O209" i="19"/>
  <c r="N210" i="19"/>
  <c r="O208" i="19"/>
  <c r="N209" i="19"/>
  <c r="P205" i="19"/>
  <c r="P212" i="19"/>
  <c r="P213" i="19"/>
  <c r="G63" i="19"/>
  <c r="Q61" i="19"/>
  <c r="Q57" i="19"/>
  <c r="M23" i="15" l="1"/>
  <c r="N47" i="42"/>
  <c r="R47" i="42" s="1"/>
  <c r="M17" i="15"/>
  <c r="N41" i="42"/>
  <c r="R41" i="42" s="1"/>
  <c r="M14" i="15"/>
  <c r="N38" i="42"/>
  <c r="R38" i="42" s="1"/>
  <c r="M48" i="42"/>
  <c r="N35" i="42"/>
  <c r="R35" i="42" s="1"/>
  <c r="L48" i="42"/>
  <c r="M13" i="15"/>
  <c r="N37" i="42"/>
  <c r="R37" i="42" s="1"/>
  <c r="M15" i="15"/>
  <c r="N39" i="42"/>
  <c r="R39" i="42" s="1"/>
  <c r="M22" i="15"/>
  <c r="N46" i="42"/>
  <c r="R46" i="42" s="1"/>
  <c r="M21" i="15"/>
  <c r="N45" i="42"/>
  <c r="R45" i="42" s="1"/>
  <c r="N33" i="42"/>
  <c r="R33" i="42" s="1"/>
  <c r="M18" i="15"/>
  <c r="N42" i="42"/>
  <c r="R42" i="42" s="1"/>
  <c r="N34" i="42"/>
  <c r="R34" i="42" s="1"/>
  <c r="M16" i="15"/>
  <c r="N40" i="42"/>
  <c r="R40" i="42" s="1"/>
  <c r="O48" i="42"/>
  <c r="K48" i="42"/>
  <c r="M19" i="15"/>
  <c r="N43" i="42"/>
  <c r="R43" i="42" s="1"/>
  <c r="M20" i="15"/>
  <c r="N44" i="42"/>
  <c r="R44" i="42" s="1"/>
  <c r="N36" i="42"/>
  <c r="R36" i="42" s="1"/>
  <c r="K53" i="3"/>
  <c r="L94" i="3"/>
  <c r="J109" i="3"/>
  <c r="O25" i="18"/>
  <c r="N25" i="18"/>
  <c r="P25" i="18"/>
  <c r="Q25" i="18"/>
  <c r="Q189" i="19"/>
  <c r="N22" i="19"/>
  <c r="K97" i="3"/>
  <c r="K69" i="3"/>
  <c r="K54" i="3"/>
  <c r="Q185" i="19"/>
  <c r="O24" i="19"/>
  <c r="Q182" i="19"/>
  <c r="P29" i="19"/>
  <c r="N35" i="19"/>
  <c r="O28" i="19"/>
  <c r="Q188" i="19"/>
  <c r="K76" i="3"/>
  <c r="K108" i="3"/>
  <c r="P24" i="19"/>
  <c r="K79" i="3"/>
  <c r="N23" i="19"/>
  <c r="O30" i="19"/>
  <c r="O33" i="19"/>
  <c r="P34" i="19"/>
  <c r="M23" i="19"/>
  <c r="N273" i="1"/>
  <c r="N31" i="19"/>
  <c r="P26" i="19"/>
  <c r="Q183" i="19"/>
  <c r="N27" i="19"/>
  <c r="K68" i="3"/>
  <c r="L68" i="3"/>
  <c r="M297" i="1"/>
  <c r="M308" i="1"/>
  <c r="M259" i="1"/>
  <c r="M305" i="1"/>
  <c r="M264" i="1"/>
  <c r="M270" i="1"/>
  <c r="M295" i="1"/>
  <c r="M300" i="1"/>
  <c r="M303" i="1"/>
  <c r="M266" i="1"/>
  <c r="M307" i="1"/>
  <c r="M263" i="1"/>
  <c r="M299" i="1"/>
  <c r="M268" i="1"/>
  <c r="M296" i="1"/>
  <c r="M302" i="1"/>
  <c r="M271" i="1"/>
  <c r="M298" i="1"/>
  <c r="M301" i="1"/>
  <c r="M267" i="1"/>
  <c r="M260" i="1"/>
  <c r="O29" i="19"/>
  <c r="M26" i="19"/>
  <c r="N190" i="19"/>
  <c r="O22" i="19"/>
  <c r="H24" i="15"/>
  <c r="N24" i="19"/>
  <c r="Q186" i="19"/>
  <c r="Q176" i="19"/>
  <c r="Q180" i="19"/>
  <c r="P27" i="19"/>
  <c r="P22" i="19"/>
  <c r="P35" i="19"/>
  <c r="P32" i="19"/>
  <c r="Q54" i="19"/>
  <c r="Q211" i="19"/>
  <c r="Q178" i="19"/>
  <c r="L30" i="19"/>
  <c r="O63" i="19"/>
  <c r="P23" i="19"/>
  <c r="L114" i="19"/>
  <c r="Q51" i="19"/>
  <c r="N63" i="19"/>
  <c r="C36" i="19"/>
  <c r="L24" i="19"/>
  <c r="P25" i="19"/>
  <c r="P81" i="11"/>
  <c r="P63" i="19"/>
  <c r="G32" i="19"/>
  <c r="M114" i="19"/>
  <c r="Q114" i="19"/>
  <c r="K47" i="3"/>
  <c r="K122" i="3"/>
  <c r="K52" i="3"/>
  <c r="K105" i="3"/>
  <c r="AL16" i="13"/>
  <c r="AU16" i="13" s="1"/>
  <c r="I15" i="15"/>
  <c r="C108" i="11"/>
  <c r="P93" i="11"/>
  <c r="K15" i="15"/>
  <c r="K80" i="3"/>
  <c r="L25" i="10"/>
  <c r="K25" i="10"/>
  <c r="K124" i="3"/>
  <c r="K21" i="15"/>
  <c r="J20" i="15"/>
  <c r="N20" i="15"/>
  <c r="N17" i="15"/>
  <c r="J17" i="15"/>
  <c r="K50" i="3"/>
  <c r="K103" i="3"/>
  <c r="K100" i="3"/>
  <c r="K67" i="3"/>
  <c r="K102" i="3"/>
  <c r="L33" i="1"/>
  <c r="K123" i="3"/>
  <c r="K129" i="3"/>
  <c r="K99" i="3"/>
  <c r="K101" i="3"/>
  <c r="M29" i="19"/>
  <c r="L29" i="19"/>
  <c r="AL18" i="13"/>
  <c r="AU18" i="13" s="1"/>
  <c r="I17" i="15"/>
  <c r="G29" i="19"/>
  <c r="D36" i="19"/>
  <c r="L164" i="19"/>
  <c r="G242" i="19"/>
  <c r="O32" i="19"/>
  <c r="O35" i="19"/>
  <c r="O25" i="19"/>
  <c r="Q208" i="19"/>
  <c r="L31" i="19"/>
  <c r="G190" i="19"/>
  <c r="G89" i="19"/>
  <c r="G24" i="15"/>
  <c r="P33" i="19"/>
  <c r="O26" i="19"/>
  <c r="G25" i="19"/>
  <c r="N216" i="19"/>
  <c r="Q212" i="19"/>
  <c r="L35" i="19"/>
  <c r="E108" i="11"/>
  <c r="P53" i="11"/>
  <c r="Z25" i="13"/>
  <c r="Q50" i="19"/>
  <c r="O27" i="19"/>
  <c r="Q206" i="19"/>
  <c r="I108" i="11"/>
  <c r="P105" i="11"/>
  <c r="G21" i="19"/>
  <c r="K13" i="15"/>
  <c r="N13" i="15"/>
  <c r="J13" i="15"/>
  <c r="K17" i="15"/>
  <c r="M33" i="19"/>
  <c r="L33" i="19"/>
  <c r="I21" i="15"/>
  <c r="AL22" i="13"/>
  <c r="AU22" i="13" s="1"/>
  <c r="AL10" i="13"/>
  <c r="AU10" i="13" s="1"/>
  <c r="AE25" i="13"/>
  <c r="J55" i="3"/>
  <c r="L55" i="3" s="1"/>
  <c r="M24" i="19"/>
  <c r="G24" i="19"/>
  <c r="K128" i="3"/>
  <c r="M31" i="19"/>
  <c r="G31" i="19"/>
  <c r="K19" i="15"/>
  <c r="J16" i="15"/>
  <c r="N16" i="15"/>
  <c r="J22" i="15"/>
  <c r="N22" i="15"/>
  <c r="H36" i="19"/>
  <c r="L21" i="19"/>
  <c r="Q175" i="19"/>
  <c r="M190" i="19"/>
  <c r="AL14" i="13"/>
  <c r="AU14" i="13" s="1"/>
  <c r="I13" i="15"/>
  <c r="AL11" i="13"/>
  <c r="AU11" i="13" s="1"/>
  <c r="K127" i="3"/>
  <c r="J23" i="15"/>
  <c r="N23" i="15"/>
  <c r="K49" i="3"/>
  <c r="K106" i="3"/>
  <c r="M25" i="19"/>
  <c r="L25" i="19"/>
  <c r="N21" i="19"/>
  <c r="I36" i="19"/>
  <c r="M164" i="19"/>
  <c r="Q149" i="19"/>
  <c r="Q164" i="19" s="1"/>
  <c r="K131" i="3"/>
  <c r="O21" i="19"/>
  <c r="E36" i="19"/>
  <c r="M35" i="19"/>
  <c r="G35" i="19"/>
  <c r="J21" i="15"/>
  <c r="N21" i="15"/>
  <c r="K75" i="3"/>
  <c r="K77" i="3"/>
  <c r="I23" i="15"/>
  <c r="AL24" i="13"/>
  <c r="AU24" i="13" s="1"/>
  <c r="K66" i="3"/>
  <c r="J81" i="3"/>
  <c r="L81" i="3" s="1"/>
  <c r="N29" i="19"/>
  <c r="Q210" i="19"/>
  <c r="Q204" i="19"/>
  <c r="G216" i="19"/>
  <c r="L27" i="19"/>
  <c r="F108" i="11"/>
  <c r="K108" i="11"/>
  <c r="P95" i="11"/>
  <c r="O34" i="19"/>
  <c r="N32" i="19"/>
  <c r="J108" i="11"/>
  <c r="L242" i="19"/>
  <c r="P31" i="19"/>
  <c r="N34" i="19"/>
  <c r="L28" i="19"/>
  <c r="H108" i="11"/>
  <c r="AI25" i="13"/>
  <c r="G139" i="19"/>
  <c r="P99" i="11"/>
  <c r="N28" i="19"/>
  <c r="N26" i="19"/>
  <c r="K36" i="19"/>
  <c r="L32" i="19"/>
  <c r="Q181" i="19"/>
  <c r="P106" i="11"/>
  <c r="P94" i="11"/>
  <c r="P107" i="11"/>
  <c r="M32" i="19"/>
  <c r="M27" i="19"/>
  <c r="G27" i="19"/>
  <c r="K23" i="15"/>
  <c r="N19" i="15"/>
  <c r="J19" i="15"/>
  <c r="K71" i="3"/>
  <c r="F81" i="14"/>
  <c r="F25" i="14" s="1"/>
  <c r="AL13" i="13"/>
  <c r="AU13" i="13" s="1"/>
  <c r="AL19" i="13"/>
  <c r="AU19" i="13" s="1"/>
  <c r="I18" i="15"/>
  <c r="Q227" i="19"/>
  <c r="Q242" i="19" s="1"/>
  <c r="M242" i="19"/>
  <c r="K121" i="3"/>
  <c r="K133" i="3"/>
  <c r="M30" i="19"/>
  <c r="G30" i="19"/>
  <c r="M22" i="19"/>
  <c r="G22" i="19"/>
  <c r="K22" i="15"/>
  <c r="K51" i="3"/>
  <c r="M89" i="19"/>
  <c r="Q89" i="19"/>
  <c r="I16" i="15"/>
  <c r="AL17" i="13"/>
  <c r="AU17" i="13" s="1"/>
  <c r="AL23" i="13"/>
  <c r="AU23" i="13" s="1"/>
  <c r="I22" i="15"/>
  <c r="K132" i="3"/>
  <c r="G28" i="19"/>
  <c r="M28" i="19"/>
  <c r="K74" i="3"/>
  <c r="K96" i="3"/>
  <c r="K70" i="3"/>
  <c r="AL15" i="13"/>
  <c r="AU15" i="13" s="1"/>
  <c r="I14" i="15"/>
  <c r="AH25" i="13"/>
  <c r="M139" i="19"/>
  <c r="Q124" i="19"/>
  <c r="Q139" i="19" s="1"/>
  <c r="K134" i="3"/>
  <c r="K126" i="3"/>
  <c r="J15" i="15"/>
  <c r="N15" i="15"/>
  <c r="K78" i="3"/>
  <c r="AL21" i="13"/>
  <c r="AU21" i="13" s="1"/>
  <c r="I20" i="15"/>
  <c r="K28" i="3"/>
  <c r="K94" i="3"/>
  <c r="O216" i="19"/>
  <c r="AT25" i="13"/>
  <c r="L108" i="11"/>
  <c r="L139" i="19"/>
  <c r="P27" i="11"/>
  <c r="P98" i="11"/>
  <c r="P100" i="11"/>
  <c r="Q215" i="19"/>
  <c r="Q205" i="19"/>
  <c r="L63" i="19"/>
  <c r="L34" i="19"/>
  <c r="G33" i="19"/>
  <c r="Q202" i="19"/>
  <c r="Q203" i="19"/>
  <c r="Q209" i="19"/>
  <c r="Q179" i="19"/>
  <c r="Q177" i="19"/>
  <c r="N108" i="11"/>
  <c r="R25" i="13"/>
  <c r="P28" i="19"/>
  <c r="F25" i="10"/>
  <c r="P216" i="19"/>
  <c r="Q207" i="19"/>
  <c r="L26" i="19"/>
  <c r="G108" i="11"/>
  <c r="L190" i="19"/>
  <c r="O190" i="19"/>
  <c r="P96" i="11"/>
  <c r="P104" i="11"/>
  <c r="M21" i="19"/>
  <c r="P21" i="19"/>
  <c r="K130" i="3"/>
  <c r="K18" i="15"/>
  <c r="Q201" i="19"/>
  <c r="M216" i="19"/>
  <c r="Q48" i="19"/>
  <c r="M63" i="19"/>
  <c r="K125" i="3"/>
  <c r="K16" i="15"/>
  <c r="M34" i="19"/>
  <c r="G34" i="19"/>
  <c r="K14" i="15"/>
  <c r="K20" i="15"/>
  <c r="J14" i="15"/>
  <c r="N14" i="15"/>
  <c r="K104" i="3"/>
  <c r="K107" i="3"/>
  <c r="K98" i="3"/>
  <c r="K120" i="3"/>
  <c r="J135" i="3"/>
  <c r="L135" i="3" s="1"/>
  <c r="K26" i="2"/>
  <c r="I26" i="2"/>
  <c r="AG25" i="13"/>
  <c r="AK25" i="13"/>
  <c r="L24" i="15" s="1"/>
  <c r="I19" i="15"/>
  <c r="AL20" i="13"/>
  <c r="AU20" i="13" s="1"/>
  <c r="N18" i="15"/>
  <c r="J18" i="15"/>
  <c r="K48" i="3"/>
  <c r="K73" i="3"/>
  <c r="K72" i="3"/>
  <c r="K95" i="3"/>
  <c r="AL12" i="13"/>
  <c r="AU12" i="13" s="1"/>
  <c r="J36" i="19"/>
  <c r="AF25" i="13"/>
  <c r="J25" i="13"/>
  <c r="O108" i="11"/>
  <c r="Q214" i="19"/>
  <c r="L22" i="19"/>
  <c r="M108" i="11"/>
  <c r="G164" i="19"/>
  <c r="D108" i="11"/>
  <c r="N30" i="19"/>
  <c r="P30" i="19"/>
  <c r="N25" i="19"/>
  <c r="N33" i="19"/>
  <c r="O31" i="19"/>
  <c r="O23" i="19"/>
  <c r="Q213" i="19"/>
  <c r="L23" i="19"/>
  <c r="P190" i="19"/>
  <c r="L216" i="19"/>
  <c r="P97" i="11"/>
  <c r="P102" i="11"/>
  <c r="P101" i="11"/>
  <c r="P103" i="11"/>
  <c r="G26" i="19"/>
  <c r="F36" i="19"/>
  <c r="G23" i="19"/>
  <c r="M24" i="15" l="1"/>
  <c r="R48" i="42"/>
  <c r="N48" i="42"/>
  <c r="K109" i="3"/>
  <c r="L109" i="3"/>
  <c r="Q63" i="19"/>
  <c r="Q29" i="19"/>
  <c r="Q24" i="19"/>
  <c r="Q23" i="19"/>
  <c r="Q22" i="19"/>
  <c r="Q27" i="19"/>
  <c r="Q33" i="19"/>
  <c r="I24" i="15"/>
  <c r="J24" i="15"/>
  <c r="N24" i="15"/>
  <c r="K24" i="15"/>
  <c r="Q26" i="19"/>
  <c r="Q35" i="19"/>
  <c r="M309" i="1"/>
  <c r="M273" i="1"/>
  <c r="Q34" i="19"/>
  <c r="Q32" i="19"/>
  <c r="Q21" i="19"/>
  <c r="M36" i="19"/>
  <c r="K55" i="3"/>
  <c r="Q28" i="19"/>
  <c r="Q30" i="19"/>
  <c r="O36" i="19"/>
  <c r="L36" i="19"/>
  <c r="G36" i="19"/>
  <c r="AL25" i="13"/>
  <c r="AU25" i="13" s="1"/>
  <c r="P36" i="19"/>
  <c r="N36" i="19"/>
  <c r="Q190" i="19"/>
  <c r="K135" i="3"/>
  <c r="K81" i="3"/>
  <c r="Q216" i="19"/>
  <c r="Q25" i="19"/>
  <c r="Q31" i="19"/>
  <c r="P108" i="11"/>
  <c r="Q36" i="19" l="1"/>
</calcChain>
</file>

<file path=xl/comments1.xml><?xml version="1.0" encoding="utf-8"?>
<comments xmlns="http://schemas.openxmlformats.org/spreadsheetml/2006/main">
  <authors>
    <author>Svein Opøien</author>
    <author>byr35966</author>
  </authors>
  <commentList>
    <comment ref="A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5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8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2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5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9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2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58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9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94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byr35966</author>
  </authors>
  <commentList>
    <comment ref="M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sveinopo</author>
    <author>Svein Opøien</author>
  </authors>
  <commentList>
    <comment ref="A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Sumtabell</t>
        </r>
      </text>
    </comment>
    <comment ref="G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7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7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9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9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9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9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9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2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2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2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2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2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2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4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4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7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7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0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0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2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2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7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7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2.xml><?xml version="1.0" encoding="utf-8"?>
<comments xmlns="http://schemas.openxmlformats.org/spreadsheetml/2006/main">
  <authors>
    <author>Svein Opøien</author>
  </authors>
  <commentList>
    <comment ref="J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3.xml><?xml version="1.0" encoding="utf-8"?>
<comments xmlns="http://schemas.openxmlformats.org/spreadsheetml/2006/main">
  <authors>
    <author>sveinopo</author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4.xml><?xml version="1.0" encoding="utf-8"?>
<comments xmlns="http://schemas.openxmlformats.org/spreadsheetml/2006/main">
  <authors>
    <author>Svein Opøien</author>
  </authors>
  <commentList>
    <comment ref="H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5.xml><?xml version="1.0" encoding="utf-8"?>
<comments xmlns="http://schemas.openxmlformats.org/spreadsheetml/2006/main">
  <authors>
    <author>Svein Opøien</author>
    <author>sveinopo</author>
    <author>jarlbrat</author>
  </authors>
  <commentList>
    <comment ref="G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baserer seg på befolkn oversiktsarket som er fjernet</t>
        </r>
      </text>
    </comment>
    <comment ref="R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formel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 Opøien</author>
    <author>sveinopo</author>
    <author>byr35966</author>
  </authors>
  <commentList>
    <comment ref="J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40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40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66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66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6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9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94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94" authorId="2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20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20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2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G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>
  <authors>
    <author>byr35966</author>
  </authors>
  <commentList>
    <comment ref="P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8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6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93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sveinopo</author>
  </authors>
  <commentList>
    <comment ref="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7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K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L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T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8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3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3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9.xml><?xml version="1.0" encoding="utf-8"?>
<comments xmlns="http://schemas.openxmlformats.org/spreadsheetml/2006/main">
  <authors>
    <author>sveinopo</author>
  </authors>
  <commentList>
    <comment ref="G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<sst xmlns="http://schemas.openxmlformats.org/spreadsheetml/2006/main" count="3147" uniqueCount="605">
  <si>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</si>
  <si>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</si>
  <si>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</si>
  <si>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</si>
  <si>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</si>
  <si>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</si>
  <si>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</si>
  <si>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</si>
  <si>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</si>
  <si>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</si>
  <si>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</si>
  <si>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90 år +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</si>
  <si>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</si>
  <si>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</si>
  <si>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</si>
  <si>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</si>
  <si>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</si>
  <si>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</si>
  <si>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</si>
  <si>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</si>
  <si>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</si>
  <si>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</si>
  <si>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</si>
  <si>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</si>
  <si>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</si>
  <si>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</si>
  <si>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</si>
  <si>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</si>
  <si>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</si>
  <si>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</si>
  <si>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</si>
  <si>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3. tertial 2010</t>
  </si>
  <si>
    <t>Sum menn</t>
  </si>
  <si>
    <t>Sum kvinner</t>
  </si>
  <si>
    <t>Av sum kvinner og menn i institusjon - herav i sykehjem</t>
  </si>
  <si>
    <t>Av sum kvinner og menn i institusjon - herav i aldershjem</t>
  </si>
  <si>
    <t>Av sum kvinner og menn i institusjon - herav i boform m/heldøgns pleie og omsorg</t>
  </si>
  <si>
    <t>Av sum kvinner og menn i institusjon - herav med vedtak om korttidsopphold</t>
  </si>
  <si>
    <t>Andel beboere i korttids-opphold av sum beboere i inst.</t>
  </si>
  <si>
    <t>Av sum kvinner og menn i institusjon - herav i skjermet plass for demente</t>
  </si>
  <si>
    <t>Andel beboere i skjermede plasser av sum beboere i inst.</t>
  </si>
  <si>
    <t>Tilleggstabell</t>
  </si>
  <si>
    <t>Dette arket inneholder</t>
  </si>
  <si>
    <t>Utenbys sykehjemsplasser</t>
  </si>
  <si>
    <t>Beboere i utenbys sykehjem-fast plass-regi av SYE</t>
  </si>
  <si>
    <t>Beboere i utenbys sykehjem-fast plass-regi av bydelen</t>
  </si>
  <si>
    <t>Sum utenbys plasser-fast plass</t>
  </si>
  <si>
    <t>Beboere i utenbys sykehjem-korttidsplass-regi av SYE</t>
  </si>
  <si>
    <t>Beboere i utenbys sykehjem-korttidsplass-regi av bydelen</t>
  </si>
  <si>
    <t>Sum  korttids-plasser utenbys</t>
  </si>
  <si>
    <t>Sum beboere i utenbys sykehjem</t>
  </si>
  <si>
    <t>Sum beboere utenbys</t>
  </si>
  <si>
    <t>SUM-Tabell</t>
  </si>
  <si>
    <t>Antall som venter - tidsintervall    1)</t>
  </si>
  <si>
    <t>under 1 mnd.</t>
  </si>
  <si>
    <t>1 - 2 mnd.</t>
  </si>
  <si>
    <t>2 - 3 mnd.</t>
  </si>
  <si>
    <t>3 - 4 mnd.</t>
  </si>
  <si>
    <t>4 - 6 mnd.</t>
  </si>
  <si>
    <t>6-12 mnd.</t>
  </si>
  <si>
    <t>over 12 mnd.</t>
  </si>
  <si>
    <t>Sum personer på venteliste</t>
  </si>
  <si>
    <t>Gj.snittlig ventetid (dager)   1)</t>
  </si>
  <si>
    <t>Antall på venteliste pr. 1000 innb. &gt; 80 år   2)</t>
  </si>
  <si>
    <t>1) Ved beregningen er det benyttet middelverdien i de respektive tidsintervaller  (eks.: 2-3 mnd = 75 dager)</t>
  </si>
  <si>
    <t>2)  Korrigert for sykehjemsbeboere i andre bydeler</t>
  </si>
  <si>
    <t>Antall som venter - tidsintervall     2)</t>
  </si>
  <si>
    <t>1) Korttidsplass er i tråd med KOSTRA-definisjon definert å være innefor en oppholdstid på inntil 3 mnd.</t>
  </si>
  <si>
    <t>2) Ved beregningen er det benyttet middelverdien i de respektive tidsintervaller  (eks.: 2-3 mnd = 75 dager)</t>
  </si>
  <si>
    <t>Saksbehandlingstid - antall dager</t>
  </si>
  <si>
    <t>For søknad om institusjons-plass</t>
  </si>
  <si>
    <t>herav for søknad om sykehjems-plass</t>
  </si>
  <si>
    <t>herav for søknad om korttids-opphold</t>
  </si>
  <si>
    <t>herav for søknad om aldershjem-plass</t>
  </si>
  <si>
    <t>herav for søknad om plass i andre boformer med heldøgns pleie og omsorg</t>
  </si>
  <si>
    <t>*) Aritmetisk middelverdi</t>
  </si>
  <si>
    <t>Langtidsopphold</t>
  </si>
  <si>
    <t>SUM 2010</t>
  </si>
  <si>
    <t>Nr.</t>
  </si>
  <si>
    <t>korttidsopphold</t>
  </si>
  <si>
    <t>Gjennomsnittlig antall liggedøgn per opphold (korttid) 2)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</si>
  <si>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</si>
  <si>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</si>
  <si>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</si>
  <si>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</si>
  <si>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</si>
  <si>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</si>
  <si>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Koblet til 3-5-A</t>
  </si>
  <si>
    <t>Brukere av BARE hjemmesykepleie</t>
  </si>
  <si>
    <t>Brukere av BARE praktisk bistand</t>
  </si>
  <si>
    <t>Brukere av BEGGE tjenester</t>
  </si>
  <si>
    <t>Sum antall brukere</t>
  </si>
  <si>
    <t>Herav antall brukere med private tjensteytere</t>
  </si>
  <si>
    <t>0-49 år</t>
  </si>
  <si>
    <t>85-89år</t>
  </si>
  <si>
    <t>Tabell 3 - 5 - B - A1 - Andel utførte timer av vedtatte timer i hjemmetjenesten</t>
  </si>
  <si>
    <t>Herav psykisk helsarbeid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</si>
  <si>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</si>
  <si>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</si>
  <si>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</si>
  <si>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</si>
  <si>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</si>
  <si>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</si>
  <si>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</si>
  <si>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 xml:space="preserve">                        </t>
  </si>
  <si>
    <t>Iverksettingstid - antall dager</t>
  </si>
  <si>
    <t>For søknad om praktisk bistand</t>
  </si>
  <si>
    <t>For søknad om hjemme-sykepleie</t>
  </si>
  <si>
    <t>Antall personer:</t>
  </si>
  <si>
    <t>Antall vedtakstimer:</t>
  </si>
  <si>
    <t>Antall vedtakstimer pr pers.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</si>
  <si>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</si>
  <si>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</si>
  <si>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</si>
  <si>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</si>
  <si>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</si>
  <si>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</si>
  <si>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</si>
  <si>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</si>
  <si>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</si>
  <si>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</si>
  <si>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</si>
  <si>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</si>
  <si>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</si>
  <si>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</si>
  <si>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</si>
  <si>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</si>
  <si>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</si>
  <si>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</si>
  <si>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</si>
  <si>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</si>
  <si>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</si>
  <si>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</si>
  <si>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</si>
  <si>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</si>
  <si>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</si>
  <si>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</si>
  <si>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</si>
  <si>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</si>
  <si>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</si>
  <si>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</si>
  <si>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</si>
  <si>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</si>
  <si>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</si>
  <si>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</si>
  <si>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</si>
  <si>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</si>
  <si>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</si>
  <si>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2. tertial 2011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</si>
  <si>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</si>
  <si>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</si>
  <si>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</si>
  <si>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</si>
  <si>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</si>
  <si>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SUM 3. tertial 2011</t>
  </si>
  <si>
    <t>Av sum kvinner og menn i institusjon - herav i barneboliger og avlastningsboliger</t>
  </si>
  <si>
    <t>SUM 2011</t>
  </si>
  <si>
    <t>SUM 2012</t>
  </si>
  <si>
    <t>SUM 2. tertial 2012</t>
  </si>
  <si>
    <t>SUM 1. tertial 2012</t>
  </si>
  <si>
    <t>SUM 3. tertial 2012</t>
  </si>
  <si>
    <t xml:space="preserve"> </t>
  </si>
  <si>
    <t>Langtidsopphold i sykehjem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</si>
  <si>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</si>
  <si>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</si>
  <si>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</si>
  <si>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Dag-senter/-dag-tilbud 2)</t>
  </si>
  <si>
    <t>SUM 1. tertial 2013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</si>
  <si>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</si>
  <si>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</si>
  <si>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</si>
  <si>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</si>
  <si>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</si>
  <si>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</si>
  <si>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>Herav praktisk bistand til opplæring i daglige gjøremål</t>
  </si>
  <si>
    <t>Herav brukerstyrt personlig assistanse (BPA)</t>
  </si>
  <si>
    <t xml:space="preserve"> Totalt antall utførte  timer praktisk bistand</t>
  </si>
  <si>
    <t>Antall utførte timer hjemmesykepleie</t>
  </si>
  <si>
    <t xml:space="preserve"> Totalt antall vedtatte  timer praktisk bistand</t>
  </si>
  <si>
    <t xml:space="preserve"> Totalt antall utførte  timer praktisk bistand utført av private leverandører</t>
  </si>
  <si>
    <t>Totalt antall utførte timer hjemme-sykepleie utført av private leverandører</t>
  </si>
  <si>
    <t>Antall vedtatte timer hjemme-sykepleie</t>
  </si>
  <si>
    <t>Andel utførte timer praktisk bistand</t>
  </si>
  <si>
    <t>Andel utførte timer hjemme-sykepleie</t>
  </si>
  <si>
    <t>Gjennomsnitt  2012</t>
  </si>
  <si>
    <t>Gjennomsnitt 2011</t>
  </si>
  <si>
    <t>Tabell 3 -7 - A1 -  Saksbehandlingstider i pleie- og omsorgssektoren - hjemmetjenester hittil i år</t>
  </si>
  <si>
    <t>xxx</t>
  </si>
  <si>
    <t>Sum beboere i øvrige plasser utenbys/andre bydeler   1)</t>
  </si>
  <si>
    <t>1) Dette er definert som plasser som ikke har sykehjemsstandard.</t>
  </si>
  <si>
    <t xml:space="preserve">Antall på venteliste pr. 1000 innb. &gt; 80 år  </t>
  </si>
  <si>
    <t>Antall som venter - tidsintervall    1), 2)</t>
  </si>
  <si>
    <t>2) Antall personer som bor i sykehjem, men som i hht fritt sykehjemsvalg venter på plass i et annet bestemt sykehjem</t>
  </si>
  <si>
    <t>* Inkluderer brukere som bor i boliger til pleie- og omsorgsformål</t>
  </si>
  <si>
    <t>Herav gerica-tjeneste Dagsenter for fysisk funksjons-hemmede</t>
  </si>
  <si>
    <t>Herav gerica-tjeneste dag-senter</t>
  </si>
  <si>
    <t>Herav gerica-tjeneste Dagtilbud for psykisk utviklings-hemmende</t>
  </si>
  <si>
    <t>SUM 2. tertial 2013</t>
  </si>
  <si>
    <t>Tabell 3-3 - B - Gjennomsnittlig antall liggedøgn i sykehjem for beboere som har avsluttet sitt opphold hittil i år.</t>
  </si>
  <si>
    <t>gjennomsnittlig lengde for sykehjemsopphold som er avsluttet i hittil i rapporteringsåret.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</si>
  <si>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</si>
  <si>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</si>
  <si>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SUM pr. 2. tertial 2013</t>
  </si>
  <si>
    <t>SUM pr. 1. tertial 2013</t>
  </si>
  <si>
    <t>Antall avsluttede opphold (korttids) hittil i år 1)</t>
  </si>
  <si>
    <t>Tabell 3-3 - C - 1- Antall  liggedøgn totalt i syke- og aldershjem fordelt på type opphold (Kostrafunksjon 253 - institusjonstjenester) - Kjøp fra SYE - hittil i år</t>
  </si>
  <si>
    <t>Tabell 3-3 - C - 2- Antall  liggedøgn totalt i syke- og aldershjem fordelt på type opphold (Kostrafunksjon 253 - institusjonstjenester) - Kjøp fra andre innenbys/utenbys - hittil i år</t>
  </si>
  <si>
    <t>Tabell 3-3 - C - 3- Antall  liggedøgn totalt i syke- og aldershjem fordelt på type opphold (Kostrafunksjon 253 - institusjonstjenester) - Drevet av bydelene selv - hittil i år</t>
  </si>
  <si>
    <t>Tabell 3-3 - C - 4- Antall  liggedøgn totalt i syke- og aldershjem fordelt på type opphold (Kostrafunksjon 253 - institusjonstjenester) - SUM - hittil i år</t>
  </si>
  <si>
    <t>Tabell 3 - 5 - B - A4- Antall utførte timer i hjemmtjenesten - herav utført av private leverandører - hittil i år</t>
  </si>
  <si>
    <t>Tabell 3 - 5 - B - A3 - Antall utførte timer i hjemmtjenesten - hittil i år</t>
  </si>
  <si>
    <t>Tabell 3-8-A - Antall personer som har hatt dagsenter/dagsopphold/dagtilbud og totalt antall vedtakstimer, fordelt på type tjeneste - hittil i år</t>
  </si>
  <si>
    <t>Sum dag-senter/-dag-tilbud 2)</t>
  </si>
  <si>
    <t>Herav gerica-tjeneste Dag-senter</t>
  </si>
  <si>
    <t>Sumtabell</t>
  </si>
  <si>
    <t>SUM 3. tertial 2013</t>
  </si>
  <si>
    <t>SUM pr. 3. tertial 2013</t>
  </si>
  <si>
    <t>Tabellen beregnes ved prosentformler</t>
  </si>
  <si>
    <t>Andel beboere i korttids-opphold av sum beboere i sykehjem</t>
  </si>
  <si>
    <t>Til nøkkeltallstabell</t>
  </si>
  <si>
    <t>Kun årsstatistikk</t>
  </si>
  <si>
    <t>Antall liggedøgn etter meldt utskrivningsklare totalt</t>
  </si>
  <si>
    <t>Antall meldt utskrivningsklare i år</t>
  </si>
  <si>
    <t>Betalt til sykehus  (1 000 kroner)</t>
  </si>
  <si>
    <t>I somatiske sykehus-avd.</t>
  </si>
  <si>
    <t>I psykiatriske sykehus-avd.</t>
  </si>
  <si>
    <t>Sum pr. 31.12/.2007 / hele 2007</t>
  </si>
  <si>
    <t>Sum pr. 31.12/.2007 / hele 2006</t>
  </si>
  <si>
    <t xml:space="preserve"> -</t>
  </si>
  <si>
    <t>Sum hele 2012</t>
  </si>
  <si>
    <t>Sum hele 2013</t>
  </si>
  <si>
    <t xml:space="preserve">Tabell 3 -2 - C -  Utskrivningsklare pasienter i somatiske og psykiatriske sykehusavdelinger </t>
  </si>
  <si>
    <t>Tabell 3 -2 - D - Søknader og avslag på sykehjemsplass i år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</si>
  <si>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</si>
  <si>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</si>
  <si>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</si>
  <si>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</si>
  <si>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</si>
  <si>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</si>
  <si>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</si>
  <si>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</si>
  <si>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2009</t>
  </si>
  <si>
    <t>SUM 2013</t>
  </si>
  <si>
    <t>Tabell 3 -2 - E - Klager etter avslag på sykehjemsplass i år</t>
  </si>
  <si>
    <t>Antall klager etter avslag på sykehjemsplass</t>
  </si>
  <si>
    <t xml:space="preserve"> Antall vedtak omgjort av bydelen som følge av klage</t>
  </si>
  <si>
    <t>Sum antall vedtak omgjort som følge av klage</t>
  </si>
  <si>
    <t>Ny tabell 2009</t>
  </si>
  <si>
    <t>Antall klager etter avslag på sykehjems-plass</t>
  </si>
  <si>
    <t>3-2-F Alternativt tilbud til personer som har fått avslag på søknad om langtidsopphold i sykehjem</t>
  </si>
  <si>
    <t>Herav antall som har fått andre tilbud (spesifiser under)</t>
  </si>
  <si>
    <t>Sum antall personer som har fått alternativt tilbud</t>
  </si>
  <si>
    <t>Herav antall som har fått vedtak om kun praktisk bistand</t>
  </si>
  <si>
    <t>1) Noen personer har fått flere enn et alternativt tilbud. Disse blir regnet med flere ganger.</t>
  </si>
  <si>
    <t>Saksbehandlingstid fra mottatt klage til nytt vedtak er fattet i bydelen</t>
  </si>
  <si>
    <t>Gjennomsnitt 2013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</si>
  <si>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</si>
  <si>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</si>
  <si>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</si>
  <si>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</si>
  <si>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</si>
  <si>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Antall liggedøgn totalt for alle beboere som har avsluttet sitt korttids-opphold hittil i år 2)</t>
  </si>
  <si>
    <t>Gjennomsnittlig antall liggedøgn per beboer (langtid) 2)</t>
  </si>
  <si>
    <t>Gjennomsnittlig antall liggedøgn per beboer (korttid) 2)</t>
  </si>
  <si>
    <t>SUM totalt</t>
  </si>
  <si>
    <t>Tabell 3-4 - A - Egenbetaling for heldøgnsplasser i eldreomsorgsinstitusjoner som bydelen disponerer</t>
  </si>
  <si>
    <t>Tabell 3-4 - B1 - HMS i pleie- og omsorgssektoren - internkontroll i helse- og sosialtjenesten</t>
  </si>
  <si>
    <t>I hele 1000 kroner</t>
  </si>
  <si>
    <t>I hele kroner</t>
  </si>
  <si>
    <t>Internkontroll i 2006</t>
  </si>
  <si>
    <t>Internkontroll i 2007</t>
  </si>
  <si>
    <t>Internkontroll i 2008</t>
  </si>
  <si>
    <t>Internkontroll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</si>
  <si>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</si>
  <si>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</si>
  <si>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</si>
  <si>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</si>
  <si>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</si>
  <si>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</si>
  <si>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</si>
  <si>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Har bydelen etablert et skriftlig system for intern-kontroll i sosial- og helsetjenesten?</t>
  </si>
  <si>
    <t>Når ble dette systemet sist revidert?</t>
  </si>
  <si>
    <t>Ja</t>
  </si>
  <si>
    <t>06</t>
  </si>
  <si>
    <t>nov 07</t>
  </si>
  <si>
    <t>ja</t>
  </si>
  <si>
    <t>12/2006</t>
  </si>
  <si>
    <t>10/2007</t>
  </si>
  <si>
    <t>09/06</t>
  </si>
  <si>
    <t>JA</t>
  </si>
  <si>
    <t>04/03</t>
  </si>
  <si>
    <t>11/06</t>
  </si>
  <si>
    <t>08/07</t>
  </si>
  <si>
    <t>Delvis</t>
  </si>
  <si>
    <t>0</t>
  </si>
  <si>
    <t>?</t>
  </si>
  <si>
    <t>05/2005</t>
  </si>
  <si>
    <t>12/07</t>
  </si>
  <si>
    <t>07/07</t>
  </si>
  <si>
    <t>06/05</t>
  </si>
  <si>
    <t>8/2006</t>
  </si>
  <si>
    <t>02/07</t>
  </si>
  <si>
    <t>05/06</t>
  </si>
  <si>
    <t>05/07</t>
  </si>
  <si>
    <t>06/06</t>
  </si>
  <si>
    <t>01/2007</t>
  </si>
  <si>
    <t>Nei</t>
  </si>
  <si>
    <t xml:space="preserve">SUM </t>
  </si>
  <si>
    <t xml:space="preserve"> - 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</si>
  <si>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</si>
  <si>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</si>
  <si>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</si>
  <si>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</si>
  <si>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</si>
  <si>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</si>
  <si>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 xml:space="preserve">  Personer med individuell alarm i egen bolig </t>
  </si>
  <si>
    <t>Sum pr 31.12.13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</si>
  <si>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</si>
  <si>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</si>
  <si>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</si>
  <si>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</si>
  <si>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</si>
  <si>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</si>
  <si>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Tabell 3 -10 - A -  Personer med utviklingshemming registrert i bydelen (som bydelen har øk. ansvar for) pr. 31.12</t>
  </si>
  <si>
    <t>Antall totalt</t>
  </si>
  <si>
    <t>Herav antall med vedtak</t>
  </si>
  <si>
    <t>0-15 år</t>
  </si>
  <si>
    <t>16-49 år</t>
  </si>
  <si>
    <t>50 år og over</t>
  </si>
  <si>
    <t>SUM 2008</t>
  </si>
  <si>
    <t>SUM 2007</t>
  </si>
  <si>
    <t>SUM 2006</t>
  </si>
  <si>
    <t>SUM 2005</t>
  </si>
  <si>
    <t>SUM 2004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</si>
  <si>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</si>
  <si>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</si>
  <si>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</si>
  <si>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</si>
  <si>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</si>
  <si>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</si>
  <si>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</si>
  <si>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</si>
  <si>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</si>
  <si>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</si>
  <si>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</si>
  <si>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</si>
  <si>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</si>
  <si>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</si>
  <si>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</si>
  <si>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</si>
  <si>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</si>
  <si>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Sum 2007</t>
  </si>
  <si>
    <t>Tabell 3 -14 - A1 -  Eldresentre - personell og årsverk pr. 31.12.</t>
  </si>
  <si>
    <t>Tabell 3 -14 - A2 -  Eldresentre - brukere pr. 31.12.</t>
  </si>
  <si>
    <t>Antall årsverk</t>
  </si>
  <si>
    <t>Brukere</t>
  </si>
  <si>
    <t>Brukere pr. senter</t>
  </si>
  <si>
    <t>Inngått driftsavtale</t>
  </si>
  <si>
    <t>Fast ansatte</t>
  </si>
  <si>
    <t>Frivillige</t>
  </si>
  <si>
    <t>Sum årsverk</t>
  </si>
  <si>
    <t>Antall hjemler</t>
  </si>
  <si>
    <t>Antall registrerte brukere</t>
  </si>
  <si>
    <t>Gjennom-snittlig antall brukere pr. årsverk - fast ansatte</t>
  </si>
  <si>
    <t>Gjennomsnittlig antall brukere pr. årsverk- faste og frivillige</t>
  </si>
  <si>
    <t>Antall registrerte brukere totalt</t>
  </si>
  <si>
    <t>Brukerandel   1)</t>
  </si>
  <si>
    <t>Avvik fra bygjennom-snittet</t>
  </si>
  <si>
    <t>Senter 1</t>
  </si>
  <si>
    <t>Senter 2</t>
  </si>
  <si>
    <t>Senter 3</t>
  </si>
  <si>
    <t>Senter 4</t>
  </si>
  <si>
    <t>Senter 5</t>
  </si>
  <si>
    <t>Senter 6</t>
  </si>
  <si>
    <t>SUM pr. 31.12.09</t>
  </si>
  <si>
    <t>SUM pr. 31.12.08</t>
  </si>
  <si>
    <t>SUM pr. 31.12.07</t>
  </si>
  <si>
    <t>1) Antall brukere i % av antall innbyggere ≥ 67 år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</si>
  <si>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</si>
  <si>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</si>
  <si>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</si>
  <si>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</si>
  <si>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</si>
  <si>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</si>
  <si>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Saksbehandlingstid fra mottatt klage til saken er avgjort hos Fylkesmannen</t>
  </si>
  <si>
    <t>Tabell 3 -2 - B -  Saksbehandlingstider i pleie- og omsorgssektoren - institusjonstjenesten - hittil i år</t>
  </si>
  <si>
    <t>Gjennomsnitt  pr. 3. tertial 2013</t>
  </si>
  <si>
    <t>Gjennomsnitt pr. 2. tertial 2013</t>
  </si>
  <si>
    <t>Gjennomsnitt pr. 1. tertial 2013</t>
  </si>
  <si>
    <t>Tabell 3 - 5 - B - A2 - Antall vedtakstimer i hjemmtjenesten - hittil i år</t>
  </si>
  <si>
    <t>SUM pr 1. tertial 2013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</si>
  <si>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</si>
  <si>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</si>
  <si>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</si>
  <si>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</si>
  <si>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</si>
  <si>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</si>
  <si>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</si>
  <si>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</si>
  <si>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</si>
  <si>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</si>
  <si>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</si>
  <si>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</si>
  <si>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</si>
  <si>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</si>
  <si>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</si>
  <si>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</si>
  <si>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</si>
  <si>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</si>
  <si>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Dag-opphold  - gerica-tjenesten dag-re-habilitering 1)</t>
  </si>
  <si>
    <t>Herav gerica-tjeneste Dag-senter for fysisk funksjons-hemmede</t>
  </si>
  <si>
    <t>Dag-opphold  - gerica-tjenesten dag-rehabili-tering 1)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</si>
  <si>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</si>
  <si>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</si>
  <si>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</si>
  <si>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</si>
  <si>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</si>
  <si>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</si>
  <si>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</si>
  <si>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</si>
  <si>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</si>
  <si>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</si>
  <si>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SUM 1. kvartal 2014</t>
  </si>
  <si>
    <t>xxxxx</t>
  </si>
  <si>
    <t>SUM pr. 1. kvartal 2014</t>
  </si>
  <si>
    <t>Gjennomsnitt 1. kvartal 2014</t>
  </si>
  <si>
    <t>Budsjett 2014</t>
  </si>
  <si>
    <t xml:space="preserve">FO1 Helse, sosial og nærmiljø </t>
  </si>
  <si>
    <t>FO3 Pleie og omsorg</t>
  </si>
  <si>
    <t>FO4 Øko- nomisk sosial-hjelp og KVP</t>
  </si>
  <si>
    <t>Gamle Oslo</t>
  </si>
  <si>
    <t>Grünerløkka</t>
  </si>
  <si>
    <t>Sagene</t>
  </si>
  <si>
    <t>St.Hanshaugen</t>
  </si>
  <si>
    <t>Frogner</t>
  </si>
  <si>
    <t>Ullern</t>
  </si>
  <si>
    <t>Vestre Aker</t>
  </si>
  <si>
    <t>Nordre Aker</t>
  </si>
  <si>
    <t>Bjerke</t>
  </si>
  <si>
    <t>Grorud</t>
  </si>
  <si>
    <t>Stovner</t>
  </si>
  <si>
    <t>Alna</t>
  </si>
  <si>
    <t>Østensjø</t>
  </si>
  <si>
    <t>Nordstrand</t>
  </si>
  <si>
    <t>Søndre Nordstrand</t>
  </si>
  <si>
    <t>Gjennomsnitt  pr. 1. kvartal 2014</t>
  </si>
  <si>
    <t>SUM 2. tertial 2014</t>
  </si>
  <si>
    <t>Gjennomsnitt  pr. 2. tertial 2014</t>
  </si>
  <si>
    <t>SUM pr. 2. tertial 2014</t>
  </si>
  <si>
    <t>Gjennomsnitt 2. tertial 2014</t>
  </si>
  <si>
    <t>SUM 2 . tertial 2014</t>
  </si>
  <si>
    <t>SUM 3. tertial 2014</t>
  </si>
  <si>
    <t>Andel brukere som har valgt privat leverandør</t>
  </si>
  <si>
    <t>Gjennomsnitt  pr. 3. tertial 2014</t>
  </si>
  <si>
    <t>Gjennomsnitt 3. tertial 2014</t>
  </si>
  <si>
    <t>SUM 2014</t>
  </si>
  <si>
    <t>Sum hele 2014</t>
  </si>
  <si>
    <t>Ant. saker som ikke er beh. av andre årsaker (dødfall mm)</t>
  </si>
  <si>
    <t>Antall søknader, overf. fra forrige år</t>
  </si>
  <si>
    <t>Antall søknader i år</t>
  </si>
  <si>
    <t>Antall innvilgede søknader *)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</si>
  <si>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</si>
  <si>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</si>
  <si>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</si>
  <si>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</si>
  <si>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</si>
  <si>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>12/14</t>
  </si>
  <si>
    <t>09/14</t>
  </si>
  <si>
    <t xml:space="preserve">Brukerundersøkelse i hjemmesykepleien </t>
  </si>
  <si>
    <t xml:space="preserve">Brukerundersøkelse i praktisk bistand </t>
  </si>
  <si>
    <t xml:space="preserve">  Personer med individuell bærbar alarm til inne- og utebruk med GPS</t>
  </si>
  <si>
    <t>Sum pr 31.12.14</t>
  </si>
  <si>
    <t>xxxx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</si>
  <si>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</si>
  <si>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</si>
  <si>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</si>
  <si>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</si>
  <si>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</si>
  <si>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</si>
  <si>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>Sum pr 31.12.2014</t>
  </si>
  <si>
    <t>Bydel Søndre Nordstrand 1)</t>
  </si>
  <si>
    <t>1) Seniorveileder er tilknyttet rehabiliteringstjenesten</t>
  </si>
  <si>
    <t xml:space="preserve">Årsverk </t>
  </si>
  <si>
    <t>3-8-B TRYGGHETSALARMER PR. 31.12.</t>
  </si>
  <si>
    <t>Inngåtte driftsavtaler -  Nei - betyr ofte kommunal tjeneste der det ikke inngås driftsavtaler.</t>
  </si>
  <si>
    <t xml:space="preserve">90 - 94 år </t>
  </si>
  <si>
    <t>95 + år</t>
  </si>
  <si>
    <t>90-94 år</t>
  </si>
  <si>
    <t>95 år +</t>
  </si>
  <si>
    <t>SUM 2. tertial 2015</t>
  </si>
  <si>
    <t>Gjennomsnitt  pr. 2. tertial 2015</t>
  </si>
  <si>
    <t>SUM pr. 2. tertial 2015</t>
  </si>
  <si>
    <t xml:space="preserve"> ≥ 95 år</t>
  </si>
  <si>
    <t>Mottagere av avlastning utenfor institusjon</t>
  </si>
  <si>
    <t>Mottagere av omsorgslønn</t>
  </si>
  <si>
    <t>Mottagere av begge tjenester</t>
  </si>
  <si>
    <t>Herav mottagere som også mottar praktisk bistand og/eller hjemmesykepleie</t>
  </si>
  <si>
    <t>Totalt antall mottagere av hjemmetjenester inkl. avlastning utenfor institusjon og omsorgslønn</t>
  </si>
  <si>
    <t>Summeringstabell</t>
  </si>
  <si>
    <t>Tabell 3 - 5 - C - A2 - Antall mottagere av hverdagsrehabilitering 1), antall vedtakstimer og antall utførte timer - hittil i år</t>
  </si>
  <si>
    <t>Antall vedtakstimer</t>
  </si>
  <si>
    <t>Antall utførte timer</t>
  </si>
  <si>
    <t>Andel utførte av vedtatte timer</t>
  </si>
  <si>
    <t>Gj.snittlig antall utførte vedtakstimer pr mottager</t>
  </si>
  <si>
    <t>1) Bistand til opplæring av funksjons- og mestringsevne i dagliglivets gjøremål i brukers hjem eller nærmiljø</t>
  </si>
  <si>
    <t>Antall mottagere av hverdags-rehabilitering</t>
  </si>
  <si>
    <t>Bydel Frogner 2)</t>
  </si>
  <si>
    <t>Bydel Ullern 2)</t>
  </si>
  <si>
    <t>Bydel Bjerke 2)</t>
  </si>
  <si>
    <t>Bydel Grorud 2)</t>
  </si>
  <si>
    <t>2) Fire bydeler har ennå ikke startet opp tilbud om hverdagsrehabilitering og/eller registrering av dette tilbudet</t>
  </si>
  <si>
    <t>Gjennomsnitt 2. tertial 2015</t>
  </si>
  <si>
    <t>* Ny tabell 2. tertial 2015</t>
  </si>
  <si>
    <t>Tabell 3.2. Kostnadsnøkler pr. funksjonsområde for 2015</t>
  </si>
  <si>
    <t>FO2A Barnehager</t>
  </si>
  <si>
    <t xml:space="preserve">FO2B Oppvekst              </t>
  </si>
  <si>
    <t>Merk:</t>
  </si>
  <si>
    <t>Alle tall er verdier med flytende desimaler.</t>
  </si>
  <si>
    <t>I trykt Grønt hefte 2015 er FO2A-fordeling vist i tabell 2.5, men er her tatt med sammen med øvrige FO.</t>
  </si>
  <si>
    <t>SUM 3. tertial 2015</t>
  </si>
  <si>
    <t>Tabell 3 -1 - B - A1 - Beboere i institusjon som bydelen betaler for - pr. 31.12.  - Aldersfordeling - sum kvinner og menn</t>
  </si>
  <si>
    <t>Tabell 3 -1 - B - A2 - Beboere i institusjon som bydelen betaler for - pr. 31.12.  - Aldersfordeling - sum menn</t>
  </si>
  <si>
    <t xml:space="preserve">Tabell 3 -1 - B - A3 - Beboere i institusjon som bydelen betaler for - pr. 31.12.  - Aldersfordeling - sum kvinner </t>
  </si>
  <si>
    <t>Tabell 3 -1 - B - A4 - Aldersfordeling for beboere i sykehjem pr. 31.12 - Sum kvinner og menn</t>
  </si>
  <si>
    <t>Tabell 3 -1 - B - A5 - Aldersfordeling for beboere i aldershjem pr. 31.12.  - Sum kvinner og menn</t>
  </si>
  <si>
    <t>Tabell 3 -1 - B - A6 - Aldersfordeling for beboere i boform m/heldøgns pleie og omsorg pr. 31.12.  - Sum kvinner og menn</t>
  </si>
  <si>
    <t>Tabell 3 -1 - B - A7 - Aldersfordeling for beboere i barneboliger og avlastningsboliger pr. 31.12.  - Sum kvinner og menn</t>
  </si>
  <si>
    <t>Tabell 3 -1 - B - A8 - Aldersfordeling for beboere med vedtak om korttidsopphold pr. 31.12.  - Sum kvinner og menn</t>
  </si>
  <si>
    <t>Tabell 3 -1 - B - A9 - Aldersfordeling for beboere i skjermet plass for demente pr. 31.12.  - Sum kvinner og menn</t>
  </si>
  <si>
    <t>Tabell 3 -9 - A2 -  Beboere med vedtak om bolig til pleie og omsorgsformål - antall 0 - 17 år - pr. 31.12.  *)</t>
  </si>
  <si>
    <t>Tabell 3 -9 - A3 -  Beboere med vedtak om bolig til pleie og omsorgsformål - antall 18 - 49 år - pr. 31.12.  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</si>
  <si>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</si>
  <si>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</si>
  <si>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</si>
  <si>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</si>
  <si>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</si>
  <si>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A10 -  Beboere med vedtak om bolig til pleie og omsorgsformål - antall ≥ 95 år - pr. 31.12.  *)</t>
  </si>
  <si>
    <t>Tabell 3 -9 - A1 -  Beboere med vedtak om bolig til pleie og omsorgsformål - sum alle aldersgrupper - pr. 31.12.  *)</t>
  </si>
  <si>
    <t>Tabell 3 -9 - A9 -  Beboere med vedtak om bolig til pleie og omsorgsformål - antall 90 - 94 år - pr. 31.12.  *)</t>
  </si>
  <si>
    <t>Tabell 3 -9 - A11 -  Beboere med vedtak om bolig til pleie og omsorgsformål - sum antall  ≥ 90 år - pr. 31.12.  *)</t>
  </si>
  <si>
    <t>SUM 2015</t>
  </si>
  <si>
    <t>06/15</t>
  </si>
  <si>
    <t>12/15</t>
  </si>
  <si>
    <t>02/15</t>
  </si>
  <si>
    <t>03/15</t>
  </si>
  <si>
    <t>06/12</t>
  </si>
  <si>
    <t>10/15</t>
  </si>
  <si>
    <t>05/15</t>
  </si>
  <si>
    <t>11/15</t>
  </si>
  <si>
    <t xml:space="preserve">Ja </t>
  </si>
  <si>
    <t>Tabell 3 - 1 - D1 og D2 - Beboere i utenbys sykehjem og øvrige institusjonsplasser pr. 31.12.</t>
  </si>
  <si>
    <t>Tabell 3 - 2  - A7 -  Tid på venteliste for plass ved et bestemt sykehjem ("Fritt sykehjemsvalg") pr. 31.12.</t>
  </si>
  <si>
    <t>Tabell 3 - 2  - A6 -  Tid på venteliste for sykehjemsplass pr. 31.12. - sum alle kategorier</t>
  </si>
  <si>
    <t>Tabell 3 - 2  - A5 -  Tid på venteliste for sykehjemsplass pr. 31.12. - venter i korttidsplass i sykehjem   1)</t>
  </si>
  <si>
    <t>Tabell 3 - 2  - A4 -  Tid på venteliste for sykehjemsplass pr. 31.12. - venter i eget hjem</t>
  </si>
  <si>
    <t>Tabell 3 - 2  - A4 -  Tid på venteliste for sykehjemsplass pr. 31.12. - venter i andre institusjoner</t>
  </si>
  <si>
    <t>Gjennomsnitt  pr. 3. tertial 2015</t>
  </si>
  <si>
    <t>Sum hele 2015</t>
  </si>
  <si>
    <t>s</t>
  </si>
  <si>
    <t xml:space="preserve">Gjennomsnitt 2015 </t>
  </si>
  <si>
    <t>SUM pr. 3. tertial 2015</t>
  </si>
  <si>
    <t>Tabell 3 - 5 - A -  Brukere av hjemmetjenester pr. 31.12.   *)</t>
  </si>
  <si>
    <t>Tabell 3 - 5 - B -  Sum brukere av hjemmetjenester pr. 31.12. - antall med private tjenesteyter   *)</t>
  </si>
  <si>
    <t>Tabell 3 - 5 - A -2  Antall personer som mottar tjenestene avlastning utenfor institusjon og omsorgslønn pr 31.12.   *)</t>
  </si>
  <si>
    <t>SUM pr 3. tertial 2015</t>
  </si>
  <si>
    <t>SUM pr 2. tertial 2015</t>
  </si>
  <si>
    <t>Gjennomsnitt 3. tertial 2015</t>
  </si>
  <si>
    <t>Sum 2015</t>
  </si>
  <si>
    <t>**</t>
  </si>
  <si>
    <t>N</t>
  </si>
  <si>
    <t>Ikke publisert i trykt utgave 2013 og 2014. Registrering av brukere praktiseres ulikt ved sentrene, og tallene er derfor ikke pålitelige.</t>
  </si>
  <si>
    <t>Sum pr 31.12.2015</t>
  </si>
  <si>
    <t>Er tilknyttet søknads-kontor eller annet</t>
  </si>
  <si>
    <t>Bydel Frogner 3)</t>
  </si>
  <si>
    <t>Bydel Vestre Aker 3)</t>
  </si>
  <si>
    <t>3) Bydelene Frogner og Vestre Aker fører ikke timevedtak for tjenesten dagrehabilitering</t>
  </si>
  <si>
    <t>Kriteriebefolkningen i bydelene etter alder per 1.1.2016*</t>
  </si>
  <si>
    <t>Justert befolkning i aldersgruppene 67 år over</t>
  </si>
  <si>
    <t>Netto justering - institusjon m/ utenbys og Omsorg +</t>
  </si>
  <si>
    <t>* Etter korreksjon for befolkning 67 år og over i institusjon og Omsorg+. Det er 76 utenbys beboere som bydelene er betalingsansvarlig for, jf. sum Netto justering - institusjon m/ utenbys og Omsorg +</t>
  </si>
  <si>
    <t>Bydelene har oppgitt at det er 15 utenbys beboere på institusjon som er Folkeregistrert i Oslo kommune uten registrert adresse (dvs. "Uoppgitt" Oslo).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</si>
  <si>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</si>
  <si>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</si>
  <si>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</si>
  <si>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</si>
  <si>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</si>
  <si>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</si>
  <si>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</si>
  <si>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</si>
  <si>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</si>
  <si>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</si>
  <si>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</si>
  <si>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Sum antall innbyggere 3)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</si>
  <si>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</si>
  <si>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</si>
  <si>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</si>
  <si>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</si>
  <si>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</si>
  <si>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</si>
  <si>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>1)  Inkluderer brukere som har vedtak om bolig til pleie- og omsorgsformål</t>
  </si>
  <si>
    <t xml:space="preserve">2)  Andel brukere hhv. &lt; 67 år, 67 - 79 år, 80 -89 år, og ≥ 90 år, i forhold til antall innbyggere i samme aldresgrupper  </t>
  </si>
  <si>
    <t xml:space="preserve">3) Kriteriebefolkning pr 01.01.2016 justert for sykehjemsbeboere i andre bydeler. Personer uten registrert adresse er ikke inkludert. </t>
  </si>
  <si>
    <t>Tabell 3-6 - A -  Andel brukere av hjemmetjenester pr. 31.12. av antall innbyggere i samme aldersgruppe.   1)</t>
  </si>
  <si>
    <t>Rapporteres 2. tertial 2016</t>
  </si>
  <si>
    <t>Sum pr 31.12.15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</si>
</sst>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0.0&quot; &quot;%"/>
    <numFmt numFmtId="165" formatCode="0&quot; &quot;%"/>
    <numFmt numFmtId="166" formatCode="0.0"/>
    <numFmt numFmtId="167" formatCode="&quot; &quot;#,##0&quot; &quot;;&quot; (&quot;#,##0&quot;)&quot;;&quot; -&quot;00&quot; &quot;;&quot; &quot;@&quot; &quot;"/>
    <numFmt numFmtId="168" formatCode="0.00&quot; &quot;%"/>
    <numFmt numFmtId="169" formatCode="#,##0.000"/>
    <numFmt numFmtId="170" formatCode="&quot; &quot;#,##0.00&quot; &quot;;&quot; (&quot;#,##0.00&quot;)&quot;;&quot; -&quot;00&quot; &quot;;&quot; &quot;@&quot; &quot;"/>
    <numFmt numFmtId="171" formatCode="#,##0.0"/>
    <numFmt numFmtId="172" formatCode="0%"/>
    <numFmt numFmtId="173" formatCode="_(* #,##0.00_);_(* \(#,##0.00\);_(* &quot;-&quot;??_);_(@_)"/>
    <numFmt numFmtId="174" formatCode="d/m/yy"/>
    <numFmt numFmtId="175" formatCode="#,##0;&quot;-&quot;#,##0"/>
  </numFmts>
  <fonts count="4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2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40">
    <xf numFmtId="0" fontId="0" fillId="0" borderId="0"/>
    <xf numFmtId="17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8" fillId="0" borderId="0" applyNumberFormat="0" applyFont="0" applyBorder="0" applyProtection="0"/>
    <xf numFmtId="165" fontId="8" fillId="0" borderId="0" applyFont="0" applyFill="0" applyBorder="0" applyAlignment="0" applyProtection="0"/>
    <xf numFmtId="0" fontId="9" fillId="0" borderId="0" applyNumberFormat="0" applyBorder="0" applyProtection="0"/>
    <xf numFmtId="0" fontId="20" fillId="0" borderId="0"/>
    <xf numFmtId="170" fontId="8" fillId="0" borderId="0" applyFont="0" applyFill="0" applyBorder="0" applyAlignment="0" applyProtection="0"/>
    <xf numFmtId="0" fontId="7" fillId="0" borderId="0"/>
    <xf numFmtId="0" fontId="24" fillId="0" borderId="0"/>
    <xf numFmtId="9" fontId="24" fillId="0" borderId="0" applyFont="0" applyFill="0" applyBorder="0" applyAlignment="0" applyProtection="0"/>
    <xf numFmtId="0" fontId="19" fillId="0" borderId="0"/>
    <xf numFmtId="17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0" fillId="0" borderId="0"/>
    <xf numFmtId="172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8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8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4" fillId="0" borderId="0"/>
    <xf numFmtId="9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9" fillId="0" borderId="0" applyNumberFormat="0" applyBorder="0" applyProtection="0"/>
    <xf numFmtId="175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0" fillId="0" borderId="0" applyFont="0" applyFill="0" applyBorder="0" applyAlignment="0" applyProtection="0"/>
  </cellStyleXfs>
  <cellXfs count="1881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wrapText="1"/>
    </xf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164" fontId="10" fillId="0" borderId="0" xfId="2" applyNumberFormat="1" applyFont="1"/>
    <xf numFmtId="3" fontId="10" fillId="0" borderId="0" xfId="0" applyNumberFormat="1" applyFont="1"/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wrapText="1"/>
    </xf>
    <xf numFmtId="3" fontId="10" fillId="0" borderId="17" xfId="0" applyNumberFormat="1" applyFont="1" applyBorder="1"/>
    <xf numFmtId="3" fontId="10" fillId="0" borderId="19" xfId="0" applyNumberFormat="1" applyFont="1" applyBorder="1"/>
    <xf numFmtId="3" fontId="10" fillId="0" borderId="20" xfId="0" applyNumberFormat="1" applyFont="1" applyBorder="1"/>
    <xf numFmtId="0" fontId="10" fillId="0" borderId="21" xfId="2" applyNumberFormat="1" applyFont="1" applyBorder="1"/>
    <xf numFmtId="0" fontId="10" fillId="0" borderId="13" xfId="0" applyFont="1" applyFill="1" applyBorder="1" applyAlignment="1">
      <alignment horizontal="center"/>
    </xf>
    <xf numFmtId="0" fontId="10" fillId="0" borderId="22" xfId="0" applyFont="1" applyFill="1" applyBorder="1" applyAlignment="1">
      <alignment wrapText="1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wrapText="1"/>
    </xf>
    <xf numFmtId="3" fontId="10" fillId="0" borderId="25" xfId="0" applyNumberFormat="1" applyFont="1" applyBorder="1"/>
    <xf numFmtId="0" fontId="10" fillId="0" borderId="27" xfId="2" applyNumberFormat="1" applyFont="1" applyBorder="1"/>
    <xf numFmtId="0" fontId="14" fillId="0" borderId="0" xfId="0" applyFont="1"/>
    <xf numFmtId="0" fontId="10" fillId="0" borderId="0" xfId="0" applyFont="1" applyFill="1" applyAlignment="1">
      <alignment horizontal="left" vertical="center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167" fontId="10" fillId="0" borderId="29" xfId="1" applyNumberFormat="1" applyFont="1" applyBorder="1"/>
    <xf numFmtId="3" fontId="10" fillId="0" borderId="0" xfId="0" applyNumberFormat="1" applyFont="1" applyFill="1"/>
    <xf numFmtId="167" fontId="10" fillId="0" borderId="19" xfId="1" applyNumberFormat="1" applyFont="1" applyBorder="1"/>
    <xf numFmtId="3" fontId="10" fillId="0" borderId="36" xfId="0" applyNumberFormat="1" applyFont="1" applyBorder="1"/>
    <xf numFmtId="0" fontId="14" fillId="0" borderId="0" xfId="0" applyFont="1" applyFill="1"/>
    <xf numFmtId="0" fontId="14" fillId="0" borderId="0" xfId="0" applyFont="1" applyAlignment="1">
      <alignment horizontal="center"/>
    </xf>
    <xf numFmtId="167" fontId="10" fillId="0" borderId="25" xfId="1" applyNumberFormat="1" applyFont="1" applyBorder="1"/>
    <xf numFmtId="0" fontId="14" fillId="0" borderId="43" xfId="0" applyFont="1" applyBorder="1" applyAlignment="1">
      <alignment horizontal="center" wrapText="1"/>
    </xf>
    <xf numFmtId="164" fontId="10" fillId="0" borderId="30" xfId="2" applyNumberFormat="1" applyFont="1" applyBorder="1"/>
    <xf numFmtId="164" fontId="10" fillId="0" borderId="33" xfId="2" applyNumberFormat="1" applyFont="1" applyBorder="1"/>
    <xf numFmtId="164" fontId="10" fillId="0" borderId="42" xfId="2" applyNumberFormat="1" applyFont="1" applyBorder="1"/>
    <xf numFmtId="0" fontId="10" fillId="4" borderId="0" xfId="0" applyFont="1" applyFill="1" applyAlignment="1"/>
    <xf numFmtId="0" fontId="10" fillId="4" borderId="0" xfId="0" applyFont="1" applyFill="1"/>
    <xf numFmtId="0" fontId="15" fillId="0" borderId="0" xfId="0" applyFont="1" applyAlignment="1">
      <alignment horizontal="left"/>
    </xf>
    <xf numFmtId="0" fontId="15" fillId="0" borderId="0" xfId="0" applyFont="1"/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16" fillId="5" borderId="0" xfId="0" applyFont="1" applyFill="1"/>
    <xf numFmtId="0" fontId="10" fillId="0" borderId="0" xfId="0" applyFont="1" applyFill="1" applyAlignment="1">
      <alignment horizontal="left"/>
    </xf>
    <xf numFmtId="3" fontId="10" fillId="0" borderId="19" xfId="0" applyNumberFormat="1" applyFont="1" applyFill="1" applyBorder="1"/>
    <xf numFmtId="3" fontId="14" fillId="0" borderId="0" xfId="0" applyNumberFormat="1" applyFont="1"/>
    <xf numFmtId="165" fontId="10" fillId="0" borderId="0" xfId="2" applyFont="1"/>
    <xf numFmtId="0" fontId="10" fillId="0" borderId="3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2" xfId="0" applyFont="1" applyBorder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54" xfId="0" applyFont="1" applyBorder="1" applyAlignment="1">
      <alignment horizontal="center" wrapText="1"/>
    </xf>
    <xf numFmtId="0" fontId="10" fillId="0" borderId="0" xfId="0" applyFont="1" applyFill="1" applyAlignment="1"/>
    <xf numFmtId="0" fontId="14" fillId="0" borderId="55" xfId="0" applyFont="1" applyBorder="1" applyAlignment="1">
      <alignment horizontal="center" wrapText="1"/>
    </xf>
    <xf numFmtId="3" fontId="10" fillId="0" borderId="33" xfId="0" applyNumberFormat="1" applyFont="1" applyBorder="1"/>
    <xf numFmtId="167" fontId="10" fillId="0" borderId="11" xfId="1" applyNumberFormat="1" applyFont="1" applyBorder="1"/>
    <xf numFmtId="167" fontId="10" fillId="0" borderId="17" xfId="1" applyNumberFormat="1" applyFont="1" applyBorder="1"/>
    <xf numFmtId="167" fontId="10" fillId="0" borderId="23" xfId="1" applyNumberFormat="1" applyFont="1" applyBorder="1"/>
    <xf numFmtId="167" fontId="10" fillId="0" borderId="0" xfId="1" applyNumberFormat="1" applyFont="1"/>
    <xf numFmtId="0" fontId="14" fillId="0" borderId="57" xfId="0" applyFont="1" applyBorder="1" applyAlignment="1">
      <alignment horizontal="center" wrapText="1"/>
    </xf>
    <xf numFmtId="1" fontId="10" fillId="0" borderId="17" xfId="0" applyNumberFormat="1" applyFont="1" applyBorder="1"/>
    <xf numFmtId="169" fontId="0" fillId="0" borderId="0" xfId="0" applyNumberFormat="1"/>
    <xf numFmtId="0" fontId="10" fillId="0" borderId="20" xfId="0" applyFont="1" applyFill="1" applyBorder="1" applyAlignment="1">
      <alignment wrapText="1"/>
    </xf>
    <xf numFmtId="0" fontId="10" fillId="0" borderId="15" xfId="0" applyFont="1" applyFill="1" applyBorder="1" applyAlignment="1">
      <alignment wrapText="1"/>
    </xf>
    <xf numFmtId="3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3" fontId="10" fillId="0" borderId="60" xfId="0" applyNumberFormat="1" applyFont="1" applyBorder="1"/>
    <xf numFmtId="3" fontId="10" fillId="0" borderId="61" xfId="0" applyNumberFormat="1" applyFont="1" applyBorder="1"/>
    <xf numFmtId="3" fontId="10" fillId="0" borderId="64" xfId="0" applyNumberFormat="1" applyFont="1" applyBorder="1"/>
    <xf numFmtId="3" fontId="10" fillId="0" borderId="65" xfId="0" applyNumberFormat="1" applyFont="1" applyBorder="1"/>
    <xf numFmtId="3" fontId="10" fillId="0" borderId="67" xfId="0" applyNumberFormat="1" applyFont="1" applyBorder="1"/>
    <xf numFmtId="3" fontId="10" fillId="0" borderId="68" xfId="0" applyNumberFormat="1" applyFont="1" applyBorder="1"/>
    <xf numFmtId="0" fontId="22" fillId="0" borderId="0" xfId="0" applyFont="1"/>
    <xf numFmtId="0" fontId="22" fillId="5" borderId="0" xfId="0" applyFont="1" applyFill="1"/>
    <xf numFmtId="0" fontId="22" fillId="0" borderId="0" xfId="0" applyFont="1" applyAlignment="1">
      <alignment horizontal="left" vertical="center"/>
    </xf>
    <xf numFmtId="165" fontId="10" fillId="0" borderId="60" xfId="2" applyFont="1" applyBorder="1"/>
    <xf numFmtId="165" fontId="10" fillId="0" borderId="61" xfId="2" applyFont="1" applyBorder="1"/>
    <xf numFmtId="165" fontId="10" fillId="0" borderId="62" xfId="2" applyFont="1" applyBorder="1"/>
    <xf numFmtId="165" fontId="10" fillId="0" borderId="63" xfId="2" applyFont="1" applyBorder="1"/>
    <xf numFmtId="165" fontId="10" fillId="0" borderId="64" xfId="2" applyFont="1" applyBorder="1"/>
    <xf numFmtId="165" fontId="10" fillId="0" borderId="65" xfId="2" applyFont="1" applyBorder="1"/>
    <xf numFmtId="0" fontId="14" fillId="0" borderId="73" xfId="0" applyFont="1" applyBorder="1" applyAlignment="1">
      <alignment horizontal="center"/>
    </xf>
    <xf numFmtId="0" fontId="14" fillId="0" borderId="93" xfId="0" applyFont="1" applyFill="1" applyBorder="1" applyAlignment="1">
      <alignment wrapText="1"/>
    </xf>
    <xf numFmtId="0" fontId="14" fillId="0" borderId="95" xfId="0" applyFont="1" applyBorder="1" applyAlignment="1">
      <alignment horizontal="center"/>
    </xf>
    <xf numFmtId="0" fontId="14" fillId="0" borderId="97" xfId="0" applyFont="1" applyBorder="1" applyAlignment="1">
      <alignment horizontal="center"/>
    </xf>
    <xf numFmtId="0" fontId="10" fillId="0" borderId="98" xfId="0" applyFont="1" applyBorder="1"/>
    <xf numFmtId="0" fontId="14" fillId="0" borderId="108" xfId="0" applyFont="1" applyBorder="1" applyAlignment="1">
      <alignment horizontal="center" wrapText="1"/>
    </xf>
    <xf numFmtId="0" fontId="14" fillId="0" borderId="109" xfId="0" applyFont="1" applyBorder="1" applyAlignment="1">
      <alignment horizontal="center" wrapText="1"/>
    </xf>
    <xf numFmtId="0" fontId="14" fillId="0" borderId="109" xfId="0" applyFont="1" applyBorder="1" applyAlignment="1"/>
    <xf numFmtId="0" fontId="14" fillId="0" borderId="111" xfId="0" applyFont="1" applyBorder="1" applyAlignment="1"/>
    <xf numFmtId="0" fontId="14" fillId="0" borderId="112" xfId="0" applyFont="1" applyBorder="1" applyAlignment="1">
      <alignment horizontal="center" wrapText="1"/>
    </xf>
    <xf numFmtId="0" fontId="14" fillId="0" borderId="113" xfId="0" applyFont="1" applyBorder="1" applyAlignment="1">
      <alignment horizontal="center" wrapText="1"/>
    </xf>
    <xf numFmtId="0" fontId="10" fillId="0" borderId="114" xfId="0" applyFont="1" applyFill="1" applyBorder="1" applyAlignment="1">
      <alignment horizontal="center"/>
    </xf>
    <xf numFmtId="0" fontId="10" fillId="0" borderId="76" xfId="0" applyFont="1" applyFill="1" applyBorder="1" applyAlignment="1">
      <alignment horizontal="center"/>
    </xf>
    <xf numFmtId="0" fontId="10" fillId="0" borderId="95" xfId="0" applyFont="1" applyFill="1" applyBorder="1" applyAlignment="1">
      <alignment horizontal="center"/>
    </xf>
    <xf numFmtId="0" fontId="10" fillId="0" borderId="78" xfId="0" applyFont="1" applyFill="1" applyBorder="1" applyAlignment="1">
      <alignment horizontal="center"/>
    </xf>
    <xf numFmtId="0" fontId="10" fillId="0" borderId="82" xfId="0" applyFont="1" applyFill="1" applyBorder="1" applyAlignment="1">
      <alignment wrapText="1"/>
    </xf>
    <xf numFmtId="0" fontId="10" fillId="0" borderId="73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0" fontId="14" fillId="0" borderId="127" xfId="0" applyFont="1" applyBorder="1" applyAlignment="1">
      <alignment horizontal="center" wrapText="1"/>
    </xf>
    <xf numFmtId="0" fontId="14" fillId="0" borderId="128" xfId="0" applyFont="1" applyBorder="1" applyAlignment="1">
      <alignment horizontal="center" wrapText="1"/>
    </xf>
    <xf numFmtId="0" fontId="10" fillId="0" borderId="123" xfId="0" applyFont="1" applyFill="1" applyBorder="1" applyAlignment="1">
      <alignment horizontal="center"/>
    </xf>
    <xf numFmtId="167" fontId="10" fillId="0" borderId="60" xfId="1" applyNumberFormat="1" applyFont="1" applyBorder="1"/>
    <xf numFmtId="167" fontId="10" fillId="0" borderId="65" xfId="1" applyNumberFormat="1" applyFont="1" applyBorder="1"/>
    <xf numFmtId="167" fontId="10" fillId="0" borderId="67" xfId="1" applyNumberFormat="1" applyFont="1" applyBorder="1"/>
    <xf numFmtId="167" fontId="10" fillId="0" borderId="68" xfId="1" applyNumberFormat="1" applyFont="1" applyBorder="1"/>
    <xf numFmtId="0" fontId="10" fillId="0" borderId="0" xfId="0" applyFont="1" applyBorder="1"/>
    <xf numFmtId="0" fontId="14" fillId="0" borderId="132" xfId="0" applyFont="1" applyBorder="1" applyAlignment="1">
      <alignment horizontal="center" wrapText="1"/>
    </xf>
    <xf numFmtId="0" fontId="10" fillId="0" borderId="61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4" fillId="0" borderId="134" xfId="0" applyFont="1" applyBorder="1" applyAlignment="1">
      <alignment horizontal="center" wrapText="1"/>
    </xf>
    <xf numFmtId="0" fontId="14" fillId="0" borderId="135" xfId="0" applyFont="1" applyBorder="1" applyAlignment="1">
      <alignment horizontal="center" wrapText="1"/>
    </xf>
    <xf numFmtId="0" fontId="25" fillId="0" borderId="0" xfId="0" applyFont="1"/>
    <xf numFmtId="0" fontId="14" fillId="0" borderId="0" xfId="0" applyFont="1" applyAlignment="1">
      <alignment horizontal="center" wrapText="1"/>
    </xf>
    <xf numFmtId="0" fontId="10" fillId="0" borderId="16" xfId="2" applyNumberFormat="1" applyFont="1" applyBorder="1"/>
    <xf numFmtId="0" fontId="14" fillId="0" borderId="97" xfId="0" applyFont="1" applyBorder="1" applyAlignment="1">
      <alignment horizontal="center" wrapText="1"/>
    </xf>
    <xf numFmtId="0" fontId="14" fillId="0" borderId="105" xfId="0" applyFont="1" applyBorder="1" applyAlignment="1">
      <alignment horizontal="center" wrapText="1"/>
    </xf>
    <xf numFmtId="0" fontId="10" fillId="0" borderId="130" xfId="2" applyNumberFormat="1" applyFont="1" applyBorder="1"/>
    <xf numFmtId="0" fontId="10" fillId="0" borderId="131" xfId="2" applyNumberFormat="1" applyFont="1" applyBorder="1"/>
    <xf numFmtId="0" fontId="0" fillId="0" borderId="0" xfId="0" applyFont="1"/>
    <xf numFmtId="0" fontId="14" fillId="0" borderId="129" xfId="0" applyFont="1" applyBorder="1" applyAlignment="1">
      <alignment horizontal="center" wrapText="1"/>
    </xf>
    <xf numFmtId="0" fontId="10" fillId="0" borderId="35" xfId="0" applyFont="1" applyFill="1" applyBorder="1" applyAlignment="1">
      <alignment wrapText="1"/>
    </xf>
    <xf numFmtId="3" fontId="10" fillId="0" borderId="34" xfId="0" applyNumberFormat="1" applyFont="1" applyBorder="1"/>
    <xf numFmtId="3" fontId="10" fillId="0" borderId="35" xfId="0" applyNumberFormat="1" applyFont="1" applyBorder="1"/>
    <xf numFmtId="0" fontId="11" fillId="0" borderId="0" xfId="0" applyFont="1" applyFill="1" applyBorder="1" applyAlignment="1">
      <alignment vertical="center"/>
    </xf>
    <xf numFmtId="0" fontId="14" fillId="0" borderId="142" xfId="0" applyFont="1" applyBorder="1" applyAlignment="1">
      <alignment horizontal="center" wrapText="1"/>
    </xf>
    <xf numFmtId="167" fontId="14" fillId="0" borderId="143" xfId="1" applyNumberFormat="1" applyFont="1" applyBorder="1" applyAlignment="1">
      <alignment horizontal="center" wrapText="1"/>
    </xf>
    <xf numFmtId="167" fontId="14" fillId="0" borderId="141" xfId="1" applyNumberFormat="1" applyFont="1" applyBorder="1" applyAlignment="1">
      <alignment horizontal="center" wrapText="1"/>
    </xf>
    <xf numFmtId="167" fontId="14" fillId="0" borderId="144" xfId="1" applyNumberFormat="1" applyFont="1" applyBorder="1" applyAlignment="1">
      <alignment horizontal="center" wrapText="1"/>
    </xf>
    <xf numFmtId="167" fontId="14" fillId="0" borderId="145" xfId="1" applyNumberFormat="1" applyFont="1" applyBorder="1" applyAlignment="1">
      <alignment horizontal="center" wrapText="1"/>
    </xf>
    <xf numFmtId="167" fontId="14" fillId="0" borderId="146" xfId="1" applyNumberFormat="1" applyFont="1" applyBorder="1" applyAlignment="1">
      <alignment horizontal="center" wrapText="1"/>
    </xf>
    <xf numFmtId="165" fontId="10" fillId="0" borderId="118" xfId="2" applyFont="1" applyBorder="1"/>
    <xf numFmtId="165" fontId="10" fillId="0" borderId="119" xfId="2" applyFont="1" applyBorder="1"/>
    <xf numFmtId="165" fontId="10" fillId="0" borderId="120" xfId="2" applyFont="1" applyBorder="1"/>
    <xf numFmtId="0" fontId="10" fillId="0" borderId="105" xfId="0" applyFont="1" applyFill="1" applyBorder="1" applyAlignment="1">
      <alignment wrapText="1"/>
    </xf>
    <xf numFmtId="3" fontId="10" fillId="0" borderId="99" xfId="0" applyNumberFormat="1" applyFont="1" applyBorder="1"/>
    <xf numFmtId="3" fontId="10" fillId="0" borderId="100" xfId="0" applyNumberFormat="1" applyFont="1" applyBorder="1"/>
    <xf numFmtId="0" fontId="10" fillId="0" borderId="100" xfId="0" applyFont="1" applyBorder="1"/>
    <xf numFmtId="0" fontId="10" fillId="0" borderId="99" xfId="0" applyFont="1" applyBorder="1"/>
    <xf numFmtId="0" fontId="10" fillId="0" borderId="106" xfId="0" applyFont="1" applyBorder="1"/>
    <xf numFmtId="0" fontId="10" fillId="0" borderId="154" xfId="1" applyNumberFormat="1" applyFont="1" applyBorder="1"/>
    <xf numFmtId="0" fontId="14" fillId="0" borderId="108" xfId="0" applyFont="1" applyBorder="1" applyAlignment="1">
      <alignment horizontal="left" vertical="center"/>
    </xf>
    <xf numFmtId="0" fontId="10" fillId="0" borderId="67" xfId="0" applyFont="1" applyFill="1" applyBorder="1" applyAlignment="1">
      <alignment wrapText="1"/>
    </xf>
    <xf numFmtId="0" fontId="26" fillId="0" borderId="0" xfId="0" applyFont="1" applyBorder="1"/>
    <xf numFmtId="0" fontId="10" fillId="0" borderId="60" xfId="0" applyFont="1" applyFill="1" applyBorder="1" applyAlignment="1">
      <alignment wrapText="1"/>
    </xf>
    <xf numFmtId="0" fontId="10" fillId="0" borderId="64" xfId="0" applyFont="1" applyBorder="1" applyAlignment="1">
      <alignment horizontal="center"/>
    </xf>
    <xf numFmtId="0" fontId="10" fillId="0" borderId="95" xfId="0" applyFont="1" applyBorder="1" applyAlignment="1">
      <alignment horizontal="center"/>
    </xf>
    <xf numFmtId="0" fontId="10" fillId="0" borderId="98" xfId="0" applyFont="1" applyFill="1" applyBorder="1" applyAlignment="1">
      <alignment wrapText="1"/>
    </xf>
    <xf numFmtId="3" fontId="10" fillId="0" borderId="98" xfId="0" applyNumberFormat="1" applyFont="1" applyBorder="1"/>
    <xf numFmtId="0" fontId="10" fillId="0" borderId="122" xfId="0" applyFont="1" applyBorder="1"/>
    <xf numFmtId="0" fontId="10" fillId="0" borderId="13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167" fontId="14" fillId="0" borderId="62" xfId="1" applyNumberFormat="1" applyFont="1" applyBorder="1"/>
    <xf numFmtId="167" fontId="14" fillId="0" borderId="63" xfId="1" applyNumberFormat="1" applyFont="1" applyBorder="1"/>
    <xf numFmtId="0" fontId="14" fillId="0" borderId="66" xfId="0" applyFont="1" applyBorder="1" applyAlignment="1">
      <alignment horizontal="center"/>
    </xf>
    <xf numFmtId="0" fontId="14" fillId="0" borderId="62" xfId="0" applyFont="1" applyBorder="1"/>
    <xf numFmtId="0" fontId="14" fillId="0" borderId="64" xfId="0" applyFont="1" applyBorder="1" applyAlignment="1">
      <alignment horizontal="center"/>
    </xf>
    <xf numFmtId="0" fontId="10" fillId="0" borderId="60" xfId="0" applyFont="1" applyBorder="1"/>
    <xf numFmtId="166" fontId="10" fillId="0" borderId="60" xfId="0" applyNumberFormat="1" applyFont="1" applyBorder="1" applyAlignment="1">
      <alignment horizontal="center"/>
    </xf>
    <xf numFmtId="0" fontId="10" fillId="0" borderId="93" xfId="0" applyFont="1" applyFill="1" applyBorder="1" applyAlignment="1">
      <alignment wrapText="1"/>
    </xf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96" xfId="0" applyFont="1" applyBorder="1"/>
    <xf numFmtId="0" fontId="10" fillId="0" borderId="101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0" fillId="0" borderId="32" xfId="0" applyFont="1" applyBorder="1"/>
    <xf numFmtId="0" fontId="10" fillId="0" borderId="104" xfId="0" applyFont="1" applyBorder="1"/>
    <xf numFmtId="0" fontId="10" fillId="0" borderId="107" xfId="0" applyFont="1" applyBorder="1"/>
    <xf numFmtId="3" fontId="10" fillId="0" borderId="68" xfId="0" applyNumberFormat="1" applyFont="1" applyBorder="1" applyAlignment="1">
      <alignment horizontal="right"/>
    </xf>
    <xf numFmtId="0" fontId="10" fillId="0" borderId="86" xfId="0" applyFont="1" applyBorder="1" applyAlignment="1">
      <alignment horizontal="right"/>
    </xf>
    <xf numFmtId="0" fontId="10" fillId="0" borderId="87" xfId="0" applyFont="1" applyBorder="1" applyAlignment="1">
      <alignment horizontal="right"/>
    </xf>
    <xf numFmtId="0" fontId="10" fillId="0" borderId="88" xfId="0" applyFont="1" applyBorder="1" applyAlignment="1">
      <alignment horizontal="right"/>
    </xf>
    <xf numFmtId="0" fontId="10" fillId="0" borderId="164" xfId="0" applyFont="1" applyBorder="1" applyAlignment="1">
      <alignment horizontal="right"/>
    </xf>
    <xf numFmtId="0" fontId="10" fillId="0" borderId="71" xfId="0" applyFont="1" applyBorder="1" applyAlignment="1">
      <alignment horizontal="right"/>
    </xf>
    <xf numFmtId="0" fontId="10" fillId="0" borderId="165" xfId="0" applyFont="1" applyBorder="1" applyAlignment="1">
      <alignment horizontal="right"/>
    </xf>
    <xf numFmtId="3" fontId="10" fillId="0" borderId="166" xfId="0" applyNumberFormat="1" applyFont="1" applyBorder="1" applyAlignment="1">
      <alignment horizontal="right"/>
    </xf>
    <xf numFmtId="3" fontId="10" fillId="0" borderId="167" xfId="0" applyNumberFormat="1" applyFont="1" applyBorder="1" applyAlignment="1">
      <alignment horizontal="right"/>
    </xf>
    <xf numFmtId="3" fontId="10" fillId="0" borderId="168" xfId="0" applyNumberFormat="1" applyFont="1" applyBorder="1" applyAlignment="1">
      <alignment horizontal="right"/>
    </xf>
    <xf numFmtId="0" fontId="10" fillId="0" borderId="67" xfId="0" applyFont="1" applyBorder="1"/>
    <xf numFmtId="0" fontId="10" fillId="0" borderId="163" xfId="0" applyFont="1" applyFill="1" applyBorder="1" applyAlignment="1">
      <alignment wrapText="1"/>
    </xf>
    <xf numFmtId="3" fontId="10" fillId="0" borderId="163" xfId="0" applyNumberFormat="1" applyFont="1" applyBorder="1"/>
    <xf numFmtId="166" fontId="10" fillId="0" borderId="65" xfId="0" applyNumberFormat="1" applyFont="1" applyBorder="1" applyAlignment="1">
      <alignment horizontal="center"/>
    </xf>
    <xf numFmtId="166" fontId="10" fillId="0" borderId="67" xfId="0" applyNumberFormat="1" applyFont="1" applyBorder="1" applyAlignment="1">
      <alignment horizontal="center"/>
    </xf>
    <xf numFmtId="166" fontId="10" fillId="0" borderId="68" xfId="0" applyNumberFormat="1" applyFont="1" applyBorder="1" applyAlignment="1">
      <alignment horizontal="center"/>
    </xf>
    <xf numFmtId="0" fontId="10" fillId="0" borderId="66" xfId="0" applyFont="1" applyBorder="1"/>
    <xf numFmtId="0" fontId="10" fillId="2" borderId="0" xfId="0" applyFont="1" applyFill="1" applyAlignment="1"/>
    <xf numFmtId="0" fontId="10" fillId="2" borderId="0" xfId="0" applyFont="1" applyFill="1"/>
    <xf numFmtId="0" fontId="14" fillId="0" borderId="162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3" fontId="10" fillId="0" borderId="15" xfId="2" applyNumberFormat="1" applyFont="1" applyBorder="1" applyAlignment="1">
      <alignment horizontal="right"/>
    </xf>
    <xf numFmtId="3" fontId="10" fillId="0" borderId="52" xfId="2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52" xfId="0" applyNumberFormat="1" applyFont="1" applyBorder="1" applyAlignment="1">
      <alignment horizontal="right"/>
    </xf>
    <xf numFmtId="0" fontId="10" fillId="0" borderId="35" xfId="0" applyFont="1" applyBorder="1"/>
    <xf numFmtId="3" fontId="10" fillId="0" borderId="34" xfId="0" applyNumberFormat="1" applyFont="1" applyBorder="1" applyAlignment="1">
      <alignment horizontal="right"/>
    </xf>
    <xf numFmtId="3" fontId="10" fillId="0" borderId="35" xfId="0" applyNumberFormat="1" applyFont="1" applyBorder="1" applyAlignment="1">
      <alignment horizontal="right"/>
    </xf>
    <xf numFmtId="3" fontId="10" fillId="0" borderId="34" xfId="0" applyNumberFormat="1" applyFont="1" applyBorder="1" applyAlignment="1">
      <alignment horizontal="center"/>
    </xf>
    <xf numFmtId="3" fontId="10" fillId="0" borderId="35" xfId="0" applyNumberFormat="1" applyFont="1" applyBorder="1" applyAlignment="1">
      <alignment horizontal="center"/>
    </xf>
    <xf numFmtId="3" fontId="14" fillId="0" borderId="62" xfId="0" applyNumberFormat="1" applyFont="1" applyBorder="1" applyAlignment="1">
      <alignment horizontal="right"/>
    </xf>
    <xf numFmtId="3" fontId="14" fillId="0" borderId="63" xfId="0" applyNumberFormat="1" applyFont="1" applyBorder="1" applyAlignment="1">
      <alignment horizontal="right"/>
    </xf>
    <xf numFmtId="3" fontId="10" fillId="0" borderId="67" xfId="0" applyNumberFormat="1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28" fillId="0" borderId="0" xfId="0" applyFont="1"/>
    <xf numFmtId="0" fontId="14" fillId="0" borderId="147" xfId="0" applyFont="1" applyBorder="1" applyAlignment="1">
      <alignment horizontal="center"/>
    </xf>
    <xf numFmtId="0" fontId="19" fillId="0" borderId="61" xfId="0" applyFont="1" applyBorder="1" applyAlignment="1" applyProtection="1">
      <alignment horizontal="right"/>
    </xf>
    <xf numFmtId="0" fontId="19" fillId="0" borderId="64" xfId="0" applyFont="1" applyBorder="1" applyAlignment="1" applyProtection="1">
      <alignment horizontal="right"/>
    </xf>
    <xf numFmtId="0" fontId="19" fillId="0" borderId="66" xfId="0" applyFont="1" applyBorder="1" applyAlignment="1" applyProtection="1">
      <alignment horizontal="right"/>
    </xf>
    <xf numFmtId="0" fontId="29" fillId="0" borderId="0" xfId="0" applyFont="1"/>
    <xf numFmtId="0" fontId="10" fillId="0" borderId="179" xfId="0" applyFont="1" applyBorder="1" applyAlignment="1">
      <alignment horizontal="center"/>
    </xf>
    <xf numFmtId="0" fontId="10" fillId="0" borderId="180" xfId="0" applyFont="1" applyBorder="1" applyAlignment="1">
      <alignment horizontal="center"/>
    </xf>
    <xf numFmtId="0" fontId="0" fillId="0" borderId="146" xfId="0" applyBorder="1"/>
    <xf numFmtId="0" fontId="10" fillId="0" borderId="182" xfId="0" applyFont="1" applyFill="1" applyBorder="1" applyAlignment="1">
      <alignment wrapText="1"/>
    </xf>
    <xf numFmtId="3" fontId="10" fillId="0" borderId="58" xfId="0" applyNumberFormat="1" applyFont="1" applyFill="1" applyBorder="1"/>
    <xf numFmtId="3" fontId="10" fillId="0" borderId="29" xfId="0" applyNumberFormat="1" applyFont="1" applyFill="1" applyBorder="1"/>
    <xf numFmtId="171" fontId="10" fillId="0" borderId="28" xfId="0" applyNumberFormat="1" applyFont="1" applyBorder="1"/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48" xfId="0" applyNumberFormat="1" applyFont="1" applyFill="1" applyBorder="1"/>
    <xf numFmtId="171" fontId="10" fillId="0" borderId="20" xfId="0" applyNumberFormat="1" applyFont="1" applyFill="1" applyBorder="1"/>
    <xf numFmtId="3" fontId="10" fillId="0" borderId="17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50" xfId="0" applyNumberFormat="1" applyFont="1" applyFill="1" applyBorder="1"/>
    <xf numFmtId="171" fontId="10" fillId="0" borderId="26" xfId="0" applyNumberFormat="1" applyFont="1" applyBorder="1"/>
    <xf numFmtId="3" fontId="10" fillId="0" borderId="23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10" fillId="0" borderId="24" xfId="0" applyNumberFormat="1" applyFont="1" applyBorder="1" applyAlignment="1">
      <alignment horizontal="center"/>
    </xf>
    <xf numFmtId="0" fontId="14" fillId="0" borderId="7" xfId="0" applyFont="1" applyFill="1" applyBorder="1" applyAlignment="1">
      <alignment wrapText="1"/>
    </xf>
    <xf numFmtId="3" fontId="14" fillId="0" borderId="8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0" fillId="0" borderId="13" xfId="0" applyNumberFormat="1" applyFont="1" applyFill="1" applyBorder="1"/>
    <xf numFmtId="3" fontId="10" fillId="0" borderId="32" xfId="0" applyNumberFormat="1" applyFont="1" applyBorder="1"/>
    <xf numFmtId="3" fontId="10" fillId="0" borderId="0" xfId="0" applyNumberFormat="1" applyFont="1" applyBorder="1" applyAlignment="1">
      <alignment horizontal="center"/>
    </xf>
    <xf numFmtId="3" fontId="10" fillId="0" borderId="184" xfId="0" applyNumberFormat="1" applyFont="1" applyBorder="1"/>
    <xf numFmtId="165" fontId="14" fillId="0" borderId="62" xfId="2" applyFont="1" applyBorder="1"/>
    <xf numFmtId="165" fontId="14" fillId="0" borderId="63" xfId="2" applyFont="1" applyBorder="1"/>
    <xf numFmtId="165" fontId="10" fillId="0" borderId="67" xfId="2" applyFont="1" applyBorder="1"/>
    <xf numFmtId="165" fontId="10" fillId="0" borderId="68" xfId="2" applyFont="1" applyBorder="1"/>
    <xf numFmtId="0" fontId="10" fillId="0" borderId="65" xfId="0" applyFont="1" applyBorder="1"/>
    <xf numFmtId="0" fontId="19" fillId="0" borderId="60" xfId="0" applyFont="1" applyBorder="1" applyAlignment="1" applyProtection="1">
      <alignment horizontal="right"/>
    </xf>
    <xf numFmtId="0" fontId="27" fillId="0" borderId="0" xfId="0" applyFont="1" applyFill="1" applyBorder="1" applyAlignment="1"/>
    <xf numFmtId="0" fontId="14" fillId="0" borderId="187" xfId="0" applyFont="1" applyBorder="1"/>
    <xf numFmtId="1" fontId="14" fillId="0" borderId="172" xfId="0" applyNumberFormat="1" applyFont="1" applyBorder="1"/>
    <xf numFmtId="0" fontId="14" fillId="0" borderId="189" xfId="0" applyFont="1" applyBorder="1"/>
    <xf numFmtId="0" fontId="14" fillId="0" borderId="5" xfId="0" applyFont="1" applyBorder="1"/>
    <xf numFmtId="0" fontId="14" fillId="0" borderId="190" xfId="0" applyFont="1" applyBorder="1" applyAlignment="1">
      <alignment horizontal="center" wrapText="1"/>
    </xf>
    <xf numFmtId="0" fontId="14" fillId="0" borderId="57" xfId="0" applyFont="1" applyBorder="1" applyAlignment="1">
      <alignment horizontal="center"/>
    </xf>
    <xf numFmtId="0" fontId="19" fillId="0" borderId="62" xfId="0" applyFont="1" applyBorder="1" applyAlignment="1" applyProtection="1">
      <alignment horizontal="right"/>
    </xf>
    <xf numFmtId="1" fontId="10" fillId="0" borderId="63" xfId="0" applyNumberFormat="1" applyFont="1" applyBorder="1"/>
    <xf numFmtId="1" fontId="10" fillId="0" borderId="65" xfId="0" applyNumberFormat="1" applyFont="1" applyBorder="1"/>
    <xf numFmtId="0" fontId="14" fillId="0" borderId="56" xfId="0" applyFont="1" applyBorder="1" applyAlignment="1">
      <alignment horizontal="center" wrapText="1"/>
    </xf>
    <xf numFmtId="0" fontId="14" fillId="0" borderId="155" xfId="0" applyFont="1" applyBorder="1" applyAlignment="1">
      <alignment horizontal="center" wrapText="1"/>
    </xf>
    <xf numFmtId="1" fontId="10" fillId="0" borderId="30" xfId="0" applyNumberFormat="1" applyFont="1" applyBorder="1"/>
    <xf numFmtId="1" fontId="10" fillId="0" borderId="33" xfId="0" applyNumberFormat="1" applyFont="1" applyBorder="1"/>
    <xf numFmtId="0" fontId="28" fillId="0" borderId="0" xfId="0" applyFont="1" applyAlignment="1">
      <alignment horizontal="left"/>
    </xf>
    <xf numFmtId="1" fontId="10" fillId="0" borderId="61" xfId="0" applyNumberFormat="1" applyFont="1" applyBorder="1"/>
    <xf numFmtId="1" fontId="10" fillId="0" borderId="62" xfId="0" applyNumberFormat="1" applyFont="1" applyBorder="1"/>
    <xf numFmtId="1" fontId="10" fillId="0" borderId="51" xfId="0" applyNumberFormat="1" applyFont="1" applyBorder="1"/>
    <xf numFmtId="1" fontId="10" fillId="0" borderId="64" xfId="0" applyNumberFormat="1" applyFont="1" applyBorder="1"/>
    <xf numFmtId="1" fontId="10" fillId="0" borderId="60" xfId="0" applyNumberFormat="1" applyFont="1" applyBorder="1"/>
    <xf numFmtId="1" fontId="10" fillId="0" borderId="21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52" xfId="0" applyFont="1" applyBorder="1" applyAlignment="1">
      <alignment horizontal="center" wrapText="1"/>
    </xf>
    <xf numFmtId="164" fontId="10" fillId="0" borderId="173" xfId="2" applyNumberFormat="1" applyFont="1" applyBorder="1"/>
    <xf numFmtId="166" fontId="10" fillId="0" borderId="19" xfId="0" applyNumberFormat="1" applyFont="1" applyBorder="1"/>
    <xf numFmtId="1" fontId="10" fillId="0" borderId="42" xfId="0" applyNumberFormat="1" applyFont="1" applyBorder="1"/>
    <xf numFmtId="1" fontId="10" fillId="0" borderId="27" xfId="0" applyNumberFormat="1" applyFont="1" applyBorder="1"/>
    <xf numFmtId="164" fontId="10" fillId="0" borderId="192" xfId="2" applyNumberFormat="1" applyFont="1" applyBorder="1"/>
    <xf numFmtId="164" fontId="14" fillId="0" borderId="3" xfId="2" applyNumberFormat="1" applyFont="1" applyFill="1" applyBorder="1"/>
    <xf numFmtId="164" fontId="10" fillId="0" borderId="3" xfId="2" applyNumberFormat="1" applyFont="1" applyBorder="1"/>
    <xf numFmtId="0" fontId="10" fillId="8" borderId="0" xfId="0" applyFont="1" applyFill="1"/>
    <xf numFmtId="0" fontId="10" fillId="0" borderId="61" xfId="0" applyFont="1" applyBorder="1"/>
    <xf numFmtId="0" fontId="10" fillId="0" borderId="62" xfId="0" applyFont="1" applyBorder="1"/>
    <xf numFmtId="0" fontId="10" fillId="0" borderId="63" xfId="0" applyFont="1" applyBorder="1"/>
    <xf numFmtId="0" fontId="10" fillId="0" borderId="64" xfId="0" applyFont="1" applyBorder="1"/>
    <xf numFmtId="0" fontId="10" fillId="0" borderId="83" xfId="0" applyFont="1" applyBorder="1"/>
    <xf numFmtId="0" fontId="10" fillId="0" borderId="84" xfId="0" applyFont="1" applyBorder="1"/>
    <xf numFmtId="0" fontId="10" fillId="0" borderId="85" xfId="0" applyFont="1" applyBorder="1"/>
    <xf numFmtId="0" fontId="14" fillId="0" borderId="140" xfId="0" applyFont="1" applyBorder="1" applyAlignment="1">
      <alignment horizontal="center" wrapText="1"/>
    </xf>
    <xf numFmtId="0" fontId="14" fillId="0" borderId="193" xfId="0" applyFont="1" applyBorder="1" applyAlignment="1">
      <alignment horizontal="center" wrapText="1"/>
    </xf>
    <xf numFmtId="0" fontId="14" fillId="0" borderId="145" xfId="0" applyFont="1" applyBorder="1" applyAlignment="1">
      <alignment horizontal="center" wrapText="1"/>
    </xf>
    <xf numFmtId="0" fontId="14" fillId="0" borderId="194" xfId="0" applyFont="1" applyBorder="1" applyAlignment="1">
      <alignment horizontal="center" wrapText="1"/>
    </xf>
    <xf numFmtId="0" fontId="10" fillId="0" borderId="86" xfId="0" applyFont="1" applyBorder="1"/>
    <xf numFmtId="0" fontId="10" fillId="0" borderId="87" xfId="0" applyFont="1" applyBorder="1"/>
    <xf numFmtId="0" fontId="10" fillId="0" borderId="88" xfId="0" applyFont="1" applyBorder="1"/>
    <xf numFmtId="0" fontId="10" fillId="0" borderId="8" xfId="0" applyFont="1" applyBorder="1" applyAlignment="1">
      <alignment horizontal="center"/>
    </xf>
    <xf numFmtId="1" fontId="10" fillId="0" borderId="3" xfId="0" applyNumberFormat="1" applyFont="1" applyBorder="1"/>
    <xf numFmtId="3" fontId="14" fillId="0" borderId="10" xfId="0" applyNumberFormat="1" applyFont="1" applyBorder="1"/>
    <xf numFmtId="0" fontId="28" fillId="0" borderId="0" xfId="0" applyFont="1" applyAlignment="1">
      <alignment horizontal="left" vertical="center"/>
    </xf>
    <xf numFmtId="0" fontId="10" fillId="0" borderId="64" xfId="0" applyFont="1" applyFill="1" applyBorder="1" applyAlignment="1">
      <alignment horizontal="center"/>
    </xf>
    <xf numFmtId="4" fontId="19" fillId="0" borderId="65" xfId="0" applyNumberFormat="1" applyFont="1" applyBorder="1" applyAlignment="1" applyProtection="1">
      <alignment horizontal="right"/>
    </xf>
    <xf numFmtId="0" fontId="10" fillId="0" borderId="66" xfId="0" applyFont="1" applyFill="1" applyBorder="1" applyAlignment="1">
      <alignment horizontal="center"/>
    </xf>
    <xf numFmtId="0" fontId="19" fillId="0" borderId="67" xfId="0" applyFont="1" applyBorder="1" applyAlignment="1" applyProtection="1">
      <alignment horizontal="right"/>
    </xf>
    <xf numFmtId="4" fontId="19" fillId="0" borderId="68" xfId="0" applyNumberFormat="1" applyFont="1" applyBorder="1" applyAlignment="1" applyProtection="1">
      <alignment horizontal="right"/>
    </xf>
    <xf numFmtId="0" fontId="14" fillId="0" borderId="195" xfId="0" applyFont="1" applyBorder="1" applyAlignment="1">
      <alignment horizontal="center" wrapText="1"/>
    </xf>
    <xf numFmtId="0" fontId="10" fillId="0" borderId="61" xfId="0" applyFont="1" applyFill="1" applyBorder="1" applyAlignment="1">
      <alignment horizontal="center"/>
    </xf>
    <xf numFmtId="4" fontId="19" fillId="0" borderId="63" xfId="0" applyNumberFormat="1" applyFont="1" applyBorder="1" applyAlignment="1" applyProtection="1">
      <alignment horizontal="right"/>
    </xf>
    <xf numFmtId="0" fontId="10" fillId="0" borderId="83" xfId="0" applyFont="1" applyFill="1" applyBorder="1" applyAlignment="1">
      <alignment wrapText="1"/>
    </xf>
    <xf numFmtId="0" fontId="10" fillId="0" borderId="84" xfId="0" applyFont="1" applyFill="1" applyBorder="1" applyAlignment="1">
      <alignment wrapText="1"/>
    </xf>
    <xf numFmtId="0" fontId="10" fillId="0" borderId="85" xfId="0" applyFont="1" applyFill="1" applyBorder="1" applyAlignment="1">
      <alignment wrapText="1"/>
    </xf>
    <xf numFmtId="0" fontId="11" fillId="0" borderId="196" xfId="0" applyFont="1" applyBorder="1"/>
    <xf numFmtId="0" fontId="14" fillId="0" borderId="197" xfId="0" applyFont="1" applyFill="1" applyBorder="1" applyAlignment="1">
      <alignment wrapText="1"/>
    </xf>
    <xf numFmtId="0" fontId="11" fillId="0" borderId="197" xfId="0" applyFont="1" applyBorder="1"/>
    <xf numFmtId="0" fontId="11" fillId="0" borderId="188" xfId="0" applyFont="1" applyBorder="1"/>
    <xf numFmtId="3" fontId="10" fillId="0" borderId="167" xfId="0" applyNumberFormat="1" applyFont="1" applyBorder="1"/>
    <xf numFmtId="0" fontId="10" fillId="0" borderId="154" xfId="0" applyFont="1" applyBorder="1"/>
    <xf numFmtId="0" fontId="10" fillId="0" borderId="95" xfId="0" applyFont="1" applyBorder="1"/>
    <xf numFmtId="0" fontId="10" fillId="0" borderId="97" xfId="0" applyFont="1" applyBorder="1"/>
    <xf numFmtId="0" fontId="10" fillId="0" borderId="73" xfId="0" applyFont="1" applyFill="1" applyBorder="1" applyAlignment="1">
      <alignment horizontal="center"/>
    </xf>
    <xf numFmtId="0" fontId="10" fillId="0" borderId="81" xfId="0" applyFont="1" applyFill="1" applyBorder="1" applyAlignment="1">
      <alignment wrapText="1"/>
    </xf>
    <xf numFmtId="0" fontId="14" fillId="0" borderId="170" xfId="0" applyFont="1" applyBorder="1" applyAlignment="1">
      <alignment horizontal="center"/>
    </xf>
    <xf numFmtId="3" fontId="14" fillId="0" borderId="201" xfId="0" applyNumberFormat="1" applyFont="1" applyBorder="1"/>
    <xf numFmtId="3" fontId="14" fillId="0" borderId="199" xfId="0" applyNumberFormat="1" applyFont="1" applyBorder="1"/>
    <xf numFmtId="3" fontId="14" fillId="0" borderId="200" xfId="0" applyNumberFormat="1" applyFont="1" applyFill="1" applyBorder="1"/>
    <xf numFmtId="3" fontId="14" fillId="0" borderId="202" xfId="0" applyNumberFormat="1" applyFont="1" applyBorder="1"/>
    <xf numFmtId="0" fontId="9" fillId="0" borderId="0" xfId="6"/>
    <xf numFmtId="3" fontId="10" fillId="0" borderId="171" xfId="0" applyNumberFormat="1" applyFont="1" applyBorder="1"/>
    <xf numFmtId="3" fontId="14" fillId="0" borderId="93" xfId="0" applyNumberFormat="1" applyFont="1" applyBorder="1"/>
    <xf numFmtId="3" fontId="14" fillId="0" borderId="203" xfId="0" applyNumberFormat="1" applyFont="1" applyBorder="1"/>
    <xf numFmtId="3" fontId="14" fillId="0" borderId="69" xfId="0" applyNumberFormat="1" applyFont="1" applyBorder="1"/>
    <xf numFmtId="3" fontId="10" fillId="0" borderId="106" xfId="0" applyNumberFormat="1" applyFont="1" applyBorder="1"/>
    <xf numFmtId="3" fontId="10" fillId="0" borderId="101" xfId="0" applyNumberFormat="1" applyFont="1" applyBorder="1"/>
    <xf numFmtId="1" fontId="10" fillId="0" borderId="119" xfId="0" applyNumberFormat="1" applyFont="1" applyBorder="1"/>
    <xf numFmtId="1" fontId="10" fillId="0" borderId="106" xfId="0" applyNumberFormat="1" applyFont="1" applyBorder="1"/>
    <xf numFmtId="1" fontId="14" fillId="0" borderId="94" xfId="0" applyNumberFormat="1" applyFont="1" applyBorder="1"/>
    <xf numFmtId="166" fontId="14" fillId="0" borderId="94" xfId="0" applyNumberFormat="1" applyFont="1" applyBorder="1"/>
    <xf numFmtId="166" fontId="14" fillId="0" borderId="74" xfId="0" applyNumberFormat="1" applyFont="1" applyBorder="1"/>
    <xf numFmtId="166" fontId="14" fillId="0" borderId="93" xfId="0" applyNumberFormat="1" applyFont="1" applyBorder="1"/>
    <xf numFmtId="171" fontId="14" fillId="0" borderId="203" xfId="0" applyNumberFormat="1" applyFont="1" applyBorder="1"/>
    <xf numFmtId="1" fontId="14" fillId="0" borderId="203" xfId="0" applyNumberFormat="1" applyFont="1" applyBorder="1"/>
    <xf numFmtId="1" fontId="14" fillId="0" borderId="69" xfId="0" applyNumberFormat="1" applyFont="1" applyBorder="1"/>
    <xf numFmtId="3" fontId="30" fillId="0" borderId="62" xfId="0" applyNumberFormat="1" applyFont="1" applyBorder="1"/>
    <xf numFmtId="3" fontId="30" fillId="0" borderId="63" xfId="0" applyNumberFormat="1" applyFont="1" applyBorder="1"/>
    <xf numFmtId="3" fontId="31" fillId="0" borderId="60" xfId="0" applyNumberFormat="1" applyFont="1" applyBorder="1"/>
    <xf numFmtId="3" fontId="31" fillId="0" borderId="6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108" xfId="0" applyFont="1" applyBorder="1" applyAlignment="1">
      <alignment horizontal="center" wrapText="1"/>
    </xf>
    <xf numFmtId="0" fontId="11" fillId="0" borderId="109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1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32" xfId="0" applyFont="1" applyBorder="1" applyAlignment="1">
      <alignment horizontal="center" wrapText="1"/>
    </xf>
    <xf numFmtId="0" fontId="11" fillId="0" borderId="133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138" xfId="0" applyFont="1" applyBorder="1" applyAlignment="1">
      <alignment horizontal="center" wrapText="1"/>
    </xf>
    <xf numFmtId="0" fontId="0" fillId="0" borderId="114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0" fillId="0" borderId="76" xfId="0" applyFont="1" applyFill="1" applyBorder="1" applyAlignment="1">
      <alignment horizontal="center"/>
    </xf>
    <xf numFmtId="0" fontId="0" fillId="0" borderId="18" xfId="0" applyFont="1" applyFill="1" applyBorder="1" applyAlignment="1">
      <alignment wrapText="1"/>
    </xf>
    <xf numFmtId="166" fontId="0" fillId="0" borderId="65" xfId="0" applyNumberFormat="1" applyFont="1" applyBorder="1" applyAlignment="1">
      <alignment horizontal="center"/>
    </xf>
    <xf numFmtId="0" fontId="0" fillId="0" borderId="95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123" xfId="0" applyFont="1" applyFill="1" applyBorder="1" applyAlignment="1">
      <alignment horizontal="center"/>
    </xf>
    <xf numFmtId="0" fontId="0" fillId="0" borderId="24" xfId="0" applyFont="1" applyFill="1" applyBorder="1" applyAlignment="1">
      <alignment wrapText="1"/>
    </xf>
    <xf numFmtId="0" fontId="0" fillId="0" borderId="61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6" xfId="0" applyFont="1" applyBorder="1" applyAlignment="1">
      <alignment horizontal="center"/>
    </xf>
    <xf numFmtId="166" fontId="0" fillId="0" borderId="68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2" xfId="0" applyFont="1" applyBorder="1"/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0" fillId="0" borderId="108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1" fillId="0" borderId="114" xfId="0" applyFont="1" applyFill="1" applyBorder="1" applyAlignment="1">
      <alignment horizontal="center"/>
    </xf>
    <xf numFmtId="0" fontId="31" fillId="0" borderId="12" xfId="0" applyFont="1" applyFill="1" applyBorder="1" applyAlignment="1">
      <alignment wrapText="1"/>
    </xf>
    <xf numFmtId="0" fontId="31" fillId="0" borderId="76" xfId="0" applyFont="1" applyFill="1" applyBorder="1" applyAlignment="1">
      <alignment horizontal="center"/>
    </xf>
    <xf numFmtId="0" fontId="31" fillId="0" borderId="18" xfId="0" applyFont="1" applyFill="1" applyBorder="1" applyAlignment="1">
      <alignment wrapText="1"/>
    </xf>
    <xf numFmtId="0" fontId="31" fillId="0" borderId="95" xfId="0" applyFont="1" applyFill="1" applyBorder="1" applyAlignment="1">
      <alignment horizontal="center"/>
    </xf>
    <xf numFmtId="0" fontId="31" fillId="0" borderId="22" xfId="0" applyFont="1" applyFill="1" applyBorder="1" applyAlignment="1">
      <alignment wrapText="1"/>
    </xf>
    <xf numFmtId="0" fontId="31" fillId="0" borderId="24" xfId="0" applyFont="1" applyFill="1" applyBorder="1" applyAlignment="1">
      <alignment wrapText="1"/>
    </xf>
    <xf numFmtId="0" fontId="30" fillId="0" borderId="62" xfId="0" applyFont="1" applyBorder="1"/>
    <xf numFmtId="0" fontId="31" fillId="0" borderId="64" xfId="0" applyFont="1" applyBorder="1" applyAlignment="1">
      <alignment horizontal="center"/>
    </xf>
    <xf numFmtId="0" fontId="31" fillId="0" borderId="60" xfId="0" applyFont="1" applyBorder="1"/>
    <xf numFmtId="0" fontId="31" fillId="0" borderId="66" xfId="0" applyFont="1" applyBorder="1" applyAlignment="1">
      <alignment horizontal="center"/>
    </xf>
    <xf numFmtId="0" fontId="31" fillId="0" borderId="67" xfId="0" applyFont="1" applyBorder="1"/>
    <xf numFmtId="0" fontId="31" fillId="0" borderId="0" xfId="0" applyFont="1" applyAlignment="1">
      <alignment horizontal="center"/>
    </xf>
    <xf numFmtId="0" fontId="31" fillId="0" borderId="52" xfId="0" applyFont="1" applyBorder="1"/>
    <xf numFmtId="0" fontId="11" fillId="0" borderId="2" xfId="0" applyFont="1" applyBorder="1" applyAlignment="1">
      <alignment horizontal="center" wrapText="1"/>
    </xf>
    <xf numFmtId="0" fontId="0" fillId="0" borderId="17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31" fillId="2" borderId="0" xfId="0" applyFont="1" applyFill="1" applyAlignment="1"/>
    <xf numFmtId="0" fontId="31" fillId="2" borderId="0" xfId="0" applyFont="1" applyFill="1"/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30" fillId="0" borderId="172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45" xfId="0" applyFont="1" applyBorder="1" applyAlignment="1">
      <alignment horizontal="center" wrapText="1"/>
    </xf>
    <xf numFmtId="0" fontId="31" fillId="0" borderId="11" xfId="0" applyFont="1" applyFill="1" applyBorder="1" applyAlignment="1">
      <alignment horizontal="center"/>
    </xf>
    <xf numFmtId="3" fontId="31" fillId="0" borderId="11" xfId="1" applyNumberFormat="1" applyFont="1" applyBorder="1" applyAlignment="1">
      <alignment horizontal="center"/>
    </xf>
    <xf numFmtId="3" fontId="31" fillId="0" borderId="29" xfId="1" applyNumberFormat="1" applyFont="1" applyBorder="1" applyAlignment="1">
      <alignment horizontal="center"/>
    </xf>
    <xf numFmtId="165" fontId="31" fillId="0" borderId="51" xfId="2" applyFont="1" applyBorder="1" applyAlignment="1">
      <alignment horizontal="center"/>
    </xf>
    <xf numFmtId="0" fontId="31" fillId="0" borderId="17" xfId="0" applyFont="1" applyFill="1" applyBorder="1" applyAlignment="1">
      <alignment horizontal="center"/>
    </xf>
    <xf numFmtId="3" fontId="31" fillId="0" borderId="17" xfId="1" applyNumberFormat="1" applyFont="1" applyBorder="1" applyAlignment="1">
      <alignment horizontal="center"/>
    </xf>
    <xf numFmtId="3" fontId="31" fillId="0" borderId="19" xfId="1" applyNumberFormat="1" applyFont="1" applyBorder="1" applyAlignment="1">
      <alignment horizontal="center"/>
    </xf>
    <xf numFmtId="165" fontId="31" fillId="0" borderId="21" xfId="2" applyFont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0" fontId="31" fillId="0" borderId="23" xfId="0" applyFont="1" applyFill="1" applyBorder="1" applyAlignment="1">
      <alignment horizontal="center"/>
    </xf>
    <xf numFmtId="3" fontId="31" fillId="0" borderId="23" xfId="1" applyNumberFormat="1" applyFont="1" applyBorder="1" applyAlignment="1">
      <alignment horizontal="center"/>
    </xf>
    <xf numFmtId="3" fontId="31" fillId="0" borderId="25" xfId="1" applyNumberFormat="1" applyFont="1" applyBorder="1" applyAlignment="1">
      <alignment horizontal="center"/>
    </xf>
    <xf numFmtId="165" fontId="31" fillId="0" borderId="27" xfId="2" applyFont="1" applyBorder="1" applyAlignment="1">
      <alignment horizontal="center"/>
    </xf>
    <xf numFmtId="0" fontId="30" fillId="0" borderId="61" xfId="0" applyFont="1" applyBorder="1" applyAlignment="1">
      <alignment horizontal="center"/>
    </xf>
    <xf numFmtId="0" fontId="30" fillId="0" borderId="62" xfId="0" applyFont="1" applyBorder="1" applyAlignment="1">
      <alignment wrapText="1"/>
    </xf>
    <xf numFmtId="167" fontId="30" fillId="0" borderId="62" xfId="1" applyNumberFormat="1" applyFont="1" applyBorder="1" applyAlignment="1">
      <alignment horizontal="center"/>
    </xf>
    <xf numFmtId="165" fontId="30" fillId="0" borderId="62" xfId="2" applyFont="1" applyBorder="1" applyAlignment="1">
      <alignment horizontal="center"/>
    </xf>
    <xf numFmtId="165" fontId="30" fillId="0" borderId="63" xfId="2" applyFont="1" applyBorder="1" applyAlignment="1">
      <alignment horizontal="center"/>
    </xf>
    <xf numFmtId="0" fontId="30" fillId="0" borderId="0" xfId="0" applyFont="1"/>
    <xf numFmtId="0" fontId="31" fillId="0" borderId="60" xfId="0" applyFont="1" applyBorder="1" applyAlignment="1">
      <alignment wrapText="1"/>
    </xf>
    <xf numFmtId="167" fontId="31" fillId="0" borderId="60" xfId="1" applyNumberFormat="1" applyFont="1" applyBorder="1" applyAlignment="1">
      <alignment horizontal="center"/>
    </xf>
    <xf numFmtId="165" fontId="31" fillId="0" borderId="60" xfId="2" applyFont="1" applyBorder="1" applyAlignment="1">
      <alignment horizontal="center"/>
    </xf>
    <xf numFmtId="165" fontId="31" fillId="0" borderId="65" xfId="2" applyFont="1" applyBorder="1" applyAlignment="1">
      <alignment horizontal="center"/>
    </xf>
    <xf numFmtId="0" fontId="31" fillId="0" borderId="67" xfId="0" applyFont="1" applyBorder="1" applyAlignment="1">
      <alignment wrapText="1"/>
    </xf>
    <xf numFmtId="167" fontId="31" fillId="0" borderId="67" xfId="1" applyNumberFormat="1" applyFont="1" applyBorder="1" applyAlignment="1">
      <alignment horizontal="center"/>
    </xf>
    <xf numFmtId="165" fontId="31" fillId="0" borderId="67" xfId="2" applyFont="1" applyBorder="1" applyAlignment="1">
      <alignment horizontal="center"/>
    </xf>
    <xf numFmtId="165" fontId="31" fillId="0" borderId="68" xfId="2" applyFont="1" applyBorder="1" applyAlignment="1">
      <alignment horizontal="center"/>
    </xf>
    <xf numFmtId="0" fontId="31" fillId="0" borderId="163" xfId="0" applyFont="1" applyBorder="1" applyAlignment="1">
      <alignment wrapText="1"/>
    </xf>
    <xf numFmtId="167" fontId="31" fillId="0" borderId="163" xfId="1" applyNumberFormat="1" applyFont="1" applyBorder="1" applyAlignment="1">
      <alignment horizontal="center"/>
    </xf>
    <xf numFmtId="165" fontId="31" fillId="0" borderId="163" xfId="2" applyFont="1" applyBorder="1" applyAlignment="1">
      <alignment horizontal="center"/>
    </xf>
    <xf numFmtId="165" fontId="31" fillId="0" borderId="171" xfId="2" applyFont="1" applyBorder="1" applyAlignment="1">
      <alignment horizontal="center"/>
    </xf>
    <xf numFmtId="0" fontId="30" fillId="2" borderId="0" xfId="0" applyFont="1" applyFill="1" applyAlignment="1"/>
    <xf numFmtId="0" fontId="30" fillId="2" borderId="0" xfId="0" applyFont="1" applyFill="1"/>
    <xf numFmtId="0" fontId="30" fillId="0" borderId="0" xfId="0" applyFont="1" applyAlignment="1">
      <alignment horizontal="left"/>
    </xf>
    <xf numFmtId="0" fontId="30" fillId="0" borderId="40" xfId="0" applyFont="1" applyBorder="1" applyAlignment="1">
      <alignment horizontal="center" wrapText="1"/>
    </xf>
    <xf numFmtId="0" fontId="30" fillId="0" borderId="175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0" fillId="0" borderId="39" xfId="0" applyFont="1" applyBorder="1" applyAlignment="1">
      <alignment horizontal="center" wrapText="1"/>
    </xf>
    <xf numFmtId="0" fontId="30" fillId="0" borderId="11" xfId="0" applyFont="1" applyFill="1" applyBorder="1" applyAlignment="1">
      <alignment horizontal="center"/>
    </xf>
    <xf numFmtId="0" fontId="30" fillId="0" borderId="12" xfId="0" applyFont="1" applyFill="1" applyBorder="1" applyAlignment="1">
      <alignment wrapText="1"/>
    </xf>
    <xf numFmtId="0" fontId="31" fillId="0" borderId="61" xfId="0" applyFont="1" applyBorder="1" applyAlignment="1"/>
    <xf numFmtId="0" fontId="31" fillId="0" borderId="62" xfId="0" applyFont="1" applyBorder="1" applyAlignment="1"/>
    <xf numFmtId="0" fontId="31" fillId="0" borderId="63" xfId="0" applyFont="1" applyBorder="1" applyAlignment="1"/>
    <xf numFmtId="0" fontId="30" fillId="0" borderId="17" xfId="0" applyFont="1" applyFill="1" applyBorder="1" applyAlignment="1">
      <alignment horizontal="center"/>
    </xf>
    <xf numFmtId="0" fontId="30" fillId="0" borderId="18" xfId="0" applyFont="1" applyFill="1" applyBorder="1" applyAlignment="1">
      <alignment wrapText="1"/>
    </xf>
    <xf numFmtId="0" fontId="31" fillId="0" borderId="64" xfId="0" applyFont="1" applyBorder="1" applyAlignment="1"/>
    <xf numFmtId="0" fontId="31" fillId="0" borderId="60" xfId="0" applyFont="1" applyBorder="1" applyAlignment="1"/>
    <xf numFmtId="0" fontId="31" fillId="0" borderId="65" xfId="0" applyFont="1" applyBorder="1" applyAlignment="1"/>
    <xf numFmtId="0" fontId="30" fillId="0" borderId="13" xfId="0" applyFont="1" applyFill="1" applyBorder="1" applyAlignment="1">
      <alignment horizontal="center"/>
    </xf>
    <xf numFmtId="0" fontId="30" fillId="0" borderId="22" xfId="0" applyFont="1" applyFill="1" applyBorder="1" applyAlignment="1">
      <alignment wrapText="1"/>
    </xf>
    <xf numFmtId="0" fontId="30" fillId="0" borderId="23" xfId="0" applyFont="1" applyFill="1" applyBorder="1" applyAlignment="1">
      <alignment horizontal="center"/>
    </xf>
    <xf numFmtId="0" fontId="30" fillId="0" borderId="24" xfId="0" applyFont="1" applyFill="1" applyBorder="1" applyAlignment="1">
      <alignment wrapText="1"/>
    </xf>
    <xf numFmtId="0" fontId="31" fillId="0" borderId="66" xfId="0" applyFont="1" applyBorder="1" applyAlignment="1"/>
    <xf numFmtId="0" fontId="31" fillId="0" borderId="67" xfId="0" applyFont="1" applyBorder="1" applyAlignment="1"/>
    <xf numFmtId="0" fontId="31" fillId="0" borderId="68" xfId="0" applyFont="1" applyBorder="1" applyAlignment="1"/>
    <xf numFmtId="0" fontId="30" fillId="0" borderId="62" xfId="0" applyFont="1" applyBorder="1" applyAlignment="1"/>
    <xf numFmtId="0" fontId="30" fillId="0" borderId="63" xfId="0" applyFont="1" applyBorder="1" applyAlignment="1"/>
    <xf numFmtId="0" fontId="30" fillId="0" borderId="64" xfId="0" applyFont="1" applyBorder="1" applyAlignment="1">
      <alignment horizontal="center"/>
    </xf>
    <xf numFmtId="0" fontId="30" fillId="0" borderId="66" xfId="0" applyFont="1" applyBorder="1" applyAlignment="1">
      <alignment horizontal="center"/>
    </xf>
    <xf numFmtId="0" fontId="30" fillId="0" borderId="170" xfId="0" applyFont="1" applyBorder="1" applyAlignment="1">
      <alignment horizontal="center"/>
    </xf>
    <xf numFmtId="0" fontId="31" fillId="0" borderId="163" xfId="0" applyFont="1" applyBorder="1" applyAlignment="1"/>
    <xf numFmtId="0" fontId="31" fillId="0" borderId="171" xfId="0" applyFont="1" applyBorder="1" applyAlignment="1"/>
    <xf numFmtId="0" fontId="30" fillId="0" borderId="0" xfId="0" applyFont="1" applyAlignment="1">
      <alignment horizontal="center"/>
    </xf>
    <xf numFmtId="0" fontId="32" fillId="0" borderId="0" xfId="0" applyFont="1" applyBorder="1" applyAlignment="1">
      <alignment wrapText="1"/>
    </xf>
    <xf numFmtId="0" fontId="32" fillId="0" borderId="0" xfId="0" applyFont="1" applyBorder="1" applyAlignment="1"/>
    <xf numFmtId="0" fontId="11" fillId="0" borderId="40" xfId="0" applyFont="1" applyBorder="1" applyAlignment="1">
      <alignment horizontal="center" wrapText="1"/>
    </xf>
    <xf numFmtId="0" fontId="30" fillId="0" borderId="57" xfId="0" applyFont="1" applyBorder="1" applyAlignment="1">
      <alignment horizontal="center" wrapText="1"/>
    </xf>
    <xf numFmtId="0" fontId="30" fillId="0" borderId="37" xfId="0" applyFont="1" applyBorder="1" applyAlignment="1">
      <alignment horizontal="center" wrapText="1"/>
    </xf>
    <xf numFmtId="0" fontId="33" fillId="0" borderId="0" xfId="0" applyFont="1"/>
    <xf numFmtId="3" fontId="31" fillId="0" borderId="0" xfId="0" applyNumberFormat="1" applyFont="1"/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wrapText="1"/>
    </xf>
    <xf numFmtId="0" fontId="11" fillId="0" borderId="54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52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0" fillId="0" borderId="52" xfId="0" applyFont="1" applyFill="1" applyBorder="1" applyAlignment="1">
      <alignment wrapText="1"/>
    </xf>
    <xf numFmtId="0" fontId="30" fillId="0" borderId="38" xfId="0" applyFont="1" applyBorder="1" applyAlignment="1">
      <alignment horizontal="center" wrapText="1"/>
    </xf>
    <xf numFmtId="3" fontId="31" fillId="0" borderId="11" xfId="0" applyNumberFormat="1" applyFont="1" applyBorder="1"/>
    <xf numFmtId="3" fontId="31" fillId="0" borderId="29" xfId="0" applyNumberFormat="1" applyFont="1" applyBorder="1"/>
    <xf numFmtId="3" fontId="31" fillId="0" borderId="28" xfId="0" applyNumberFormat="1" applyFont="1" applyBorder="1"/>
    <xf numFmtId="3" fontId="31" fillId="0" borderId="17" xfId="0" applyNumberFormat="1" applyFont="1" applyBorder="1"/>
    <xf numFmtId="3" fontId="31" fillId="0" borderId="19" xfId="0" applyNumberFormat="1" applyFont="1" applyBorder="1"/>
    <xf numFmtId="3" fontId="31" fillId="0" borderId="20" xfId="0" applyNumberFormat="1" applyFont="1" applyBorder="1"/>
    <xf numFmtId="3" fontId="31" fillId="0" borderId="23" xfId="0" applyNumberFormat="1" applyFont="1" applyBorder="1"/>
    <xf numFmtId="3" fontId="31" fillId="0" borderId="25" xfId="0" applyNumberFormat="1" applyFont="1" applyBorder="1"/>
    <xf numFmtId="3" fontId="31" fillId="0" borderId="26" xfId="0" applyNumberFormat="1" applyFont="1" applyBorder="1"/>
    <xf numFmtId="3" fontId="30" fillId="0" borderId="4" xfId="0" applyNumberFormat="1" applyFont="1" applyBorder="1"/>
    <xf numFmtId="3" fontId="30" fillId="0" borderId="56" xfId="0" applyNumberFormat="1" applyFont="1" applyBorder="1"/>
    <xf numFmtId="3" fontId="30" fillId="0" borderId="34" xfId="0" applyNumberFormat="1" applyFont="1" applyBorder="1"/>
    <xf numFmtId="3" fontId="30" fillId="0" borderId="36" xfId="0" applyNumberFormat="1" applyFont="1" applyBorder="1"/>
    <xf numFmtId="0" fontId="31" fillId="0" borderId="52" xfId="0" applyFont="1" applyFill="1" applyBorder="1" applyAlignment="1">
      <alignment wrapText="1"/>
    </xf>
    <xf numFmtId="3" fontId="31" fillId="0" borderId="4" xfId="0" applyNumberFormat="1" applyFont="1" applyBorder="1"/>
    <xf numFmtId="3" fontId="31" fillId="0" borderId="56" xfId="0" applyNumberFormat="1" applyFont="1" applyBorder="1"/>
    <xf numFmtId="0" fontId="0" fillId="0" borderId="60" xfId="0" applyFont="1" applyFill="1" applyBorder="1" applyAlignment="1">
      <alignment wrapText="1"/>
    </xf>
    <xf numFmtId="0" fontId="0" fillId="0" borderId="67" xfId="0" applyFont="1" applyFill="1" applyBorder="1" applyAlignment="1">
      <alignment wrapText="1"/>
    </xf>
    <xf numFmtId="0" fontId="31" fillId="0" borderId="60" xfId="0" applyFont="1" applyFill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204" xfId="0" applyFont="1" applyFill="1" applyBorder="1" applyAlignment="1">
      <alignment horizontal="center"/>
    </xf>
    <xf numFmtId="0" fontId="10" fillId="0" borderId="204" xfId="0" applyFont="1" applyFill="1" applyBorder="1" applyAlignment="1">
      <alignment wrapText="1"/>
    </xf>
    <xf numFmtId="0" fontId="10" fillId="0" borderId="182" xfId="0" applyFont="1" applyFill="1" applyBorder="1" applyAlignment="1">
      <alignment horizontal="center"/>
    </xf>
    <xf numFmtId="0" fontId="10" fillId="0" borderId="205" xfId="0" applyFont="1" applyFill="1" applyBorder="1" applyAlignment="1">
      <alignment horizontal="center"/>
    </xf>
    <xf numFmtId="0" fontId="10" fillId="0" borderId="205" xfId="0" applyFont="1" applyFill="1" applyBorder="1" applyAlignment="1">
      <alignment wrapText="1"/>
    </xf>
    <xf numFmtId="3" fontId="31" fillId="0" borderId="12" xfId="0" applyNumberFormat="1" applyFont="1" applyBorder="1"/>
    <xf numFmtId="3" fontId="31" fillId="0" borderId="47" xfId="0" applyNumberFormat="1" applyFont="1" applyBorder="1"/>
    <xf numFmtId="3" fontId="31" fillId="0" borderId="30" xfId="0" applyNumberFormat="1" applyFont="1" applyBorder="1"/>
    <xf numFmtId="3" fontId="31" fillId="0" borderId="18" xfId="0" applyNumberFormat="1" applyFont="1" applyBorder="1"/>
    <xf numFmtId="3" fontId="31" fillId="0" borderId="31" xfId="0" applyNumberFormat="1" applyFont="1" applyBorder="1"/>
    <xf numFmtId="3" fontId="31" fillId="0" borderId="33" xfId="0" applyNumberFormat="1" applyFont="1" applyFill="1" applyBorder="1"/>
    <xf numFmtId="3" fontId="31" fillId="0" borderId="33" xfId="0" applyNumberFormat="1" applyFont="1" applyBorder="1"/>
    <xf numFmtId="3" fontId="31" fillId="0" borderId="24" xfId="0" applyNumberFormat="1" applyFont="1" applyBorder="1"/>
    <xf numFmtId="3" fontId="31" fillId="0" borderId="53" xfId="0" applyNumberFormat="1" applyFont="1" applyBorder="1"/>
    <xf numFmtId="3" fontId="31" fillId="0" borderId="42" xfId="0" applyNumberFormat="1" applyFont="1" applyBorder="1"/>
    <xf numFmtId="3" fontId="34" fillId="0" borderId="114" xfId="0" applyNumberFormat="1" applyFont="1" applyBorder="1"/>
    <xf numFmtId="3" fontId="34" fillId="0" borderId="11" xfId="0" applyNumberFormat="1" applyFont="1" applyBorder="1"/>
    <xf numFmtId="3" fontId="34" fillId="0" borderId="115" xfId="0" applyNumberFormat="1" applyFont="1" applyBorder="1"/>
    <xf numFmtId="3" fontId="34" fillId="0" borderId="76" xfId="0" applyNumberFormat="1" applyFont="1" applyBorder="1"/>
    <xf numFmtId="3" fontId="34" fillId="0" borderId="19" xfId="0" applyNumberFormat="1" applyFont="1" applyBorder="1"/>
    <xf numFmtId="3" fontId="34" fillId="0" borderId="77" xfId="0" applyNumberFormat="1" applyFont="1" applyBorder="1"/>
    <xf numFmtId="3" fontId="34" fillId="0" borderId="123" xfId="0" applyNumberFormat="1" applyFont="1" applyBorder="1"/>
    <xf numFmtId="3" fontId="34" fillId="0" borderId="25" xfId="0" applyNumberFormat="1" applyFont="1" applyBorder="1"/>
    <xf numFmtId="3" fontId="34" fillId="0" borderId="124" xfId="0" applyNumberFormat="1" applyFont="1" applyBorder="1"/>
    <xf numFmtId="3" fontId="25" fillId="0" borderId="60" xfId="0" applyNumberFormat="1" applyFont="1" applyBorder="1"/>
    <xf numFmtId="3" fontId="25" fillId="0" borderId="65" xfId="0" applyNumberFormat="1" applyFont="1" applyBorder="1"/>
    <xf numFmtId="3" fontId="25" fillId="0" borderId="67" xfId="0" applyNumberFormat="1" applyFont="1" applyBorder="1"/>
    <xf numFmtId="3" fontId="25" fillId="0" borderId="68" xfId="0" applyNumberFormat="1" applyFont="1" applyBorder="1"/>
    <xf numFmtId="1" fontId="31" fillId="0" borderId="11" xfId="0" applyNumberFormat="1" applyFont="1" applyBorder="1"/>
    <xf numFmtId="1" fontId="31" fillId="0" borderId="29" xfId="0" applyNumberFormat="1" applyFont="1" applyBorder="1"/>
    <xf numFmtId="1" fontId="31" fillId="0" borderId="28" xfId="5" applyNumberFormat="1" applyFont="1" applyBorder="1"/>
    <xf numFmtId="1" fontId="31" fillId="0" borderId="12" xfId="5" applyNumberFormat="1" applyFont="1" applyBorder="1"/>
    <xf numFmtId="1" fontId="31" fillId="0" borderId="17" xfId="0" applyNumberFormat="1" applyFont="1" applyBorder="1"/>
    <xf numFmtId="1" fontId="31" fillId="0" borderId="19" xfId="0" applyNumberFormat="1" applyFont="1" applyBorder="1"/>
    <xf numFmtId="1" fontId="31" fillId="0" borderId="20" xfId="5" applyNumberFormat="1" applyFont="1" applyBorder="1"/>
    <xf numFmtId="1" fontId="31" fillId="0" borderId="18" xfId="5" applyNumberFormat="1" applyFont="1" applyBorder="1"/>
    <xf numFmtId="1" fontId="31" fillId="0" borderId="23" xfId="0" applyNumberFormat="1" applyFont="1" applyBorder="1"/>
    <xf numFmtId="1" fontId="31" fillId="0" borderId="25" xfId="0" applyNumberFormat="1" applyFont="1" applyBorder="1"/>
    <xf numFmtId="1" fontId="31" fillId="0" borderId="26" xfId="5" applyNumberFormat="1" applyFont="1" applyBorder="1"/>
    <xf numFmtId="1" fontId="31" fillId="0" borderId="24" xfId="5" applyNumberFormat="1" applyFont="1" applyBorder="1"/>
    <xf numFmtId="0" fontId="30" fillId="0" borderId="73" xfId="0" applyFont="1" applyBorder="1" applyAlignment="1">
      <alignment horizontal="center"/>
    </xf>
    <xf numFmtId="0" fontId="30" fillId="0" borderId="93" xfId="0" applyFont="1" applyFill="1" applyBorder="1" applyAlignment="1">
      <alignment wrapText="1"/>
    </xf>
    <xf numFmtId="0" fontId="30" fillId="0" borderId="94" xfId="0" applyFont="1" applyBorder="1"/>
    <xf numFmtId="0" fontId="30" fillId="0" borderId="74" xfId="0" applyFont="1" applyBorder="1"/>
    <xf numFmtId="0" fontId="30" fillId="0" borderId="93" xfId="0" applyFont="1" applyBorder="1"/>
    <xf numFmtId="0" fontId="30" fillId="0" borderId="75" xfId="0" applyFont="1" applyBorder="1"/>
    <xf numFmtId="3" fontId="30" fillId="0" borderId="0" xfId="0" applyNumberFormat="1" applyFont="1"/>
    <xf numFmtId="0" fontId="31" fillId="0" borderId="112" xfId="0" applyFont="1" applyBorder="1" applyAlignment="1">
      <alignment horizontal="center"/>
    </xf>
    <xf numFmtId="0" fontId="31" fillId="0" borderId="4" xfId="0" applyFont="1" applyBorder="1"/>
    <xf numFmtId="0" fontId="31" fillId="0" borderId="56" xfId="0" applyFont="1" applyBorder="1"/>
    <xf numFmtId="0" fontId="31" fillId="0" borderId="138" xfId="0" applyFont="1" applyBorder="1"/>
    <xf numFmtId="0" fontId="31" fillId="0" borderId="97" xfId="0" applyFont="1" applyBorder="1" applyAlignment="1">
      <alignment horizontal="center"/>
    </xf>
    <xf numFmtId="0" fontId="31" fillId="0" borderId="98" xfId="0" applyFont="1" applyFill="1" applyBorder="1" applyAlignment="1">
      <alignment wrapText="1"/>
    </xf>
    <xf numFmtId="0" fontId="31" fillId="0" borderId="99" xfId="0" applyFont="1" applyBorder="1"/>
    <xf numFmtId="0" fontId="31" fillId="0" borderId="100" xfId="0" applyFont="1" applyBorder="1"/>
    <xf numFmtId="0" fontId="31" fillId="0" borderId="98" xfId="0" applyFont="1" applyBorder="1"/>
    <xf numFmtId="0" fontId="31" fillId="0" borderId="122" xfId="0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3" fontId="30" fillId="0" borderId="0" xfId="0" applyNumberFormat="1" applyFont="1" applyBorder="1"/>
    <xf numFmtId="0" fontId="30" fillId="0" borderId="109" xfId="0" applyFont="1" applyBorder="1" applyAlignment="1">
      <alignment horizontal="center" wrapText="1"/>
    </xf>
    <xf numFmtId="1" fontId="31" fillId="0" borderId="79" xfId="0" applyNumberFormat="1" applyFont="1" applyBorder="1"/>
    <xf numFmtId="0" fontId="31" fillId="0" borderId="78" xfId="0" applyFont="1" applyFill="1" applyBorder="1" applyAlignment="1">
      <alignment horizontal="center"/>
    </xf>
    <xf numFmtId="0" fontId="31" fillId="0" borderId="82" xfId="0" applyFont="1" applyFill="1" applyBorder="1" applyAlignment="1">
      <alignment wrapText="1"/>
    </xf>
    <xf numFmtId="1" fontId="31" fillId="0" borderId="125" xfId="0" applyNumberFormat="1" applyFont="1" applyBorder="1"/>
    <xf numFmtId="1" fontId="31" fillId="0" borderId="82" xfId="5" applyNumberFormat="1" applyFont="1" applyBorder="1"/>
    <xf numFmtId="0" fontId="30" fillId="0" borderId="75" xfId="0" applyFont="1" applyBorder="1" applyAlignment="1">
      <alignment horizontal="right"/>
    </xf>
    <xf numFmtId="0" fontId="30" fillId="0" borderId="112" xfId="0" applyFont="1" applyBorder="1" applyAlignment="1">
      <alignment horizontal="center"/>
    </xf>
    <xf numFmtId="0" fontId="31" fillId="0" borderId="138" xfId="0" applyFont="1" applyBorder="1" applyAlignment="1">
      <alignment horizontal="right"/>
    </xf>
    <xf numFmtId="0" fontId="30" fillId="0" borderId="97" xfId="0" applyFont="1" applyBorder="1" applyAlignment="1">
      <alignment horizontal="center"/>
    </xf>
    <xf numFmtId="0" fontId="31" fillId="0" borderId="122" xfId="0" applyFont="1" applyBorder="1" applyAlignment="1">
      <alignment horizontal="right"/>
    </xf>
    <xf numFmtId="0" fontId="31" fillId="0" borderId="20" xfId="0" applyFont="1" applyFill="1" applyBorder="1" applyAlignment="1">
      <alignment wrapText="1"/>
    </xf>
    <xf numFmtId="0" fontId="31" fillId="0" borderId="15" xfId="0" applyFont="1" applyFill="1" applyBorder="1" applyAlignment="1">
      <alignment wrapText="1"/>
    </xf>
    <xf numFmtId="0" fontId="31" fillId="0" borderId="26" xfId="0" applyFont="1" applyFill="1" applyBorder="1" applyAlignment="1">
      <alignment wrapText="1"/>
    </xf>
    <xf numFmtId="0" fontId="30" fillId="0" borderId="102" xfId="0" applyFont="1" applyBorder="1"/>
    <xf numFmtId="0" fontId="31" fillId="0" borderId="41" xfId="0" applyFont="1" applyBorder="1"/>
    <xf numFmtId="0" fontId="31" fillId="0" borderId="103" xfId="0" applyFont="1" applyBorder="1"/>
    <xf numFmtId="0" fontId="30" fillId="0" borderId="63" xfId="0" applyFont="1" applyBorder="1"/>
    <xf numFmtId="0" fontId="31" fillId="0" borderId="65" xfId="0" applyFont="1" applyBorder="1"/>
    <xf numFmtId="0" fontId="31" fillId="0" borderId="68" xfId="0" applyFont="1" applyBorder="1"/>
    <xf numFmtId="0" fontId="10" fillId="0" borderId="94" xfId="0" applyFont="1" applyBorder="1"/>
    <xf numFmtId="0" fontId="10" fillId="0" borderId="74" xfId="0" applyFont="1" applyBorder="1"/>
    <xf numFmtId="0" fontId="10" fillId="0" borderId="93" xfId="0" applyFont="1" applyBorder="1"/>
    <xf numFmtId="0" fontId="10" fillId="0" borderId="69" xfId="0" applyFont="1" applyBorder="1"/>
    <xf numFmtId="164" fontId="10" fillId="0" borderId="0" xfId="2" applyNumberFormat="1" applyFont="1" applyBorder="1"/>
    <xf numFmtId="0" fontId="10" fillId="0" borderId="168" xfId="0" applyFont="1" applyBorder="1" applyAlignment="1">
      <alignment horizontal="right"/>
    </xf>
    <xf numFmtId="0" fontId="10" fillId="0" borderId="166" xfId="0" applyFont="1" applyBorder="1" applyAlignment="1">
      <alignment horizontal="right"/>
    </xf>
    <xf numFmtId="3" fontId="31" fillId="0" borderId="77" xfId="0" applyNumberFormat="1" applyFont="1" applyBorder="1"/>
    <xf numFmtId="0" fontId="10" fillId="0" borderId="167" xfId="0" applyFont="1" applyBorder="1" applyAlignment="1">
      <alignment horizontal="right"/>
    </xf>
    <xf numFmtId="166" fontId="10" fillId="0" borderId="171" xfId="0" applyNumberFormat="1" applyFont="1" applyBorder="1" applyAlignment="1">
      <alignment horizontal="center"/>
    </xf>
    <xf numFmtId="166" fontId="10" fillId="0" borderId="163" xfId="0" applyNumberFormat="1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167" fontId="10" fillId="0" borderId="0" xfId="1" applyNumberFormat="1" applyFont="1"/>
    <xf numFmtId="167" fontId="10" fillId="0" borderId="62" xfId="1" applyNumberFormat="1" applyFont="1" applyBorder="1"/>
    <xf numFmtId="167" fontId="10" fillId="0" borderId="63" xfId="1" applyNumberFormat="1" applyFont="1" applyBorder="1"/>
    <xf numFmtId="0" fontId="0" fillId="0" borderId="0" xfId="0" applyFont="1"/>
    <xf numFmtId="0" fontId="14" fillId="0" borderId="62" xfId="0" applyFont="1" applyFill="1" applyBorder="1" applyAlignment="1">
      <alignment wrapText="1"/>
    </xf>
    <xf numFmtId="0" fontId="10" fillId="0" borderId="170" xfId="0" applyFont="1" applyBorder="1" applyAlignment="1">
      <alignment horizontal="center"/>
    </xf>
    <xf numFmtId="0" fontId="10" fillId="0" borderId="163" xfId="0" applyFont="1" applyFill="1" applyBorder="1" applyAlignment="1">
      <alignment wrapText="1"/>
    </xf>
    <xf numFmtId="0" fontId="10" fillId="0" borderId="163" xfId="0" applyFont="1" applyBorder="1"/>
    <xf numFmtId="3" fontId="30" fillId="0" borderId="62" xfId="0" applyNumberFormat="1" applyFont="1" applyBorder="1"/>
    <xf numFmtId="3" fontId="31" fillId="0" borderId="60" xfId="0" applyNumberFormat="1" applyFont="1" applyBorder="1"/>
    <xf numFmtId="3" fontId="31" fillId="0" borderId="6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3" fontId="31" fillId="0" borderId="19" xfId="0" applyNumberFormat="1" applyFont="1" applyBorder="1"/>
    <xf numFmtId="3" fontId="31" fillId="0" borderId="25" xfId="0" applyNumberFormat="1" applyFont="1" applyBorder="1"/>
    <xf numFmtId="3" fontId="31" fillId="0" borderId="61" xfId="0" applyNumberFormat="1" applyFont="1" applyBorder="1"/>
    <xf numFmtId="3" fontId="31" fillId="0" borderId="64" xfId="0" applyNumberFormat="1" applyFont="1" applyBorder="1"/>
    <xf numFmtId="3" fontId="31" fillId="0" borderId="118" xfId="0" applyNumberFormat="1" applyFont="1" applyBorder="1"/>
    <xf numFmtId="3" fontId="31" fillId="0" borderId="119" xfId="0" applyNumberFormat="1" applyFont="1" applyBorder="1"/>
    <xf numFmtId="3" fontId="31" fillId="0" borderId="120" xfId="0" applyNumberFormat="1" applyFont="1" applyBorder="1"/>
    <xf numFmtId="3" fontId="31" fillId="0" borderId="51" xfId="0" applyNumberFormat="1" applyFont="1" applyBorder="1"/>
    <xf numFmtId="3" fontId="31" fillId="0" borderId="21" xfId="0" applyNumberFormat="1" applyFont="1" applyBorder="1"/>
    <xf numFmtId="3" fontId="31" fillId="0" borderId="27" xfId="0" applyNumberFormat="1" applyFont="1" applyBorder="1"/>
    <xf numFmtId="0" fontId="10" fillId="0" borderId="206" xfId="0" applyFont="1" applyBorder="1" applyAlignment="1">
      <alignment horizontal="center"/>
    </xf>
    <xf numFmtId="3" fontId="31" fillId="0" borderId="76" xfId="0" applyNumberFormat="1" applyFont="1" applyBorder="1"/>
    <xf numFmtId="3" fontId="31" fillId="0" borderId="73" xfId="0" applyNumberFormat="1" applyFont="1" applyBorder="1"/>
    <xf numFmtId="3" fontId="31" fillId="0" borderId="171" xfId="0" applyNumberFormat="1" applyFont="1" applyBorder="1"/>
    <xf numFmtId="3" fontId="31" fillId="0" borderId="75" xfId="0" applyNumberFormat="1" applyFont="1" applyBorder="1"/>
    <xf numFmtId="3" fontId="31" fillId="0" borderId="74" xfId="0" applyNumberFormat="1" applyFont="1" applyBorder="1"/>
    <xf numFmtId="3" fontId="31" fillId="0" borderId="163" xfId="0" applyNumberFormat="1" applyFont="1" applyBorder="1"/>
    <xf numFmtId="0" fontId="31" fillId="0" borderId="163" xfId="0" applyFont="1" applyFill="1" applyBorder="1" applyAlignment="1">
      <alignment wrapText="1"/>
    </xf>
    <xf numFmtId="167" fontId="10" fillId="0" borderId="171" xfId="1" applyNumberFormat="1" applyFont="1" applyBorder="1"/>
    <xf numFmtId="167" fontId="10" fillId="0" borderId="163" xfId="1" applyNumberFormat="1" applyFont="1" applyBorder="1"/>
    <xf numFmtId="165" fontId="10" fillId="0" borderId="163" xfId="2" applyFont="1" applyBorder="1"/>
    <xf numFmtId="165" fontId="10" fillId="0" borderId="171" xfId="2" applyFont="1" applyBorder="1"/>
    <xf numFmtId="0" fontId="10" fillId="0" borderId="0" xfId="0" applyFont="1"/>
    <xf numFmtId="3" fontId="10" fillId="0" borderId="0" xfId="0" applyNumberFormat="1" applyFont="1"/>
    <xf numFmtId="3" fontId="10" fillId="0" borderId="60" xfId="0" applyNumberFormat="1" applyFont="1" applyBorder="1"/>
    <xf numFmtId="3" fontId="10" fillId="0" borderId="67" xfId="0" applyNumberFormat="1" applyFont="1" applyBorder="1"/>
    <xf numFmtId="0" fontId="0" fillId="0" borderId="0" xfId="0" applyFont="1"/>
    <xf numFmtId="0" fontId="10" fillId="0" borderId="60" xfId="0" applyFont="1" applyFill="1" applyBorder="1" applyAlignment="1">
      <alignment wrapText="1"/>
    </xf>
    <xf numFmtId="0" fontId="10" fillId="0" borderId="64" xfId="0" applyFont="1" applyBorder="1" applyAlignment="1">
      <alignment horizontal="center"/>
    </xf>
    <xf numFmtId="0" fontId="10" fillId="0" borderId="170" xfId="0" applyFont="1" applyBorder="1" applyAlignment="1">
      <alignment horizontal="center"/>
    </xf>
    <xf numFmtId="0" fontId="0" fillId="0" borderId="0" xfId="0" applyFont="1" applyFill="1"/>
    <xf numFmtId="0" fontId="31" fillId="0" borderId="0" xfId="0" applyFont="1"/>
    <xf numFmtId="0" fontId="31" fillId="0" borderId="52" xfId="0" applyFont="1" applyBorder="1"/>
    <xf numFmtId="0" fontId="31" fillId="0" borderId="170" xfId="0" applyFont="1" applyBorder="1" applyAlignment="1">
      <alignment horizontal="center"/>
    </xf>
    <xf numFmtId="0" fontId="31" fillId="0" borderId="163" xfId="0" applyFont="1" applyBorder="1"/>
    <xf numFmtId="3" fontId="31" fillId="0" borderId="0" xfId="0" applyNumberFormat="1" applyFont="1"/>
    <xf numFmtId="0" fontId="31" fillId="0" borderId="52" xfId="0" applyFont="1" applyFill="1" applyBorder="1" applyAlignment="1">
      <alignment wrapText="1"/>
    </xf>
    <xf numFmtId="1" fontId="31" fillId="0" borderId="11" xfId="0" applyNumberFormat="1" applyFont="1" applyBorder="1"/>
    <xf numFmtId="1" fontId="31" fillId="0" borderId="29" xfId="0" applyNumberFormat="1" applyFont="1" applyBorder="1"/>
    <xf numFmtId="1" fontId="31" fillId="0" borderId="28" xfId="5" applyNumberFormat="1" applyFont="1" applyBorder="1"/>
    <xf numFmtId="1" fontId="31" fillId="0" borderId="12" xfId="5" applyNumberFormat="1" applyFont="1" applyBorder="1"/>
    <xf numFmtId="1" fontId="31" fillId="0" borderId="17" xfId="0" applyNumberFormat="1" applyFont="1" applyBorder="1"/>
    <xf numFmtId="1" fontId="31" fillId="0" borderId="19" xfId="0" applyNumberFormat="1" applyFont="1" applyBorder="1"/>
    <xf numFmtId="1" fontId="31" fillId="0" borderId="20" xfId="5" applyNumberFormat="1" applyFont="1" applyBorder="1"/>
    <xf numFmtId="1" fontId="31" fillId="0" borderId="18" xfId="5" applyNumberFormat="1" applyFont="1" applyBorder="1"/>
    <xf numFmtId="1" fontId="31" fillId="0" borderId="23" xfId="0" applyNumberFormat="1" applyFont="1" applyBorder="1"/>
    <xf numFmtId="1" fontId="31" fillId="0" borderId="25" xfId="0" applyNumberFormat="1" applyFont="1" applyBorder="1"/>
    <xf numFmtId="1" fontId="31" fillId="0" borderId="26" xfId="5" applyNumberFormat="1" applyFont="1" applyBorder="1"/>
    <xf numFmtId="1" fontId="31" fillId="0" borderId="24" xfId="5" applyNumberFormat="1" applyFont="1" applyBorder="1"/>
    <xf numFmtId="0" fontId="31" fillId="0" borderId="112" xfId="0" applyFont="1" applyBorder="1" applyAlignment="1">
      <alignment horizontal="center"/>
    </xf>
    <xf numFmtId="0" fontId="31" fillId="0" borderId="4" xfId="0" applyFont="1" applyBorder="1"/>
    <xf numFmtId="0" fontId="31" fillId="0" borderId="56" xfId="0" applyFont="1" applyBorder="1"/>
    <xf numFmtId="0" fontId="31" fillId="0" borderId="138" xfId="0" applyFont="1" applyBorder="1"/>
    <xf numFmtId="1" fontId="31" fillId="0" borderId="76" xfId="0" applyNumberFormat="1" applyFont="1" applyBorder="1"/>
    <xf numFmtId="1" fontId="31" fillId="0" borderId="92" xfId="5" applyNumberFormat="1" applyFont="1" applyBorder="1" applyAlignment="1">
      <alignment horizontal="right"/>
    </xf>
    <xf numFmtId="1" fontId="31" fillId="0" borderId="59" xfId="5" applyNumberFormat="1" applyFont="1" applyBorder="1" applyAlignment="1">
      <alignment horizontal="right"/>
    </xf>
    <xf numFmtId="1" fontId="31" fillId="0" borderId="78" xfId="0" applyNumberFormat="1" applyFont="1" applyBorder="1"/>
    <xf numFmtId="1" fontId="31" fillId="0" borderId="79" xfId="0" applyNumberFormat="1" applyFont="1" applyBorder="1"/>
    <xf numFmtId="1" fontId="31" fillId="0" borderId="82" xfId="5" applyNumberFormat="1" applyFont="1" applyBorder="1"/>
    <xf numFmtId="1" fontId="31" fillId="0" borderId="137" xfId="5" applyNumberFormat="1" applyFont="1" applyBorder="1" applyAlignment="1">
      <alignment horizontal="right"/>
    </xf>
    <xf numFmtId="0" fontId="31" fillId="0" borderId="138" xfId="0" applyFont="1" applyBorder="1" applyAlignment="1">
      <alignment horizontal="right"/>
    </xf>
    <xf numFmtId="0" fontId="31" fillId="0" borderId="41" xfId="0" applyFont="1" applyBorder="1"/>
    <xf numFmtId="0" fontId="0" fillId="0" borderId="170" xfId="0" applyFont="1" applyBorder="1" applyAlignment="1">
      <alignment horizontal="center"/>
    </xf>
    <xf numFmtId="166" fontId="0" fillId="0" borderId="171" xfId="0" applyNumberFormat="1" applyFont="1" applyBorder="1" applyAlignment="1">
      <alignment horizontal="center"/>
    </xf>
    <xf numFmtId="1" fontId="31" fillId="0" borderId="68" xfId="0" applyNumberFormat="1" applyFont="1" applyBorder="1"/>
    <xf numFmtId="1" fontId="31" fillId="0" borderId="62" xfId="0" applyNumberFormat="1" applyFont="1" applyBorder="1"/>
    <xf numFmtId="1" fontId="31" fillId="0" borderId="63" xfId="0" applyNumberFormat="1" applyFont="1" applyBorder="1"/>
    <xf numFmtId="0" fontId="30" fillId="0" borderId="14" xfId="0" applyFont="1" applyBorder="1"/>
    <xf numFmtId="3" fontId="25" fillId="0" borderId="163" xfId="0" applyNumberFormat="1" applyFont="1" applyBorder="1"/>
    <xf numFmtId="0" fontId="30" fillId="0" borderId="13" xfId="0" applyFont="1" applyBorder="1"/>
    <xf numFmtId="0" fontId="0" fillId="0" borderId="163" xfId="0" applyFont="1" applyFill="1" applyBorder="1" applyAlignment="1">
      <alignment vertical="top" wrapText="1"/>
    </xf>
    <xf numFmtId="0" fontId="31" fillId="0" borderId="171" xfId="0" applyFont="1" applyBorder="1"/>
    <xf numFmtId="0" fontId="30" fillId="0" borderId="140" xfId="0" applyFont="1" applyBorder="1" applyAlignment="1">
      <alignment horizontal="center" wrapText="1"/>
    </xf>
    <xf numFmtId="3" fontId="25" fillId="0" borderId="171" xfId="0" applyNumberFormat="1" applyFont="1" applyBorder="1"/>
    <xf numFmtId="1" fontId="31" fillId="0" borderId="67" xfId="0" applyNumberFormat="1" applyFont="1" applyBorder="1"/>
    <xf numFmtId="0" fontId="30" fillId="0" borderId="207" xfId="0" applyFont="1" applyBorder="1" applyAlignment="1">
      <alignment horizontal="center" wrapText="1"/>
    </xf>
    <xf numFmtId="1" fontId="31" fillId="0" borderId="114" xfId="0" applyNumberFormat="1" applyFont="1" applyBorder="1"/>
    <xf numFmtId="0" fontId="30" fillId="0" borderId="55" xfId="0" applyFont="1" applyBorder="1" applyAlignment="1">
      <alignment horizontal="center" wrapText="1"/>
    </xf>
    <xf numFmtId="0" fontId="30" fillId="0" borderId="193" xfId="0" applyFont="1" applyBorder="1" applyAlignment="1">
      <alignment horizontal="center" wrapText="1"/>
    </xf>
    <xf numFmtId="0" fontId="19" fillId="0" borderId="0" xfId="19" applyFont="1" applyBorder="1" applyAlignment="1" applyProtection="1">
      <alignment horizontal="right"/>
    </xf>
    <xf numFmtId="0" fontId="19" fillId="0" borderId="0" xfId="19" applyFont="1" applyBorder="1" applyAlignment="1" applyProtection="1">
      <alignment horizontal="right"/>
    </xf>
    <xf numFmtId="0" fontId="30" fillId="0" borderId="43" xfId="0" applyFont="1" applyBorder="1" applyAlignment="1">
      <alignment horizontal="center" wrapText="1"/>
    </xf>
    <xf numFmtId="0" fontId="19" fillId="0" borderId="0" xfId="19" applyFont="1" applyBorder="1" applyAlignment="1" applyProtection="1">
      <alignment horizontal="right"/>
    </xf>
    <xf numFmtId="174" fontId="21" fillId="0" borderId="151" xfId="83" applyNumberFormat="1" applyFont="1" applyFill="1" applyBorder="1" applyAlignment="1">
      <alignment horizontal="left"/>
    </xf>
    <xf numFmtId="0" fontId="24" fillId="0" borderId="0" xfId="83" applyFont="1" applyBorder="1" applyAlignment="1">
      <alignment horizontal="left"/>
    </xf>
    <xf numFmtId="0" fontId="20" fillId="0" borderId="0" xfId="83" applyBorder="1"/>
    <xf numFmtId="0" fontId="21" fillId="0" borderId="138" xfId="83" applyFont="1" applyFill="1" applyBorder="1" applyAlignment="1">
      <alignment horizontal="center"/>
    </xf>
    <xf numFmtId="0" fontId="21" fillId="0" borderId="127" xfId="83" applyFont="1" applyFill="1" applyBorder="1" applyAlignment="1">
      <alignment horizontal="center"/>
    </xf>
    <xf numFmtId="0" fontId="21" fillId="0" borderId="151" xfId="83" applyFont="1" applyFill="1" applyBorder="1" applyAlignment="1">
      <alignment horizontal="center"/>
    </xf>
    <xf numFmtId="0" fontId="41" fillId="0" borderId="179" xfId="83" applyFont="1" applyBorder="1" applyAlignment="1">
      <alignment horizontal="right"/>
    </xf>
    <xf numFmtId="0" fontId="24" fillId="0" borderId="72" xfId="83" applyFont="1" applyFill="1" applyBorder="1"/>
    <xf numFmtId="0" fontId="24" fillId="0" borderId="0" xfId="52" applyFont="1"/>
    <xf numFmtId="0" fontId="24" fillId="0" borderId="89" xfId="83" applyFont="1" applyBorder="1" applyAlignment="1">
      <alignment horizontal="center"/>
    </xf>
    <xf numFmtId="0" fontId="23" fillId="0" borderId="65" xfId="83" applyFont="1" applyFill="1" applyBorder="1" applyAlignment="1">
      <alignment horizontal="left" wrapText="1"/>
    </xf>
    <xf numFmtId="0" fontId="23" fillId="0" borderId="60" xfId="83" applyFont="1" applyFill="1" applyBorder="1" applyAlignment="1">
      <alignment horizontal="left" wrapText="1"/>
    </xf>
    <xf numFmtId="0" fontId="37" fillId="0" borderId="0" xfId="52" applyBorder="1"/>
    <xf numFmtId="0" fontId="21" fillId="0" borderId="206" xfId="83" applyFont="1" applyFill="1" applyBorder="1" applyAlignment="1">
      <alignment horizontal="left" wrapText="1"/>
    </xf>
    <xf numFmtId="0" fontId="24" fillId="0" borderId="60" xfId="83" applyFont="1" applyBorder="1"/>
    <xf numFmtId="0" fontId="21" fillId="0" borderId="208" xfId="83" applyFont="1" applyFill="1" applyBorder="1" applyAlignment="1">
      <alignment horizontal="left" wrapText="1"/>
    </xf>
    <xf numFmtId="0" fontId="21" fillId="0" borderId="152" xfId="83" applyFont="1" applyFill="1" applyBorder="1"/>
    <xf numFmtId="0" fontId="21" fillId="0" borderId="146" xfId="83" applyFont="1" applyFill="1" applyBorder="1" applyAlignment="1">
      <alignment horizontal="center"/>
    </xf>
    <xf numFmtId="0" fontId="24" fillId="0" borderId="0" xfId="83" applyFont="1" applyFill="1" applyBorder="1"/>
    <xf numFmtId="0" fontId="24" fillId="0" borderId="65" xfId="83" applyFont="1" applyBorder="1"/>
    <xf numFmtId="169" fontId="20" fillId="0" borderId="147" xfId="83" applyNumberFormat="1" applyFont="1" applyFill="1" applyBorder="1" applyAlignment="1"/>
    <xf numFmtId="0" fontId="24" fillId="0" borderId="0" xfId="83" applyFont="1" applyFill="1" applyBorder="1" applyAlignment="1">
      <alignment horizontal="left"/>
    </xf>
    <xf numFmtId="0" fontId="37" fillId="0" borderId="0" xfId="52"/>
    <xf numFmtId="0" fontId="21" fillId="0" borderId="206" xfId="83" applyFont="1" applyFill="1" applyBorder="1"/>
    <xf numFmtId="0" fontId="37" fillId="0" borderId="0" xfId="52" applyFill="1" applyBorder="1"/>
    <xf numFmtId="169" fontId="20" fillId="0" borderId="187" xfId="83" applyNumberFormat="1" applyFont="1" applyFill="1" applyBorder="1" applyAlignment="1"/>
    <xf numFmtId="0" fontId="24" fillId="0" borderId="138" xfId="83" applyFont="1" applyBorder="1" applyAlignment="1">
      <alignment horizontal="center"/>
    </xf>
    <xf numFmtId="0" fontId="21" fillId="0" borderId="91" xfId="83" applyFont="1" applyBorder="1" applyAlignment="1">
      <alignment horizontal="center"/>
    </xf>
    <xf numFmtId="0" fontId="24" fillId="0" borderId="127" xfId="83" applyFont="1" applyBorder="1" applyAlignment="1">
      <alignment horizontal="center"/>
    </xf>
    <xf numFmtId="0" fontId="24" fillId="0" borderId="138" xfId="83" applyFont="1" applyFill="1" applyBorder="1"/>
    <xf numFmtId="0" fontId="21" fillId="0" borderId="0" xfId="83" applyFont="1" applyBorder="1" applyAlignment="1">
      <alignment horizontal="center"/>
    </xf>
    <xf numFmtId="0" fontId="23" fillId="0" borderId="64" xfId="83" applyFont="1" applyFill="1" applyBorder="1" applyAlignment="1">
      <alignment horizontal="left" wrapText="1"/>
    </xf>
    <xf numFmtId="0" fontId="19" fillId="0" borderId="0" xfId="19" applyFont="1" applyBorder="1" applyAlignment="1" applyProtection="1">
      <alignment horizontal="right"/>
    </xf>
    <xf numFmtId="0" fontId="19" fillId="0" borderId="0" xfId="19" applyFont="1" applyBorder="1" applyAlignment="1" applyProtection="1">
      <alignment horizontal="right"/>
    </xf>
    <xf numFmtId="0" fontId="24" fillId="0" borderId="209" xfId="83" applyFont="1" applyBorder="1" applyAlignment="1">
      <alignment horizontal="center"/>
    </xf>
    <xf numFmtId="0" fontId="24" fillId="0" borderId="210" xfId="83" applyFont="1" applyBorder="1" applyAlignment="1">
      <alignment horizontal="left"/>
    </xf>
    <xf numFmtId="0" fontId="24" fillId="0" borderId="212" xfId="83" applyFont="1" applyBorder="1" applyAlignment="1">
      <alignment horizontal="center"/>
    </xf>
    <xf numFmtId="0" fontId="24" fillId="0" borderId="213" xfId="83" applyFont="1" applyBorder="1" applyAlignment="1">
      <alignment horizontal="left"/>
    </xf>
    <xf numFmtId="0" fontId="24" fillId="0" borderId="215" xfId="83" applyFont="1" applyBorder="1" applyAlignment="1">
      <alignment horizontal="center"/>
    </xf>
    <xf numFmtId="0" fontId="24" fillId="0" borderId="216" xfId="83" applyFont="1" applyBorder="1" applyAlignment="1">
      <alignment horizontal="left"/>
    </xf>
    <xf numFmtId="169" fontId="20" fillId="9" borderId="211" xfId="83" applyNumberFormat="1" applyFont="1" applyFill="1" applyBorder="1" applyAlignment="1"/>
    <xf numFmtId="169" fontId="20" fillId="9" borderId="214" xfId="83" applyNumberFormat="1" applyFont="1" applyFill="1" applyBorder="1" applyAlignment="1"/>
    <xf numFmtId="169" fontId="20" fillId="9" borderId="217" xfId="83" applyNumberFormat="1" applyFont="1" applyFill="1" applyBorder="1" applyAlignment="1"/>
    <xf numFmtId="169" fontId="20" fillId="9" borderId="187" xfId="83" applyNumberFormat="1" applyFont="1" applyFill="1" applyBorder="1" applyAlignment="1"/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0" fillId="0" borderId="173" xfId="0" applyFont="1" applyFill="1" applyBorder="1" applyAlignment="1">
      <alignment horizontal="center"/>
    </xf>
    <xf numFmtId="0" fontId="10" fillId="0" borderId="137" xfId="0" applyFont="1" applyFill="1" applyBorder="1" applyAlignment="1">
      <alignment wrapText="1"/>
    </xf>
    <xf numFmtId="0" fontId="10" fillId="0" borderId="92" xfId="0" applyFont="1" applyFill="1" applyBorder="1" applyAlignment="1">
      <alignment wrapText="1"/>
    </xf>
    <xf numFmtId="0" fontId="10" fillId="0" borderId="59" xfId="0" applyFont="1" applyFill="1" applyBorder="1" applyAlignment="1">
      <alignment wrapText="1"/>
    </xf>
    <xf numFmtId="0" fontId="10" fillId="0" borderId="174" xfId="0" applyFont="1" applyFill="1" applyBorder="1" applyAlignment="1">
      <alignment horizontal="center"/>
    </xf>
    <xf numFmtId="0" fontId="10" fillId="0" borderId="0" xfId="0" applyFont="1"/>
    <xf numFmtId="0" fontId="19" fillId="0" borderId="0" xfId="266" applyFont="1" applyBorder="1" applyAlignment="1">
      <alignment wrapText="1"/>
    </xf>
    <xf numFmtId="0" fontId="27" fillId="0" borderId="0" xfId="266" applyFont="1" applyBorder="1" applyAlignment="1">
      <alignment wrapText="1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0" fillId="0" borderId="44" xfId="0" applyFont="1" applyFill="1" applyBorder="1" applyAlignment="1">
      <alignment horizontal="center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167" fontId="10" fillId="0" borderId="29" xfId="1" applyNumberFormat="1" applyFont="1" applyBorder="1"/>
    <xf numFmtId="167" fontId="10" fillId="0" borderId="19" xfId="1" applyNumberFormat="1" applyFont="1" applyBorder="1"/>
    <xf numFmtId="167" fontId="10" fillId="0" borderId="25" xfId="1" applyNumberFormat="1" applyFont="1" applyBorder="1"/>
    <xf numFmtId="167" fontId="14" fillId="0" borderId="28" xfId="1" applyNumberFormat="1" applyFont="1" applyBorder="1"/>
    <xf numFmtId="167" fontId="14" fillId="0" borderId="20" xfId="1" applyNumberFormat="1" applyFont="1" applyBorder="1"/>
    <xf numFmtId="167" fontId="14" fillId="0" borderId="26" xfId="1" applyNumberFormat="1" applyFont="1" applyBorder="1"/>
    <xf numFmtId="0" fontId="10" fillId="0" borderId="66" xfId="0" applyFont="1" applyBorder="1" applyAlignment="1">
      <alignment horizontal="center"/>
    </xf>
    <xf numFmtId="0" fontId="14" fillId="0" borderId="62" xfId="0" applyFont="1" applyFill="1" applyBorder="1" applyAlignment="1">
      <alignment wrapText="1"/>
    </xf>
    <xf numFmtId="0" fontId="10" fillId="0" borderId="67" xfId="0" applyFont="1" applyFill="1" applyBorder="1" applyAlignment="1">
      <alignment wrapText="1"/>
    </xf>
    <xf numFmtId="0" fontId="14" fillId="0" borderId="61" xfId="0" applyFont="1" applyBorder="1" applyAlignment="1">
      <alignment horizontal="center"/>
    </xf>
    <xf numFmtId="0" fontId="10" fillId="0" borderId="170" xfId="0" applyFont="1" applyBorder="1" applyAlignment="1">
      <alignment horizontal="center"/>
    </xf>
    <xf numFmtId="0" fontId="10" fillId="0" borderId="163" xfId="0" applyFont="1" applyFill="1" applyBorder="1" applyAlignment="1">
      <alignment wrapText="1"/>
    </xf>
    <xf numFmtId="3" fontId="31" fillId="0" borderId="62" xfId="0" applyNumberFormat="1" applyFont="1" applyBorder="1"/>
    <xf numFmtId="3" fontId="31" fillId="0" borderId="63" xfId="0" applyNumberFormat="1" applyFont="1" applyBorder="1"/>
    <xf numFmtId="167" fontId="10" fillId="0" borderId="171" xfId="1" applyNumberFormat="1" applyFont="1" applyBorder="1"/>
    <xf numFmtId="167" fontId="10" fillId="0" borderId="163" xfId="1" applyNumberFormat="1" applyFont="1" applyBorder="1"/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0" fillId="0" borderId="0" xfId="0"/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0" fillId="0" borderId="0" xfId="0" applyFont="1"/>
    <xf numFmtId="166" fontId="0" fillId="0" borderId="188" xfId="0" applyNumberFormat="1" applyFont="1" applyBorder="1" applyAlignment="1">
      <alignment horizontal="center"/>
    </xf>
    <xf numFmtId="0" fontId="19" fillId="0" borderId="0" xfId="140" applyFont="1" applyBorder="1" applyAlignment="1" applyProtection="1">
      <alignment horizontal="right" wrapText="1"/>
    </xf>
    <xf numFmtId="0" fontId="19" fillId="0" borderId="0" xfId="44" applyFont="1" applyBorder="1" applyAlignment="1" applyProtection="1">
      <alignment horizontal="right" wrapText="1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3" fontId="10" fillId="0" borderId="62" xfId="0" applyNumberFormat="1" applyFont="1" applyBorder="1"/>
    <xf numFmtId="0" fontId="10" fillId="0" borderId="61" xfId="0" applyFont="1" applyBorder="1" applyAlignment="1">
      <alignment horizontal="center"/>
    </xf>
    <xf numFmtId="0" fontId="0" fillId="0" borderId="0" xfId="0" applyFont="1"/>
    <xf numFmtId="0" fontId="10" fillId="0" borderId="170" xfId="0" applyFont="1" applyBorder="1" applyAlignment="1">
      <alignment horizontal="center"/>
    </xf>
    <xf numFmtId="0" fontId="0" fillId="0" borderId="0" xfId="0" applyFont="1" applyFill="1"/>
    <xf numFmtId="0" fontId="30" fillId="0" borderId="0" xfId="0" applyFont="1"/>
    <xf numFmtId="0" fontId="31" fillId="0" borderId="170" xfId="0" applyFont="1" applyBorder="1" applyAlignment="1">
      <alignment horizontal="center"/>
    </xf>
    <xf numFmtId="0" fontId="10" fillId="0" borderId="62" xfId="0" applyFont="1" applyFill="1" applyBorder="1" applyAlignment="1">
      <alignment wrapText="1"/>
    </xf>
    <xf numFmtId="166" fontId="0" fillId="0" borderId="61" xfId="0" applyNumberFormat="1" applyFont="1" applyBorder="1" applyAlignment="1">
      <alignment horizontal="center"/>
    </xf>
    <xf numFmtId="166" fontId="0" fillId="0" borderId="63" xfId="0" applyNumberFormat="1" applyFont="1" applyBorder="1" applyAlignment="1">
      <alignment horizontal="center"/>
    </xf>
    <xf numFmtId="0" fontId="0" fillId="0" borderId="170" xfId="0" applyFont="1" applyBorder="1" applyAlignment="1">
      <alignment horizontal="center"/>
    </xf>
    <xf numFmtId="166" fontId="0" fillId="0" borderId="171" xfId="0" applyNumberFormat="1" applyFont="1" applyBorder="1" applyAlignment="1">
      <alignment horizontal="center"/>
    </xf>
    <xf numFmtId="3" fontId="25" fillId="0" borderId="163" xfId="0" applyNumberFormat="1" applyFont="1" applyBorder="1"/>
    <xf numFmtId="3" fontId="25" fillId="0" borderId="171" xfId="0" applyNumberFormat="1" applyFont="1" applyBorder="1"/>
    <xf numFmtId="166" fontId="0" fillId="0" borderId="170" xfId="0" applyNumberFormat="1" applyFont="1" applyBorder="1" applyAlignment="1">
      <alignment horizontal="center"/>
    </xf>
    <xf numFmtId="166" fontId="0" fillId="0" borderId="196" xfId="0" applyNumberFormat="1" applyFont="1" applyBorder="1" applyAlignment="1">
      <alignment horizontal="center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NumberFormat="1" applyFont="1" applyBorder="1" applyAlignment="1" applyProtection="1">
      <alignment horizontal="right"/>
    </xf>
    <xf numFmtId="0" fontId="19" fillId="0" borderId="0" xfId="44" applyNumberFormat="1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3" fontId="10" fillId="0" borderId="23" xfId="0" applyNumberFormat="1" applyFont="1" applyBorder="1"/>
    <xf numFmtId="3" fontId="10" fillId="0" borderId="26" xfId="0" applyNumberFormat="1" applyFont="1" applyBorder="1"/>
    <xf numFmtId="0" fontId="10" fillId="0" borderId="168" xfId="0" applyFont="1" applyBorder="1"/>
    <xf numFmtId="3" fontId="10" fillId="0" borderId="166" xfId="0" applyNumberFormat="1" applyFont="1" applyBorder="1"/>
    <xf numFmtId="3" fontId="10" fillId="0" borderId="168" xfId="0" applyNumberFormat="1" applyFont="1" applyBorder="1"/>
    <xf numFmtId="0" fontId="0" fillId="0" borderId="73" xfId="0" applyFont="1" applyBorder="1" applyAlignment="1">
      <alignment horizontal="center"/>
    </xf>
    <xf numFmtId="0" fontId="11" fillId="0" borderId="93" xfId="0" applyFont="1" applyFill="1" applyBorder="1" applyAlignment="1">
      <alignment wrapText="1"/>
    </xf>
    <xf numFmtId="3" fontId="30" fillId="0" borderId="94" xfId="0" applyNumberFormat="1" applyFont="1" applyBorder="1"/>
    <xf numFmtId="3" fontId="30" fillId="0" borderId="74" xfId="0" applyNumberFormat="1" applyFont="1" applyBorder="1"/>
    <xf numFmtId="3" fontId="30" fillId="0" borderId="75" xfId="0" applyNumberFormat="1" applyFont="1" applyBorder="1"/>
    <xf numFmtId="0" fontId="0" fillId="0" borderId="112" xfId="0" applyFont="1" applyBorder="1" applyAlignment="1">
      <alignment horizontal="center"/>
    </xf>
    <xf numFmtId="3" fontId="30" fillId="0" borderId="218" xfId="0" applyNumberFormat="1" applyFont="1" applyBorder="1"/>
    <xf numFmtId="0" fontId="0" fillId="0" borderId="219" xfId="0" applyFont="1" applyBorder="1" applyAlignment="1">
      <alignment horizontal="center"/>
    </xf>
    <xf numFmtId="3" fontId="30" fillId="0" borderId="220" xfId="0" applyNumberFormat="1" applyFont="1" applyBorder="1"/>
    <xf numFmtId="0" fontId="0" fillId="0" borderId="97" xfId="0" applyFont="1" applyBorder="1" applyAlignment="1">
      <alignment horizontal="center"/>
    </xf>
    <xf numFmtId="0" fontId="0" fillId="0" borderId="98" xfId="0" applyFont="1" applyFill="1" applyBorder="1" applyAlignment="1">
      <alignment wrapText="1"/>
    </xf>
    <xf numFmtId="3" fontId="31" fillId="0" borderId="99" xfId="0" applyNumberFormat="1" applyFont="1" applyBorder="1"/>
    <xf numFmtId="3" fontId="31" fillId="0" borderId="100" xfId="0" applyNumberFormat="1" applyFont="1" applyBorder="1"/>
    <xf numFmtId="3" fontId="31" fillId="0" borderId="107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1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0" fontId="14" fillId="0" borderId="221" xfId="0" applyFont="1" applyBorder="1" applyAlignment="1">
      <alignment horizontal="center"/>
    </xf>
    <xf numFmtId="0" fontId="10" fillId="0" borderId="1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3" fontId="28" fillId="0" borderId="0" xfId="0" applyNumberFormat="1" applyFont="1"/>
    <xf numFmtId="0" fontId="15" fillId="0" borderId="0" xfId="0" applyFont="1" applyFill="1" applyAlignment="1">
      <alignment wrapText="1"/>
    </xf>
    <xf numFmtId="0" fontId="10" fillId="0" borderId="221" xfId="0" applyFont="1" applyBorder="1" applyAlignment="1">
      <alignment horizontal="center"/>
    </xf>
    <xf numFmtId="165" fontId="27" fillId="0" borderId="86" xfId="2" applyFont="1" applyBorder="1" applyAlignment="1" applyProtection="1">
      <alignment horizontal="right"/>
    </xf>
    <xf numFmtId="165" fontId="27" fillId="0" borderId="87" xfId="2" applyFont="1" applyBorder="1" applyAlignment="1" applyProtection="1">
      <alignment horizontal="right"/>
    </xf>
    <xf numFmtId="165" fontId="27" fillId="0" borderId="88" xfId="2" applyFont="1" applyBorder="1" applyAlignment="1" applyProtection="1">
      <alignment horizontal="right"/>
    </xf>
    <xf numFmtId="0" fontId="14" fillId="0" borderId="187" xfId="0" applyFont="1" applyFill="1" applyBorder="1" applyAlignment="1">
      <alignment wrapText="1"/>
    </xf>
    <xf numFmtId="167" fontId="14" fillId="0" borderId="187" xfId="1" applyNumberFormat="1" applyFont="1" applyBorder="1"/>
    <xf numFmtId="167" fontId="14" fillId="0" borderId="148" xfId="1" applyNumberFormat="1" applyFont="1" applyBorder="1"/>
    <xf numFmtId="165" fontId="27" fillId="0" borderId="162" xfId="2" applyFont="1" applyBorder="1" applyAlignment="1" applyProtection="1">
      <alignment horizontal="right"/>
    </xf>
    <xf numFmtId="166" fontId="10" fillId="0" borderId="61" xfId="0" applyNumberFormat="1" applyFont="1" applyBorder="1" applyAlignment="1">
      <alignment horizontal="center"/>
    </xf>
    <xf numFmtId="166" fontId="10" fillId="0" borderId="62" xfId="0" applyNumberFormat="1" applyFont="1" applyBorder="1" applyAlignment="1">
      <alignment horizontal="center"/>
    </xf>
    <xf numFmtId="166" fontId="10" fillId="0" borderId="63" xfId="0" applyNumberFormat="1" applyFont="1" applyBorder="1" applyAlignment="1">
      <alignment horizontal="center"/>
    </xf>
    <xf numFmtId="166" fontId="10" fillId="0" borderId="170" xfId="0" applyNumberFormat="1" applyFont="1" applyBorder="1" applyAlignment="1">
      <alignment horizontal="center"/>
    </xf>
    <xf numFmtId="3" fontId="10" fillId="0" borderId="222" xfId="0" applyNumberFormat="1" applyFont="1" applyBorder="1"/>
    <xf numFmtId="3" fontId="10" fillId="0" borderId="223" xfId="0" applyNumberFormat="1" applyFont="1" applyBorder="1"/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3" fontId="10" fillId="0" borderId="74" xfId="0" applyNumberFormat="1" applyFont="1" applyBorder="1"/>
    <xf numFmtId="0" fontId="23" fillId="0" borderId="1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wrapText="1"/>
    </xf>
    <xf numFmtId="0" fontId="22" fillId="0" borderId="16" xfId="2" applyNumberFormat="1" applyFont="1" applyBorder="1"/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wrapText="1"/>
    </xf>
    <xf numFmtId="0" fontId="22" fillId="0" borderId="21" xfId="2" applyNumberFormat="1" applyFont="1" applyBorder="1"/>
    <xf numFmtId="0" fontId="22" fillId="0" borderId="13" xfId="0" applyFont="1" applyFill="1" applyBorder="1" applyAlignment="1">
      <alignment horizontal="center"/>
    </xf>
    <xf numFmtId="0" fontId="22" fillId="0" borderId="22" xfId="0" applyFont="1" applyFill="1" applyBorder="1" applyAlignment="1">
      <alignment wrapText="1"/>
    </xf>
    <xf numFmtId="0" fontId="22" fillId="0" borderId="23" xfId="0" applyFont="1" applyFill="1" applyBorder="1" applyAlignment="1">
      <alignment horizontal="center"/>
    </xf>
    <xf numFmtId="0" fontId="22" fillId="0" borderId="24" xfId="0" applyFont="1" applyFill="1" applyBorder="1" applyAlignment="1">
      <alignment wrapText="1"/>
    </xf>
    <xf numFmtId="0" fontId="22" fillId="0" borderId="27" xfId="2" applyNumberFormat="1" applyFont="1" applyBorder="1"/>
    <xf numFmtId="0" fontId="22" fillId="0" borderId="97" xfId="0" applyFont="1" applyBorder="1" applyAlignment="1">
      <alignment horizontal="center"/>
    </xf>
    <xf numFmtId="0" fontId="22" fillId="0" borderId="98" xfId="0" applyFont="1" applyFill="1" applyBorder="1" applyAlignment="1">
      <alignment wrapText="1"/>
    </xf>
    <xf numFmtId="0" fontId="22" fillId="0" borderId="99" xfId="0" applyFont="1" applyBorder="1"/>
    <xf numFmtId="0" fontId="22" fillId="0" borderId="100" xfId="0" applyFont="1" applyBorder="1"/>
    <xf numFmtId="0" fontId="22" fillId="0" borderId="101" xfId="0" applyFont="1" applyBorder="1"/>
    <xf numFmtId="0" fontId="22" fillId="0" borderId="73" xfId="0" applyFont="1" applyBorder="1" applyAlignment="1">
      <alignment horizontal="center"/>
    </xf>
    <xf numFmtId="0" fontId="22" fillId="0" borderId="93" xfId="0" applyFont="1" applyFill="1" applyBorder="1" applyAlignment="1">
      <alignment wrapText="1"/>
    </xf>
    <xf numFmtId="0" fontId="22" fillId="0" borderId="102" xfId="0" applyFont="1" applyBorder="1"/>
    <xf numFmtId="0" fontId="22" fillId="0" borderId="74" xfId="0" applyFont="1" applyBorder="1"/>
    <xf numFmtId="0" fontId="22" fillId="0" borderId="69" xfId="0" applyFont="1" applyBorder="1"/>
    <xf numFmtId="0" fontId="22" fillId="0" borderId="95" xfId="0" applyFont="1" applyBorder="1" applyAlignment="1">
      <alignment horizontal="center"/>
    </xf>
    <xf numFmtId="0" fontId="22" fillId="0" borderId="15" xfId="0" applyFont="1" applyFill="1" applyBorder="1" applyAlignment="1">
      <alignment wrapText="1"/>
    </xf>
    <xf numFmtId="0" fontId="22" fillId="0" borderId="58" xfId="0" applyFont="1" applyBorder="1"/>
    <xf numFmtId="0" fontId="22" fillId="0" borderId="14" xfId="0" applyFont="1" applyBorder="1"/>
    <xf numFmtId="0" fontId="22" fillId="0" borderId="96" xfId="0" applyFont="1" applyBorder="1"/>
    <xf numFmtId="0" fontId="22" fillId="0" borderId="103" xfId="0" applyFont="1" applyBorder="1"/>
    <xf numFmtId="0" fontId="21" fillId="0" borderId="0" xfId="0" applyFont="1" applyAlignment="1">
      <alignment horizontal="left" vertical="center"/>
    </xf>
    <xf numFmtId="0" fontId="22" fillId="0" borderId="52" xfId="0" applyFont="1" applyBorder="1"/>
    <xf numFmtId="0" fontId="22" fillId="0" borderId="94" xfId="0" applyFont="1" applyBorder="1"/>
    <xf numFmtId="0" fontId="22" fillId="0" borderId="13" xfId="0" applyFont="1" applyBorder="1"/>
    <xf numFmtId="0" fontId="22" fillId="0" borderId="49" xfId="2" applyNumberFormat="1" applyFont="1" applyBorder="1"/>
    <xf numFmtId="164" fontId="22" fillId="0" borderId="30" xfId="2" applyNumberFormat="1" applyFont="1" applyBorder="1"/>
    <xf numFmtId="0" fontId="22" fillId="0" borderId="31" xfId="2" applyNumberFormat="1" applyFont="1" applyBorder="1"/>
    <xf numFmtId="164" fontId="22" fillId="0" borderId="33" xfId="2" applyNumberFormat="1" applyFont="1" applyBorder="1"/>
    <xf numFmtId="0" fontId="22" fillId="0" borderId="53" xfId="2" applyNumberFormat="1" applyFont="1" applyBorder="1"/>
    <xf numFmtId="164" fontId="22" fillId="0" borderId="42" xfId="2" applyNumberFormat="1" applyFont="1" applyBorder="1"/>
    <xf numFmtId="164" fontId="22" fillId="0" borderId="101" xfId="2" applyNumberFormat="1" applyFont="1" applyBorder="1"/>
    <xf numFmtId="164" fontId="22" fillId="0" borderId="69" xfId="2" applyNumberFormat="1" applyFont="1" applyBorder="1"/>
    <xf numFmtId="164" fontId="22" fillId="0" borderId="96" xfId="2" applyNumberFormat="1" applyFont="1" applyBorder="1"/>
    <xf numFmtId="0" fontId="22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22" fillId="0" borderId="121" xfId="2" applyNumberFormat="1" applyFont="1" applyBorder="1"/>
    <xf numFmtId="164" fontId="22" fillId="0" borderId="51" xfId="2" applyNumberFormat="1" applyFont="1" applyBorder="1"/>
    <xf numFmtId="0" fontId="22" fillId="0" borderId="130" xfId="2" applyNumberFormat="1" applyFont="1" applyBorder="1"/>
    <xf numFmtId="164" fontId="22" fillId="0" borderId="21" xfId="2" applyNumberFormat="1" applyFont="1" applyBorder="1"/>
    <xf numFmtId="164" fontId="22" fillId="0" borderId="27" xfId="2" applyNumberFormat="1" applyFont="1" applyBorder="1"/>
    <xf numFmtId="0" fontId="28" fillId="0" borderId="0" xfId="0" applyFont="1" applyAlignment="1">
      <alignment horizontal="center"/>
    </xf>
    <xf numFmtId="3" fontId="15" fillId="0" borderId="0" xfId="0" applyNumberFormat="1" applyFont="1"/>
    <xf numFmtId="0" fontId="19" fillId="0" borderId="0" xfId="0" applyFont="1" applyBorder="1" applyAlignment="1" applyProtection="1">
      <alignment horizontal="right"/>
    </xf>
    <xf numFmtId="0" fontId="23" fillId="0" borderId="108" xfId="0" applyFont="1" applyBorder="1" applyAlignment="1">
      <alignment horizontal="center" wrapText="1"/>
    </xf>
    <xf numFmtId="0" fontId="23" fillId="0" borderId="109" xfId="0" applyFont="1" applyBorder="1" applyAlignment="1">
      <alignment horizontal="center" wrapText="1"/>
    </xf>
    <xf numFmtId="0" fontId="24" fillId="0" borderId="89" xfId="0" applyFont="1" applyFill="1" applyBorder="1" applyAlignment="1"/>
    <xf numFmtId="0" fontId="24" fillId="0" borderId="91" xfId="0" applyFont="1" applyFill="1" applyBorder="1" applyAlignment="1"/>
    <xf numFmtId="0" fontId="24" fillId="0" borderId="111" xfId="0" applyFont="1" applyFill="1" applyBorder="1" applyAlignment="1"/>
    <xf numFmtId="0" fontId="23" fillId="0" borderId="112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57" xfId="0" applyFont="1" applyBorder="1" applyAlignment="1">
      <alignment horizontal="center" wrapText="1"/>
    </xf>
    <xf numFmtId="0" fontId="22" fillId="0" borderId="114" xfId="0" applyFont="1" applyFill="1" applyBorder="1" applyAlignment="1">
      <alignment horizontal="center"/>
    </xf>
    <xf numFmtId="3" fontId="22" fillId="0" borderId="62" xfId="0" applyNumberFormat="1" applyFont="1" applyBorder="1" applyAlignment="1"/>
    <xf numFmtId="3" fontId="22" fillId="0" borderId="63" xfId="0" applyNumberFormat="1" applyFont="1" applyBorder="1" applyAlignment="1"/>
    <xf numFmtId="3" fontId="22" fillId="0" borderId="51" xfId="0" applyNumberFormat="1" applyFont="1" applyBorder="1" applyAlignment="1"/>
    <xf numFmtId="3" fontId="22" fillId="0" borderId="156" xfId="0" applyNumberFormat="1" applyFont="1" applyBorder="1" applyAlignment="1"/>
    <xf numFmtId="164" fontId="22" fillId="0" borderId="86" xfId="2" applyNumberFormat="1" applyFont="1" applyBorder="1" applyAlignment="1"/>
    <xf numFmtId="0" fontId="22" fillId="0" borderId="76" xfId="0" applyFont="1" applyFill="1" applyBorder="1" applyAlignment="1">
      <alignment horizontal="center"/>
    </xf>
    <xf numFmtId="3" fontId="22" fillId="0" borderId="60" xfId="0" applyNumberFormat="1" applyFont="1" applyBorder="1" applyAlignment="1"/>
    <xf numFmtId="3" fontId="22" fillId="0" borderId="65" xfId="0" applyNumberFormat="1" applyFont="1" applyBorder="1" applyAlignment="1"/>
    <xf numFmtId="3" fontId="22" fillId="0" borderId="21" xfId="0" applyNumberFormat="1" applyFont="1" applyBorder="1" applyAlignment="1"/>
    <xf numFmtId="3" fontId="22" fillId="0" borderId="44" xfId="0" applyNumberFormat="1" applyFont="1" applyBorder="1" applyAlignment="1"/>
    <xf numFmtId="164" fontId="22" fillId="0" borderId="87" xfId="2" applyNumberFormat="1" applyFont="1" applyBorder="1" applyAlignment="1"/>
    <xf numFmtId="0" fontId="22" fillId="0" borderId="95" xfId="0" applyFont="1" applyFill="1" applyBorder="1" applyAlignment="1">
      <alignment horizontal="center"/>
    </xf>
    <xf numFmtId="0" fontId="22" fillId="0" borderId="78" xfId="0" applyFont="1" applyFill="1" applyBorder="1" applyAlignment="1">
      <alignment horizontal="center"/>
    </xf>
    <xf numFmtId="0" fontId="22" fillId="0" borderId="82" xfId="0" applyFont="1" applyFill="1" applyBorder="1" applyAlignment="1">
      <alignment wrapText="1"/>
    </xf>
    <xf numFmtId="3" fontId="22" fillId="0" borderId="139" xfId="0" applyNumberFormat="1" applyFont="1" applyBorder="1" applyAlignment="1"/>
    <xf numFmtId="3" fontId="22" fillId="0" borderId="136" xfId="0" applyNumberFormat="1" applyFont="1" applyBorder="1" applyAlignment="1"/>
    <xf numFmtId="164" fontId="22" fillId="0" borderId="88" xfId="2" applyNumberFormat="1" applyFont="1" applyBorder="1" applyAlignment="1"/>
    <xf numFmtId="0" fontId="22" fillId="0" borderId="64" xfId="0" applyFont="1" applyBorder="1" applyAlignment="1">
      <alignment horizontal="center"/>
    </xf>
    <xf numFmtId="0" fontId="22" fillId="0" borderId="60" xfId="0" applyFont="1" applyFill="1" applyBorder="1" applyAlignment="1">
      <alignment wrapText="1"/>
    </xf>
    <xf numFmtId="3" fontId="22" fillId="0" borderId="60" xfId="0" applyNumberFormat="1" applyFont="1" applyBorder="1"/>
    <xf numFmtId="0" fontId="23" fillId="0" borderId="97" xfId="0" applyFont="1" applyBorder="1" applyAlignment="1">
      <alignment horizontal="center"/>
    </xf>
    <xf numFmtId="0" fontId="22" fillId="0" borderId="105" xfId="0" applyFont="1" applyFill="1" applyBorder="1" applyAlignment="1">
      <alignment wrapText="1"/>
    </xf>
    <xf numFmtId="3" fontId="22" fillId="0" borderId="100" xfId="0" applyNumberFormat="1" applyFont="1" applyBorder="1"/>
    <xf numFmtId="164" fontId="22" fillId="0" borderId="122" xfId="2" applyNumberFormat="1" applyFont="1" applyBorder="1" applyAlignment="1"/>
    <xf numFmtId="0" fontId="22" fillId="0" borderId="0" xfId="0" applyFont="1" applyAlignment="1">
      <alignment horizontal="left"/>
    </xf>
    <xf numFmtId="0" fontId="23" fillId="0" borderId="150" xfId="0" applyFont="1" applyBorder="1" applyAlignment="1">
      <alignment horizontal="center" wrapText="1"/>
    </xf>
    <xf numFmtId="3" fontId="22" fillId="0" borderId="51" xfId="0" applyNumberFormat="1" applyFont="1" applyBorder="1"/>
    <xf numFmtId="3" fontId="22" fillId="0" borderId="30" xfId="0" applyNumberFormat="1" applyFont="1" applyBorder="1"/>
    <xf numFmtId="3" fontId="22" fillId="0" borderId="21" xfId="0" applyNumberFormat="1" applyFont="1" applyBorder="1"/>
    <xf numFmtId="3" fontId="22" fillId="0" borderId="33" xfId="0" applyNumberFormat="1" applyFont="1" applyBorder="1"/>
    <xf numFmtId="0" fontId="22" fillId="0" borderId="123" xfId="0" applyFont="1" applyFill="1" applyBorder="1" applyAlignment="1">
      <alignment horizontal="center"/>
    </xf>
    <xf numFmtId="3" fontId="22" fillId="0" borderId="27" xfId="0" applyNumberFormat="1" applyFont="1" applyBorder="1"/>
    <xf numFmtId="3" fontId="22" fillId="0" borderId="42" xfId="0" applyNumberFormat="1" applyFont="1" applyBorder="1"/>
    <xf numFmtId="164" fontId="22" fillId="0" borderId="169" xfId="2" applyNumberFormat="1" applyFont="1" applyBorder="1" applyAlignment="1"/>
    <xf numFmtId="0" fontId="23" fillId="0" borderId="61" xfId="0" applyFont="1" applyBorder="1" applyAlignment="1">
      <alignment horizontal="center"/>
    </xf>
    <xf numFmtId="3" fontId="23" fillId="0" borderId="62" xfId="0" applyNumberFormat="1" applyFont="1" applyBorder="1"/>
    <xf numFmtId="0" fontId="22" fillId="0" borderId="60" xfId="0" applyFont="1" applyBorder="1"/>
    <xf numFmtId="168" fontId="22" fillId="0" borderId="65" xfId="2" applyNumberFormat="1" applyFont="1" applyBorder="1" applyAlignment="1"/>
    <xf numFmtId="0" fontId="22" fillId="0" borderId="66" xfId="0" applyFont="1" applyBorder="1" applyAlignment="1">
      <alignment horizontal="center"/>
    </xf>
    <xf numFmtId="0" fontId="22" fillId="0" borderId="67" xfId="0" applyFont="1" applyFill="1" applyBorder="1" applyAlignment="1">
      <alignment wrapText="1"/>
    </xf>
    <xf numFmtId="0" fontId="22" fillId="0" borderId="67" xfId="0" applyFont="1" applyBorder="1"/>
    <xf numFmtId="3" fontId="22" fillId="0" borderId="67" xfId="0" applyNumberFormat="1" applyFont="1" applyBorder="1"/>
    <xf numFmtId="168" fontId="22" fillId="0" borderId="68" xfId="2" applyNumberFormat="1" applyFont="1" applyBorder="1" applyAlignment="1"/>
    <xf numFmtId="3" fontId="22" fillId="0" borderId="33" xfId="0" applyNumberFormat="1" applyFont="1" applyFill="1" applyBorder="1"/>
    <xf numFmtId="0" fontId="23" fillId="0" borderId="66" xfId="0" applyFont="1" applyBorder="1" applyAlignment="1">
      <alignment horizontal="center"/>
    </xf>
    <xf numFmtId="164" fontId="22" fillId="0" borderId="68" xfId="2" applyNumberFormat="1" applyFont="1" applyBorder="1" applyAlignment="1"/>
    <xf numFmtId="0" fontId="23" fillId="7" borderId="0" xfId="0" applyFont="1" applyFill="1" applyAlignment="1">
      <alignment horizontal="left"/>
    </xf>
    <xf numFmtId="0" fontId="23" fillId="7" borderId="0" xfId="0" applyFont="1" applyFill="1"/>
    <xf numFmtId="0" fontId="21" fillId="0" borderId="151" xfId="0" applyFont="1" applyBorder="1" applyAlignment="1">
      <alignment horizontal="left" vertical="center"/>
    </xf>
    <xf numFmtId="0" fontId="22" fillId="0" borderId="152" xfId="0" applyFont="1" applyBorder="1"/>
    <xf numFmtId="0" fontId="22" fillId="0" borderId="146" xfId="0" applyFont="1" applyBorder="1"/>
    <xf numFmtId="0" fontId="23" fillId="0" borderId="153" xfId="0" applyFont="1" applyBorder="1" applyAlignment="1">
      <alignment horizontal="center" wrapText="1"/>
    </xf>
    <xf numFmtId="0" fontId="24" fillId="0" borderId="149" xfId="0" applyFont="1" applyFill="1" applyBorder="1" applyAlignment="1"/>
    <xf numFmtId="3" fontId="22" fillId="0" borderId="61" xfId="0" applyNumberFormat="1" applyFont="1" applyBorder="1"/>
    <xf numFmtId="3" fontId="22" fillId="0" borderId="62" xfId="0" applyNumberFormat="1" applyFont="1" applyBorder="1"/>
    <xf numFmtId="3" fontId="22" fillId="0" borderId="63" xfId="0" applyNumberFormat="1" applyFont="1" applyBorder="1"/>
    <xf numFmtId="3" fontId="22" fillId="0" borderId="64" xfId="0" applyNumberFormat="1" applyFont="1" applyBorder="1"/>
    <xf numFmtId="3" fontId="22" fillId="0" borderId="65" xfId="0" applyNumberFormat="1" applyFont="1" applyBorder="1"/>
    <xf numFmtId="3" fontId="22" fillId="0" borderId="118" xfId="0" applyNumberFormat="1" applyFont="1" applyBorder="1"/>
    <xf numFmtId="3" fontId="22" fillId="0" borderId="119" xfId="0" applyNumberFormat="1" applyFont="1" applyBorder="1"/>
    <xf numFmtId="3" fontId="22" fillId="0" borderId="120" xfId="0" applyNumberFormat="1" applyFont="1" applyBorder="1"/>
    <xf numFmtId="0" fontId="26" fillId="0" borderId="51" xfId="0" applyFont="1" applyFill="1" applyBorder="1"/>
    <xf numFmtId="3" fontId="22" fillId="0" borderId="47" xfId="0" applyNumberFormat="1" applyFont="1" applyBorder="1"/>
    <xf numFmtId="0" fontId="26" fillId="0" borderId="21" xfId="0" applyFont="1" applyFill="1" applyBorder="1"/>
    <xf numFmtId="3" fontId="22" fillId="0" borderId="31" xfId="0" applyNumberFormat="1" applyFont="1" applyBorder="1"/>
    <xf numFmtId="0" fontId="26" fillId="0" borderId="27" xfId="0" applyFont="1" applyFill="1" applyBorder="1"/>
    <xf numFmtId="3" fontId="22" fillId="0" borderId="53" xfId="0" applyNumberFormat="1" applyFont="1" applyBorder="1"/>
    <xf numFmtId="3" fontId="10" fillId="0" borderId="163" xfId="0" applyNumberFormat="1" applyFont="1" applyBorder="1" applyAlignment="1">
      <alignment horizontal="right"/>
    </xf>
    <xf numFmtId="3" fontId="10" fillId="0" borderId="171" xfId="0" applyNumberFormat="1" applyFont="1" applyBorder="1" applyAlignment="1">
      <alignment horizontal="right"/>
    </xf>
    <xf numFmtId="0" fontId="30" fillId="0" borderId="225" xfId="0" applyFont="1" applyBorder="1" applyAlignment="1">
      <alignment horizontal="center" wrapText="1"/>
    </xf>
    <xf numFmtId="0" fontId="30" fillId="0" borderId="141" xfId="0" applyFont="1" applyBorder="1" applyAlignment="1">
      <alignment horizontal="center" wrapText="1"/>
    </xf>
    <xf numFmtId="0" fontId="30" fillId="0" borderId="194" xfId="0" applyFont="1" applyBorder="1" applyAlignment="1">
      <alignment horizontal="center" wrapText="1"/>
    </xf>
    <xf numFmtId="0" fontId="31" fillId="0" borderId="123" xfId="0" applyFont="1" applyFill="1" applyBorder="1" applyAlignment="1">
      <alignment horizontal="center"/>
    </xf>
    <xf numFmtId="0" fontId="30" fillId="0" borderId="147" xfId="0" applyFont="1" applyBorder="1" applyAlignment="1">
      <alignment horizontal="center"/>
    </xf>
    <xf numFmtId="0" fontId="31" fillId="0" borderId="176" xfId="0" applyFont="1" applyBorder="1" applyAlignment="1">
      <alignment wrapText="1"/>
    </xf>
    <xf numFmtId="3" fontId="31" fillId="0" borderId="147" xfId="0" applyNumberFormat="1" applyFont="1" applyBorder="1"/>
    <xf numFmtId="3" fontId="31" fillId="0" borderId="187" xfId="0" applyNumberFormat="1" applyFont="1" applyBorder="1"/>
    <xf numFmtId="3" fontId="31" fillId="0" borderId="148" xfId="0" applyNumberFormat="1" applyFont="1" applyBorder="1"/>
    <xf numFmtId="0" fontId="31" fillId="0" borderId="164" xfId="0" applyFont="1" applyBorder="1" applyAlignment="1"/>
    <xf numFmtId="0" fontId="31" fillId="0" borderId="71" xfId="0" applyFont="1" applyBorder="1" applyAlignment="1"/>
    <xf numFmtId="0" fontId="31" fillId="0" borderId="165" xfId="0" applyFont="1" applyBorder="1" applyAlignment="1"/>
    <xf numFmtId="0" fontId="30" fillId="0" borderId="83" xfId="0" applyFont="1" applyBorder="1" applyAlignment="1"/>
    <xf numFmtId="0" fontId="31" fillId="0" borderId="84" xfId="0" applyFont="1" applyBorder="1" applyAlignment="1"/>
    <xf numFmtId="0" fontId="31" fillId="0" borderId="85" xfId="0" applyFont="1" applyBorder="1" applyAlignment="1"/>
    <xf numFmtId="0" fontId="31" fillId="0" borderId="226" xfId="0" applyFont="1" applyBorder="1" applyAlignment="1"/>
    <xf numFmtId="0" fontId="31" fillId="0" borderId="60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31" fillId="0" borderId="163" xfId="0" applyFont="1" applyBorder="1" applyAlignment="1">
      <alignment horizontal="center"/>
    </xf>
    <xf numFmtId="0" fontId="31" fillId="0" borderId="226" xfId="0" applyFont="1" applyBorder="1" applyAlignment="1">
      <alignment horizontal="center"/>
    </xf>
    <xf numFmtId="0" fontId="31" fillId="0" borderId="84" xfId="0" applyFont="1" applyBorder="1" applyAlignment="1">
      <alignment horizontal="center"/>
    </xf>
    <xf numFmtId="0" fontId="31" fillId="0" borderId="85" xfId="0" applyFont="1" applyBorder="1" applyAlignment="1">
      <alignment horizontal="center"/>
    </xf>
    <xf numFmtId="0" fontId="30" fillId="0" borderId="83" xfId="0" applyFont="1" applyBorder="1" applyAlignment="1">
      <alignment wrapText="1"/>
    </xf>
    <xf numFmtId="0" fontId="31" fillId="0" borderId="226" xfId="0" applyFont="1" applyBorder="1" applyAlignment="1">
      <alignment wrapText="1"/>
    </xf>
    <xf numFmtId="0" fontId="31" fillId="0" borderId="84" xfId="0" applyFont="1" applyBorder="1" applyAlignment="1">
      <alignment wrapText="1"/>
    </xf>
    <xf numFmtId="0" fontId="31" fillId="0" borderId="85" xfId="0" applyFont="1" applyBorder="1" applyAlignment="1">
      <alignment wrapText="1"/>
    </xf>
    <xf numFmtId="0" fontId="30" fillId="0" borderId="158" xfId="0" applyFont="1" applyBorder="1" applyAlignment="1"/>
    <xf numFmtId="0" fontId="31" fillId="0" borderId="227" xfId="0" applyFont="1" applyBorder="1" applyAlignment="1"/>
    <xf numFmtId="0" fontId="31" fillId="0" borderId="159" xfId="0" applyFont="1" applyBorder="1" applyAlignment="1"/>
    <xf numFmtId="0" fontId="31" fillId="0" borderId="160" xfId="0" applyFont="1" applyBorder="1" applyAlignment="1"/>
    <xf numFmtId="0" fontId="30" fillId="0" borderId="61" xfId="0" applyFont="1" applyBorder="1" applyAlignment="1"/>
    <xf numFmtId="0" fontId="31" fillId="0" borderId="170" xfId="0" applyFont="1" applyBorder="1" applyAlignment="1"/>
    <xf numFmtId="0" fontId="30" fillId="0" borderId="164" xfId="0" applyFont="1" applyBorder="1" applyAlignment="1"/>
    <xf numFmtId="0" fontId="31" fillId="0" borderId="72" xfId="0" applyFont="1" applyBorder="1" applyAlignment="1"/>
    <xf numFmtId="0" fontId="30" fillId="0" borderId="86" xfId="0" applyFont="1" applyBorder="1" applyAlignment="1"/>
    <xf numFmtId="0" fontId="31" fillId="0" borderId="228" xfId="0" applyFont="1" applyBorder="1" applyAlignment="1"/>
    <xf numFmtId="0" fontId="31" fillId="0" borderId="87" xfId="0" applyFont="1" applyBorder="1" applyAlignment="1"/>
    <xf numFmtId="0" fontId="31" fillId="0" borderId="88" xfId="0" applyFont="1" applyBorder="1" applyAlignment="1"/>
    <xf numFmtId="0" fontId="31" fillId="0" borderId="86" xfId="0" applyFont="1" applyBorder="1" applyAlignment="1"/>
    <xf numFmtId="0" fontId="31" fillId="0" borderId="178" xfId="0" applyFont="1" applyBorder="1" applyAlignment="1"/>
    <xf numFmtId="0" fontId="31" fillId="0" borderId="197" xfId="0" applyFont="1" applyBorder="1" applyAlignment="1"/>
    <xf numFmtId="0" fontId="31" fillId="0" borderId="188" xfId="0" applyFont="1" applyBorder="1" applyAlignment="1"/>
    <xf numFmtId="3" fontId="30" fillId="0" borderId="74" xfId="0" applyNumberFormat="1" applyFont="1" applyBorder="1" applyAlignment="1">
      <alignment horizontal="center"/>
    </xf>
    <xf numFmtId="3" fontId="30" fillId="0" borderId="56" xfId="0" applyNumberFormat="1" applyFont="1" applyBorder="1" applyAlignment="1">
      <alignment horizontal="center"/>
    </xf>
    <xf numFmtId="3" fontId="30" fillId="0" borderId="36" xfId="0" applyNumberFormat="1" applyFont="1" applyBorder="1" applyAlignment="1">
      <alignment horizontal="center"/>
    </xf>
    <xf numFmtId="3" fontId="31" fillId="0" borderId="100" xfId="0" applyNumberFormat="1" applyFont="1" applyBorder="1" applyAlignment="1">
      <alignment horizontal="center"/>
    </xf>
    <xf numFmtId="3" fontId="30" fillId="0" borderId="93" xfId="0" applyNumberFormat="1" applyFont="1" applyBorder="1" applyAlignment="1">
      <alignment horizontal="center"/>
    </xf>
    <xf numFmtId="3" fontId="30" fillId="0" borderId="52" xfId="0" applyNumberFormat="1" applyFont="1" applyBorder="1" applyAlignment="1">
      <alignment horizontal="center"/>
    </xf>
    <xf numFmtId="3" fontId="30" fillId="0" borderId="35" xfId="0" applyNumberFormat="1" applyFont="1" applyBorder="1" applyAlignment="1">
      <alignment horizontal="center"/>
    </xf>
    <xf numFmtId="3" fontId="31" fillId="0" borderId="98" xfId="0" applyNumberFormat="1" applyFont="1" applyBorder="1" applyAlignment="1">
      <alignment horizontal="center"/>
    </xf>
    <xf numFmtId="3" fontId="31" fillId="0" borderId="66" xfId="0" applyNumberFormat="1" applyFont="1" applyBorder="1"/>
    <xf numFmtId="0" fontId="31" fillId="0" borderId="84" xfId="0" applyFont="1" applyFill="1" applyBorder="1" applyAlignment="1">
      <alignment wrapText="1"/>
    </xf>
    <xf numFmtId="0" fontId="31" fillId="0" borderId="85" xfId="0" applyFont="1" applyFill="1" applyBorder="1" applyAlignment="1">
      <alignment wrapText="1"/>
    </xf>
    <xf numFmtId="167" fontId="10" fillId="0" borderId="61" xfId="1" applyNumberFormat="1" applyFont="1" applyBorder="1"/>
    <xf numFmtId="1" fontId="31" fillId="0" borderId="92" xfId="0" applyNumberFormat="1" applyFont="1" applyBorder="1"/>
    <xf numFmtId="1" fontId="31" fillId="0" borderId="59" xfId="0" applyNumberFormat="1" applyFont="1" applyBorder="1"/>
    <xf numFmtId="1" fontId="31" fillId="0" borderId="137" xfId="0" applyNumberFormat="1" applyFont="1" applyBorder="1"/>
    <xf numFmtId="0" fontId="30" fillId="0" borderId="161" xfId="0" applyFont="1" applyBorder="1" applyAlignment="1">
      <alignment horizontal="center" wrapText="1"/>
    </xf>
    <xf numFmtId="0" fontId="10" fillId="0" borderId="177" xfId="0" applyFont="1" applyBorder="1"/>
    <xf numFmtId="172" fontId="19" fillId="0" borderId="86" xfId="17" applyFont="1" applyBorder="1" applyAlignment="1" applyProtection="1">
      <alignment horizontal="right"/>
    </xf>
    <xf numFmtId="172" fontId="19" fillId="0" borderId="87" xfId="17" applyFont="1" applyBorder="1" applyAlignment="1" applyProtection="1">
      <alignment horizontal="right"/>
    </xf>
    <xf numFmtId="1" fontId="10" fillId="0" borderId="172" xfId="0" applyNumberFormat="1" applyFont="1" applyBorder="1"/>
    <xf numFmtId="0" fontId="10" fillId="0" borderId="189" xfId="0" applyFont="1" applyBorder="1"/>
    <xf numFmtId="0" fontId="10" fillId="0" borderId="5" xfId="0" applyFont="1" applyBorder="1"/>
    <xf numFmtId="0" fontId="14" fillId="0" borderId="172" xfId="0" applyFont="1" applyBorder="1" applyAlignment="1">
      <alignment horizontal="center"/>
    </xf>
    <xf numFmtId="0" fontId="14" fillId="0" borderId="183" xfId="0" applyFont="1" applyFill="1" applyBorder="1" applyAlignment="1">
      <alignment wrapText="1"/>
    </xf>
    <xf numFmtId="0" fontId="10" fillId="0" borderId="75" xfId="0" applyFont="1" applyFill="1" applyBorder="1" applyAlignment="1">
      <alignment wrapText="1"/>
    </xf>
    <xf numFmtId="0" fontId="10" fillId="0" borderId="77" xfId="0" applyFont="1" applyFill="1" applyBorder="1" applyAlignment="1">
      <alignment wrapText="1"/>
    </xf>
    <xf numFmtId="0" fontId="10" fillId="0" borderId="104" xfId="0" applyFont="1" applyFill="1" applyBorder="1" applyAlignment="1">
      <alignment wrapText="1"/>
    </xf>
    <xf numFmtId="0" fontId="10" fillId="0" borderId="80" xfId="0" applyFont="1" applyFill="1" applyBorder="1" applyAlignment="1">
      <alignment wrapText="1"/>
    </xf>
    <xf numFmtId="0" fontId="14" fillId="0" borderId="177" xfId="0" applyFont="1" applyBorder="1"/>
    <xf numFmtId="0" fontId="10" fillId="0" borderId="196" xfId="0" applyFont="1" applyBorder="1"/>
    <xf numFmtId="0" fontId="10" fillId="0" borderId="188" xfId="2" applyNumberFormat="1" applyFont="1" applyBorder="1"/>
    <xf numFmtId="0" fontId="14" fillId="0" borderId="147" xfId="0" applyFont="1" applyBorder="1"/>
    <xf numFmtId="0" fontId="14" fillId="0" borderId="148" xfId="2" applyNumberFormat="1" applyFont="1" applyBorder="1"/>
    <xf numFmtId="0" fontId="10" fillId="0" borderId="197" xfId="0" applyFont="1" applyBorder="1" applyAlignment="1">
      <alignment horizontal="center"/>
    </xf>
    <xf numFmtId="0" fontId="10" fillId="0" borderId="52" xfId="0" applyFont="1" applyFill="1" applyBorder="1" applyAlignment="1">
      <alignment wrapText="1"/>
    </xf>
    <xf numFmtId="3" fontId="10" fillId="0" borderId="52" xfId="0" applyNumberFormat="1" applyFont="1" applyBorder="1"/>
    <xf numFmtId="3" fontId="10" fillId="0" borderId="230" xfId="0" applyNumberFormat="1" applyFont="1" applyBorder="1"/>
    <xf numFmtId="0" fontId="10" fillId="0" borderId="0" xfId="0" applyFont="1" applyAlignment="1">
      <alignment horizontal="center" wrapText="1"/>
    </xf>
    <xf numFmtId="1" fontId="10" fillId="0" borderId="66" xfId="0" applyNumberFormat="1" applyFont="1" applyBorder="1"/>
    <xf numFmtId="1" fontId="10" fillId="0" borderId="67" xfId="0" applyNumberFormat="1" applyFont="1" applyBorder="1"/>
    <xf numFmtId="1" fontId="10" fillId="0" borderId="68" xfId="0" applyNumberFormat="1" applyFont="1" applyBorder="1"/>
    <xf numFmtId="1" fontId="10" fillId="0" borderId="230" xfId="0" applyNumberFormat="1" applyFont="1" applyBorder="1"/>
    <xf numFmtId="1" fontId="14" fillId="0" borderId="62" xfId="0" applyNumberFormat="1" applyFont="1" applyBorder="1"/>
    <xf numFmtId="1" fontId="14" fillId="0" borderId="63" xfId="0" applyNumberFormat="1" applyFont="1" applyFill="1" applyBorder="1"/>
    <xf numFmtId="1" fontId="10" fillId="0" borderId="65" xfId="0" applyNumberFormat="1" applyFont="1" applyFill="1" applyBorder="1"/>
    <xf numFmtId="1" fontId="10" fillId="0" borderId="68" xfId="0" applyNumberFormat="1" applyFont="1" applyFill="1" applyBorder="1"/>
    <xf numFmtId="0" fontId="10" fillId="0" borderId="118" xfId="0" applyFont="1" applyBorder="1" applyAlignment="1">
      <alignment horizontal="center"/>
    </xf>
    <xf numFmtId="0" fontId="10" fillId="0" borderId="119" xfId="0" applyFont="1" applyFill="1" applyBorder="1" applyAlignment="1">
      <alignment wrapText="1"/>
    </xf>
    <xf numFmtId="1" fontId="10" fillId="0" borderId="120" xfId="0" applyNumberFormat="1" applyFont="1" applyFill="1" applyBorder="1"/>
    <xf numFmtId="1" fontId="10" fillId="0" borderId="63" xfId="0" applyNumberFormat="1" applyFont="1" applyFill="1" applyBorder="1"/>
    <xf numFmtId="1" fontId="10" fillId="0" borderId="4" xfId="0" applyNumberFormat="1" applyFont="1" applyBorder="1"/>
    <xf numFmtId="166" fontId="10" fillId="0" borderId="4" xfId="0" applyNumberFormat="1" applyFont="1" applyBorder="1"/>
    <xf numFmtId="166" fontId="10" fillId="0" borderId="56" xfId="0" applyNumberFormat="1" applyFont="1" applyBorder="1"/>
    <xf numFmtId="166" fontId="10" fillId="0" borderId="52" xfId="0" applyNumberFormat="1" applyFont="1" applyBorder="1"/>
    <xf numFmtId="171" fontId="10" fillId="0" borderId="230" xfId="0" applyNumberFormat="1" applyFont="1" applyBorder="1"/>
    <xf numFmtId="1" fontId="10" fillId="0" borderId="129" xfId="0" applyNumberFormat="1" applyFont="1" applyBorder="1"/>
    <xf numFmtId="0" fontId="10" fillId="0" borderId="7" xfId="0" applyFont="1" applyFill="1" applyBorder="1" applyAlignment="1">
      <alignment wrapText="1"/>
    </xf>
    <xf numFmtId="3" fontId="10" fillId="0" borderId="3" xfId="0" applyNumberFormat="1" applyFont="1" applyBorder="1"/>
    <xf numFmtId="164" fontId="10" fillId="0" borderId="3" xfId="2" applyNumberFormat="1" applyFont="1" applyFill="1" applyBorder="1"/>
    <xf numFmtId="3" fontId="10" fillId="0" borderId="191" xfId="0" applyNumberFormat="1" applyFont="1" applyBorder="1"/>
    <xf numFmtId="3" fontId="10" fillId="0" borderId="10" xfId="0" applyNumberFormat="1" applyFont="1" applyBorder="1"/>
    <xf numFmtId="1" fontId="10" fillId="0" borderId="99" xfId="0" applyNumberFormat="1" applyFont="1" applyBorder="1"/>
    <xf numFmtId="166" fontId="10" fillId="0" borderId="99" xfId="0" applyNumberFormat="1" applyFont="1" applyBorder="1"/>
    <xf numFmtId="166" fontId="10" fillId="0" borderId="100" xfId="0" applyNumberFormat="1" applyFont="1" applyBorder="1"/>
    <xf numFmtId="166" fontId="10" fillId="0" borderId="98" xfId="0" applyNumberFormat="1" applyFont="1" applyBorder="1"/>
    <xf numFmtId="171" fontId="10" fillId="0" borderId="106" xfId="0" applyNumberFormat="1" applyFont="1" applyBorder="1"/>
    <xf numFmtId="1" fontId="10" fillId="0" borderId="101" xfId="0" applyNumberFormat="1" applyFont="1" applyBorder="1"/>
    <xf numFmtId="3" fontId="10" fillId="0" borderId="45" xfId="0" applyNumberFormat="1" applyFont="1" applyBorder="1"/>
    <xf numFmtId="1" fontId="10" fillId="0" borderId="13" xfId="0" applyNumberFormat="1" applyFont="1" applyBorder="1"/>
    <xf numFmtId="166" fontId="10" fillId="0" borderId="13" xfId="0" applyNumberFormat="1" applyFont="1" applyBorder="1"/>
    <xf numFmtId="166" fontId="10" fillId="0" borderId="14" xfId="0" applyNumberFormat="1" applyFont="1" applyBorder="1"/>
    <xf numFmtId="166" fontId="10" fillId="0" borderId="15" xfId="0" applyNumberFormat="1" applyFont="1" applyBorder="1"/>
    <xf numFmtId="171" fontId="10" fillId="0" borderId="32" xfId="0" applyNumberFormat="1" applyFont="1" applyBorder="1"/>
    <xf numFmtId="1" fontId="10" fillId="0" borderId="32" xfId="0" applyNumberFormat="1" applyFont="1" applyBorder="1"/>
    <xf numFmtId="1" fontId="10" fillId="0" borderId="45" xfId="0" applyNumberFormat="1" applyFont="1" applyBorder="1"/>
    <xf numFmtId="0" fontId="10" fillId="0" borderId="17" xfId="0" applyFont="1" applyBorder="1" applyAlignment="1">
      <alignment horizontal="center"/>
    </xf>
    <xf numFmtId="166" fontId="10" fillId="0" borderId="17" xfId="0" applyNumberFormat="1" applyFont="1" applyBorder="1"/>
    <xf numFmtId="166" fontId="10" fillId="0" borderId="20" xfId="0" applyNumberFormat="1" applyFont="1" applyBorder="1"/>
    <xf numFmtId="171" fontId="10" fillId="0" borderId="33" xfId="0" applyNumberFormat="1" applyFont="1" applyBorder="1"/>
    <xf numFmtId="1" fontId="10" fillId="0" borderId="184" xfId="0" applyNumberFormat="1" applyFont="1" applyBorder="1"/>
    <xf numFmtId="1" fontId="10" fillId="0" borderId="73" xfId="0" applyNumberFormat="1" applyFont="1" applyBorder="1"/>
    <xf numFmtId="1" fontId="10" fillId="0" borderId="75" xfId="0" applyNumberFormat="1" applyFont="1" applyBorder="1"/>
    <xf numFmtId="1" fontId="10" fillId="0" borderId="76" xfId="0" applyNumberFormat="1" applyFont="1" applyBorder="1"/>
    <xf numFmtId="1" fontId="10" fillId="0" borderId="77" xfId="0" applyNumberFormat="1" applyFont="1" applyBorder="1"/>
    <xf numFmtId="1" fontId="10" fillId="0" borderId="78" xfId="0" applyNumberFormat="1" applyFont="1" applyBorder="1"/>
    <xf numFmtId="1" fontId="10" fillId="0" borderId="80" xfId="0" applyNumberFormat="1" applyFont="1" applyBorder="1"/>
    <xf numFmtId="166" fontId="10" fillId="0" borderId="75" xfId="0" applyNumberFormat="1" applyFont="1" applyBorder="1"/>
    <xf numFmtId="166" fontId="10" fillId="0" borderId="77" xfId="0" applyNumberFormat="1" applyFont="1" applyBorder="1"/>
    <xf numFmtId="166" fontId="10" fillId="0" borderId="80" xfId="0" applyNumberFormat="1" applyFont="1" applyBorder="1"/>
    <xf numFmtId="166" fontId="10" fillId="0" borderId="92" xfId="0" applyNumberFormat="1" applyFont="1" applyBorder="1"/>
    <xf numFmtId="166" fontId="10" fillId="0" borderId="59" xfId="0" applyNumberFormat="1" applyFont="1" applyBorder="1"/>
    <xf numFmtId="166" fontId="10" fillId="0" borderId="137" xfId="0" applyNumberFormat="1" applyFont="1" applyBorder="1"/>
    <xf numFmtId="0" fontId="14" fillId="0" borderId="231" xfId="0" applyFont="1" applyBorder="1" applyAlignment="1">
      <alignment horizontal="center" wrapText="1"/>
    </xf>
    <xf numFmtId="167" fontId="10" fillId="0" borderId="92" xfId="1" applyNumberFormat="1" applyFont="1" applyBorder="1"/>
    <xf numFmtId="167" fontId="10" fillId="0" borderId="59" xfId="1" applyNumberFormat="1" applyFont="1" applyBorder="1"/>
    <xf numFmtId="167" fontId="10" fillId="0" borderId="137" xfId="1" applyNumberFormat="1" applyFont="1" applyBorder="1"/>
    <xf numFmtId="3" fontId="10" fillId="0" borderId="66" xfId="0" applyNumberFormat="1" applyFont="1" applyBorder="1"/>
    <xf numFmtId="1" fontId="29" fillId="0" borderId="0" xfId="0" applyNumberFormat="1" applyFont="1"/>
    <xf numFmtId="3" fontId="29" fillId="0" borderId="0" xfId="0" applyNumberFormat="1" applyFont="1" applyFill="1"/>
    <xf numFmtId="3" fontId="29" fillId="0" borderId="0" xfId="0" applyNumberFormat="1" applyFont="1"/>
    <xf numFmtId="0" fontId="21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39" xfId="0" applyFont="1" applyFill="1" applyBorder="1" applyAlignment="1">
      <alignment horizontal="center" wrapText="1"/>
    </xf>
    <xf numFmtId="0" fontId="14" fillId="0" borderId="38" xfId="0" applyFont="1" applyFill="1" applyBorder="1" applyAlignment="1">
      <alignment horizontal="center" wrapText="1"/>
    </xf>
    <xf numFmtId="0" fontId="14" fillId="0" borderId="57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/>
    </xf>
    <xf numFmtId="0" fontId="10" fillId="0" borderId="186" xfId="0" applyFont="1" applyFill="1" applyBorder="1" applyAlignment="1">
      <alignment wrapText="1"/>
    </xf>
    <xf numFmtId="3" fontId="14" fillId="0" borderId="0" xfId="0" applyNumberFormat="1" applyFont="1" applyFill="1"/>
    <xf numFmtId="0" fontId="10" fillId="0" borderId="0" xfId="0" applyFont="1" applyFill="1" applyAlignment="1">
      <alignment horizontal="center"/>
    </xf>
    <xf numFmtId="0" fontId="0" fillId="0" borderId="196" xfId="0" applyFont="1" applyBorder="1" applyAlignment="1">
      <alignment horizontal="center"/>
    </xf>
    <xf numFmtId="0" fontId="10" fillId="0" borderId="4" xfId="0" applyFont="1" applyBorder="1"/>
    <xf numFmtId="0" fontId="10" fillId="0" borderId="56" xfId="0" applyFont="1" applyBorder="1"/>
    <xf numFmtId="0" fontId="10" fillId="0" borderId="129" xfId="0" applyFont="1" applyBorder="1"/>
    <xf numFmtId="0" fontId="42" fillId="0" borderId="0" xfId="0" applyFont="1" applyBorder="1" applyAlignment="1"/>
    <xf numFmtId="0" fontId="31" fillId="0" borderId="89" xfId="0" applyFont="1" applyBorder="1" applyAlignment="1">
      <alignment horizontal="center"/>
    </xf>
    <xf numFmtId="0" fontId="31" fillId="0" borderId="91" xfId="0" applyFont="1" applyBorder="1"/>
    <xf numFmtId="0" fontId="30" fillId="0" borderId="112" xfId="0" applyFont="1" applyBorder="1" applyAlignment="1">
      <alignment horizontal="center" wrapText="1"/>
    </xf>
    <xf numFmtId="0" fontId="32" fillId="0" borderId="147" xfId="0" applyFont="1" applyBorder="1" applyAlignment="1">
      <alignment wrapText="1"/>
    </xf>
    <xf numFmtId="0" fontId="32" fillId="0" borderId="148" xfId="0" applyFont="1" applyBorder="1" applyAlignment="1">
      <alignment wrapText="1"/>
    </xf>
    <xf numFmtId="0" fontId="44" fillId="0" borderId="61" xfId="0" applyFont="1" applyBorder="1" applyAlignment="1" applyProtection="1">
      <alignment horizontal="right"/>
    </xf>
    <xf numFmtId="0" fontId="44" fillId="0" borderId="63" xfId="0" applyFont="1" applyBorder="1" applyAlignment="1" applyProtection="1">
      <alignment horizontal="right"/>
    </xf>
    <xf numFmtId="0" fontId="44" fillId="0" borderId="64" xfId="0" applyFont="1" applyBorder="1" applyAlignment="1" applyProtection="1">
      <alignment horizontal="right"/>
    </xf>
    <xf numFmtId="0" fontId="44" fillId="0" borderId="65" xfId="0" applyFont="1" applyBorder="1" applyAlignment="1" applyProtection="1">
      <alignment horizontal="right"/>
    </xf>
    <xf numFmtId="1" fontId="44" fillId="0" borderId="64" xfId="0" applyNumberFormat="1" applyFont="1" applyBorder="1" applyAlignment="1" applyProtection="1">
      <alignment horizontal="right"/>
    </xf>
    <xf numFmtId="0" fontId="45" fillId="0" borderId="0" xfId="0" applyFont="1"/>
    <xf numFmtId="0" fontId="14" fillId="0" borderId="173" xfId="0" applyFont="1" applyBorder="1" applyAlignment="1">
      <alignment horizontal="center"/>
    </xf>
    <xf numFmtId="0" fontId="10" fillId="0" borderId="173" xfId="0" applyFont="1" applyBorder="1" applyAlignment="1">
      <alignment horizontal="center"/>
    </xf>
    <xf numFmtId="3" fontId="10" fillId="0" borderId="94" xfId="0" applyNumberFormat="1" applyFont="1" applyBorder="1"/>
    <xf numFmtId="3" fontId="10" fillId="0" borderId="93" xfId="0" applyNumberFormat="1" applyFont="1" applyBorder="1"/>
    <xf numFmtId="3" fontId="10" fillId="0" borderId="94" xfId="0" applyNumberFormat="1" applyFont="1" applyFill="1" applyBorder="1"/>
    <xf numFmtId="3" fontId="10" fillId="0" borderId="69" xfId="0" applyNumberFormat="1" applyFont="1" applyBorder="1"/>
    <xf numFmtId="0" fontId="10" fillId="0" borderId="232" xfId="0" applyFont="1" applyFill="1" applyBorder="1" applyAlignment="1">
      <alignment wrapText="1"/>
    </xf>
    <xf numFmtId="3" fontId="10" fillId="0" borderId="96" xfId="0" applyNumberFormat="1" applyFont="1" applyBorder="1"/>
    <xf numFmtId="0" fontId="10" fillId="0" borderId="233" xfId="0" applyFont="1" applyFill="1" applyBorder="1" applyAlignment="1">
      <alignment wrapText="1"/>
    </xf>
    <xf numFmtId="3" fontId="10" fillId="0" borderId="99" xfId="0" applyNumberFormat="1" applyFont="1" applyFill="1" applyBorder="1"/>
    <xf numFmtId="0" fontId="32" fillId="0" borderId="0" xfId="0" applyFont="1" applyFill="1" applyBorder="1" applyAlignment="1"/>
    <xf numFmtId="0" fontId="30" fillId="0" borderId="147" xfId="0" applyFont="1" applyBorder="1" applyAlignment="1">
      <alignment horizontal="center" wrapText="1"/>
    </xf>
    <xf numFmtId="0" fontId="30" fillId="0" borderId="187" xfId="0" applyFont="1" applyBorder="1" applyAlignment="1">
      <alignment horizontal="center" wrapText="1"/>
    </xf>
    <xf numFmtId="0" fontId="32" fillId="0" borderId="133" xfId="0" applyFont="1" applyBorder="1" applyAlignment="1">
      <alignment wrapText="1"/>
    </xf>
    <xf numFmtId="0" fontId="21" fillId="0" borderId="0" xfId="7" applyFont="1" applyAlignment="1"/>
    <xf numFmtId="0" fontId="22" fillId="0" borderId="0" xfId="60" applyNumberFormat="1" applyFont="1" applyBorder="1"/>
    <xf numFmtId="3" fontId="22" fillId="0" borderId="0" xfId="60" applyNumberFormat="1" applyFont="1" applyBorder="1"/>
    <xf numFmtId="1" fontId="23" fillId="0" borderId="70" xfId="60" applyNumberFormat="1" applyFont="1" applyBorder="1" applyAlignment="1">
      <alignment vertical="center"/>
    </xf>
    <xf numFmtId="1" fontId="23" fillId="6" borderId="71" xfId="7" applyNumberFormat="1" applyFont="1" applyFill="1" applyBorder="1" applyAlignment="1">
      <alignment horizontal="right" vertical="center"/>
    </xf>
    <xf numFmtId="1" fontId="23" fillId="0" borderId="71" xfId="7" applyNumberFormat="1" applyFont="1" applyBorder="1" applyAlignment="1">
      <alignment horizontal="right" vertical="center"/>
    </xf>
    <xf numFmtId="0" fontId="23" fillId="0" borderId="72" xfId="60" applyNumberFormat="1" applyFont="1" applyBorder="1" applyAlignment="1">
      <alignment vertical="center"/>
    </xf>
    <xf numFmtId="3" fontId="23" fillId="6" borderId="71" xfId="13" applyNumberFormat="1" applyFont="1" applyFill="1" applyBorder="1" applyAlignment="1">
      <alignment horizontal="right" vertical="center"/>
    </xf>
    <xf numFmtId="3" fontId="23" fillId="0" borderId="71" xfId="13" applyNumberFormat="1" applyFont="1" applyBorder="1" applyAlignment="1">
      <alignment horizontal="right" vertical="center"/>
    </xf>
    <xf numFmtId="0" fontId="23" fillId="0" borderId="0" xfId="59" applyNumberFormat="1" applyFont="1" applyBorder="1"/>
    <xf numFmtId="3" fontId="23" fillId="6" borderId="0" xfId="13" applyNumberFormat="1" applyFont="1" applyFill="1" applyBorder="1" applyAlignment="1"/>
    <xf numFmtId="3" fontId="22" fillId="0" borderId="0" xfId="13" applyNumberFormat="1" applyFont="1" applyBorder="1" applyAlignment="1">
      <alignment horizontal="right"/>
    </xf>
    <xf numFmtId="0" fontId="23" fillId="0" borderId="72" xfId="59" applyNumberFormat="1" applyFont="1" applyBorder="1"/>
    <xf numFmtId="3" fontId="23" fillId="6" borderId="72" xfId="13" applyNumberFormat="1" applyFont="1" applyFill="1" applyBorder="1" applyAlignment="1"/>
    <xf numFmtId="3" fontId="22" fillId="0" borderId="72" xfId="13" applyNumberFormat="1" applyFont="1" applyBorder="1" applyAlignment="1">
      <alignment horizontal="right"/>
    </xf>
    <xf numFmtId="0" fontId="46" fillId="0" borderId="0" xfId="0" applyFont="1" applyBorder="1"/>
    <xf numFmtId="3" fontId="24" fillId="0" borderId="0" xfId="0" applyNumberFormat="1" applyFont="1" applyFill="1"/>
    <xf numFmtId="3" fontId="24" fillId="0" borderId="0" xfId="0" applyNumberFormat="1" applyFont="1"/>
    <xf numFmtId="1" fontId="24" fillId="0" borderId="0" xfId="0" applyNumberFormat="1" applyFont="1"/>
    <xf numFmtId="3" fontId="22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Fill="1" applyAlignment="1">
      <alignment horizontal="left" vertical="center"/>
    </xf>
    <xf numFmtId="0" fontId="23" fillId="0" borderId="0" xfId="0" applyFont="1" applyAlignment="1">
      <alignment horizontal="center"/>
    </xf>
    <xf numFmtId="164" fontId="22" fillId="0" borderId="46" xfId="2" applyNumberFormat="1" applyFont="1" applyFill="1" applyBorder="1"/>
    <xf numFmtId="164" fontId="22" fillId="0" borderId="29" xfId="2" applyNumberFormat="1" applyFont="1" applyFill="1" applyBorder="1"/>
    <xf numFmtId="164" fontId="22" fillId="0" borderId="28" xfId="2" applyNumberFormat="1" applyFont="1" applyFill="1" applyBorder="1"/>
    <xf numFmtId="164" fontId="22" fillId="0" borderId="48" xfId="2" applyNumberFormat="1" applyFont="1" applyFill="1" applyBorder="1"/>
    <xf numFmtId="164" fontId="22" fillId="0" borderId="19" xfId="2" applyNumberFormat="1" applyFont="1" applyFill="1" applyBorder="1"/>
    <xf numFmtId="164" fontId="22" fillId="0" borderId="20" xfId="2" applyNumberFormat="1" applyFont="1" applyFill="1" applyBorder="1"/>
    <xf numFmtId="164" fontId="22" fillId="0" borderId="50" xfId="2" applyNumberFormat="1" applyFont="1" applyFill="1" applyBorder="1"/>
    <xf numFmtId="164" fontId="22" fillId="0" borderId="25" xfId="2" applyNumberFormat="1" applyFont="1" applyFill="1" applyBorder="1"/>
    <xf numFmtId="164" fontId="22" fillId="0" borderId="26" xfId="2" applyNumberFormat="1" applyFont="1" applyFill="1" applyBorder="1"/>
    <xf numFmtId="3" fontId="23" fillId="0" borderId="0" xfId="0" applyNumberFormat="1" applyFont="1"/>
    <xf numFmtId="0" fontId="23" fillId="0" borderId="0" xfId="0" applyFont="1"/>
    <xf numFmtId="164" fontId="22" fillId="0" borderId="60" xfId="2" applyNumberFormat="1" applyFont="1" applyBorder="1"/>
    <xf numFmtId="164" fontId="22" fillId="0" borderId="60" xfId="2" applyNumberFormat="1" applyFont="1" applyFill="1" applyBorder="1"/>
    <xf numFmtId="164" fontId="22" fillId="0" borderId="65" xfId="2" applyNumberFormat="1" applyFont="1" applyFill="1" applyBorder="1"/>
    <xf numFmtId="164" fontId="22" fillId="0" borderId="67" xfId="2" applyNumberFormat="1" applyFont="1" applyBorder="1"/>
    <xf numFmtId="164" fontId="22" fillId="0" borderId="67" xfId="2" applyNumberFormat="1" applyFont="1" applyFill="1" applyBorder="1"/>
    <xf numFmtId="164" fontId="22" fillId="0" borderId="68" xfId="2" applyNumberFormat="1" applyFont="1" applyFill="1" applyBorder="1"/>
    <xf numFmtId="0" fontId="23" fillId="0" borderId="0" xfId="0" applyFont="1" applyFill="1" applyBorder="1" applyAlignment="1">
      <alignment wrapText="1"/>
    </xf>
    <xf numFmtId="3" fontId="23" fillId="0" borderId="0" xfId="0" applyNumberFormat="1" applyFont="1" applyBorder="1"/>
    <xf numFmtId="164" fontId="23" fillId="0" borderId="0" xfId="2" applyNumberFormat="1" applyFont="1" applyBorder="1"/>
    <xf numFmtId="164" fontId="23" fillId="0" borderId="0" xfId="2" applyNumberFormat="1" applyFont="1" applyFill="1" applyBorder="1"/>
    <xf numFmtId="0" fontId="22" fillId="0" borderId="0" xfId="0" applyFont="1" applyBorder="1"/>
    <xf numFmtId="0" fontId="23" fillId="0" borderId="0" xfId="0" applyFont="1" applyBorder="1"/>
    <xf numFmtId="164" fontId="23" fillId="0" borderId="62" xfId="2" applyNumberFormat="1" applyFont="1" applyBorder="1"/>
    <xf numFmtId="164" fontId="23" fillId="0" borderId="62" xfId="2" applyNumberFormat="1" applyFont="1" applyFill="1" applyBorder="1"/>
    <xf numFmtId="164" fontId="23" fillId="0" borderId="63" xfId="2" applyNumberFormat="1" applyFont="1" applyFill="1" applyBorder="1"/>
    <xf numFmtId="0" fontId="22" fillId="0" borderId="61" xfId="0" applyFont="1" applyBorder="1" applyAlignment="1">
      <alignment horizontal="center"/>
    </xf>
    <xf numFmtId="0" fontId="22" fillId="0" borderId="62" xfId="0" applyFont="1" applyFill="1" applyBorder="1" applyAlignment="1">
      <alignment wrapText="1"/>
    </xf>
    <xf numFmtId="164" fontId="22" fillId="0" borderId="62" xfId="2" applyNumberFormat="1" applyFont="1" applyBorder="1"/>
    <xf numFmtId="164" fontId="22" fillId="0" borderId="62" xfId="2" applyNumberFormat="1" applyFont="1" applyFill="1" applyBorder="1"/>
    <xf numFmtId="164" fontId="22" fillId="0" borderId="63" xfId="2" applyNumberFormat="1" applyFont="1" applyFill="1" applyBorder="1"/>
    <xf numFmtId="0" fontId="22" fillId="0" borderId="0" xfId="0" applyFont="1" applyBorder="1" applyAlignment="1">
      <alignment horizontal="left"/>
    </xf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Border="1"/>
    <xf numFmtId="164" fontId="22" fillId="0" borderId="0" xfId="2" applyNumberFormat="1" applyFont="1" applyBorder="1"/>
    <xf numFmtId="164" fontId="22" fillId="0" borderId="0" xfId="2" applyNumberFormat="1" applyFont="1" applyFill="1" applyBorder="1"/>
    <xf numFmtId="0" fontId="44" fillId="0" borderId="118" xfId="0" applyFont="1" applyBorder="1" applyAlignment="1" applyProtection="1">
      <alignment horizontal="right"/>
    </xf>
    <xf numFmtId="0" fontId="44" fillId="0" borderId="120" xfId="0" applyFont="1" applyBorder="1" applyAlignment="1" applyProtection="1">
      <alignment horizontal="right"/>
    </xf>
    <xf numFmtId="0" fontId="10" fillId="0" borderId="167" xfId="0" applyFont="1" applyBorder="1"/>
    <xf numFmtId="0" fontId="10" fillId="0" borderId="15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3" fontId="10" fillId="0" borderId="83" xfId="0" applyNumberFormat="1" applyFont="1" applyBorder="1" applyAlignment="1">
      <alignment horizontal="center" vertical="center"/>
    </xf>
    <xf numFmtId="3" fontId="10" fillId="0" borderId="63" xfId="0" applyNumberFormat="1" applyFont="1" applyBorder="1" applyAlignment="1">
      <alignment horizontal="center" vertical="center"/>
    </xf>
    <xf numFmtId="3" fontId="10" fillId="0" borderId="84" xfId="0" applyNumberFormat="1" applyFont="1" applyBorder="1" applyAlignment="1">
      <alignment horizontal="center" vertical="center"/>
    </xf>
    <xf numFmtId="3" fontId="10" fillId="0" borderId="65" xfId="0" applyNumberFormat="1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wrapText="1"/>
    </xf>
    <xf numFmtId="0" fontId="23" fillId="0" borderId="187" xfId="0" applyFont="1" applyBorder="1" applyAlignment="1">
      <alignment horizontal="center" wrapText="1"/>
    </xf>
    <xf numFmtId="0" fontId="23" fillId="0" borderId="148" xfId="0" applyFont="1" applyBorder="1" applyAlignment="1">
      <alignment horizontal="center" wrapText="1"/>
    </xf>
    <xf numFmtId="0" fontId="23" fillId="0" borderId="91" xfId="0" applyFont="1" applyBorder="1" applyAlignment="1">
      <alignment horizontal="center" wrapText="1"/>
    </xf>
    <xf numFmtId="0" fontId="10" fillId="0" borderId="170" xfId="0" applyFont="1" applyBorder="1"/>
    <xf numFmtId="3" fontId="10" fillId="0" borderId="226" xfId="0" applyNumberFormat="1" applyFont="1" applyBorder="1" applyAlignment="1">
      <alignment horizontal="center" vertical="center"/>
    </xf>
    <xf numFmtId="3" fontId="10" fillId="0" borderId="171" xfId="0" applyNumberFormat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226" xfId="0" applyFont="1" applyBorder="1"/>
    <xf numFmtId="0" fontId="10" fillId="0" borderId="65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22" fillId="0" borderId="235" xfId="2" applyNumberFormat="1" applyFont="1" applyBorder="1"/>
    <xf numFmtId="0" fontId="23" fillId="0" borderId="195" xfId="0" applyFont="1" applyBorder="1" applyAlignment="1">
      <alignment horizontal="center" wrapText="1"/>
    </xf>
    <xf numFmtId="0" fontId="23" fillId="0" borderId="133" xfId="0" applyFont="1" applyBorder="1" applyAlignment="1">
      <alignment horizontal="center" wrapText="1"/>
    </xf>
    <xf numFmtId="0" fontId="10" fillId="0" borderId="203" xfId="0" applyFont="1" applyBorder="1"/>
    <xf numFmtId="0" fontId="10" fillId="0" borderId="75" xfId="0" applyFont="1" applyBorder="1"/>
    <xf numFmtId="0" fontId="22" fillId="0" borderId="163" xfId="0" applyFont="1" applyBorder="1" applyAlignment="1">
      <alignment horizontal="center"/>
    </xf>
    <xf numFmtId="3" fontId="22" fillId="0" borderId="163" xfId="0" applyNumberFormat="1" applyFont="1" applyBorder="1"/>
    <xf numFmtId="0" fontId="22" fillId="0" borderId="226" xfId="0" applyFont="1" applyFill="1" applyBorder="1" applyAlignment="1">
      <alignment wrapText="1"/>
    </xf>
    <xf numFmtId="0" fontId="22" fillId="0" borderId="84" xfId="0" applyFont="1" applyFill="1" applyBorder="1" applyAlignment="1">
      <alignment wrapText="1"/>
    </xf>
    <xf numFmtId="3" fontId="22" fillId="0" borderId="97" xfId="0" applyNumberFormat="1" applyFont="1" applyBorder="1"/>
    <xf numFmtId="3" fontId="22" fillId="0" borderId="107" xfId="0" applyNumberFormat="1" applyFont="1" applyBorder="1"/>
    <xf numFmtId="0" fontId="22" fillId="0" borderId="170" xfId="0" applyFont="1" applyBorder="1" applyAlignment="1">
      <alignment horizontal="center"/>
    </xf>
    <xf numFmtId="0" fontId="22" fillId="0" borderId="163" xfId="0" applyFont="1" applyBorder="1"/>
    <xf numFmtId="168" fontId="22" fillId="0" borderId="171" xfId="2" applyNumberFormat="1" applyFont="1" applyBorder="1" applyAlignment="1"/>
    <xf numFmtId="0" fontId="22" fillId="0" borderId="85" xfId="0" applyFont="1" applyFill="1" applyBorder="1" applyAlignment="1">
      <alignment wrapText="1"/>
    </xf>
    <xf numFmtId="0" fontId="22" fillId="0" borderId="227" xfId="0" applyFont="1" applyBorder="1"/>
    <xf numFmtId="0" fontId="22" fillId="0" borderId="159" xfId="0" applyFont="1" applyBorder="1"/>
    <xf numFmtId="0" fontId="22" fillId="0" borderId="160" xfId="0" applyFont="1" applyBorder="1"/>
    <xf numFmtId="0" fontId="22" fillId="0" borderId="170" xfId="0" applyFont="1" applyBorder="1"/>
    <xf numFmtId="0" fontId="22" fillId="0" borderId="171" xfId="0" applyFont="1" applyBorder="1"/>
    <xf numFmtId="0" fontId="22" fillId="0" borderId="64" xfId="0" applyFont="1" applyBorder="1"/>
    <xf numFmtId="0" fontId="22" fillId="0" borderId="65" xfId="0" applyFont="1" applyBorder="1"/>
    <xf numFmtId="0" fontId="22" fillId="0" borderId="66" xfId="0" applyFont="1" applyBorder="1"/>
    <xf numFmtId="0" fontId="22" fillId="0" borderId="68" xfId="0" applyFont="1" applyBorder="1"/>
    <xf numFmtId="0" fontId="23" fillId="0" borderId="45" xfId="0" applyFont="1" applyBorder="1" applyAlignment="1">
      <alignment horizontal="center" wrapText="1"/>
    </xf>
    <xf numFmtId="0" fontId="23" fillId="0" borderId="140" xfId="0" applyFont="1" applyBorder="1" applyAlignment="1">
      <alignment horizontal="center" wrapText="1"/>
    </xf>
    <xf numFmtId="0" fontId="23" fillId="0" borderId="193" xfId="0" applyFont="1" applyBorder="1" applyAlignment="1">
      <alignment horizontal="center" wrapText="1"/>
    </xf>
    <xf numFmtId="0" fontId="23" fillId="0" borderId="194" xfId="0" applyFont="1" applyBorder="1" applyAlignment="1">
      <alignment horizontal="center" wrapText="1"/>
    </xf>
    <xf numFmtId="3" fontId="22" fillId="0" borderId="67" xfId="0" applyNumberFormat="1" applyFont="1" applyBorder="1" applyAlignment="1"/>
    <xf numFmtId="3" fontId="22" fillId="0" borderId="68" xfId="0" applyNumberFormat="1" applyFont="1" applyBorder="1" applyAlignment="1"/>
    <xf numFmtId="3" fontId="22" fillId="0" borderId="66" xfId="0" applyNumberFormat="1" applyFont="1" applyBorder="1"/>
    <xf numFmtId="3" fontId="22" fillId="0" borderId="68" xfId="0" applyNumberFormat="1" applyFont="1" applyBorder="1"/>
    <xf numFmtId="0" fontId="22" fillId="0" borderId="61" xfId="0" applyFont="1" applyBorder="1"/>
    <xf numFmtId="0" fontId="22" fillId="0" borderId="62" xfId="0" applyFont="1" applyBorder="1"/>
    <xf numFmtId="0" fontId="22" fillId="0" borderId="63" xfId="0" applyFont="1" applyBorder="1"/>
    <xf numFmtId="0" fontId="10" fillId="0" borderId="147" xfId="0" applyFont="1" applyBorder="1" applyAlignment="1">
      <alignment horizontal="center"/>
    </xf>
    <xf numFmtId="3" fontId="31" fillId="0" borderId="56" xfId="0" applyNumberFormat="1" applyFont="1" applyBorder="1" applyAlignment="1">
      <alignment horizontal="center"/>
    </xf>
    <xf numFmtId="3" fontId="31" fillId="0" borderId="52" xfId="0" applyNumberFormat="1" applyFont="1" applyBorder="1" applyAlignment="1">
      <alignment horizontal="center"/>
    </xf>
    <xf numFmtId="3" fontId="31" fillId="0" borderId="218" xfId="0" applyNumberFormat="1" applyFont="1" applyBorder="1"/>
    <xf numFmtId="3" fontId="31" fillId="0" borderId="227" xfId="0" applyNumberFormat="1" applyFont="1" applyBorder="1"/>
    <xf numFmtId="0" fontId="31" fillId="0" borderId="237" xfId="0" applyFont="1" applyFill="1" applyBorder="1" applyAlignment="1">
      <alignment wrapText="1"/>
    </xf>
    <xf numFmtId="3" fontId="31" fillId="0" borderId="238" xfId="0" applyNumberFormat="1" applyFont="1" applyBorder="1"/>
    <xf numFmtId="3" fontId="31" fillId="0" borderId="222" xfId="0" applyNumberFormat="1" applyFont="1" applyBorder="1"/>
    <xf numFmtId="3" fontId="31" fillId="0" borderId="223" xfId="0" applyNumberFormat="1" applyFont="1" applyBorder="1"/>
    <xf numFmtId="3" fontId="30" fillId="0" borderId="187" xfId="0" applyNumberFormat="1" applyFont="1" applyBorder="1"/>
    <xf numFmtId="3" fontId="30" fillId="0" borderId="148" xfId="0" applyNumberFormat="1" applyFont="1" applyBorder="1"/>
    <xf numFmtId="3" fontId="31" fillId="0" borderId="159" xfId="0" applyNumberFormat="1" applyFont="1" applyBorder="1"/>
    <xf numFmtId="3" fontId="31" fillId="0" borderId="160" xfId="0" applyNumberFormat="1" applyFont="1" applyBorder="1"/>
    <xf numFmtId="3" fontId="31" fillId="0" borderId="228" xfId="0" applyNumberFormat="1" applyFont="1" applyBorder="1"/>
    <xf numFmtId="0" fontId="31" fillId="0" borderId="228" xfId="0" applyFont="1" applyFill="1" applyBorder="1" applyAlignment="1">
      <alignment wrapText="1"/>
    </xf>
    <xf numFmtId="0" fontId="31" fillId="0" borderId="87" xfId="0" applyFont="1" applyFill="1" applyBorder="1" applyAlignment="1">
      <alignment wrapText="1"/>
    </xf>
    <xf numFmtId="0" fontId="31" fillId="0" borderId="88" xfId="0" applyFont="1" applyFill="1" applyBorder="1" applyAlignment="1">
      <alignment wrapText="1"/>
    </xf>
    <xf numFmtId="0" fontId="10" fillId="0" borderId="89" xfId="0" applyFont="1" applyBorder="1" applyAlignment="1">
      <alignment horizontal="center"/>
    </xf>
    <xf numFmtId="3" fontId="30" fillId="0" borderId="162" xfId="0" applyNumberFormat="1" applyFont="1" applyBorder="1"/>
    <xf numFmtId="3" fontId="30" fillId="0" borderId="234" xfId="0" applyNumberFormat="1" applyFont="1" applyBorder="1"/>
    <xf numFmtId="3" fontId="30" fillId="0" borderId="147" xfId="0" applyNumberFormat="1" applyFont="1" applyBorder="1"/>
    <xf numFmtId="3" fontId="31" fillId="0" borderId="221" xfId="0" applyNumberFormat="1" applyFont="1" applyBorder="1"/>
    <xf numFmtId="3" fontId="31" fillId="0" borderId="68" xfId="0" applyNumberFormat="1" applyFont="1" applyBorder="1" applyAlignment="1">
      <alignment horizontal="center"/>
    </xf>
    <xf numFmtId="0" fontId="14" fillId="0" borderId="198" xfId="0" applyFont="1" applyBorder="1" applyAlignment="1">
      <alignment horizontal="center" wrapText="1"/>
    </xf>
    <xf numFmtId="0" fontId="14" fillId="0" borderId="239" xfId="0" applyFont="1" applyBorder="1" applyAlignment="1">
      <alignment horizontal="center" wrapText="1"/>
    </xf>
    <xf numFmtId="0" fontId="14" fillId="0" borderId="201" xfId="0" applyFont="1" applyBorder="1" applyAlignment="1">
      <alignment horizontal="center" wrapText="1"/>
    </xf>
    <xf numFmtId="0" fontId="14" fillId="0" borderId="240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236" xfId="0" applyFont="1" applyBorder="1" applyAlignment="1">
      <alignment horizontal="center" wrapText="1"/>
    </xf>
    <xf numFmtId="167" fontId="14" fillId="0" borderId="0" xfId="1" applyNumberFormat="1" applyFont="1" applyBorder="1"/>
    <xf numFmtId="0" fontId="22" fillId="0" borderId="87" xfId="0" applyFont="1" applyBorder="1" applyAlignment="1">
      <alignment horizontal="right"/>
    </xf>
    <xf numFmtId="3" fontId="10" fillId="0" borderId="11" xfId="1" applyNumberFormat="1" applyFont="1" applyBorder="1"/>
    <xf numFmtId="3" fontId="10" fillId="0" borderId="29" xfId="1" applyNumberFormat="1" applyFont="1" applyBorder="1"/>
    <xf numFmtId="3" fontId="10" fillId="0" borderId="17" xfId="1" applyNumberFormat="1" applyFont="1" applyBorder="1"/>
    <xf numFmtId="3" fontId="10" fillId="0" borderId="19" xfId="1" applyNumberFormat="1" applyFont="1" applyBorder="1"/>
    <xf numFmtId="3" fontId="10" fillId="0" borderId="23" xfId="1" applyNumberFormat="1" applyFont="1" applyBorder="1"/>
    <xf numFmtId="3" fontId="10" fillId="0" borderId="25" xfId="1" applyNumberFormat="1" applyFont="1" applyBorder="1"/>
    <xf numFmtId="3" fontId="14" fillId="0" borderId="187" xfId="1" applyNumberFormat="1" applyFont="1" applyBorder="1"/>
    <xf numFmtId="3" fontId="14" fillId="0" borderId="176" xfId="1" applyNumberFormat="1" applyFont="1" applyBorder="1"/>
    <xf numFmtId="167" fontId="14" fillId="0" borderId="234" xfId="1" applyNumberFormat="1" applyFont="1" applyBorder="1"/>
    <xf numFmtId="167" fontId="14" fillId="0" borderId="92" xfId="1" applyNumberFormat="1" applyFont="1" applyBorder="1"/>
    <xf numFmtId="167" fontId="14" fillId="0" borderId="59" xfId="1" applyNumberFormat="1" applyFont="1" applyBorder="1"/>
    <xf numFmtId="167" fontId="14" fillId="0" borderId="244" xfId="1" applyNumberFormat="1" applyFont="1" applyBorder="1"/>
    <xf numFmtId="167" fontId="14" fillId="0" borderId="162" xfId="1" applyNumberFormat="1" applyFont="1" applyBorder="1"/>
    <xf numFmtId="0" fontId="10" fillId="7" borderId="0" xfId="0" applyFont="1" applyFill="1"/>
    <xf numFmtId="167" fontId="10" fillId="0" borderId="170" xfId="1" applyNumberFormat="1" applyFont="1" applyBorder="1"/>
    <xf numFmtId="167" fontId="10" fillId="0" borderId="196" xfId="1" applyNumberFormat="1" applyFont="1" applyBorder="1"/>
    <xf numFmtId="167" fontId="10" fillId="0" borderId="197" xfId="1" applyNumberFormat="1" applyFont="1" applyBorder="1"/>
    <xf numFmtId="167" fontId="10" fillId="0" borderId="188" xfId="1" applyNumberFormat="1" applyFont="1" applyBorder="1"/>
    <xf numFmtId="167" fontId="10" fillId="0" borderId="247" xfId="1" applyNumberFormat="1" applyFont="1" applyBorder="1"/>
    <xf numFmtId="167" fontId="10" fillId="0" borderId="206" xfId="1" applyNumberFormat="1" applyFont="1" applyBorder="1"/>
    <xf numFmtId="167" fontId="10" fillId="0" borderId="177" xfId="1" applyNumberFormat="1" applyFont="1" applyBorder="1"/>
    <xf numFmtId="167" fontId="10" fillId="0" borderId="158" xfId="1" applyNumberFormat="1" applyFont="1" applyBorder="1"/>
    <xf numFmtId="167" fontId="10" fillId="0" borderId="227" xfId="1" applyNumberFormat="1" applyFont="1" applyBorder="1"/>
    <xf numFmtId="167" fontId="10" fillId="0" borderId="248" xfId="1" applyNumberFormat="1" applyFont="1" applyBorder="1"/>
    <xf numFmtId="3" fontId="10" fillId="0" borderId="63" xfId="1" applyNumberFormat="1" applyFont="1" applyBorder="1"/>
    <xf numFmtId="3" fontId="10" fillId="0" borderId="171" xfId="1" applyNumberFormat="1" applyFont="1" applyBorder="1"/>
    <xf numFmtId="3" fontId="10" fillId="0" borderId="188" xfId="1" applyNumberFormat="1" applyFont="1" applyBorder="1"/>
    <xf numFmtId="3" fontId="14" fillId="0" borderId="63" xfId="1" applyNumberFormat="1" applyFont="1" applyBorder="1"/>
    <xf numFmtId="3" fontId="10" fillId="0" borderId="65" xfId="1" applyNumberFormat="1" applyFont="1" applyBorder="1"/>
    <xf numFmtId="3" fontId="10" fillId="0" borderId="68" xfId="1" applyNumberFormat="1" applyFont="1" applyBorder="1"/>
    <xf numFmtId="167" fontId="14" fillId="0" borderId="161" xfId="1" applyNumberFormat="1" applyFont="1" applyBorder="1" applyAlignment="1">
      <alignment horizontal="center" wrapText="1"/>
    </xf>
    <xf numFmtId="1" fontId="10" fillId="0" borderId="61" xfId="1" applyNumberFormat="1" applyFont="1" applyBorder="1"/>
    <xf numFmtId="1" fontId="10" fillId="0" borderId="62" xfId="1" applyNumberFormat="1" applyFont="1" applyBorder="1"/>
    <xf numFmtId="1" fontId="10" fillId="0" borderId="64" xfId="1" applyNumberFormat="1" applyFont="1" applyBorder="1"/>
    <xf numFmtId="1" fontId="10" fillId="0" borderId="60" xfId="1" applyNumberFormat="1" applyFont="1" applyBorder="1"/>
    <xf numFmtId="1" fontId="10" fillId="0" borderId="66" xfId="1" applyNumberFormat="1" applyFont="1" applyBorder="1"/>
    <xf numFmtId="1" fontId="10" fillId="0" borderId="67" xfId="1" applyNumberFormat="1" applyFont="1" applyBorder="1"/>
    <xf numFmtId="1" fontId="10" fillId="0" borderId="86" xfId="1" applyNumberFormat="1" applyFont="1" applyBorder="1"/>
    <xf numFmtId="1" fontId="10" fillId="0" borderId="87" xfId="1" applyNumberFormat="1" applyFont="1" applyBorder="1"/>
    <xf numFmtId="3" fontId="22" fillId="0" borderId="158" xfId="0" applyNumberFormat="1" applyFont="1" applyBorder="1"/>
    <xf numFmtId="3" fontId="22" fillId="0" borderId="159" xfId="0" applyNumberFormat="1" applyFont="1" applyBorder="1"/>
    <xf numFmtId="3" fontId="22" fillId="0" borderId="229" xfId="0" applyNumberFormat="1" applyFont="1" applyBorder="1"/>
    <xf numFmtId="0" fontId="22" fillId="0" borderId="0" xfId="0" applyFont="1" applyFill="1" applyBorder="1"/>
    <xf numFmtId="3" fontId="22" fillId="0" borderId="0" xfId="0" applyNumberFormat="1" applyFont="1" applyFill="1" applyBorder="1"/>
    <xf numFmtId="165" fontId="31" fillId="0" borderId="0" xfId="2" applyFont="1"/>
    <xf numFmtId="167" fontId="10" fillId="0" borderId="166" xfId="1" applyNumberFormat="1" applyFont="1" applyBorder="1"/>
    <xf numFmtId="166" fontId="0" fillId="0" borderId="227" xfId="0" applyNumberFormat="1" applyFont="1" applyBorder="1" applyAlignment="1">
      <alignment horizontal="center"/>
    </xf>
    <xf numFmtId="0" fontId="0" fillId="0" borderId="226" xfId="0" applyFont="1" applyBorder="1"/>
    <xf numFmtId="0" fontId="0" fillId="0" borderId="249" xfId="0" applyFont="1" applyBorder="1"/>
    <xf numFmtId="0" fontId="0" fillId="0" borderId="84" xfId="0" applyFont="1" applyBorder="1"/>
    <xf numFmtId="0" fontId="0" fillId="0" borderId="85" xfId="0" applyFont="1" applyBorder="1"/>
    <xf numFmtId="166" fontId="0" fillId="0" borderId="248" xfId="0" applyNumberFormat="1" applyFont="1" applyBorder="1" applyAlignment="1">
      <alignment horizontal="center"/>
    </xf>
    <xf numFmtId="166" fontId="0" fillId="0" borderId="159" xfId="0" applyNumberFormat="1" applyFont="1" applyBorder="1" applyAlignment="1">
      <alignment horizontal="center"/>
    </xf>
    <xf numFmtId="166" fontId="0" fillId="0" borderId="160" xfId="0" applyNumberFormat="1" applyFont="1" applyBorder="1" applyAlignment="1">
      <alignment horizontal="center"/>
    </xf>
    <xf numFmtId="166" fontId="0" fillId="0" borderId="64" xfId="0" applyNumberFormat="1" applyFont="1" applyBorder="1" applyAlignment="1">
      <alignment horizontal="center"/>
    </xf>
    <xf numFmtId="166" fontId="0" fillId="0" borderId="66" xfId="0" applyNumberFormat="1" applyFont="1" applyBorder="1" applyAlignment="1">
      <alignment horizontal="center"/>
    </xf>
    <xf numFmtId="0" fontId="10" fillId="0" borderId="196" xfId="0" applyFont="1" applyBorder="1" applyAlignment="1">
      <alignment horizontal="center"/>
    </xf>
    <xf numFmtId="0" fontId="10" fillId="0" borderId="197" xfId="0" applyFont="1" applyFill="1" applyBorder="1" applyAlignment="1">
      <alignment vertical="top" wrapText="1"/>
    </xf>
    <xf numFmtId="3" fontId="25" fillId="0" borderId="197" xfId="0" applyNumberFormat="1" applyFont="1" applyBorder="1"/>
    <xf numFmtId="3" fontId="25" fillId="0" borderId="188" xfId="0" applyNumberFormat="1" applyFont="1" applyBorder="1"/>
    <xf numFmtId="1" fontId="31" fillId="0" borderId="92" xfId="5" applyNumberFormat="1" applyFont="1" applyBorder="1"/>
    <xf numFmtId="1" fontId="31" fillId="0" borderId="59" xfId="5" applyNumberFormat="1" applyFont="1" applyBorder="1"/>
    <xf numFmtId="1" fontId="31" fillId="0" borderId="137" xfId="5" applyNumberFormat="1" applyFont="1" applyBorder="1"/>
    <xf numFmtId="0" fontId="30" fillId="0" borderId="207" xfId="0" applyFont="1" applyFill="1" applyBorder="1" applyAlignment="1">
      <alignment wrapText="1"/>
    </xf>
    <xf numFmtId="0" fontId="30" fillId="0" borderId="198" xfId="0" applyFont="1" applyBorder="1" applyAlignment="1">
      <alignment horizontal="center"/>
    </xf>
    <xf numFmtId="0" fontId="30" fillId="0" borderId="199" xfId="0" applyFont="1" applyFill="1" applyBorder="1" applyAlignment="1">
      <alignment wrapText="1"/>
    </xf>
    <xf numFmtId="0" fontId="30" fillId="0" borderId="200" xfId="0" applyFont="1" applyBorder="1"/>
    <xf numFmtId="0" fontId="30" fillId="0" borderId="201" xfId="0" applyFont="1" applyBorder="1"/>
    <xf numFmtId="0" fontId="30" fillId="0" borderId="199" xfId="0" applyFont="1" applyBorder="1"/>
    <xf numFmtId="0" fontId="30" fillId="0" borderId="240" xfId="0" applyFont="1" applyBorder="1"/>
    <xf numFmtId="0" fontId="30" fillId="0" borderId="236" xfId="0" applyFont="1" applyFill="1" applyBorder="1" applyAlignment="1">
      <alignment wrapText="1"/>
    </xf>
    <xf numFmtId="0" fontId="30" fillId="0" borderId="239" xfId="0" applyFont="1" applyBorder="1"/>
    <xf numFmtId="0" fontId="30" fillId="0" borderId="198" xfId="0" applyFont="1" applyBorder="1"/>
    <xf numFmtId="0" fontId="31" fillId="0" borderId="0" xfId="0" applyFont="1" applyAlignment="1">
      <alignment horizontal="left" vertical="top"/>
    </xf>
    <xf numFmtId="0" fontId="40" fillId="10" borderId="0" xfId="0" applyFont="1" applyFill="1"/>
    <xf numFmtId="169" fontId="0" fillId="0" borderId="250" xfId="0" applyNumberFormat="1" applyFill="1" applyBorder="1" applyAlignment="1"/>
    <xf numFmtId="169" fontId="0" fillId="0" borderId="251" xfId="0" applyNumberFormat="1" applyFill="1" applyBorder="1" applyAlignment="1"/>
    <xf numFmtId="169" fontId="0" fillId="0" borderId="252" xfId="0" applyNumberFormat="1" applyFill="1" applyBorder="1" applyAlignment="1"/>
    <xf numFmtId="0" fontId="47" fillId="0" borderId="0" xfId="0" applyFont="1"/>
    <xf numFmtId="0" fontId="21" fillId="0" borderId="146" xfId="83" applyFont="1" applyFill="1" applyBorder="1"/>
    <xf numFmtId="169" fontId="0" fillId="0" borderId="209" xfId="0" applyNumberFormat="1" applyFill="1" applyBorder="1" applyAlignment="1"/>
    <xf numFmtId="169" fontId="0" fillId="0" borderId="210" xfId="0" applyNumberFormat="1" applyFill="1" applyBorder="1" applyAlignment="1"/>
    <xf numFmtId="169" fontId="0" fillId="0" borderId="212" xfId="0" applyNumberFormat="1" applyFill="1" applyBorder="1" applyAlignment="1"/>
    <xf numFmtId="169" fontId="0" fillId="0" borderId="213" xfId="0" applyNumberFormat="1" applyFill="1" applyBorder="1" applyAlignment="1"/>
    <xf numFmtId="169" fontId="0" fillId="0" borderId="253" xfId="0" applyNumberFormat="1" applyFill="1" applyBorder="1" applyAlignment="1"/>
    <xf numFmtId="169" fontId="0" fillId="0" borderId="254" xfId="0" applyNumberFormat="1" applyFill="1" applyBorder="1" applyAlignment="1"/>
    <xf numFmtId="169" fontId="0" fillId="0" borderId="122" xfId="0" applyNumberFormat="1" applyFill="1" applyBorder="1" applyAlignment="1"/>
    <xf numFmtId="167" fontId="23" fillId="0" borderId="59" xfId="1" applyNumberFormat="1" applyFont="1" applyBorder="1"/>
    <xf numFmtId="0" fontId="23" fillId="0" borderId="196" xfId="0" applyFont="1" applyBorder="1" applyAlignment="1">
      <alignment horizontal="center" wrapText="1"/>
    </xf>
    <xf numFmtId="0" fontId="23" fillId="0" borderId="197" xfId="0" applyFont="1" applyBorder="1" applyAlignment="1">
      <alignment horizontal="center" wrapText="1"/>
    </xf>
    <xf numFmtId="0" fontId="23" fillId="0" borderId="188" xfId="0" applyFont="1" applyBorder="1" applyAlignment="1">
      <alignment horizontal="center" wrapText="1"/>
    </xf>
    <xf numFmtId="0" fontId="23" fillId="0" borderId="122" xfId="0" applyFont="1" applyBorder="1" applyAlignment="1">
      <alignment horizontal="center" wrapText="1"/>
    </xf>
    <xf numFmtId="0" fontId="23" fillId="0" borderId="230" xfId="0" applyFont="1" applyBorder="1" applyAlignment="1">
      <alignment horizontal="center" wrapText="1"/>
    </xf>
    <xf numFmtId="0" fontId="14" fillId="0" borderId="230" xfId="0" applyFont="1" applyBorder="1" applyAlignment="1">
      <alignment horizontal="center" wrapText="1"/>
    </xf>
    <xf numFmtId="164" fontId="10" fillId="0" borderId="87" xfId="2" applyNumberFormat="1" applyFont="1" applyBorder="1"/>
    <xf numFmtId="164" fontId="10" fillId="0" borderId="88" xfId="2" applyNumberFormat="1" applyFont="1" applyBorder="1"/>
    <xf numFmtId="164" fontId="22" fillId="0" borderId="87" xfId="2" applyNumberFormat="1" applyFont="1" applyBorder="1"/>
    <xf numFmtId="164" fontId="22" fillId="0" borderId="88" xfId="2" applyNumberFormat="1" applyFont="1" applyBorder="1"/>
    <xf numFmtId="165" fontId="22" fillId="0" borderId="62" xfId="2" applyFont="1" applyBorder="1"/>
    <xf numFmtId="0" fontId="10" fillId="0" borderId="226" xfId="0" applyFont="1" applyFill="1" applyBorder="1" applyAlignment="1">
      <alignment wrapText="1"/>
    </xf>
    <xf numFmtId="0" fontId="10" fillId="0" borderId="163" xfId="0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/>
    </xf>
    <xf numFmtId="0" fontId="10" fillId="0" borderId="208" xfId="0" applyFont="1" applyBorder="1"/>
    <xf numFmtId="0" fontId="14" fillId="0" borderId="63" xfId="0" applyFont="1" applyBorder="1"/>
    <xf numFmtId="0" fontId="10" fillId="0" borderId="68" xfId="0" applyFont="1" applyBorder="1"/>
    <xf numFmtId="0" fontId="14" fillId="0" borderId="83" xfId="0" applyFont="1" applyFill="1" applyBorder="1" applyAlignment="1">
      <alignment wrapText="1"/>
    </xf>
    <xf numFmtId="0" fontId="14" fillId="0" borderId="166" xfId="0" applyFont="1" applyBorder="1"/>
    <xf numFmtId="0" fontId="14" fillId="0" borderId="61" xfId="0" applyFont="1" applyBorder="1"/>
    <xf numFmtId="0" fontId="22" fillId="0" borderId="83" xfId="0" applyFont="1" applyFill="1" applyBorder="1" applyAlignment="1">
      <alignment wrapText="1"/>
    </xf>
    <xf numFmtId="0" fontId="22" fillId="0" borderId="166" xfId="0" applyFont="1" applyBorder="1"/>
    <xf numFmtId="0" fontId="22" fillId="0" borderId="167" xfId="0" applyFont="1" applyBorder="1"/>
    <xf numFmtId="0" fontId="22" fillId="0" borderId="168" xfId="0" applyFont="1" applyBorder="1"/>
    <xf numFmtId="0" fontId="14" fillId="0" borderId="164" xfId="0" applyFont="1" applyBorder="1"/>
    <xf numFmtId="0" fontId="10" fillId="0" borderId="165" xfId="0" applyFont="1" applyBorder="1"/>
    <xf numFmtId="164" fontId="22" fillId="0" borderId="228" xfId="2" applyNumberFormat="1" applyFont="1" applyBorder="1"/>
    <xf numFmtId="164" fontId="23" fillId="0" borderId="86" xfId="2" applyNumberFormat="1" applyFont="1" applyBorder="1"/>
    <xf numFmtId="164" fontId="23" fillId="0" borderId="247" xfId="2" applyNumberFormat="1" applyFont="1" applyBorder="1"/>
    <xf numFmtId="164" fontId="10" fillId="0" borderId="228" xfId="2" applyNumberFormat="1" applyFont="1" applyBorder="1"/>
    <xf numFmtId="164" fontId="14" fillId="0" borderId="86" xfId="2" applyNumberFormat="1" applyFont="1" applyBorder="1"/>
    <xf numFmtId="164" fontId="22" fillId="0" borderId="180" xfId="2" applyNumberFormat="1" applyFont="1" applyBorder="1"/>
    <xf numFmtId="3" fontId="10" fillId="0" borderId="73" xfId="0" applyNumberFormat="1" applyFont="1" applyBorder="1"/>
    <xf numFmtId="3" fontId="10" fillId="0" borderId="75" xfId="0" applyNumberFormat="1" applyFont="1" applyBorder="1"/>
    <xf numFmtId="3" fontId="10" fillId="0" borderId="95" xfId="0" applyNumberFormat="1" applyFont="1" applyBorder="1"/>
    <xf numFmtId="3" fontId="10" fillId="0" borderId="104" xfId="0" applyNumberFormat="1" applyFont="1" applyBorder="1"/>
    <xf numFmtId="3" fontId="10" fillId="0" borderId="97" xfId="0" applyNumberFormat="1" applyFont="1" applyBorder="1"/>
    <xf numFmtId="3" fontId="10" fillId="0" borderId="107" xfId="0" applyNumberFormat="1" applyFont="1" applyBorder="1"/>
    <xf numFmtId="0" fontId="14" fillId="0" borderId="89" xfId="0" applyFont="1" applyBorder="1" applyAlignment="1">
      <alignment horizontal="center"/>
    </xf>
    <xf numFmtId="3" fontId="14" fillId="0" borderId="239" xfId="0" applyNumberFormat="1" applyFont="1" applyBorder="1"/>
    <xf numFmtId="0" fontId="14" fillId="0" borderId="162" xfId="0" applyFont="1" applyFill="1" applyBorder="1" applyAlignment="1">
      <alignment wrapText="1"/>
    </xf>
    <xf numFmtId="3" fontId="19" fillId="0" borderId="63" xfId="0" applyNumberFormat="1" applyFont="1" applyBorder="1" applyAlignment="1" applyProtection="1">
      <alignment horizontal="right"/>
    </xf>
    <xf numFmtId="3" fontId="19" fillId="0" borderId="65" xfId="0" applyNumberFormat="1" applyFont="1" applyBorder="1" applyAlignment="1" applyProtection="1">
      <alignment horizontal="right"/>
    </xf>
    <xf numFmtId="3" fontId="19" fillId="0" borderId="68" xfId="0" applyNumberFormat="1" applyFont="1" applyBorder="1" applyAlignment="1" applyProtection="1">
      <alignment horizontal="right"/>
    </xf>
    <xf numFmtId="0" fontId="19" fillId="0" borderId="63" xfId="0" applyFont="1" applyBorder="1" applyAlignment="1" applyProtection="1">
      <alignment horizontal="right"/>
    </xf>
    <xf numFmtId="0" fontId="19" fillId="0" borderId="65" xfId="0" applyFont="1" applyBorder="1" applyAlignment="1" applyProtection="1">
      <alignment horizontal="right"/>
    </xf>
    <xf numFmtId="0" fontId="19" fillId="0" borderId="68" xfId="0" applyFont="1" applyBorder="1" applyAlignment="1" applyProtection="1">
      <alignment horizontal="right"/>
    </xf>
    <xf numFmtId="0" fontId="27" fillId="0" borderId="86" xfId="0" applyFont="1" applyBorder="1" applyAlignment="1" applyProtection="1">
      <alignment horizontal="right"/>
    </xf>
    <xf numFmtId="0" fontId="27" fillId="0" borderId="87" xfId="0" applyFont="1" applyBorder="1" applyAlignment="1" applyProtection="1">
      <alignment horizontal="right"/>
    </xf>
    <xf numFmtId="0" fontId="27" fillId="0" borderId="169" xfId="0" applyFont="1" applyBorder="1" applyAlignment="1" applyProtection="1">
      <alignment horizontal="right"/>
    </xf>
    <xf numFmtId="1" fontId="14" fillId="0" borderId="63" xfId="0" applyNumberFormat="1" applyFont="1" applyBorder="1"/>
    <xf numFmtId="1" fontId="14" fillId="0" borderId="65" xfId="0" applyNumberFormat="1" applyFont="1" applyBorder="1"/>
    <xf numFmtId="1" fontId="23" fillId="0" borderId="65" xfId="0" applyNumberFormat="1" applyFont="1" applyBorder="1"/>
    <xf numFmtId="1" fontId="14" fillId="0" borderId="120" xfId="0" applyNumberFormat="1" applyFont="1" applyBorder="1"/>
    <xf numFmtId="3" fontId="14" fillId="0" borderId="187" xfId="0" applyNumberFormat="1" applyFont="1" applyBorder="1"/>
    <xf numFmtId="0" fontId="14" fillId="0" borderId="176" xfId="0" applyFont="1" applyFill="1" applyBorder="1" applyAlignment="1">
      <alignment wrapText="1"/>
    </xf>
    <xf numFmtId="3" fontId="14" fillId="0" borderId="234" xfId="0" applyNumberFormat="1" applyFont="1" applyBorder="1"/>
    <xf numFmtId="3" fontId="14" fillId="0" borderId="147" xfId="0" applyNumberFormat="1" applyFont="1" applyBorder="1"/>
    <xf numFmtId="3" fontId="14" fillId="0" borderId="176" xfId="0" applyNumberFormat="1" applyFont="1" applyBorder="1"/>
    <xf numFmtId="3" fontId="14" fillId="0" borderId="162" xfId="0" applyNumberFormat="1" applyFont="1" applyBorder="1"/>
    <xf numFmtId="0" fontId="14" fillId="0" borderId="81" xfId="0" applyFont="1" applyFill="1" applyBorder="1" applyAlignment="1">
      <alignment wrapText="1"/>
    </xf>
    <xf numFmtId="0" fontId="14" fillId="0" borderId="94" xfId="0" applyFont="1" applyBorder="1"/>
    <xf numFmtId="0" fontId="14" fillId="0" borderId="93" xfId="0" applyFont="1" applyBorder="1"/>
    <xf numFmtId="0" fontId="14" fillId="0" borderId="203" xfId="0" applyFont="1" applyBorder="1"/>
    <xf numFmtId="0" fontId="14" fillId="0" borderId="75" xfId="0" applyFont="1" applyBorder="1"/>
    <xf numFmtId="3" fontId="22" fillId="0" borderId="170" xfId="0" applyNumberFormat="1" applyFont="1" applyBorder="1"/>
    <xf numFmtId="3" fontId="22" fillId="0" borderId="171" xfId="0" applyNumberFormat="1" applyFont="1" applyBorder="1"/>
    <xf numFmtId="0" fontId="23" fillId="0" borderId="83" xfId="0" applyFont="1" applyFill="1" applyBorder="1" applyAlignment="1">
      <alignment wrapText="1"/>
    </xf>
    <xf numFmtId="3" fontId="23" fillId="0" borderId="61" xfId="0" applyNumberFormat="1" applyFont="1" applyBorder="1"/>
    <xf numFmtId="3" fontId="23" fillId="0" borderId="63" xfId="0" applyNumberFormat="1" applyFont="1" applyBorder="1"/>
    <xf numFmtId="164" fontId="23" fillId="0" borderId="166" xfId="2" applyNumberFormat="1" applyFont="1" applyBorder="1" applyAlignment="1"/>
    <xf numFmtId="164" fontId="22" fillId="0" borderId="168" xfId="2" applyNumberFormat="1" applyFont="1" applyBorder="1" applyAlignment="1"/>
    <xf numFmtId="0" fontId="23" fillId="0" borderId="247" xfId="0" applyFont="1" applyBorder="1" applyAlignment="1"/>
    <xf numFmtId="0" fontId="22" fillId="0" borderId="180" xfId="0" applyFont="1" applyBorder="1" applyAlignment="1"/>
    <xf numFmtId="0" fontId="22" fillId="0" borderId="72" xfId="0" applyFont="1" applyBorder="1" applyAlignment="1"/>
    <xf numFmtId="0" fontId="22" fillId="0" borderId="71" xfId="0" applyFont="1" applyBorder="1" applyAlignment="1"/>
    <xf numFmtId="0" fontId="22" fillId="0" borderId="255" xfId="0" applyFont="1" applyBorder="1" applyAlignment="1"/>
    <xf numFmtId="164" fontId="22" fillId="0" borderId="227" xfId="2" applyNumberFormat="1" applyFont="1" applyBorder="1" applyAlignment="1"/>
    <xf numFmtId="164" fontId="22" fillId="0" borderId="167" xfId="2" applyNumberFormat="1" applyFont="1" applyBorder="1" applyAlignment="1"/>
    <xf numFmtId="3" fontId="23" fillId="0" borderId="86" xfId="0" applyNumberFormat="1" applyFont="1" applyBorder="1" applyAlignment="1"/>
    <xf numFmtId="3" fontId="22" fillId="0" borderId="88" xfId="0" applyNumberFormat="1" applyFont="1" applyBorder="1" applyAlignment="1"/>
    <xf numFmtId="3" fontId="22" fillId="0" borderId="228" xfId="0" applyNumberFormat="1" applyFont="1" applyBorder="1" applyAlignment="1"/>
    <xf numFmtId="3" fontId="22" fillId="0" borderId="87" xfId="0" applyNumberFormat="1" applyFont="1" applyBorder="1" applyAlignment="1"/>
    <xf numFmtId="3" fontId="22" fillId="0" borderId="178" xfId="0" applyNumberFormat="1" applyFont="1" applyBorder="1" applyAlignment="1"/>
    <xf numFmtId="168" fontId="23" fillId="0" borderId="166" xfId="2" applyNumberFormat="1" applyFont="1" applyBorder="1" applyAlignment="1"/>
    <xf numFmtId="3" fontId="22" fillId="0" borderId="158" xfId="0" applyNumberFormat="1" applyFont="1" applyBorder="1" applyAlignment="1"/>
    <xf numFmtId="3" fontId="22" fillId="0" borderId="159" xfId="0" applyNumberFormat="1" applyFont="1" applyBorder="1" applyAlignment="1"/>
    <xf numFmtId="3" fontId="22" fillId="0" borderId="160" xfId="0" applyNumberFormat="1" applyFont="1" applyBorder="1" applyAlignment="1"/>
    <xf numFmtId="166" fontId="10" fillId="0" borderId="222" xfId="0" applyNumberFormat="1" applyFont="1" applyBorder="1" applyAlignment="1">
      <alignment horizontal="center"/>
    </xf>
    <xf numFmtId="166" fontId="10" fillId="0" borderId="223" xfId="0" applyNumberFormat="1" applyFont="1" applyBorder="1" applyAlignment="1">
      <alignment horizontal="center"/>
    </xf>
    <xf numFmtId="166" fontId="10" fillId="0" borderId="221" xfId="0" applyNumberFormat="1" applyFont="1" applyBorder="1" applyAlignment="1">
      <alignment horizontal="center"/>
    </xf>
    <xf numFmtId="166" fontId="14" fillId="0" borderId="62" xfId="0" applyNumberFormat="1" applyFont="1" applyBorder="1" applyAlignment="1">
      <alignment horizontal="center"/>
    </xf>
    <xf numFmtId="166" fontId="14" fillId="0" borderId="63" xfId="0" applyNumberFormat="1" applyFont="1" applyBorder="1" applyAlignment="1">
      <alignment horizontal="center"/>
    </xf>
    <xf numFmtId="0" fontId="14" fillId="0" borderId="83" xfId="0" applyFont="1" applyBorder="1"/>
    <xf numFmtId="166" fontId="14" fillId="0" borderId="61" xfId="0" applyNumberFormat="1" applyFont="1" applyBorder="1" applyAlignment="1">
      <alignment horizontal="center"/>
    </xf>
    <xf numFmtId="166" fontId="10" fillId="0" borderId="66" xfId="0" applyNumberFormat="1" applyFont="1" applyBorder="1" applyAlignment="1">
      <alignment horizontal="center"/>
    </xf>
    <xf numFmtId="3" fontId="14" fillId="0" borderId="163" xfId="0" applyNumberFormat="1" applyFont="1" applyBorder="1" applyAlignment="1">
      <alignment horizontal="right"/>
    </xf>
    <xf numFmtId="3" fontId="10" fillId="0" borderId="61" xfId="2" applyNumberFormat="1" applyFont="1" applyBorder="1" applyAlignment="1">
      <alignment horizontal="right"/>
    </xf>
    <xf numFmtId="3" fontId="10" fillId="0" borderId="63" xfId="2" applyNumberFormat="1" applyFont="1" applyBorder="1" applyAlignment="1">
      <alignment horizontal="right"/>
    </xf>
    <xf numFmtId="3" fontId="10" fillId="0" borderId="64" xfId="2" applyNumberFormat="1" applyFont="1" applyBorder="1" applyAlignment="1">
      <alignment horizontal="right"/>
    </xf>
    <xf numFmtId="3" fontId="10" fillId="0" borderId="65" xfId="2" applyNumberFormat="1" applyFont="1" applyBorder="1" applyAlignment="1">
      <alignment horizontal="right"/>
    </xf>
    <xf numFmtId="3" fontId="10" fillId="0" borderId="66" xfId="2" applyNumberFormat="1" applyFont="1" applyBorder="1" applyAlignment="1">
      <alignment horizontal="right"/>
    </xf>
    <xf numFmtId="3" fontId="10" fillId="0" borderId="68" xfId="2" applyNumberFormat="1" applyFont="1" applyBorder="1" applyAlignment="1">
      <alignment horizontal="right"/>
    </xf>
    <xf numFmtId="3" fontId="10" fillId="0" borderId="83" xfId="2" applyNumberFormat="1" applyFont="1" applyBorder="1" applyAlignment="1">
      <alignment horizontal="right"/>
    </xf>
    <xf numFmtId="3" fontId="10" fillId="0" borderId="84" xfId="2" applyNumberFormat="1" applyFont="1" applyBorder="1" applyAlignment="1">
      <alignment horizontal="right"/>
    </xf>
    <xf numFmtId="3" fontId="10" fillId="0" borderId="85" xfId="2" applyNumberFormat="1" applyFont="1" applyBorder="1" applyAlignment="1">
      <alignment horizontal="right"/>
    </xf>
    <xf numFmtId="3" fontId="19" fillId="0" borderId="71" xfId="0" applyNumberFormat="1" applyFont="1" applyBorder="1" applyAlignment="1" applyProtection="1">
      <alignment horizontal="right"/>
    </xf>
    <xf numFmtId="3" fontId="31" fillId="0" borderId="73" xfId="1" applyNumberFormat="1" applyFont="1" applyBorder="1" applyAlignment="1">
      <alignment horizontal="center"/>
    </xf>
    <xf numFmtId="3" fontId="31" fillId="0" borderId="74" xfId="1" applyNumberFormat="1" applyFont="1" applyBorder="1" applyAlignment="1">
      <alignment horizontal="center"/>
    </xf>
    <xf numFmtId="3" fontId="31" fillId="0" borderId="75" xfId="1" applyNumberFormat="1" applyFont="1" applyBorder="1" applyAlignment="1">
      <alignment horizontal="center"/>
    </xf>
    <xf numFmtId="3" fontId="31" fillId="0" borderId="76" xfId="1" applyNumberFormat="1" applyFont="1" applyBorder="1" applyAlignment="1">
      <alignment horizontal="center"/>
    </xf>
    <xf numFmtId="3" fontId="31" fillId="0" borderId="77" xfId="1" applyNumberFormat="1" applyFont="1" applyBorder="1" applyAlignment="1">
      <alignment horizontal="center"/>
    </xf>
    <xf numFmtId="3" fontId="31" fillId="0" borderId="78" xfId="1" applyNumberFormat="1" applyFont="1" applyBorder="1" applyAlignment="1">
      <alignment horizontal="center"/>
    </xf>
    <xf numFmtId="3" fontId="31" fillId="0" borderId="79" xfId="1" applyNumberFormat="1" applyFont="1" applyBorder="1" applyAlignment="1">
      <alignment horizontal="center"/>
    </xf>
    <xf numFmtId="3" fontId="31" fillId="0" borderId="80" xfId="1" applyNumberFormat="1" applyFont="1" applyBorder="1" applyAlignment="1">
      <alignment horizontal="center"/>
    </xf>
    <xf numFmtId="0" fontId="30" fillId="0" borderId="176" xfId="0" applyFont="1" applyBorder="1" applyAlignment="1">
      <alignment wrapText="1"/>
    </xf>
    <xf numFmtId="1" fontId="31" fillId="0" borderId="222" xfId="0" applyNumberFormat="1" applyFont="1" applyBorder="1"/>
    <xf numFmtId="1" fontId="31" fillId="0" borderId="223" xfId="0" applyNumberFormat="1" applyFont="1" applyBorder="1"/>
    <xf numFmtId="0" fontId="31" fillId="0" borderId="221" xfId="0" applyFont="1" applyBorder="1" applyAlignment="1">
      <alignment horizontal="center"/>
    </xf>
    <xf numFmtId="0" fontId="31" fillId="0" borderId="222" xfId="0" applyFont="1" applyBorder="1" applyAlignment="1">
      <alignment wrapText="1"/>
    </xf>
    <xf numFmtId="0" fontId="31" fillId="0" borderId="158" xfId="0" applyFont="1" applyBorder="1" applyAlignment="1"/>
    <xf numFmtId="0" fontId="31" fillId="0" borderId="248" xfId="0" applyFont="1" applyBorder="1" applyAlignment="1"/>
    <xf numFmtId="3" fontId="30" fillId="0" borderId="86" xfId="0" applyNumberFormat="1" applyFont="1" applyBorder="1" applyAlignment="1"/>
    <xf numFmtId="3" fontId="31" fillId="0" borderId="228" xfId="0" applyNumberFormat="1" applyFont="1" applyBorder="1" applyAlignment="1"/>
    <xf numFmtId="3" fontId="31" fillId="0" borderId="78" xfId="0" applyNumberFormat="1" applyFont="1" applyBorder="1"/>
    <xf numFmtId="3" fontId="31" fillId="0" borderId="79" xfId="0" applyNumberFormat="1" applyFont="1" applyBorder="1"/>
    <xf numFmtId="3" fontId="31" fillId="0" borderId="80" xfId="0" applyNumberFormat="1" applyFont="1" applyBorder="1"/>
    <xf numFmtId="3" fontId="31" fillId="0" borderId="74" xfId="0" applyNumberFormat="1" applyFont="1" applyBorder="1" applyAlignment="1">
      <alignment horizontal="center" vertical="center"/>
    </xf>
    <xf numFmtId="3" fontId="31" fillId="0" borderId="19" xfId="0" applyNumberFormat="1" applyFont="1" applyBorder="1" applyAlignment="1">
      <alignment horizontal="center" vertical="center"/>
    </xf>
    <xf numFmtId="3" fontId="31" fillId="0" borderId="79" xfId="0" applyNumberFormat="1" applyFont="1" applyBorder="1" applyAlignment="1">
      <alignment horizontal="center" vertical="center"/>
    </xf>
    <xf numFmtId="3" fontId="31" fillId="0" borderId="75" xfId="0" applyNumberFormat="1" applyFont="1" applyBorder="1" applyAlignment="1">
      <alignment horizontal="center" vertical="center"/>
    </xf>
    <xf numFmtId="3" fontId="31" fillId="0" borderId="77" xfId="0" applyNumberFormat="1" applyFont="1" applyBorder="1" applyAlignment="1">
      <alignment horizontal="center" vertical="center"/>
    </xf>
    <xf numFmtId="3" fontId="31" fillId="0" borderId="80" xfId="0" applyNumberFormat="1" applyFont="1" applyBorder="1" applyAlignment="1">
      <alignment horizontal="center" vertical="center"/>
    </xf>
    <xf numFmtId="3" fontId="31" fillId="0" borderId="83" xfId="0" applyNumberFormat="1" applyFont="1" applyBorder="1"/>
    <xf numFmtId="3" fontId="31" fillId="0" borderId="84" xfId="0" applyNumberFormat="1" applyFont="1" applyBorder="1"/>
    <xf numFmtId="3" fontId="31" fillId="0" borderId="256" xfId="0" applyNumberFormat="1" applyFont="1" applyBorder="1"/>
    <xf numFmtId="3" fontId="31" fillId="0" borderId="158" xfId="0" applyNumberFormat="1" applyFont="1" applyBorder="1"/>
    <xf numFmtId="3" fontId="31" fillId="0" borderId="229" xfId="0" applyNumberFormat="1" applyFont="1" applyBorder="1"/>
    <xf numFmtId="3" fontId="30" fillId="0" borderId="163" xfId="0" applyNumberFormat="1" applyFont="1" applyBorder="1"/>
    <xf numFmtId="3" fontId="30" fillId="0" borderId="197" xfId="0" applyNumberFormat="1" applyFont="1" applyBorder="1"/>
    <xf numFmtId="167" fontId="10" fillId="0" borderId="0" xfId="1" applyNumberFormat="1" applyFont="1" applyBorder="1"/>
    <xf numFmtId="0" fontId="10" fillId="0" borderId="187" xfId="0" applyFont="1" applyFill="1" applyBorder="1" applyAlignment="1">
      <alignment wrapText="1"/>
    </xf>
    <xf numFmtId="167" fontId="10" fillId="0" borderId="187" xfId="1" applyNumberFormat="1" applyFont="1" applyBorder="1"/>
    <xf numFmtId="167" fontId="10" fillId="0" borderId="148" xfId="1" applyNumberFormat="1" applyFont="1" applyBorder="1"/>
    <xf numFmtId="165" fontId="19" fillId="0" borderId="162" xfId="2" applyFont="1" applyBorder="1" applyAlignment="1" applyProtection="1">
      <alignment horizontal="right"/>
    </xf>
    <xf numFmtId="167" fontId="14" fillId="0" borderId="16" xfId="1" applyNumberFormat="1" applyFont="1" applyBorder="1"/>
    <xf numFmtId="167" fontId="14" fillId="0" borderId="21" xfId="1" applyNumberFormat="1" applyFont="1" applyBorder="1"/>
    <xf numFmtId="167" fontId="14" fillId="0" borderId="27" xfId="1" applyNumberFormat="1" applyFont="1" applyBorder="1"/>
    <xf numFmtId="0" fontId="14" fillId="0" borderId="144" xfId="0" applyFont="1" applyBorder="1" applyAlignment="1">
      <alignment horizontal="center" wrapText="1"/>
    </xf>
    <xf numFmtId="167" fontId="14" fillId="0" borderId="197" xfId="1" applyNumberFormat="1" applyFont="1" applyBorder="1"/>
    <xf numFmtId="167" fontId="10" fillId="0" borderId="64" xfId="1" applyNumberFormat="1" applyFont="1" applyBorder="1"/>
    <xf numFmtId="167" fontId="10" fillId="0" borderId="66" xfId="1" applyNumberFormat="1" applyFont="1" applyBorder="1"/>
    <xf numFmtId="167" fontId="14" fillId="0" borderId="12" xfId="1" applyNumberFormat="1" applyFont="1" applyBorder="1"/>
    <xf numFmtId="167" fontId="14" fillId="0" borderId="18" xfId="1" applyNumberFormat="1" applyFont="1" applyBorder="1"/>
    <xf numFmtId="167" fontId="14" fillId="0" borderId="24" xfId="1" applyNumberFormat="1" applyFont="1" applyBorder="1"/>
    <xf numFmtId="167" fontId="14" fillId="0" borderId="51" xfId="1" applyNumberFormat="1" applyFont="1" applyBorder="1"/>
    <xf numFmtId="167" fontId="10" fillId="0" borderId="73" xfId="1" applyNumberFormat="1" applyFont="1" applyBorder="1"/>
    <xf numFmtId="167" fontId="10" fillId="0" borderId="74" xfId="1" applyNumberFormat="1" applyFont="1" applyBorder="1"/>
    <xf numFmtId="167" fontId="10" fillId="0" borderId="75" xfId="1" applyNumberFormat="1" applyFont="1" applyBorder="1"/>
    <xf numFmtId="167" fontId="10" fillId="0" borderId="76" xfId="1" applyNumberFormat="1" applyFont="1" applyBorder="1"/>
    <xf numFmtId="167" fontId="10" fillId="0" borderId="77" xfId="1" applyNumberFormat="1" applyFont="1" applyBorder="1"/>
    <xf numFmtId="167" fontId="10" fillId="0" borderId="78" xfId="1" applyNumberFormat="1" applyFont="1" applyBorder="1"/>
    <xf numFmtId="167" fontId="10" fillId="0" borderId="79" xfId="1" applyNumberFormat="1" applyFont="1" applyBorder="1"/>
    <xf numFmtId="167" fontId="10" fillId="0" borderId="80" xfId="1" applyNumberFormat="1" applyFont="1" applyBorder="1"/>
    <xf numFmtId="3" fontId="10" fillId="0" borderId="187" xfId="1" applyNumberFormat="1" applyFont="1" applyBorder="1"/>
    <xf numFmtId="167" fontId="10" fillId="0" borderId="162" xfId="1" applyNumberFormat="1" applyFont="1" applyBorder="1"/>
    <xf numFmtId="3" fontId="10" fillId="0" borderId="176" xfId="1" applyNumberFormat="1" applyFont="1" applyBorder="1"/>
    <xf numFmtId="167" fontId="10" fillId="0" borderId="234" xfId="1" applyNumberFormat="1" applyFont="1" applyBorder="1"/>
    <xf numFmtId="3" fontId="10" fillId="0" borderId="73" xfId="1" applyNumberFormat="1" applyFont="1" applyBorder="1"/>
    <xf numFmtId="3" fontId="10" fillId="0" borderId="74" xfId="1" applyNumberFormat="1" applyFont="1" applyBorder="1"/>
    <xf numFmtId="3" fontId="10" fillId="0" borderId="75" xfId="1" applyNumberFormat="1" applyFont="1" applyBorder="1"/>
    <xf numFmtId="3" fontId="10" fillId="0" borderId="76" xfId="1" applyNumberFormat="1" applyFont="1" applyBorder="1"/>
    <xf numFmtId="3" fontId="10" fillId="0" borderId="77" xfId="1" applyNumberFormat="1" applyFont="1" applyBorder="1"/>
    <xf numFmtId="3" fontId="10" fillId="0" borderId="78" xfId="1" applyNumberFormat="1" applyFont="1" applyBorder="1"/>
    <xf numFmtId="3" fontId="10" fillId="0" borderId="79" xfId="1" applyNumberFormat="1" applyFont="1" applyBorder="1"/>
    <xf numFmtId="3" fontId="10" fillId="0" borderId="80" xfId="1" applyNumberFormat="1" applyFont="1" applyBorder="1"/>
    <xf numFmtId="165" fontId="10" fillId="0" borderId="164" xfId="2" applyFont="1" applyBorder="1"/>
    <xf numFmtId="165" fontId="10" fillId="0" borderId="71" xfId="2" applyFont="1" applyBorder="1"/>
    <xf numFmtId="165" fontId="10" fillId="0" borderId="71" xfId="2" applyFont="1" applyBorder="1" applyAlignment="1">
      <alignment horizontal="center"/>
    </xf>
    <xf numFmtId="1" fontId="10" fillId="0" borderId="63" xfId="1" applyNumberFormat="1" applyFont="1" applyBorder="1"/>
    <xf numFmtId="1" fontId="10" fillId="0" borderId="65" xfId="1" applyNumberFormat="1" applyFont="1" applyBorder="1"/>
    <xf numFmtId="1" fontId="10" fillId="0" borderId="68" xfId="1" applyNumberFormat="1" applyFont="1" applyBorder="1"/>
    <xf numFmtId="172" fontId="48" fillId="0" borderId="61" xfId="17" applyFont="1" applyFill="1" applyBorder="1" applyAlignment="1" applyProtection="1">
      <alignment horizontal="center"/>
    </xf>
    <xf numFmtId="0" fontId="48" fillId="0" borderId="62" xfId="0" applyFont="1" applyFill="1" applyBorder="1" applyAlignment="1" applyProtection="1">
      <alignment horizontal="center"/>
    </xf>
    <xf numFmtId="172" fontId="48" fillId="0" borderId="62" xfId="17" applyFont="1" applyFill="1" applyBorder="1" applyAlignment="1" applyProtection="1">
      <alignment horizontal="center"/>
    </xf>
    <xf numFmtId="172" fontId="48" fillId="0" borderId="64" xfId="17" applyFont="1" applyFill="1" applyBorder="1" applyAlignment="1" applyProtection="1">
      <alignment horizontal="center"/>
      <protection locked="0"/>
    </xf>
    <xf numFmtId="49" fontId="48" fillId="0" borderId="60" xfId="0" applyNumberFormat="1" applyFont="1" applyFill="1" applyBorder="1" applyAlignment="1" applyProtection="1">
      <alignment horizontal="center"/>
      <protection locked="0"/>
    </xf>
    <xf numFmtId="172" fontId="48" fillId="0" borderId="60" xfId="17" applyFont="1" applyFill="1" applyBorder="1" applyAlignment="1" applyProtection="1">
      <alignment horizontal="center"/>
      <protection locked="0"/>
    </xf>
    <xf numFmtId="172" fontId="48" fillId="0" borderId="64" xfId="439" applyFont="1" applyFill="1" applyBorder="1" applyAlignment="1" applyProtection="1">
      <alignment horizontal="center"/>
      <protection locked="0"/>
    </xf>
    <xf numFmtId="172" fontId="48" fillId="0" borderId="60" xfId="439" applyFont="1" applyFill="1" applyBorder="1" applyAlignment="1" applyProtection="1">
      <alignment horizontal="center"/>
      <protection locked="0"/>
    </xf>
    <xf numFmtId="172" fontId="48" fillId="0" borderId="66" xfId="439" applyFont="1" applyFill="1" applyBorder="1" applyAlignment="1" applyProtection="1">
      <alignment horizontal="center"/>
      <protection locked="0"/>
    </xf>
    <xf numFmtId="49" fontId="48" fillId="0" borderId="67" xfId="0" applyNumberFormat="1" applyFont="1" applyFill="1" applyBorder="1" applyAlignment="1" applyProtection="1">
      <alignment horizontal="center"/>
      <protection locked="0"/>
    </xf>
    <xf numFmtId="172" fontId="48" fillId="0" borderId="67" xfId="439" applyFont="1" applyFill="1" applyBorder="1" applyAlignment="1" applyProtection="1">
      <alignment horizontal="center"/>
      <protection locked="0"/>
    </xf>
    <xf numFmtId="0" fontId="48" fillId="0" borderId="83" xfId="0" applyFont="1" applyFill="1" applyBorder="1" applyAlignment="1" applyProtection="1">
      <alignment horizontal="center"/>
    </xf>
    <xf numFmtId="49" fontId="48" fillId="0" borderId="84" xfId="0" applyNumberFormat="1" applyFont="1" applyFill="1" applyBorder="1" applyAlignment="1" applyProtection="1">
      <alignment horizontal="center"/>
      <protection locked="0"/>
    </xf>
    <xf numFmtId="49" fontId="48" fillId="0" borderId="85" xfId="0" applyNumberFormat="1" applyFont="1" applyFill="1" applyBorder="1" applyAlignment="1" applyProtection="1">
      <alignment horizontal="center"/>
      <protection locked="0"/>
    </xf>
    <xf numFmtId="3" fontId="16" fillId="0" borderId="62" xfId="0" applyNumberFormat="1" applyFont="1" applyBorder="1"/>
    <xf numFmtId="3" fontId="16" fillId="0" borderId="63" xfId="0" applyNumberFormat="1" applyFont="1" applyBorder="1"/>
    <xf numFmtId="0" fontId="14" fillId="0" borderId="83" xfId="0" applyFont="1" applyFill="1" applyBorder="1" applyAlignment="1">
      <alignment vertical="top" wrapText="1"/>
    </xf>
    <xf numFmtId="0" fontId="10" fillId="0" borderId="85" xfId="0" applyFont="1" applyFill="1" applyBorder="1" applyAlignment="1">
      <alignment vertical="top" wrapText="1"/>
    </xf>
    <xf numFmtId="3" fontId="16" fillId="0" borderId="158" xfId="0" applyNumberFormat="1" applyFont="1" applyBorder="1"/>
    <xf numFmtId="3" fontId="25" fillId="0" borderId="160" xfId="0" applyNumberFormat="1" applyFont="1" applyBorder="1"/>
    <xf numFmtId="3" fontId="16" fillId="0" borderId="61" xfId="0" applyNumberFormat="1" applyFont="1" applyBorder="1"/>
    <xf numFmtId="3" fontId="25" fillId="0" borderId="66" xfId="0" applyNumberFormat="1" applyFont="1" applyBorder="1"/>
    <xf numFmtId="3" fontId="16" fillId="0" borderId="83" xfId="0" applyNumberFormat="1" applyFont="1" applyBorder="1"/>
    <xf numFmtId="3" fontId="25" fillId="0" borderId="85" xfId="0" applyNumberFormat="1" applyFont="1" applyBorder="1"/>
    <xf numFmtId="0" fontId="10" fillId="0" borderId="172" xfId="0" applyFont="1" applyBorder="1" applyAlignment="1">
      <alignment horizontal="center"/>
    </xf>
    <xf numFmtId="0" fontId="10" fillId="0" borderId="183" xfId="0" applyFont="1" applyFill="1" applyBorder="1" applyAlignment="1">
      <alignment wrapText="1"/>
    </xf>
    <xf numFmtId="0" fontId="10" fillId="0" borderId="197" xfId="0" applyFont="1" applyBorder="1"/>
    <xf numFmtId="3" fontId="14" fillId="0" borderId="94" xfId="0" applyNumberFormat="1" applyFont="1" applyBorder="1"/>
    <xf numFmtId="3" fontId="14" fillId="0" borderId="74" xfId="0" applyNumberFormat="1" applyFont="1" applyBorder="1"/>
    <xf numFmtId="1" fontId="10" fillId="0" borderId="163" xfId="0" applyNumberFormat="1" applyFont="1" applyBorder="1"/>
    <xf numFmtId="1" fontId="10" fillId="0" borderId="171" xfId="0" applyNumberFormat="1" applyFont="1" applyFill="1" applyBorder="1"/>
    <xf numFmtId="1" fontId="10" fillId="0" borderId="86" xfId="0" applyNumberFormat="1" applyFont="1" applyBorder="1"/>
    <xf numFmtId="1" fontId="10" fillId="0" borderId="228" xfId="0" applyNumberFormat="1" applyFont="1" applyBorder="1"/>
    <xf numFmtId="1" fontId="10" fillId="0" borderId="178" xfId="0" applyNumberFormat="1" applyFont="1" applyBorder="1"/>
    <xf numFmtId="3" fontId="19" fillId="0" borderId="70" xfId="0" applyNumberFormat="1" applyFont="1" applyBorder="1" applyAlignment="1" applyProtection="1">
      <alignment horizontal="right"/>
    </xf>
    <xf numFmtId="172" fontId="19" fillId="0" borderId="169" xfId="17" applyFont="1" applyBorder="1" applyAlignment="1" applyProtection="1">
      <alignment horizontal="right"/>
    </xf>
    <xf numFmtId="0" fontId="10" fillId="0" borderId="67" xfId="0" applyFont="1" applyBorder="1" applyAlignment="1">
      <alignment horizontal="center"/>
    </xf>
    <xf numFmtId="166" fontId="10" fillId="0" borderId="102" xfId="0" applyNumberFormat="1" applyFont="1" applyBorder="1"/>
    <xf numFmtId="166" fontId="10" fillId="0" borderId="48" xfId="0" applyNumberFormat="1" applyFont="1" applyBorder="1"/>
    <xf numFmtId="166" fontId="10" fillId="0" borderId="257" xfId="0" applyNumberFormat="1" applyFont="1" applyBorder="1"/>
    <xf numFmtId="1" fontId="19" fillId="0" borderId="127" xfId="0" applyNumberFormat="1" applyFont="1" applyBorder="1" applyAlignment="1" applyProtection="1">
      <alignment horizontal="right"/>
    </xf>
    <xf numFmtId="1" fontId="19" fillId="0" borderId="138" xfId="0" applyNumberFormat="1" applyFont="1" applyBorder="1" applyAlignment="1" applyProtection="1">
      <alignment horizontal="right"/>
    </xf>
    <xf numFmtId="164" fontId="22" fillId="0" borderId="49" xfId="2" applyNumberFormat="1" applyFont="1" applyFill="1" applyBorder="1"/>
    <xf numFmtId="167" fontId="10" fillId="0" borderId="86" xfId="1" applyNumberFormat="1" applyFont="1" applyBorder="1"/>
    <xf numFmtId="167" fontId="10" fillId="0" borderId="87" xfId="1" applyNumberFormat="1" applyFont="1" applyBorder="1"/>
    <xf numFmtId="167" fontId="10" fillId="0" borderId="88" xfId="1" applyNumberFormat="1" applyFont="1" applyBorder="1"/>
    <xf numFmtId="3" fontId="10" fillId="0" borderId="83" xfId="0" applyNumberFormat="1" applyFont="1" applyBorder="1"/>
    <xf numFmtId="3" fontId="10" fillId="0" borderId="84" xfId="0" applyNumberFormat="1" applyFont="1" applyBorder="1"/>
    <xf numFmtId="3" fontId="10" fillId="0" borderId="85" xfId="0" applyNumberFormat="1" applyFont="1" applyBorder="1"/>
    <xf numFmtId="1" fontId="14" fillId="0" borderId="10" xfId="0" applyNumberFormat="1" applyFont="1" applyBorder="1"/>
    <xf numFmtId="0" fontId="19" fillId="0" borderId="60" xfId="0" applyFont="1" applyBorder="1" applyProtection="1"/>
    <xf numFmtId="0" fontId="19" fillId="0" borderId="61" xfId="0" applyFont="1" applyBorder="1" applyProtection="1"/>
    <xf numFmtId="0" fontId="19" fillId="0" borderId="62" xfId="0" applyFont="1" applyBorder="1" applyProtection="1"/>
    <xf numFmtId="0" fontId="19" fillId="0" borderId="63" xfId="0" applyFont="1" applyBorder="1" applyProtection="1"/>
    <xf numFmtId="0" fontId="19" fillId="0" borderId="64" xfId="0" applyFont="1" applyBorder="1" applyProtection="1"/>
    <xf numFmtId="0" fontId="19" fillId="0" borderId="65" xfId="0" applyFont="1" applyBorder="1" applyProtection="1"/>
    <xf numFmtId="0" fontId="19" fillId="0" borderId="66" xfId="0" applyFont="1" applyBorder="1" applyProtection="1"/>
    <xf numFmtId="0" fontId="19" fillId="0" borderId="67" xfId="0" applyFont="1" applyBorder="1" applyProtection="1"/>
    <xf numFmtId="0" fontId="19" fillId="0" borderId="68" xfId="0" applyFont="1" applyBorder="1" applyProtection="1"/>
    <xf numFmtId="0" fontId="0" fillId="0" borderId="196" xfId="0" applyFont="1" applyBorder="1"/>
    <xf numFmtId="0" fontId="10" fillId="0" borderId="197" xfId="0" applyFont="1" applyFill="1" applyBorder="1" applyAlignment="1">
      <alignment wrapText="1"/>
    </xf>
    <xf numFmtId="0" fontId="0" fillId="0" borderId="197" xfId="0" applyFont="1" applyBorder="1"/>
    <xf numFmtId="0" fontId="0" fillId="0" borderId="188" xfId="0" applyFont="1" applyBorder="1"/>
    <xf numFmtId="0" fontId="0" fillId="0" borderId="197" xfId="0" applyFont="1" applyBorder="1" applyAlignment="1">
      <alignment horizontal="center"/>
    </xf>
    <xf numFmtId="1" fontId="31" fillId="0" borderId="60" xfId="0" applyNumberFormat="1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1" fontId="30" fillId="0" borderId="62" xfId="0" applyNumberFormat="1" applyFont="1" applyBorder="1" applyAlignment="1">
      <alignment horizontal="center"/>
    </xf>
    <xf numFmtId="1" fontId="30" fillId="0" borderId="63" xfId="0" applyNumberFormat="1" applyFont="1" applyBorder="1" applyAlignment="1">
      <alignment horizontal="center"/>
    </xf>
    <xf numFmtId="1" fontId="31" fillId="0" borderId="65" xfId="0" applyNumberFormat="1" applyFont="1" applyBorder="1" applyAlignment="1">
      <alignment horizontal="center"/>
    </xf>
    <xf numFmtId="1" fontId="31" fillId="0" borderId="67" xfId="0" applyNumberFormat="1" applyFont="1" applyBorder="1" applyAlignment="1">
      <alignment horizontal="center"/>
    </xf>
    <xf numFmtId="1" fontId="31" fillId="0" borderId="68" xfId="0" applyNumberFormat="1" applyFont="1" applyBorder="1" applyAlignment="1">
      <alignment horizontal="center"/>
    </xf>
    <xf numFmtId="1" fontId="31" fillId="0" borderId="61" xfId="0" applyNumberFormat="1" applyFont="1" applyBorder="1" applyAlignment="1">
      <alignment horizontal="center"/>
    </xf>
    <xf numFmtId="1" fontId="31" fillId="0" borderId="63" xfId="0" applyNumberFormat="1" applyFont="1" applyBorder="1" applyAlignment="1">
      <alignment horizontal="center"/>
    </xf>
    <xf numFmtId="1" fontId="31" fillId="0" borderId="64" xfId="0" applyNumberFormat="1" applyFont="1" applyBorder="1" applyAlignment="1">
      <alignment horizontal="center"/>
    </xf>
    <xf numFmtId="1" fontId="31" fillId="0" borderId="66" xfId="0" applyNumberFormat="1" applyFont="1" applyBorder="1" applyAlignment="1">
      <alignment horizontal="center"/>
    </xf>
    <xf numFmtId="0" fontId="21" fillId="11" borderId="0" xfId="7" applyFont="1" applyFill="1" applyAlignment="1"/>
    <xf numFmtId="0" fontId="24" fillId="11" borderId="0" xfId="7" applyFont="1" applyFill="1" applyAlignment="1">
      <alignment horizontal="center"/>
    </xf>
    <xf numFmtId="0" fontId="24" fillId="0" borderId="0" xfId="0" applyFont="1"/>
    <xf numFmtId="0" fontId="21" fillId="0" borderId="0" xfId="0" applyFont="1"/>
    <xf numFmtId="3" fontId="22" fillId="11" borderId="0" xfId="13" applyNumberFormat="1" applyFont="1" applyFill="1" applyBorder="1" applyAlignment="1">
      <alignment horizontal="right"/>
    </xf>
    <xf numFmtId="0" fontId="22" fillId="0" borderId="72" xfId="0" applyFont="1" applyBorder="1"/>
    <xf numFmtId="0" fontId="23" fillId="0" borderId="72" xfId="0" applyFont="1" applyBorder="1"/>
    <xf numFmtId="1" fontId="23" fillId="0" borderId="0" xfId="7" applyNumberFormat="1" applyFont="1" applyBorder="1" applyAlignment="1">
      <alignment horizontal="right" vertical="center"/>
    </xf>
    <xf numFmtId="3" fontId="28" fillId="0" borderId="72" xfId="13" applyNumberFormat="1" applyFont="1" applyBorder="1" applyAlignment="1">
      <alignment horizontal="right"/>
    </xf>
    <xf numFmtId="0" fontId="43" fillId="0" borderId="0" xfId="0" applyFont="1" applyBorder="1"/>
    <xf numFmtId="3" fontId="22" fillId="0" borderId="0" xfId="13" applyNumberFormat="1" applyFont="1" applyFill="1" applyBorder="1" applyAlignment="1">
      <alignment horizontal="right"/>
    </xf>
    <xf numFmtId="0" fontId="24" fillId="0" borderId="71" xfId="0" applyFont="1" applyBorder="1" applyAlignment="1">
      <alignment wrapText="1"/>
    </xf>
    <xf numFmtId="3" fontId="24" fillId="0" borderId="71" xfId="0" applyNumberFormat="1" applyFont="1" applyFill="1" applyBorder="1"/>
    <xf numFmtId="3" fontId="24" fillId="0" borderId="71" xfId="0" applyNumberFormat="1" applyFont="1" applyBorder="1"/>
    <xf numFmtId="3" fontId="22" fillId="0" borderId="71" xfId="13" applyNumberFormat="1" applyFont="1" applyFill="1" applyBorder="1" applyAlignment="1">
      <alignment horizontal="right"/>
    </xf>
    <xf numFmtId="3" fontId="24" fillId="0" borderId="60" xfId="0" applyNumberFormat="1" applyFont="1" applyFill="1" applyBorder="1"/>
    <xf numFmtId="1" fontId="23" fillId="0" borderId="60" xfId="7" applyNumberFormat="1" applyFont="1" applyBorder="1" applyAlignment="1">
      <alignment horizontal="right" vertical="center"/>
    </xf>
    <xf numFmtId="3" fontId="21" fillId="0" borderId="60" xfId="0" applyNumberFormat="1" applyFont="1" applyFill="1" applyBorder="1"/>
    <xf numFmtId="3" fontId="24" fillId="0" borderId="60" xfId="0" applyNumberFormat="1" applyFont="1" applyBorder="1" applyAlignment="1"/>
    <xf numFmtId="0" fontId="23" fillId="0" borderId="0" xfId="59" applyNumberFormat="1" applyFont="1" applyFill="1" applyBorder="1"/>
    <xf numFmtId="3" fontId="21" fillId="11" borderId="60" xfId="0" applyNumberFormat="1" applyFont="1" applyFill="1" applyBorder="1"/>
    <xf numFmtId="3" fontId="21" fillId="11" borderId="60" xfId="0" applyNumberFormat="1" applyFont="1" applyFill="1" applyBorder="1" applyAlignment="1"/>
    <xf numFmtId="0" fontId="22" fillId="0" borderId="170" xfId="0" applyFont="1" applyFill="1" applyBorder="1" applyAlignment="1">
      <alignment horizontal="center"/>
    </xf>
    <xf numFmtId="3" fontId="22" fillId="0" borderId="163" xfId="0" applyNumberFormat="1" applyFont="1" applyFill="1" applyBorder="1"/>
    <xf numFmtId="164" fontId="22" fillId="0" borderId="163" xfId="2" applyNumberFormat="1" applyFont="1" applyFill="1" applyBorder="1"/>
    <xf numFmtId="164" fontId="22" fillId="0" borderId="171" xfId="2" applyNumberFormat="1" applyFont="1" applyFill="1" applyBorder="1"/>
    <xf numFmtId="3" fontId="22" fillId="0" borderId="170" xfId="0" applyNumberFormat="1" applyFont="1" applyFill="1" applyBorder="1"/>
    <xf numFmtId="3" fontId="22" fillId="0" borderId="171" xfId="0" applyNumberFormat="1" applyFont="1" applyFill="1" applyBorder="1"/>
    <xf numFmtId="164" fontId="23" fillId="0" borderId="158" xfId="2" applyNumberFormat="1" applyFont="1" applyBorder="1"/>
    <xf numFmtId="164" fontId="22" fillId="0" borderId="160" xfId="2" applyNumberFormat="1" applyFont="1" applyBorder="1"/>
    <xf numFmtId="164" fontId="22" fillId="0" borderId="227" xfId="2" applyNumberFormat="1" applyFont="1" applyFill="1" applyBorder="1"/>
    <xf numFmtId="164" fontId="22" fillId="0" borderId="159" xfId="2" applyNumberFormat="1" applyFont="1" applyBorder="1"/>
    <xf numFmtId="164" fontId="22" fillId="0" borderId="158" xfId="2" applyNumberFormat="1" applyFont="1" applyBorder="1"/>
    <xf numFmtId="1" fontId="10" fillId="0" borderId="118" xfId="1" applyNumberFormat="1" applyFont="1" applyBorder="1"/>
    <xf numFmtId="1" fontId="10" fillId="0" borderId="119" xfId="1" applyNumberFormat="1" applyFont="1" applyBorder="1"/>
    <xf numFmtId="1" fontId="10" fillId="0" borderId="120" xfId="1" applyNumberFormat="1" applyFont="1" applyBorder="1"/>
    <xf numFmtId="165" fontId="10" fillId="0" borderId="70" xfId="2" applyFont="1" applyBorder="1"/>
    <xf numFmtId="1" fontId="10" fillId="0" borderId="169" xfId="1" applyNumberFormat="1" applyFont="1" applyBorder="1"/>
    <xf numFmtId="0" fontId="14" fillId="0" borderId="63" xfId="0" applyFont="1" applyFill="1" applyBorder="1" applyAlignment="1">
      <alignment wrapText="1"/>
    </xf>
    <xf numFmtId="0" fontId="10" fillId="0" borderId="68" xfId="0" applyFont="1" applyFill="1" applyBorder="1" applyAlignment="1">
      <alignment wrapText="1"/>
    </xf>
    <xf numFmtId="1" fontId="14" fillId="0" borderId="61" xfId="1" applyNumberFormat="1" applyFont="1" applyBorder="1"/>
    <xf numFmtId="1" fontId="14" fillId="0" borderId="62" xfId="1" applyNumberFormat="1" applyFont="1" applyBorder="1"/>
    <xf numFmtId="1" fontId="14" fillId="0" borderId="63" xfId="1" applyNumberFormat="1" applyFont="1" applyBorder="1"/>
    <xf numFmtId="165" fontId="14" fillId="0" borderId="61" xfId="2" applyFont="1" applyBorder="1"/>
    <xf numFmtId="165" fontId="10" fillId="0" borderId="66" xfId="2" applyFont="1" applyBorder="1"/>
    <xf numFmtId="164" fontId="22" fillId="0" borderId="166" xfId="2" applyNumberFormat="1" applyFont="1" applyBorder="1"/>
    <xf numFmtId="164" fontId="22" fillId="0" borderId="167" xfId="2" applyNumberFormat="1" applyFont="1" applyBorder="1"/>
    <xf numFmtId="164" fontId="22" fillId="0" borderId="168" xfId="2" applyNumberFormat="1" applyFont="1" applyBorder="1"/>
    <xf numFmtId="166" fontId="0" fillId="0" borderId="118" xfId="0" applyNumberFormat="1" applyFont="1" applyBorder="1" applyAlignment="1">
      <alignment horizontal="center"/>
    </xf>
    <xf numFmtId="166" fontId="0" fillId="0" borderId="120" xfId="0" applyNumberFormat="1" applyFont="1" applyBorder="1" applyAlignment="1">
      <alignment horizontal="center"/>
    </xf>
    <xf numFmtId="166" fontId="11" fillId="0" borderId="63" xfId="0" applyNumberFormat="1" applyFont="1" applyBorder="1" applyAlignment="1">
      <alignment horizontal="center"/>
    </xf>
    <xf numFmtId="0" fontId="11" fillId="0" borderId="83" xfId="0" applyFont="1" applyBorder="1"/>
    <xf numFmtId="166" fontId="11" fillId="0" borderId="158" xfId="0" applyNumberFormat="1" applyFont="1" applyBorder="1" applyAlignment="1">
      <alignment horizontal="center"/>
    </xf>
    <xf numFmtId="166" fontId="11" fillId="0" borderId="61" xfId="0" applyNumberFormat="1" applyFont="1" applyBorder="1" applyAlignment="1">
      <alignment horizontal="center"/>
    </xf>
    <xf numFmtId="0" fontId="19" fillId="0" borderId="61" xfId="0" applyNumberFormat="1" applyFont="1" applyBorder="1" applyAlignment="1" applyProtection="1">
      <alignment horizontal="right"/>
    </xf>
    <xf numFmtId="0" fontId="19" fillId="0" borderId="63" xfId="0" applyNumberFormat="1" applyFont="1" applyBorder="1" applyAlignment="1" applyProtection="1">
      <alignment horizontal="right"/>
    </xf>
    <xf numFmtId="0" fontId="19" fillId="0" borderId="64" xfId="0" applyNumberFormat="1" applyFont="1" applyBorder="1" applyAlignment="1" applyProtection="1">
      <alignment horizontal="right"/>
    </xf>
    <xf numFmtId="0" fontId="19" fillId="0" borderId="65" xfId="0" applyNumberFormat="1" applyFont="1" applyBorder="1" applyAlignment="1" applyProtection="1">
      <alignment horizontal="right"/>
    </xf>
    <xf numFmtId="0" fontId="19" fillId="0" borderId="66" xfId="0" applyNumberFormat="1" applyFont="1" applyBorder="1" applyAlignment="1" applyProtection="1">
      <alignment horizontal="right"/>
    </xf>
    <xf numFmtId="0" fontId="19" fillId="0" borderId="68" xfId="0" applyNumberFormat="1" applyFont="1" applyBorder="1" applyAlignment="1" applyProtection="1">
      <alignment horizontal="right"/>
    </xf>
    <xf numFmtId="0" fontId="10" fillId="0" borderId="237" xfId="0" applyFont="1" applyFill="1" applyBorder="1" applyAlignment="1">
      <alignment wrapText="1"/>
    </xf>
    <xf numFmtId="3" fontId="10" fillId="0" borderId="63" xfId="0" applyNumberFormat="1" applyFont="1" applyBorder="1"/>
    <xf numFmtId="3" fontId="10" fillId="0" borderId="221" xfId="0" applyNumberFormat="1" applyFont="1" applyBorder="1"/>
    <xf numFmtId="3" fontId="10" fillId="0" borderId="72" xfId="0" applyNumberFormat="1" applyFont="1" applyBorder="1"/>
    <xf numFmtId="3" fontId="10" fillId="0" borderId="0" xfId="0" applyNumberFormat="1" applyFont="1" applyBorder="1"/>
    <xf numFmtId="3" fontId="10" fillId="0" borderId="165" xfId="0" applyNumberFormat="1" applyFont="1" applyBorder="1"/>
    <xf numFmtId="0" fontId="14" fillId="0" borderId="110" xfId="0" applyFont="1" applyFill="1" applyBorder="1" applyAlignment="1">
      <alignment horizontal="center"/>
    </xf>
    <xf numFmtId="0" fontId="14" fillId="0" borderId="12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5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43" xfId="0" applyFont="1" applyFill="1" applyBorder="1" applyAlignment="1">
      <alignment horizontal="center"/>
    </xf>
    <xf numFmtId="0" fontId="23" fillId="0" borderId="89" xfId="0" applyFont="1" applyFill="1" applyBorder="1" applyAlignment="1">
      <alignment horizontal="center"/>
    </xf>
    <xf numFmtId="0" fontId="23" fillId="0" borderId="90" xfId="0" applyFont="1" applyFill="1" applyBorder="1" applyAlignment="1">
      <alignment horizontal="center"/>
    </xf>
    <xf numFmtId="0" fontId="23" fillId="0" borderId="91" xfId="0" applyFont="1" applyFill="1" applyBorder="1" applyAlignment="1">
      <alignment horizontal="center"/>
    </xf>
    <xf numFmtId="0" fontId="23" fillId="0" borderId="110" xfId="0" applyFont="1" applyFill="1" applyBorder="1" applyAlignment="1">
      <alignment horizontal="center"/>
    </xf>
    <xf numFmtId="0" fontId="23" fillId="0" borderId="116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14" fillId="0" borderId="89" xfId="0" applyFont="1" applyFill="1" applyBorder="1" applyAlignment="1">
      <alignment horizontal="center"/>
    </xf>
    <xf numFmtId="0" fontId="14" fillId="0" borderId="90" xfId="0" applyFont="1" applyFill="1" applyBorder="1" applyAlignment="1">
      <alignment horizontal="center"/>
    </xf>
    <xf numFmtId="0" fontId="14" fillId="0" borderId="9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5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/>
    </xf>
    <xf numFmtId="0" fontId="42" fillId="0" borderId="89" xfId="0" applyFont="1" applyBorder="1" applyAlignment="1">
      <alignment horizontal="center" vertical="center"/>
    </xf>
    <xf numFmtId="0" fontId="42" fillId="0" borderId="90" xfId="0" applyFont="1" applyBorder="1" applyAlignment="1">
      <alignment horizontal="center" vertical="center"/>
    </xf>
    <xf numFmtId="0" fontId="42" fillId="0" borderId="91" xfId="0" applyFont="1" applyBorder="1" applyAlignment="1">
      <alignment horizontal="center" vertical="center"/>
    </xf>
    <xf numFmtId="0" fontId="30" fillId="0" borderId="151" xfId="0" applyFont="1" applyBorder="1" applyAlignment="1">
      <alignment horizontal="center"/>
    </xf>
    <xf numFmtId="0" fontId="30" fillId="0" borderId="146" xfId="0" applyFont="1" applyBorder="1" applyAlignment="1">
      <alignment horizontal="center"/>
    </xf>
    <xf numFmtId="0" fontId="30" fillId="0" borderId="89" xfId="0" applyFont="1" applyBorder="1" applyAlignment="1">
      <alignment horizontal="center"/>
    </xf>
    <xf numFmtId="0" fontId="30" fillId="0" borderId="91" xfId="0" applyFont="1" applyBorder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5" xfId="0" applyFont="1" applyFill="1" applyBorder="1" applyAlignment="1">
      <alignment horizontal="center" wrapText="1"/>
    </xf>
    <xf numFmtId="0" fontId="11" fillId="0" borderId="110" xfId="0" applyFont="1" applyFill="1" applyBorder="1" applyAlignment="1">
      <alignment horizontal="center" wrapText="1"/>
    </xf>
    <xf numFmtId="0" fontId="11" fillId="0" borderId="116" xfId="0" applyFont="1" applyFill="1" applyBorder="1" applyAlignment="1">
      <alignment horizontal="center" wrapText="1"/>
    </xf>
    <xf numFmtId="0" fontId="11" fillId="0" borderId="109" xfId="0" applyFont="1" applyFill="1" applyBorder="1" applyAlignment="1">
      <alignment horizontal="center" wrapText="1"/>
    </xf>
    <xf numFmtId="0" fontId="11" fillId="0" borderId="181" xfId="0" applyFont="1" applyFill="1" applyBorder="1" applyAlignment="1">
      <alignment horizontal="center" wrapText="1"/>
    </xf>
    <xf numFmtId="0" fontId="14" fillId="0" borderId="224" xfId="0" applyFont="1" applyBorder="1" applyAlignment="1">
      <alignment horizontal="center" wrapText="1"/>
    </xf>
    <xf numFmtId="0" fontId="14" fillId="0" borderId="178" xfId="0" applyFont="1" applyBorder="1" applyAlignment="1">
      <alignment horizontal="center" wrapText="1"/>
    </xf>
    <xf numFmtId="0" fontId="14" fillId="0" borderId="143" xfId="0" applyFont="1" applyFill="1" applyBorder="1" applyAlignment="1">
      <alignment horizontal="center"/>
    </xf>
    <xf numFmtId="0" fontId="14" fillId="0" borderId="116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245" xfId="0" applyFont="1" applyFill="1" applyBorder="1" applyAlignment="1">
      <alignment horizontal="center" vertical="top" wrapText="1"/>
    </xf>
    <xf numFmtId="0" fontId="14" fillId="0" borderId="90" xfId="0" applyFont="1" applyFill="1" applyBorder="1" applyAlignment="1">
      <alignment horizontal="center" vertical="top" wrapText="1"/>
    </xf>
    <xf numFmtId="0" fontId="14" fillId="0" borderId="246" xfId="0" applyFont="1" applyFill="1" applyBorder="1" applyAlignment="1">
      <alignment horizontal="center" vertical="top" wrapText="1"/>
    </xf>
    <xf numFmtId="0" fontId="14" fillId="0" borderId="241" xfId="0" applyFont="1" applyFill="1" applyBorder="1" applyAlignment="1">
      <alignment horizontal="left" vertical="top" wrapText="1"/>
    </xf>
    <xf numFmtId="0" fontId="14" fillId="0" borderId="242" xfId="0" applyFont="1" applyFill="1" applyBorder="1" applyAlignment="1">
      <alignment horizontal="left" vertical="top" wrapText="1"/>
    </xf>
    <xf numFmtId="0" fontId="14" fillId="0" borderId="24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85" xfId="0" applyFont="1" applyFill="1" applyBorder="1" applyAlignment="1">
      <alignment horizontal="left" wrapText="1"/>
    </xf>
    <xf numFmtId="0" fontId="11" fillId="0" borderId="152" xfId="0" applyFont="1" applyFill="1" applyBorder="1" applyAlignment="1">
      <alignment horizontal="left" wrapText="1"/>
    </xf>
    <xf numFmtId="0" fontId="11" fillId="0" borderId="89" xfId="0" applyFont="1" applyFill="1" applyBorder="1" applyAlignment="1">
      <alignment horizontal="left" wrapText="1"/>
    </xf>
    <xf numFmtId="0" fontId="11" fillId="0" borderId="91" xfId="0" applyFont="1" applyFill="1" applyBorder="1" applyAlignment="1">
      <alignment horizontal="left" wrapText="1"/>
    </xf>
    <xf numFmtId="0" fontId="14" fillId="0" borderId="110" xfId="0" applyFont="1" applyFill="1" applyBorder="1" applyAlignment="1">
      <alignment horizontal="center" wrapText="1"/>
    </xf>
    <xf numFmtId="0" fontId="14" fillId="0" borderId="108" xfId="0" applyFont="1" applyFill="1" applyBorder="1" applyAlignment="1">
      <alignment horizontal="center" wrapText="1"/>
    </xf>
    <xf numFmtId="0" fontId="14" fillId="0" borderId="109" xfId="0" applyFont="1" applyFill="1" applyBorder="1" applyAlignment="1">
      <alignment horizontal="center" wrapText="1"/>
    </xf>
    <xf numFmtId="0" fontId="14" fillId="0" borderId="111" xfId="0" applyFont="1" applyFill="1" applyBorder="1" applyAlignment="1">
      <alignment horizontal="center" wrapText="1"/>
    </xf>
    <xf numFmtId="0" fontId="30" fillId="0" borderId="110" xfId="0" applyFont="1" applyFill="1" applyBorder="1" applyAlignment="1">
      <alignment horizontal="center"/>
    </xf>
    <xf numFmtId="0" fontId="30" fillId="0" borderId="126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440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40"/>
    <cellStyle name="Normal 10 3" xfId="148"/>
    <cellStyle name="Normal 10 3 2" xfId="181"/>
    <cellStyle name="Normal 10 4" xfId="115"/>
    <cellStyle name="Normal 10 4 2" xfId="210"/>
    <cellStyle name="Normal 10 4 3" xfId="266"/>
    <cellStyle name="Normal 10 4 4" xfId="338"/>
    <cellStyle name="Normal 10 4 5" xfId="411"/>
    <cellStyle name="Normal 11" xfId="9"/>
    <cellStyle name="Normal 11 2" xfId="109"/>
    <cellStyle name="Normal 11 3" xfId="300"/>
    <cellStyle name="Normal 11 4" xfId="377"/>
    <cellStyle name="Normal 12" xfId="61"/>
    <cellStyle name="Normal 12 2" xfId="301"/>
    <cellStyle name="Normal 12 3" xfId="346"/>
    <cellStyle name="Normal 13" xfId="84"/>
    <cellStyle name="Normal 14" xfId="182"/>
    <cellStyle name="Normal 15" xfId="238"/>
    <cellStyle name="Normal 16" xfId="309"/>
    <cellStyle name="Normal 17" xfId="383"/>
    <cellStyle name="Normal 2" xfId="4"/>
    <cellStyle name="Normal 2 2" xfId="38"/>
    <cellStyle name="Normal 2 2 2" xfId="76"/>
    <cellStyle name="Normal 2 2 2 2" xfId="122"/>
    <cellStyle name="Normal 2 2 2 3" xfId="298"/>
    <cellStyle name="Normal 2 2 2 4" xfId="382"/>
    <cellStyle name="Normal 2 2 3" xfId="100"/>
    <cellStyle name="Normal 2 2 4" xfId="197"/>
    <cellStyle name="Normal 2 2 5" xfId="253"/>
    <cellStyle name="Normal 2 2 6" xfId="325"/>
    <cellStyle name="Normal 2 2 7" xfId="398"/>
    <cellStyle name="Normal 2 3" xfId="15"/>
    <cellStyle name="Normal 2 3 2" xfId="121"/>
    <cellStyle name="Normal 2 4" xfId="130"/>
    <cellStyle name="Normal 3" xfId="10"/>
    <cellStyle name="Normal 3 2" xfId="19"/>
    <cellStyle name="Normal 3 2 2" xfId="132"/>
    <cellStyle name="Normal 3 2 3" xfId="111"/>
    <cellStyle name="Normal 3 2 3 2" xfId="207"/>
    <cellStyle name="Normal 3 2 3 3" xfId="263"/>
    <cellStyle name="Normal 3 2 3 4" xfId="335"/>
    <cellStyle name="Normal 3 2 3 5" xfId="408"/>
    <cellStyle name="Normal 3 3" xfId="52"/>
    <cellStyle name="Normal 3 3 2" xfId="119"/>
    <cellStyle name="Normal 3 3 3" xfId="380"/>
    <cellStyle name="Normal 3 4" xfId="129"/>
    <cellStyle name="Normal 3 5" xfId="141"/>
    <cellStyle name="Normal 3 5 2" xfId="179"/>
    <cellStyle name="Normal 3 6" xfId="108"/>
    <cellStyle name="Normal 3 6 2" xfId="205"/>
    <cellStyle name="Normal 3 6 3" xfId="261"/>
    <cellStyle name="Normal 3 6 4" xfId="333"/>
    <cellStyle name="Normal 3 6 5" xfId="406"/>
    <cellStyle name="Normal 4" xfId="20"/>
    <cellStyle name="Normal 4 10" xfId="85"/>
    <cellStyle name="Normal 4 11" xfId="183"/>
    <cellStyle name="Normal 4 12" xfId="239"/>
    <cellStyle name="Normal 4 13" xfId="311"/>
    <cellStyle name="Normal 4 14" xfId="384"/>
    <cellStyle name="Normal 4 2" xfId="22"/>
    <cellStyle name="Normal 4 2 10" xfId="241"/>
    <cellStyle name="Normal 4 2 11" xfId="313"/>
    <cellStyle name="Normal 4 2 12" xfId="386"/>
    <cellStyle name="Normal 4 2 2" xfId="30"/>
    <cellStyle name="Normal 4 2 2 2" xfId="70"/>
    <cellStyle name="Normal 4 2 2 2 2" xfId="167"/>
    <cellStyle name="Normal 4 2 2 2 3" xfId="232"/>
    <cellStyle name="Normal 4 2 2 2 4" xfId="288"/>
    <cellStyle name="Normal 4 2 2 2 5" xfId="365"/>
    <cellStyle name="Normal 4 2 2 2 6" xfId="433"/>
    <cellStyle name="Normal 4 2 2 3" xfId="94"/>
    <cellStyle name="Normal 4 2 2 4" xfId="191"/>
    <cellStyle name="Normal 4 2 2 5" xfId="247"/>
    <cellStyle name="Normal 4 2 2 6" xfId="319"/>
    <cellStyle name="Normal 4 2 2 7" xfId="392"/>
    <cellStyle name="Normal 4 2 3" xfId="34"/>
    <cellStyle name="Normal 4 2 3 2" xfId="74"/>
    <cellStyle name="Normal 4 2 3 2 2" xfId="308"/>
    <cellStyle name="Normal 4 2 3 2 3" xfId="371"/>
    <cellStyle name="Normal 4 2 3 3" xfId="98"/>
    <cellStyle name="Normal 4 2 3 4" xfId="195"/>
    <cellStyle name="Normal 4 2 3 5" xfId="251"/>
    <cellStyle name="Normal 4 2 3 6" xfId="323"/>
    <cellStyle name="Normal 4 2 3 7" xfId="396"/>
    <cellStyle name="Normal 4 2 4" xfId="64"/>
    <cellStyle name="Normal 4 2 4 2" xfId="152"/>
    <cellStyle name="Normal 4 2 4 3" xfId="217"/>
    <cellStyle name="Normal 4 2 4 4" xfId="273"/>
    <cellStyle name="Normal 4 2 4 5" xfId="350"/>
    <cellStyle name="Normal 4 2 4 6" xfId="418"/>
    <cellStyle name="Normal 4 2 5" xfId="163"/>
    <cellStyle name="Normal 4 2 5 2" xfId="228"/>
    <cellStyle name="Normal 4 2 5 3" xfId="284"/>
    <cellStyle name="Normal 4 2 5 4" xfId="361"/>
    <cellStyle name="Normal 4 2 5 5" xfId="429"/>
    <cellStyle name="Normal 4 2 6" xfId="171"/>
    <cellStyle name="Normal 4 2 6 2" xfId="236"/>
    <cellStyle name="Normal 4 2 6 3" xfId="292"/>
    <cellStyle name="Normal 4 2 6 4" xfId="369"/>
    <cellStyle name="Normal 4 2 6 5" xfId="437"/>
    <cellStyle name="Normal 4 2 7" xfId="157"/>
    <cellStyle name="Normal 4 2 7 2" xfId="222"/>
    <cellStyle name="Normal 4 2 7 3" xfId="278"/>
    <cellStyle name="Normal 4 2 7 4" xfId="355"/>
    <cellStyle name="Normal 4 2 7 5" xfId="423"/>
    <cellStyle name="Normal 4 2 8" xfId="87"/>
    <cellStyle name="Normal 4 2 9" xfId="185"/>
    <cellStyle name="Normal 4 2_MAL2T-2014A.XLS" xfId="173"/>
    <cellStyle name="Normal 4 3" xfId="25"/>
    <cellStyle name="Normal 4 3 10" xfId="389"/>
    <cellStyle name="Normal 4 3 2" xfId="47"/>
    <cellStyle name="Normal 4 3 2 2" xfId="79"/>
    <cellStyle name="Normal 4 3 2 2 2" xfId="165"/>
    <cellStyle name="Normal 4 3 2 2 3" xfId="230"/>
    <cellStyle name="Normal 4 3 2 2 4" xfId="286"/>
    <cellStyle name="Normal 4 3 2 2 5" xfId="363"/>
    <cellStyle name="Normal 4 3 2 2 6" xfId="431"/>
    <cellStyle name="Normal 4 3 2 3" xfId="103"/>
    <cellStyle name="Normal 4 3 2 4" xfId="200"/>
    <cellStyle name="Normal 4 3 2 5" xfId="256"/>
    <cellStyle name="Normal 4 3 2 6" xfId="328"/>
    <cellStyle name="Normal 4 3 2 7" xfId="401"/>
    <cellStyle name="Normal 4 3 3" xfId="67"/>
    <cellStyle name="Normal 4 3 3 2" xfId="149"/>
    <cellStyle name="Normal 4 3 3 3" xfId="214"/>
    <cellStyle name="Normal 4 3 3 4" xfId="270"/>
    <cellStyle name="Normal 4 3 3 5" xfId="347"/>
    <cellStyle name="Normal 4 3 3 6" xfId="415"/>
    <cellStyle name="Normal 4 3 4" xfId="154"/>
    <cellStyle name="Normal 4 3 4 2" xfId="219"/>
    <cellStyle name="Normal 4 3 4 3" xfId="275"/>
    <cellStyle name="Normal 4 3 4 4" xfId="352"/>
    <cellStyle name="Normal 4 3 4 5" xfId="420"/>
    <cellStyle name="Normal 4 3 5" xfId="160"/>
    <cellStyle name="Normal 4 3 5 2" xfId="225"/>
    <cellStyle name="Normal 4 3 5 3" xfId="281"/>
    <cellStyle name="Normal 4 3 5 4" xfId="358"/>
    <cellStyle name="Normal 4 3 5 5" xfId="426"/>
    <cellStyle name="Normal 4 3 6" xfId="90"/>
    <cellStyle name="Normal 4 3 7" xfId="188"/>
    <cellStyle name="Normal 4 3 8" xfId="244"/>
    <cellStyle name="Normal 4 3 9" xfId="316"/>
    <cellStyle name="Normal 4 3_MAL2T-2014A.XLS" xfId="174"/>
    <cellStyle name="Normal 4 4" xfId="26"/>
    <cellStyle name="Normal 4 4 2" xfId="49"/>
    <cellStyle name="Normal 4 4 2 2" xfId="81"/>
    <cellStyle name="Normal 4 4 2 2 2" xfId="307"/>
    <cellStyle name="Normal 4 4 2 2 3" xfId="375"/>
    <cellStyle name="Normal 4 4 2 3" xfId="105"/>
    <cellStyle name="Normal 4 4 2 4" xfId="202"/>
    <cellStyle name="Normal 4 4 2 5" xfId="258"/>
    <cellStyle name="Normal 4 4 2 6" xfId="330"/>
    <cellStyle name="Normal 4 4 2 7" xfId="403"/>
    <cellStyle name="Normal 4 4 3" xfId="68"/>
    <cellStyle name="Normal 4 4 3 2" xfId="306"/>
    <cellStyle name="Normal 4 4 3 3" xfId="344"/>
    <cellStyle name="Normal 4 4 4" xfId="91"/>
    <cellStyle name="Normal 4 4 5" xfId="189"/>
    <cellStyle name="Normal 4 4 6" xfId="245"/>
    <cellStyle name="Normal 4 4 7" xfId="317"/>
    <cellStyle name="Normal 4 4 8" xfId="390"/>
    <cellStyle name="Normal 4 5" xfId="32"/>
    <cellStyle name="Normal 4 5 2" xfId="72"/>
    <cellStyle name="Normal 4 5 2 2" xfId="299"/>
    <cellStyle name="Normal 4 5 2 3" xfId="373"/>
    <cellStyle name="Normal 4 5 3" xfId="96"/>
    <cellStyle name="Normal 4 5 4" xfId="193"/>
    <cellStyle name="Normal 4 5 5" xfId="249"/>
    <cellStyle name="Normal 4 5 6" xfId="321"/>
    <cellStyle name="Normal 4 5 7" xfId="394"/>
    <cellStyle name="Normal 4 6" xfId="62"/>
    <cellStyle name="Normal 4 6 2" xfId="150"/>
    <cellStyle name="Normal 4 6 3" xfId="215"/>
    <cellStyle name="Normal 4 6 4" xfId="271"/>
    <cellStyle name="Normal 4 6 5" xfId="348"/>
    <cellStyle name="Normal 4 6 6" xfId="416"/>
    <cellStyle name="Normal 4 7" xfId="161"/>
    <cellStyle name="Normal 4 7 2" xfId="226"/>
    <cellStyle name="Normal 4 7 3" xfId="282"/>
    <cellStyle name="Normal 4 7 4" xfId="359"/>
    <cellStyle name="Normal 4 7 5" xfId="427"/>
    <cellStyle name="Normal 4 8" xfId="169"/>
    <cellStyle name="Normal 4 8 2" xfId="234"/>
    <cellStyle name="Normal 4 8 3" xfId="290"/>
    <cellStyle name="Normal 4 8 4" xfId="367"/>
    <cellStyle name="Normal 4 8 5" xfId="435"/>
    <cellStyle name="Normal 4 9" xfId="155"/>
    <cellStyle name="Normal 4 9 2" xfId="220"/>
    <cellStyle name="Normal 4 9 3" xfId="276"/>
    <cellStyle name="Normal 4 9 4" xfId="353"/>
    <cellStyle name="Normal 4 9 5" xfId="421"/>
    <cellStyle name="Normal 4_MAL1K-2014A.XLS" xfId="39"/>
    <cellStyle name="Normal 5" xfId="16"/>
    <cellStyle name="Normal 5 2" xfId="29"/>
    <cellStyle name="Normal 5 2 2" xfId="53"/>
    <cellStyle name="Normal 5 2 2 2" xfId="135"/>
    <cellStyle name="Normal 5 2 3" xfId="143"/>
    <cellStyle name="Normal 5 2 3 2" xfId="178"/>
    <cellStyle name="Normal 5 2 4" xfId="110"/>
    <cellStyle name="Normal 5 2 4 2" xfId="206"/>
    <cellStyle name="Normal 5 2 4 3" xfId="262"/>
    <cellStyle name="Normal 5 2 4 4" xfId="334"/>
    <cellStyle name="Normal 5 2 4 5" xfId="407"/>
    <cellStyle name="Normal 5 3" xfId="36"/>
    <cellStyle name="Normal 5 4" xfId="45"/>
    <cellStyle name="Normal 5 4 2" xfId="77"/>
    <cellStyle name="Normal 5 4 2 2" xfId="296"/>
    <cellStyle name="Normal 5 4 2 3" xfId="379"/>
    <cellStyle name="Normal 5 4 3" xfId="101"/>
    <cellStyle name="Normal 5 4 4" xfId="198"/>
    <cellStyle name="Normal 5 4 5" xfId="254"/>
    <cellStyle name="Normal 5 4 6" xfId="326"/>
    <cellStyle name="Normal 5 4 7" xfId="399"/>
    <cellStyle name="Normal 5 5" xfId="51"/>
    <cellStyle name="Normal 5 5 2" xfId="131"/>
    <cellStyle name="Normal 5 6" xfId="142"/>
    <cellStyle name="Normal 5 6 2" xfId="176"/>
    <cellStyle name="Normal 6" xfId="40"/>
    <cellStyle name="Normal 6 2" xfId="54"/>
    <cellStyle name="Normal 6 2 2" xfId="114"/>
    <cellStyle name="Normal 6 2 3" xfId="209"/>
    <cellStyle name="Normal 6 2 4" xfId="265"/>
    <cellStyle name="Normal 6 2 5" xfId="337"/>
    <cellStyle name="Normal 6 2 6" xfId="343"/>
    <cellStyle name="Normal 6 2 7" xfId="410"/>
    <cellStyle name="Normal 6 3" xfId="136"/>
    <cellStyle name="Normal 6 4" xfId="144"/>
    <cellStyle name="Normal 6 4 2" xfId="93"/>
    <cellStyle name="Normal 6 5" xfId="107"/>
    <cellStyle name="Normal 6 5 2" xfId="204"/>
    <cellStyle name="Normal 6 5 3" xfId="260"/>
    <cellStyle name="Normal 6 5 4" xfId="332"/>
    <cellStyle name="Normal 6 5 5" xfId="405"/>
    <cellStyle name="Normal 7" xfId="42"/>
    <cellStyle name="Normal 7 2" xfId="56"/>
    <cellStyle name="Normal 7 2 2" xfId="138"/>
    <cellStyle name="Normal 7 3" xfId="146"/>
    <cellStyle name="Normal 7 3 2" xfId="177"/>
    <cellStyle name="Normal 7 4" xfId="112"/>
    <cellStyle name="Normal 7 4 2" xfId="208"/>
    <cellStyle name="Normal 7 4 3" xfId="264"/>
    <cellStyle name="Normal 7 4 4" xfId="336"/>
    <cellStyle name="Normal 7 4 5" xfId="409"/>
    <cellStyle name="Normal 8" xfId="43"/>
    <cellStyle name="Normal 8 2" xfId="57"/>
    <cellStyle name="Normal 8 2 2" xfId="128"/>
    <cellStyle name="Normal 8 2 3" xfId="376"/>
    <cellStyle name="Normal 8 3" xfId="126"/>
    <cellStyle name="Normal 8 4" xfId="139"/>
    <cellStyle name="Normal 8 5" xfId="147"/>
    <cellStyle name="Normal 8 5 2" xfId="175"/>
    <cellStyle name="Normal 8 6" xfId="117"/>
    <cellStyle name="Normal 9" xfId="41"/>
    <cellStyle name="Normal 9 2" xfId="55"/>
    <cellStyle name="Normal 9 2 2" xfId="137"/>
    <cellStyle name="Normal 9 3" xfId="145"/>
    <cellStyle name="Normal 9 3 2" xfId="180"/>
    <cellStyle name="Normal 9 4" xfId="116"/>
    <cellStyle name="Normal 9 4 2" xfId="211"/>
    <cellStyle name="Normal 9 4 3" xfId="267"/>
    <cellStyle name="Normal 9 4 4" xfId="339"/>
    <cellStyle name="Normal 9 4 5" xfId="412"/>
    <cellStyle name="Normal_Ark1" xfId="83"/>
    <cellStyle name="Normal_IN9813 2" xfId="59"/>
    <cellStyle name="Normal_IN9828" xfId="7"/>
    <cellStyle name="Normal_SO02ny 2" xfId="60"/>
    <cellStyle name="Prosent" xfId="2" builtinId="5" customBuiltin="1"/>
    <cellStyle name="Prosent 10" xfId="318"/>
    <cellStyle name="Prosent 11" xfId="391"/>
    <cellStyle name="Prosent 13" xfId="439"/>
    <cellStyle name="Prosent 2" xfId="5"/>
    <cellStyle name="Prosent 2 2" xfId="23"/>
    <cellStyle name="Prosent 2 2 10" xfId="242"/>
    <cellStyle name="Prosent 2 2 11" xfId="314"/>
    <cellStyle name="Prosent 2 2 12" xfId="387"/>
    <cellStyle name="Prosent 2 2 2" xfId="31"/>
    <cellStyle name="Prosent 2 2 2 2" xfId="71"/>
    <cellStyle name="Prosent 2 2 2 2 2" xfId="168"/>
    <cellStyle name="Prosent 2 2 2 2 3" xfId="233"/>
    <cellStyle name="Prosent 2 2 2 2 4" xfId="289"/>
    <cellStyle name="Prosent 2 2 2 2 5" xfId="366"/>
    <cellStyle name="Prosent 2 2 2 2 6" xfId="434"/>
    <cellStyle name="Prosent 2 2 2 3" xfId="95"/>
    <cellStyle name="Prosent 2 2 2 4" xfId="192"/>
    <cellStyle name="Prosent 2 2 2 5" xfId="248"/>
    <cellStyle name="Prosent 2 2 2 6" xfId="320"/>
    <cellStyle name="Prosent 2 2 2 7" xfId="393"/>
    <cellStyle name="Prosent 2 2 3" xfId="35"/>
    <cellStyle name="Prosent 2 2 3 2" xfId="75"/>
    <cellStyle name="Prosent 2 2 3 2 2" xfId="297"/>
    <cellStyle name="Prosent 2 2 3 2 3" xfId="374"/>
    <cellStyle name="Prosent 2 2 3 3" xfId="99"/>
    <cellStyle name="Prosent 2 2 3 4" xfId="196"/>
    <cellStyle name="Prosent 2 2 3 5" xfId="252"/>
    <cellStyle name="Prosent 2 2 3 6" xfId="324"/>
    <cellStyle name="Prosent 2 2 3 7" xfId="397"/>
    <cellStyle name="Prosent 2 2 4" xfId="65"/>
    <cellStyle name="Prosent 2 2 4 2" xfId="133"/>
    <cellStyle name="Prosent 2 2 4 3" xfId="212"/>
    <cellStyle name="Prosent 2 2 4 4" xfId="268"/>
    <cellStyle name="Prosent 2 2 4 5" xfId="341"/>
    <cellStyle name="Prosent 2 2 4 6" xfId="413"/>
    <cellStyle name="Prosent 2 2 5" xfId="118"/>
    <cellStyle name="Prosent 2 2 5 2" xfId="164"/>
    <cellStyle name="Prosent 2 2 5 2 2" xfId="229"/>
    <cellStyle name="Prosent 2 2 5 2 3" xfId="285"/>
    <cellStyle name="Prosent 2 2 5 2 4" xfId="362"/>
    <cellStyle name="Prosent 2 2 5 2 5" xfId="430"/>
    <cellStyle name="Prosent 2 2 6" xfId="172"/>
    <cellStyle name="Prosent 2 2 6 2" xfId="237"/>
    <cellStyle name="Prosent 2 2 6 3" xfId="293"/>
    <cellStyle name="Prosent 2 2 6 4" xfId="370"/>
    <cellStyle name="Prosent 2 2 6 5" xfId="438"/>
    <cellStyle name="Prosent 2 2 7" xfId="158"/>
    <cellStyle name="Prosent 2 2 7 2" xfId="223"/>
    <cellStyle name="Prosent 2 2 7 3" xfId="279"/>
    <cellStyle name="Prosent 2 2 7 4" xfId="356"/>
    <cellStyle name="Prosent 2 2 7 5" xfId="424"/>
    <cellStyle name="Prosent 2 2 8" xfId="88"/>
    <cellStyle name="Prosent 2 2 9" xfId="186"/>
    <cellStyle name="Prosent 2 3" xfId="24"/>
    <cellStyle name="Prosent 2 3 10" xfId="388"/>
    <cellStyle name="Prosent 2 3 2" xfId="48"/>
    <cellStyle name="Prosent 2 3 2 2" xfId="80"/>
    <cellStyle name="Prosent 2 3 2 2 2" xfId="166"/>
    <cellStyle name="Prosent 2 3 2 2 3" xfId="231"/>
    <cellStyle name="Prosent 2 3 2 2 4" xfId="287"/>
    <cellStyle name="Prosent 2 3 2 2 5" xfId="364"/>
    <cellStyle name="Prosent 2 3 2 2 6" xfId="432"/>
    <cellStyle name="Prosent 2 3 2 3" xfId="104"/>
    <cellStyle name="Prosent 2 3 2 4" xfId="201"/>
    <cellStyle name="Prosent 2 3 2 5" xfId="257"/>
    <cellStyle name="Prosent 2 3 2 6" xfId="329"/>
    <cellStyle name="Prosent 2 3 2 7" xfId="402"/>
    <cellStyle name="Prosent 2 3 3" xfId="66"/>
    <cellStyle name="Prosent 2 3 3 2" xfId="134"/>
    <cellStyle name="Prosent 2 3 3 3" xfId="213"/>
    <cellStyle name="Prosent 2 3 3 4" xfId="269"/>
    <cellStyle name="Prosent 2 3 3 5" xfId="342"/>
    <cellStyle name="Prosent 2 3 3 6" xfId="414"/>
    <cellStyle name="Prosent 2 3 4" xfId="120"/>
    <cellStyle name="Prosent 2 3 4 2" xfId="153"/>
    <cellStyle name="Prosent 2 3 4 2 2" xfId="218"/>
    <cellStyle name="Prosent 2 3 4 2 3" xfId="274"/>
    <cellStyle name="Prosent 2 3 4 2 4" xfId="351"/>
    <cellStyle name="Prosent 2 3 4 2 5" xfId="419"/>
    <cellStyle name="Prosent 2 3 5" xfId="159"/>
    <cellStyle name="Prosent 2 3 5 2" xfId="224"/>
    <cellStyle name="Prosent 2 3 5 3" xfId="280"/>
    <cellStyle name="Prosent 2 3 5 4" xfId="357"/>
    <cellStyle name="Prosent 2 3 5 5" xfId="425"/>
    <cellStyle name="Prosent 2 3 6" xfId="89"/>
    <cellStyle name="Prosent 2 3 7" xfId="187"/>
    <cellStyle name="Prosent 2 3 8" xfId="243"/>
    <cellStyle name="Prosent 2 3 9" xfId="315"/>
    <cellStyle name="Prosent 2 4" xfId="21"/>
    <cellStyle name="Prosent 2 4 2" xfId="50"/>
    <cellStyle name="Prosent 2 4 2 2" xfId="82"/>
    <cellStyle name="Prosent 2 4 2 2 2" xfId="294"/>
    <cellStyle name="Prosent 2 4 2 2 3" xfId="381"/>
    <cellStyle name="Prosent 2 4 2 3" xfId="106"/>
    <cellStyle name="Prosent 2 4 2 4" xfId="203"/>
    <cellStyle name="Prosent 2 4 2 5" xfId="259"/>
    <cellStyle name="Prosent 2 4 2 6" xfId="331"/>
    <cellStyle name="Prosent 2 4 2 7" xfId="404"/>
    <cellStyle name="Prosent 2 4 3" xfId="63"/>
    <cellStyle name="Prosent 2 4 3 2" xfId="305"/>
    <cellStyle name="Prosent 2 4 3 3" xfId="378"/>
    <cellStyle name="Prosent 2 4 4" xfId="86"/>
    <cellStyle name="Prosent 2 4 5" xfId="184"/>
    <cellStyle name="Prosent 2 4 6" xfId="240"/>
    <cellStyle name="Prosent 2 4 7" xfId="312"/>
    <cellStyle name="Prosent 2 4 8" xfId="385"/>
    <cellStyle name="Prosent 2 5" xfId="28"/>
    <cellStyle name="Prosent 2 5 2" xfId="33"/>
    <cellStyle name="Prosent 2 5 2 2" xfId="73"/>
    <cellStyle name="Prosent 2 5 2 2 2" xfId="304"/>
    <cellStyle name="Prosent 2 5 2 2 3" xfId="310"/>
    <cellStyle name="Prosent 2 5 2 3" xfId="97"/>
    <cellStyle name="Prosent 2 5 2 4" xfId="194"/>
    <cellStyle name="Prosent 2 5 2 5" xfId="250"/>
    <cellStyle name="Prosent 2 5 2 6" xfId="322"/>
    <cellStyle name="Prosent 2 5 2 7" xfId="395"/>
    <cellStyle name="Prosent 2 6" xfId="14"/>
    <cellStyle name="Prosent 2 6 2" xfId="151"/>
    <cellStyle name="Prosent 2 6 3" xfId="216"/>
    <cellStyle name="Prosent 2 6 4" xfId="272"/>
    <cellStyle name="Prosent 2 6 5" xfId="349"/>
    <cellStyle name="Prosent 2 6 6" xfId="417"/>
    <cellStyle name="Prosent 2 7" xfId="162"/>
    <cellStyle name="Prosent 2 7 2" xfId="227"/>
    <cellStyle name="Prosent 2 7 3" xfId="283"/>
    <cellStyle name="Prosent 2 7 4" xfId="360"/>
    <cellStyle name="Prosent 2 7 5" xfId="428"/>
    <cellStyle name="Prosent 2 8" xfId="170"/>
    <cellStyle name="Prosent 2 8 2" xfId="235"/>
    <cellStyle name="Prosent 2 8 3" xfId="291"/>
    <cellStyle name="Prosent 2 8 4" xfId="368"/>
    <cellStyle name="Prosent 2 8 5" xfId="436"/>
    <cellStyle name="Prosent 2 9" xfId="156"/>
    <cellStyle name="Prosent 2 9 2" xfId="221"/>
    <cellStyle name="Prosent 2 9 3" xfId="277"/>
    <cellStyle name="Prosent 2 9 4" xfId="354"/>
    <cellStyle name="Prosent 2 9 5" xfId="422"/>
    <cellStyle name="Prosent 3" xfId="11"/>
    <cellStyle name="Prosent 3 2" xfId="46"/>
    <cellStyle name="Prosent 3 2 2" xfId="78"/>
    <cellStyle name="Prosent 3 2 2 2" xfId="303"/>
    <cellStyle name="Prosent 3 2 2 3" xfId="372"/>
    <cellStyle name="Prosent 3 2 3" xfId="102"/>
    <cellStyle name="Prosent 3 2 4" xfId="199"/>
    <cellStyle name="Prosent 3 2 5" xfId="255"/>
    <cellStyle name="Prosent 3 2 6" xfId="327"/>
    <cellStyle name="Prosent 3 2 7" xfId="400"/>
    <cellStyle name="Prosent 4" xfId="17"/>
    <cellStyle name="Prosent 5" xfId="27"/>
    <cellStyle name="Prosent 5 2" xfId="295"/>
    <cellStyle name="Prosent 5 3" xfId="345"/>
    <cellStyle name="Prosent 6" xfId="69"/>
    <cellStyle name="Prosent 6 2" xfId="302"/>
    <cellStyle name="Prosent 6 3" xfId="340"/>
    <cellStyle name="Prosent 7" xfId="92"/>
    <cellStyle name="Prosent 8" xfId="190"/>
    <cellStyle name="Prosent 9" xfId="246"/>
    <cellStyle name="Svein" xfId="6"/>
    <cellStyle name="Svein 2" xfId="12"/>
    <cellStyle name="Svein 3" xfId="123"/>
    <cellStyle name="Tusen[0]" xfId="124"/>
    <cellStyle name="Tusenskille 2" xfId="113"/>
    <cellStyle name="Tusenskille 2 2" xfId="127"/>
    <cellStyle name="Tusenskille 2 3" xfId="125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12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13</xdr:col>
      <xdr:colOff>0</xdr:colOff>
      <xdr:row>13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0" cy="333371"/>
    <xdr:sp macro="" textlink="">
      <xdr:nvSpPr>
        <xdr:cNvPr id="2" name="AutoShape 1"/>
        <xdr:cNvSpPr/>
      </xdr:nvSpPr>
      <xdr:spPr>
        <a:xfrm>
          <a:off x="0" y="790575"/>
          <a:ext cx="0" cy="333371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Fra tabell 3-1-B1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371100</xdr:colOff>
      <xdr:row>87</xdr:row>
      <xdr:rowOff>49478</xdr:rowOff>
    </xdr:from>
    <xdr:ext cx="1719446" cy="210293"/>
    <xdr:sp macro="" textlink="">
      <xdr:nvSpPr>
        <xdr:cNvPr id="2" name="Avrundet rektangel 1"/>
        <xdr:cNvSpPr/>
      </xdr:nvSpPr>
      <xdr:spPr>
        <a:xfrm>
          <a:off x="371100" y="16470578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1</xdr:row>
      <xdr:rowOff>104771</xdr:rowOff>
    </xdr:from>
    <xdr:ext cx="2663820" cy="342900"/>
    <xdr:sp macro="" textlink="">
      <xdr:nvSpPr>
        <xdr:cNvPr id="2" name="AutoShape 5"/>
        <xdr:cNvSpPr/>
      </xdr:nvSpPr>
      <xdr:spPr>
        <a:xfrm>
          <a:off x="4857750" y="257171"/>
          <a:ext cx="2663820" cy="34290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CC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Henter data fra tabellene 3-2-B og 3-7.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266</xdr:row>
      <xdr:rowOff>0</xdr:rowOff>
    </xdr:from>
    <xdr:ext cx="1654177" cy="431797"/>
    <xdr:sp macro="" textlink="">
      <xdr:nvSpPr>
        <xdr:cNvPr id="3" name="AutoShape 3"/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sosiale%20tjenester/Felles-EHS/Rapporteringer/2015/&#197;rsberetning/Statistikk/Innlevert%20fra%20bydelene/014-%20Bydel%20Nordstrand%20-T3-2015Mal-bydel14%20XL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2/&#197;rsberetning%202012/Statistikk/Tabeller/FO-3-3t2012%20-V1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sosiale%20tjenester/Seksjon%20for%20bestillerenhet_%20IKT%20og%20&#248;konomi/elisaboe/Befolkningsfremskrivning/AGL%20Kriteriebef2016-korrigert%20for%20sykehjmsb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sosiale%20tjenester/Felles-EHS/Rapporteringer/2015/&#197;rsberetning/Statistikk/Innlevert%20fra%20bydelene/Bydel%20Gamle%20Oslo%20-T3-2015Mal-bydel09%20X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7">
          <cell r="G817" t="str">
            <v>xxxxxxx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5A.XLS"/>
      <sheetName val="MAL2014B.XLS"/>
      <sheetName val="Befolkning pr. 01.01.2015"/>
    </sheetNames>
    <sheetDataSet>
      <sheetData sheetId="0">
        <row r="905">
          <cell r="E905">
            <v>38</v>
          </cell>
          <cell r="F905">
            <v>1340</v>
          </cell>
        </row>
        <row r="906">
          <cell r="E906">
            <v>255</v>
          </cell>
          <cell r="F906">
            <v>31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3_1_B-A1-A7-Alder-beboere"/>
      <sheetName val="Tab_3-1-D1-D2-utenbys_pasienter"/>
      <sheetName val="Tab_3_2_-_Ventetid"/>
      <sheetName val="Tab_3_2-B-saksbeh_tider"/>
      <sheetName val="Tab_3-2-c-UTSKR_KLARE_PAS_"/>
      <sheetName val="Tab_3-2-D-søkn_avsl_sykehj_pl"/>
      <sheetName val="Tab_3-2-E-klager_etter_avslag"/>
      <sheetName val="Tab_3-2-F-alt_tilb"/>
      <sheetName val="Tab_3-3-B_liggedøgn"/>
      <sheetName val="Tab_3-3-C_liggedøgn_type_opphol"/>
      <sheetName val="Tab_3-4-Egenbet__i_inst_-HMS"/>
      <sheetName val="Tab_3_5_-_hjemmetjenester"/>
      <sheetName val="Tab_3_5C_-_Ant__vedtakstimer"/>
      <sheetName val="Tab_3_6_-_andel_mottakere_hj_tj"/>
      <sheetName val="Tab3-7-saksb_tid-hjemmetjen"/>
      <sheetName val="Tab_3-7_-_Kvalitet-Trygg-alarm"/>
      <sheetName val="Tab_3-8-A_dagsenter"/>
      <sheetName val="Tab_3_9_-_omsorgsboliger"/>
      <sheetName val="Tab_3_9_B Søkn omsorg+"/>
      <sheetName val="Tab_3_9_C Klager omsorg+"/>
      <sheetName val="Tab_3-10-personer_med_utv_h_"/>
      <sheetName val="Tab_3-11-boforhold_for_utv_h_"/>
      <sheetName val="Tab_3-12-akt__for_psyk_utv_h_"/>
      <sheetName val="Tab_3-14-eldresentre_m_v_"/>
      <sheetName val="kriteriebefolkning"/>
      <sheetName val="krite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N4">
            <v>28121</v>
          </cell>
          <cell r="O4">
            <v>11476</v>
          </cell>
          <cell r="P4">
            <v>10205</v>
          </cell>
        </row>
      </sheetData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N5">
            <v>1670</v>
          </cell>
          <cell r="O5">
            <v>473</v>
          </cell>
          <cell r="P5">
            <v>302</v>
          </cell>
          <cell r="Q5">
            <v>217</v>
          </cell>
          <cell r="R5">
            <v>179</v>
          </cell>
        </row>
        <row r="6">
          <cell r="N6">
            <v>1550</v>
          </cell>
          <cell r="O6">
            <v>466</v>
          </cell>
          <cell r="P6">
            <v>327</v>
          </cell>
          <cell r="Q6">
            <v>259</v>
          </cell>
          <cell r="R6">
            <v>273</v>
          </cell>
        </row>
        <row r="7">
          <cell r="N7">
            <v>1492</v>
          </cell>
          <cell r="O7">
            <v>422</v>
          </cell>
          <cell r="P7">
            <v>292</v>
          </cell>
          <cell r="Q7">
            <v>215</v>
          </cell>
          <cell r="R7">
            <v>227</v>
          </cell>
        </row>
        <row r="8">
          <cell r="N8">
            <v>1424</v>
          </cell>
          <cell r="O8">
            <v>484</v>
          </cell>
          <cell r="P8">
            <v>313</v>
          </cell>
          <cell r="Q8">
            <v>223</v>
          </cell>
          <cell r="R8">
            <v>253</v>
          </cell>
        </row>
        <row r="9">
          <cell r="N9">
            <v>3714</v>
          </cell>
          <cell r="O9">
            <v>1325</v>
          </cell>
          <cell r="P9">
            <v>828</v>
          </cell>
          <cell r="Q9">
            <v>624</v>
          </cell>
          <cell r="R9">
            <v>506</v>
          </cell>
        </row>
        <row r="10">
          <cell r="N10">
            <v>2823</v>
          </cell>
          <cell r="O10">
            <v>1018</v>
          </cell>
          <cell r="P10">
            <v>697</v>
          </cell>
          <cell r="Q10">
            <v>513</v>
          </cell>
          <cell r="R10">
            <v>413</v>
          </cell>
        </row>
        <row r="11">
          <cell r="N11">
            <v>3700</v>
          </cell>
          <cell r="O11">
            <v>1239</v>
          </cell>
          <cell r="P11">
            <v>807</v>
          </cell>
          <cell r="Q11">
            <v>642</v>
          </cell>
          <cell r="R11">
            <v>412</v>
          </cell>
        </row>
        <row r="12">
          <cell r="N12">
            <v>2962</v>
          </cell>
          <cell r="O12">
            <v>1068</v>
          </cell>
          <cell r="P12">
            <v>851</v>
          </cell>
          <cell r="Q12">
            <v>585</v>
          </cell>
          <cell r="R12">
            <v>437</v>
          </cell>
        </row>
        <row r="13">
          <cell r="N13">
            <v>1447</v>
          </cell>
          <cell r="O13">
            <v>573</v>
          </cell>
          <cell r="P13">
            <v>483</v>
          </cell>
          <cell r="Q13">
            <v>403</v>
          </cell>
          <cell r="R13">
            <v>293</v>
          </cell>
        </row>
        <row r="14">
          <cell r="N14">
            <v>1612</v>
          </cell>
          <cell r="O14">
            <v>629</v>
          </cell>
          <cell r="P14">
            <v>520</v>
          </cell>
          <cell r="Q14">
            <v>363</v>
          </cell>
          <cell r="R14">
            <v>231</v>
          </cell>
        </row>
        <row r="15">
          <cell r="N15">
            <v>2369</v>
          </cell>
          <cell r="O15">
            <v>881</v>
          </cell>
          <cell r="P15">
            <v>529</v>
          </cell>
          <cell r="Q15">
            <v>292</v>
          </cell>
          <cell r="R15">
            <v>165</v>
          </cell>
        </row>
        <row r="16">
          <cell r="N16">
            <v>3117</v>
          </cell>
          <cell r="O16">
            <v>1061</v>
          </cell>
          <cell r="P16">
            <v>753</v>
          </cell>
          <cell r="Q16">
            <v>511</v>
          </cell>
          <cell r="R16">
            <v>348</v>
          </cell>
        </row>
        <row r="17">
          <cell r="N17">
            <v>2680</v>
          </cell>
          <cell r="O17">
            <v>1330</v>
          </cell>
          <cell r="P17">
            <v>1310</v>
          </cell>
          <cell r="Q17">
            <v>1004</v>
          </cell>
          <cell r="R17">
            <v>524</v>
          </cell>
        </row>
        <row r="18">
          <cell r="N18">
            <v>3336</v>
          </cell>
          <cell r="O18">
            <v>1291</v>
          </cell>
          <cell r="P18">
            <v>1009</v>
          </cell>
          <cell r="Q18">
            <v>827</v>
          </cell>
          <cell r="R18">
            <v>596</v>
          </cell>
        </row>
        <row r="19">
          <cell r="N19">
            <v>1836</v>
          </cell>
          <cell r="O19">
            <v>522</v>
          </cell>
          <cell r="P19">
            <v>300</v>
          </cell>
          <cell r="Q19">
            <v>194</v>
          </cell>
          <cell r="R19">
            <v>142</v>
          </cell>
        </row>
        <row r="20">
          <cell r="N20">
            <v>71</v>
          </cell>
          <cell r="O20">
            <v>26</v>
          </cell>
          <cell r="P20">
            <v>7</v>
          </cell>
          <cell r="Q20">
            <v>14</v>
          </cell>
          <cell r="R20">
            <v>13</v>
          </cell>
        </row>
      </sheetData>
      <sheetData sheetId="1">
        <row r="5">
          <cell r="T5">
            <v>-1</v>
          </cell>
          <cell r="U5">
            <v>2</v>
          </cell>
          <cell r="V5">
            <v>2</v>
          </cell>
          <cell r="W5">
            <v>0</v>
          </cell>
          <cell r="X5">
            <v>-15</v>
          </cell>
        </row>
        <row r="6">
          <cell r="T6">
            <v>-3</v>
          </cell>
          <cell r="U6">
            <v>-15</v>
          </cell>
          <cell r="V6">
            <v>-23</v>
          </cell>
          <cell r="W6">
            <v>-48</v>
          </cell>
          <cell r="X6">
            <v>-57</v>
          </cell>
        </row>
        <row r="7">
          <cell r="T7">
            <v>-4</v>
          </cell>
          <cell r="U7">
            <v>-1</v>
          </cell>
          <cell r="V7">
            <v>-16</v>
          </cell>
          <cell r="W7">
            <v>-10</v>
          </cell>
          <cell r="X7">
            <v>3</v>
          </cell>
        </row>
        <row r="8">
          <cell r="T8">
            <v>-14</v>
          </cell>
          <cell r="U8">
            <v>-18</v>
          </cell>
          <cell r="V8">
            <v>-12</v>
          </cell>
          <cell r="W8">
            <v>-28</v>
          </cell>
          <cell r="X8">
            <v>-54</v>
          </cell>
        </row>
        <row r="9">
          <cell r="T9">
            <v>11</v>
          </cell>
          <cell r="U9">
            <v>10</v>
          </cell>
          <cell r="V9">
            <v>9</v>
          </cell>
          <cell r="W9">
            <v>7</v>
          </cell>
          <cell r="X9">
            <v>-9</v>
          </cell>
        </row>
        <row r="10">
          <cell r="T10">
            <v>-13</v>
          </cell>
          <cell r="U10">
            <v>-3</v>
          </cell>
          <cell r="V10">
            <v>-16</v>
          </cell>
          <cell r="W10">
            <v>-18</v>
          </cell>
          <cell r="X10">
            <v>-25</v>
          </cell>
        </row>
        <row r="11">
          <cell r="T11">
            <v>22</v>
          </cell>
          <cell r="U11">
            <v>15</v>
          </cell>
          <cell r="V11">
            <v>27</v>
          </cell>
          <cell r="W11">
            <v>56</v>
          </cell>
          <cell r="X11">
            <v>112</v>
          </cell>
        </row>
        <row r="12">
          <cell r="T12">
            <v>11</v>
          </cell>
          <cell r="U12">
            <v>10</v>
          </cell>
          <cell r="V12">
            <v>5</v>
          </cell>
          <cell r="W12">
            <v>14</v>
          </cell>
          <cell r="X12">
            <v>15</v>
          </cell>
        </row>
        <row r="13">
          <cell r="T13">
            <v>-9</v>
          </cell>
          <cell r="U13">
            <v>1</v>
          </cell>
          <cell r="V13">
            <v>-3</v>
          </cell>
          <cell r="W13">
            <v>-2</v>
          </cell>
          <cell r="X13">
            <v>7</v>
          </cell>
        </row>
        <row r="14">
          <cell r="T14">
            <v>-6</v>
          </cell>
          <cell r="U14">
            <v>-15</v>
          </cell>
          <cell r="V14">
            <v>-9</v>
          </cell>
          <cell r="W14">
            <v>-25</v>
          </cell>
          <cell r="X14">
            <v>-28</v>
          </cell>
        </row>
        <row r="15">
          <cell r="T15">
            <v>7</v>
          </cell>
          <cell r="U15">
            <v>14</v>
          </cell>
          <cell r="V15">
            <v>3</v>
          </cell>
          <cell r="W15">
            <v>6</v>
          </cell>
          <cell r="X15">
            <v>-6</v>
          </cell>
        </row>
        <row r="16">
          <cell r="T16">
            <v>10</v>
          </cell>
          <cell r="U16">
            <v>3</v>
          </cell>
          <cell r="V16">
            <v>5</v>
          </cell>
          <cell r="W16">
            <v>3</v>
          </cell>
          <cell r="X16">
            <v>-4</v>
          </cell>
        </row>
        <row r="17">
          <cell r="T17">
            <v>7</v>
          </cell>
          <cell r="U17">
            <v>3</v>
          </cell>
          <cell r="V17">
            <v>8</v>
          </cell>
          <cell r="W17">
            <v>20</v>
          </cell>
          <cell r="X17">
            <v>22</v>
          </cell>
        </row>
        <row r="18">
          <cell r="T18">
            <v>17</v>
          </cell>
          <cell r="U18">
            <v>6</v>
          </cell>
          <cell r="V18">
            <v>18</v>
          </cell>
          <cell r="W18">
            <v>30</v>
          </cell>
          <cell r="X18">
            <v>66</v>
          </cell>
        </row>
        <row r="19">
          <cell r="T19">
            <v>0</v>
          </cell>
          <cell r="U19">
            <v>1</v>
          </cell>
          <cell r="V19">
            <v>6</v>
          </cell>
          <cell r="W19">
            <v>3</v>
          </cell>
          <cell r="X19">
            <v>-11</v>
          </cell>
        </row>
        <row r="23">
          <cell r="N23">
            <v>2</v>
          </cell>
          <cell r="O23">
            <v>4</v>
          </cell>
          <cell r="P23">
            <v>2</v>
          </cell>
          <cell r="Q23">
            <v>1</v>
          </cell>
          <cell r="R23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5A.XLS"/>
      <sheetName val="MAL2014B.XLS"/>
      <sheetName val="Befolkning pr. 01.01.2015"/>
    </sheetNames>
    <sheetDataSet>
      <sheetData sheetId="0" refreshError="1">
        <row r="920">
          <cell r="E920">
            <v>59</v>
          </cell>
          <cell r="F920">
            <v>1080</v>
          </cell>
          <cell r="G920">
            <v>128</v>
          </cell>
        </row>
        <row r="921">
          <cell r="E921">
            <v>255</v>
          </cell>
          <cell r="F921">
            <v>69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30">
          <cell r="G830" t="str">
            <v>xxxxxxx</v>
          </cell>
        </row>
      </sheetData>
      <sheetData sheetId="1">
        <row r="709">
          <cell r="C709">
            <v>62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2">
          <cell r="G822" t="str">
            <v>xxxxxxx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72">
          <cell r="G872" t="str">
            <v>xxxxxxx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1">
          <cell r="G821" t="str">
            <v>xxxxxxx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E336"/>
  <sheetViews>
    <sheetView showGridLines="0" tabSelected="1" workbookViewId="0">
      <selection activeCell="P33" sqref="P33"/>
    </sheetView>
  </sheetViews>
  <sheetFormatPr baseColWidth="10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11.140625" style="2" bestFit="1" customWidth="1"/>
    <col min="8" max="8" width="8.85546875" style="2" customWidth="1"/>
    <col min="9" max="9" width="9.85546875" style="2" bestFit="1" customWidth="1"/>
    <col min="10" max="10" width="9.85546875" style="827" customWidth="1"/>
    <col min="11" max="11" width="10.5703125" style="2" bestFit="1" customWidth="1"/>
    <col min="12" max="12" width="9.85546875" style="2" customWidth="1"/>
    <col min="13" max="13" width="11.140625" style="2" customWidth="1"/>
    <col min="14" max="16384" width="11.42578125" style="2"/>
  </cols>
  <sheetData>
    <row r="1" spans="1:31" x14ac:dyDescent="0.2">
      <c r="A1" s="1" t="s">
        <v>0</v>
      </c>
    </row>
    <row r="2" spans="1:31" x14ac:dyDescent="0.2">
      <c r="A2" s="1"/>
    </row>
    <row r="3" spans="1:31" x14ac:dyDescent="0.2">
      <c r="A3" s="3" t="str">
        <f>A15</f>
        <v>Tabell 3 -1 - B - A1 - Beboere i institusjon som bydelen betaler for - pr. 31.12.  - Aldersfordeling - sum kvinner og menn</v>
      </c>
      <c r="B3" s="4"/>
      <c r="C3" s="4"/>
      <c r="D3" s="4"/>
      <c r="E3" s="4"/>
      <c r="F3" s="4"/>
    </row>
    <row r="4" spans="1:31" x14ac:dyDescent="0.2">
      <c r="A4" s="1" t="str">
        <f>A49</f>
        <v>Tabell 3 -1 - B - A2 - Beboere i institusjon som bydelen betaler for - pr. 31.12.  - Aldersfordeling - sum menn</v>
      </c>
    </row>
    <row r="5" spans="1:31" x14ac:dyDescent="0.2">
      <c r="A5" s="1" t="str">
        <f>A83</f>
        <v xml:space="preserve">Tabell 3 -1 - B - A3 - Beboere i institusjon som bydelen betaler for - pr. 31.12.  - Aldersfordeling - sum kvinner </v>
      </c>
    </row>
    <row r="6" spans="1:31" x14ac:dyDescent="0.2">
      <c r="A6" s="1" t="str">
        <f>A118</f>
        <v>Tabell 3 -1 - B - A4 - Aldersfordeling for beboere i sykehjem pr. 31.12 - Sum kvinner og menn</v>
      </c>
    </row>
    <row r="7" spans="1:31" x14ac:dyDescent="0.2">
      <c r="A7" s="1" t="str">
        <f>A152</f>
        <v>Tabell 3 -1 - B - A5 - Aldersfordeling for beboere i aldershjem pr. 31.12.  - Sum kvinner og menn</v>
      </c>
    </row>
    <row r="8" spans="1:31" x14ac:dyDescent="0.2">
      <c r="A8" s="1" t="str">
        <f>A187</f>
        <v>Tabell 3 -1 - B - A6 - Aldersfordeling for beboere i boform m/heldøgns pleie og omsorg pr. 31.12.  - Sum kvinner og menn</v>
      </c>
    </row>
    <row r="9" spans="1:31" x14ac:dyDescent="0.2">
      <c r="A9" s="1" t="str">
        <f>A221</f>
        <v>Tabell 3 -1 - B - A7 - Aldersfordeling for beboere i barneboliger og avlastningsboliger pr. 31.12.  - Sum kvinner og menn</v>
      </c>
    </row>
    <row r="10" spans="1:31" x14ac:dyDescent="0.2">
      <c r="A10" s="1" t="str">
        <f>A255</f>
        <v>Tabell 3 -1 - B - A8 - Aldersfordeling for beboere med vedtak om korttidsopphold pr. 31.12.  - Sum kvinner og menn</v>
      </c>
      <c r="N10" s="2">
        <v>3821</v>
      </c>
      <c r="O10" s="2">
        <v>3791</v>
      </c>
      <c r="P10" s="2">
        <f>N10-O10</f>
        <v>30</v>
      </c>
    </row>
    <row r="11" spans="1:31" x14ac:dyDescent="0.2">
      <c r="A11" s="1" t="str">
        <f>A291</f>
        <v>Tabell 3 -1 - B - A9 - Aldersfordeling for beboere i skjermet plass for demente pr. 31.12.  - Sum kvinner og menn</v>
      </c>
    </row>
    <row r="12" spans="1:31" x14ac:dyDescent="0.2">
      <c r="I12" s="6"/>
      <c r="J12" s="6"/>
      <c r="K12" s="6"/>
      <c r="L12" s="6"/>
      <c r="M12" s="6"/>
    </row>
    <row r="13" spans="1:31" x14ac:dyDescent="0.2">
      <c r="A13" s="1"/>
    </row>
    <row r="14" spans="1:31" ht="19.5" customHeight="1" x14ac:dyDescent="0.2"/>
    <row r="15" spans="1:31" s="8" customFormat="1" ht="30" customHeight="1" thickBot="1" x14ac:dyDescent="0.25">
      <c r="A15" s="7" t="s">
        <v>520</v>
      </c>
    </row>
    <row r="16" spans="1:31" s="11" customFormat="1" ht="26.25" customHeight="1" thickBot="1" x14ac:dyDescent="0.25">
      <c r="A16" s="108"/>
      <c r="B16" s="109"/>
      <c r="C16" s="1820" t="s">
        <v>1</v>
      </c>
      <c r="D16" s="1820"/>
      <c r="E16" s="1820"/>
      <c r="F16" s="1820"/>
      <c r="G16" s="1820"/>
      <c r="H16" s="1820"/>
      <c r="I16" s="1820"/>
      <c r="J16" s="1820"/>
      <c r="K16" s="1820"/>
      <c r="L16" s="1821"/>
      <c r="M16" s="182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s="11" customFormat="1" ht="17.100000000000001" customHeight="1" thickBot="1" x14ac:dyDescent="0.25">
      <c r="A17" s="112" t="s">
        <v>2</v>
      </c>
      <c r="B17" s="14" t="s">
        <v>3</v>
      </c>
      <c r="C17" s="1331" t="s">
        <v>4</v>
      </c>
      <c r="D17" s="1332" t="s">
        <v>5</v>
      </c>
      <c r="E17" s="1332" t="s">
        <v>6</v>
      </c>
      <c r="F17" s="1332" t="s">
        <v>7</v>
      </c>
      <c r="G17" s="1332" t="s">
        <v>8</v>
      </c>
      <c r="H17" s="1332" t="s">
        <v>9</v>
      </c>
      <c r="I17" s="1332" t="s">
        <v>10</v>
      </c>
      <c r="J17" s="1332" t="s">
        <v>487</v>
      </c>
      <c r="K17" s="1333" t="s">
        <v>488</v>
      </c>
      <c r="L17" s="1334" t="s">
        <v>12</v>
      </c>
      <c r="M17" s="182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2.95" customHeight="1" x14ac:dyDescent="0.2">
      <c r="A18" s="114">
        <v>1</v>
      </c>
      <c r="B18" s="19" t="s">
        <v>15</v>
      </c>
      <c r="C18" s="20">
        <f t="shared" ref="C18:K18" si="0">C52+C86</f>
        <v>28</v>
      </c>
      <c r="D18" s="21">
        <f t="shared" si="0"/>
        <v>16</v>
      </c>
      <c r="E18" s="21">
        <f t="shared" si="0"/>
        <v>18</v>
      </c>
      <c r="F18" s="21">
        <f t="shared" si="0"/>
        <v>30</v>
      </c>
      <c r="G18" s="21">
        <f t="shared" si="0"/>
        <v>14</v>
      </c>
      <c r="H18" s="21">
        <f t="shared" si="0"/>
        <v>21</v>
      </c>
      <c r="I18" s="21">
        <f t="shared" si="0"/>
        <v>41</v>
      </c>
      <c r="J18" s="21">
        <f t="shared" si="0"/>
        <v>35</v>
      </c>
      <c r="K18" s="22">
        <f t="shared" si="0"/>
        <v>18</v>
      </c>
      <c r="L18" s="162">
        <f t="shared" ref="L18:L32" si="1">SUM(C18:K18)</f>
        <v>221</v>
      </c>
      <c r="M18" s="23"/>
      <c r="N18" s="661">
        <f>H18+I18+J18+K18</f>
        <v>115</v>
      </c>
    </row>
    <row r="19" spans="1:31" ht="12.95" customHeight="1" x14ac:dyDescent="0.2">
      <c r="A19" s="115">
        <v>2</v>
      </c>
      <c r="B19" s="26" t="s">
        <v>16</v>
      </c>
      <c r="C19" s="27">
        <f t="shared" ref="C19:K19" si="2">C53+C87</f>
        <v>3</v>
      </c>
      <c r="D19" s="28">
        <f t="shared" si="2"/>
        <v>13</v>
      </c>
      <c r="E19" s="28">
        <f t="shared" si="2"/>
        <v>34</v>
      </c>
      <c r="F19" s="28">
        <f t="shared" si="2"/>
        <v>35</v>
      </c>
      <c r="G19" s="28">
        <f t="shared" si="2"/>
        <v>14</v>
      </c>
      <c r="H19" s="28">
        <f t="shared" si="2"/>
        <v>42</v>
      </c>
      <c r="I19" s="28">
        <f t="shared" si="2"/>
        <v>25</v>
      </c>
      <c r="J19" s="28">
        <f t="shared" si="2"/>
        <v>56</v>
      </c>
      <c r="K19" s="29">
        <f t="shared" si="2"/>
        <v>38</v>
      </c>
      <c r="L19" s="139">
        <f t="shared" si="1"/>
        <v>260</v>
      </c>
      <c r="M19" s="23"/>
      <c r="N19" s="661">
        <f t="shared" ref="N19:N33" si="3">H19+I19+J19+K19</f>
        <v>161</v>
      </c>
    </row>
    <row r="20" spans="1:31" ht="12.95" customHeight="1" x14ac:dyDescent="0.2">
      <c r="A20" s="115">
        <v>3</v>
      </c>
      <c r="B20" s="26" t="s">
        <v>17</v>
      </c>
      <c r="C20" s="27">
        <f t="shared" ref="C20:K20" si="4">C54+C88</f>
        <v>3</v>
      </c>
      <c r="D20" s="28">
        <f t="shared" si="4"/>
        <v>10</v>
      </c>
      <c r="E20" s="28">
        <f t="shared" si="4"/>
        <v>35</v>
      </c>
      <c r="F20" s="28">
        <f t="shared" si="4"/>
        <v>26</v>
      </c>
      <c r="G20" s="28">
        <f t="shared" si="4"/>
        <v>18</v>
      </c>
      <c r="H20" s="28">
        <f t="shared" si="4"/>
        <v>24</v>
      </c>
      <c r="I20" s="28">
        <f t="shared" si="4"/>
        <v>43</v>
      </c>
      <c r="J20" s="28">
        <f t="shared" si="4"/>
        <v>53</v>
      </c>
      <c r="K20" s="29">
        <f t="shared" si="4"/>
        <v>29</v>
      </c>
      <c r="L20" s="139">
        <f t="shared" si="1"/>
        <v>241</v>
      </c>
      <c r="M20" s="23"/>
      <c r="N20" s="661">
        <f t="shared" si="3"/>
        <v>149</v>
      </c>
    </row>
    <row r="21" spans="1:31" ht="12.95" customHeight="1" x14ac:dyDescent="0.2">
      <c r="A21" s="115">
        <v>4</v>
      </c>
      <c r="B21" s="26" t="s">
        <v>18</v>
      </c>
      <c r="C21" s="27">
        <f t="shared" ref="C21:K21" si="5">C55+C89</f>
        <v>3</v>
      </c>
      <c r="D21" s="28">
        <f t="shared" si="5"/>
        <v>4</v>
      </c>
      <c r="E21" s="28">
        <f t="shared" si="5"/>
        <v>16</v>
      </c>
      <c r="F21" s="28">
        <f t="shared" si="5"/>
        <v>13</v>
      </c>
      <c r="G21" s="28">
        <f t="shared" si="5"/>
        <v>9</v>
      </c>
      <c r="H21" s="28">
        <f t="shared" si="5"/>
        <v>16</v>
      </c>
      <c r="I21" s="28">
        <f t="shared" si="5"/>
        <v>22</v>
      </c>
      <c r="J21" s="28">
        <f t="shared" si="5"/>
        <v>35</v>
      </c>
      <c r="K21" s="29">
        <f t="shared" si="5"/>
        <v>17</v>
      </c>
      <c r="L21" s="139">
        <f t="shared" si="1"/>
        <v>135</v>
      </c>
      <c r="M21" s="23"/>
      <c r="N21" s="661">
        <f t="shared" si="3"/>
        <v>90</v>
      </c>
    </row>
    <row r="22" spans="1:31" ht="12.95" customHeight="1" x14ac:dyDescent="0.2">
      <c r="A22" s="115">
        <v>5</v>
      </c>
      <c r="B22" s="26" t="s">
        <v>19</v>
      </c>
      <c r="C22" s="27">
        <f t="shared" ref="C22:K22" si="6">C56+C90</f>
        <v>4</v>
      </c>
      <c r="D22" s="28">
        <f t="shared" si="6"/>
        <v>9</v>
      </c>
      <c r="E22" s="28">
        <f t="shared" si="6"/>
        <v>34</v>
      </c>
      <c r="F22" s="28">
        <f t="shared" si="6"/>
        <v>39</v>
      </c>
      <c r="G22" s="28">
        <f t="shared" si="6"/>
        <v>37</v>
      </c>
      <c r="H22" s="28">
        <f t="shared" si="6"/>
        <v>63</v>
      </c>
      <c r="I22" s="28">
        <f t="shared" si="6"/>
        <v>125</v>
      </c>
      <c r="J22" s="28">
        <f t="shared" si="6"/>
        <v>83</v>
      </c>
      <c r="K22" s="29">
        <f t="shared" si="6"/>
        <v>82</v>
      </c>
      <c r="L22" s="139">
        <f t="shared" si="1"/>
        <v>476</v>
      </c>
      <c r="M22" s="23"/>
      <c r="N22" s="661">
        <f t="shared" si="3"/>
        <v>353</v>
      </c>
    </row>
    <row r="23" spans="1:31" ht="14.25" customHeight="1" x14ac:dyDescent="0.2">
      <c r="A23" s="116">
        <v>6</v>
      </c>
      <c r="B23" s="32" t="s">
        <v>20</v>
      </c>
      <c r="C23" s="27">
        <f t="shared" ref="C23:K23" si="7">C57+C91</f>
        <v>4</v>
      </c>
      <c r="D23" s="28">
        <f t="shared" si="7"/>
        <v>22</v>
      </c>
      <c r="E23" s="28">
        <f t="shared" si="7"/>
        <v>15</v>
      </c>
      <c r="F23" s="28">
        <f t="shared" si="7"/>
        <v>20</v>
      </c>
      <c r="G23" s="28">
        <f t="shared" si="7"/>
        <v>24</v>
      </c>
      <c r="H23" s="28">
        <f t="shared" si="7"/>
        <v>51</v>
      </c>
      <c r="I23" s="28">
        <f t="shared" si="7"/>
        <v>71</v>
      </c>
      <c r="J23" s="28">
        <f t="shared" si="7"/>
        <v>81</v>
      </c>
      <c r="K23" s="29">
        <f t="shared" si="7"/>
        <v>34</v>
      </c>
      <c r="L23" s="139">
        <f t="shared" si="1"/>
        <v>322</v>
      </c>
      <c r="M23" s="23"/>
      <c r="N23" s="661">
        <f t="shared" si="3"/>
        <v>237</v>
      </c>
    </row>
    <row r="24" spans="1:31" ht="12.95" customHeight="1" x14ac:dyDescent="0.2">
      <c r="A24" s="116">
        <v>7</v>
      </c>
      <c r="B24" s="32" t="s">
        <v>21</v>
      </c>
      <c r="C24" s="27">
        <f t="shared" ref="C24:K24" si="8">C58+C92</f>
        <v>14</v>
      </c>
      <c r="D24" s="28">
        <f t="shared" si="8"/>
        <v>16</v>
      </c>
      <c r="E24" s="28">
        <f t="shared" si="8"/>
        <v>27</v>
      </c>
      <c r="F24" s="28">
        <f t="shared" si="8"/>
        <v>29</v>
      </c>
      <c r="G24" s="28">
        <f t="shared" si="8"/>
        <v>26</v>
      </c>
      <c r="H24" s="28">
        <f t="shared" si="8"/>
        <v>42</v>
      </c>
      <c r="I24" s="28">
        <f t="shared" si="8"/>
        <v>87</v>
      </c>
      <c r="J24" s="28">
        <f t="shared" si="8"/>
        <v>98</v>
      </c>
      <c r="K24" s="29">
        <f t="shared" si="8"/>
        <v>67</v>
      </c>
      <c r="L24" s="139">
        <f t="shared" si="1"/>
        <v>406</v>
      </c>
      <c r="M24" s="23"/>
      <c r="N24" s="661">
        <f t="shared" si="3"/>
        <v>294</v>
      </c>
    </row>
    <row r="25" spans="1:31" ht="12.95" customHeight="1" x14ac:dyDescent="0.2">
      <c r="A25" s="115">
        <v>8</v>
      </c>
      <c r="B25" s="26" t="s">
        <v>22</v>
      </c>
      <c r="C25" s="27">
        <f t="shared" ref="C25:K25" si="9">C59+C93</f>
        <v>7</v>
      </c>
      <c r="D25" s="28">
        <f t="shared" si="9"/>
        <v>8</v>
      </c>
      <c r="E25" s="28">
        <f t="shared" si="9"/>
        <v>20</v>
      </c>
      <c r="F25" s="28">
        <f t="shared" si="9"/>
        <v>42</v>
      </c>
      <c r="G25" s="28">
        <f t="shared" si="9"/>
        <v>24</v>
      </c>
      <c r="H25" s="28">
        <f t="shared" si="9"/>
        <v>56</v>
      </c>
      <c r="I25" s="28">
        <f t="shared" si="9"/>
        <v>87</v>
      </c>
      <c r="J25" s="28">
        <f t="shared" si="9"/>
        <v>90</v>
      </c>
      <c r="K25" s="29">
        <f t="shared" si="9"/>
        <v>58</v>
      </c>
      <c r="L25" s="139">
        <f t="shared" si="1"/>
        <v>392</v>
      </c>
      <c r="M25" s="23"/>
      <c r="N25" s="661">
        <f t="shared" si="3"/>
        <v>291</v>
      </c>
    </row>
    <row r="26" spans="1:31" ht="12.95" customHeight="1" x14ac:dyDescent="0.2">
      <c r="A26" s="115">
        <v>9</v>
      </c>
      <c r="B26" s="26" t="s">
        <v>23</v>
      </c>
      <c r="C26" s="27">
        <f t="shared" ref="C26:K26" si="10">C60+C94</f>
        <v>5</v>
      </c>
      <c r="D26" s="28">
        <f t="shared" si="10"/>
        <v>9</v>
      </c>
      <c r="E26" s="28">
        <f t="shared" si="10"/>
        <v>11</v>
      </c>
      <c r="F26" s="28">
        <f t="shared" si="10"/>
        <v>15</v>
      </c>
      <c r="G26" s="28">
        <f t="shared" si="10"/>
        <v>18</v>
      </c>
      <c r="H26" s="28">
        <f t="shared" si="10"/>
        <v>36</v>
      </c>
      <c r="I26" s="28">
        <f t="shared" si="10"/>
        <v>64</v>
      </c>
      <c r="J26" s="28">
        <f t="shared" si="10"/>
        <v>68</v>
      </c>
      <c r="K26" s="29">
        <f t="shared" si="10"/>
        <v>25</v>
      </c>
      <c r="L26" s="139">
        <f t="shared" si="1"/>
        <v>251</v>
      </c>
      <c r="M26" s="23"/>
      <c r="N26" s="661">
        <f t="shared" si="3"/>
        <v>193</v>
      </c>
    </row>
    <row r="27" spans="1:31" ht="12.95" customHeight="1" x14ac:dyDescent="0.2">
      <c r="A27" s="115">
        <v>10</v>
      </c>
      <c r="B27" s="26" t="s">
        <v>24</v>
      </c>
      <c r="C27" s="27">
        <f t="shared" ref="C27:K27" si="11">C61+C95</f>
        <v>3</v>
      </c>
      <c r="D27" s="28">
        <f t="shared" si="11"/>
        <v>5</v>
      </c>
      <c r="E27" s="28">
        <f t="shared" si="11"/>
        <v>20</v>
      </c>
      <c r="F27" s="28">
        <f t="shared" si="11"/>
        <v>23</v>
      </c>
      <c r="G27" s="28">
        <f t="shared" si="11"/>
        <v>29</v>
      </c>
      <c r="H27" s="28">
        <f t="shared" si="11"/>
        <v>43</v>
      </c>
      <c r="I27" s="28">
        <f t="shared" si="11"/>
        <v>53</v>
      </c>
      <c r="J27" s="28">
        <f t="shared" si="11"/>
        <v>47</v>
      </c>
      <c r="K27" s="29">
        <f t="shared" si="11"/>
        <v>25</v>
      </c>
      <c r="L27" s="139">
        <f t="shared" si="1"/>
        <v>248</v>
      </c>
      <c r="M27" s="23"/>
      <c r="N27" s="661">
        <f t="shared" si="3"/>
        <v>168</v>
      </c>
    </row>
    <row r="28" spans="1:31" ht="13.5" customHeight="1" x14ac:dyDescent="0.2">
      <c r="A28" s="116">
        <v>11</v>
      </c>
      <c r="B28" s="32" t="s">
        <v>25</v>
      </c>
      <c r="C28" s="27">
        <f t="shared" ref="C28:K28" si="12">C62+C96</f>
        <v>14</v>
      </c>
      <c r="D28" s="28">
        <f t="shared" si="12"/>
        <v>12</v>
      </c>
      <c r="E28" s="28">
        <f t="shared" si="12"/>
        <v>12</v>
      </c>
      <c r="F28" s="28">
        <f t="shared" si="12"/>
        <v>33</v>
      </c>
      <c r="G28" s="28">
        <f t="shared" si="12"/>
        <v>36</v>
      </c>
      <c r="H28" s="28">
        <f t="shared" si="12"/>
        <v>30</v>
      </c>
      <c r="I28" s="28">
        <f t="shared" si="12"/>
        <v>46</v>
      </c>
      <c r="J28" s="28">
        <f t="shared" si="12"/>
        <v>29</v>
      </c>
      <c r="K28" s="29">
        <f t="shared" si="12"/>
        <v>8</v>
      </c>
      <c r="L28" s="139">
        <f t="shared" si="1"/>
        <v>220</v>
      </c>
      <c r="M28" s="23"/>
      <c r="N28" s="661">
        <f t="shared" si="3"/>
        <v>113</v>
      </c>
    </row>
    <row r="29" spans="1:31" ht="12.95" customHeight="1" x14ac:dyDescent="0.2">
      <c r="A29" s="115">
        <v>12</v>
      </c>
      <c r="B29" s="26" t="s">
        <v>26</v>
      </c>
      <c r="C29" s="27">
        <f t="shared" ref="C29:K29" si="13">C63+C97</f>
        <v>14</v>
      </c>
      <c r="D29" s="28">
        <f t="shared" si="13"/>
        <v>30</v>
      </c>
      <c r="E29" s="28">
        <f t="shared" si="13"/>
        <v>39</v>
      </c>
      <c r="F29" s="28">
        <f t="shared" si="13"/>
        <v>51</v>
      </c>
      <c r="G29" s="28">
        <f t="shared" si="13"/>
        <v>36</v>
      </c>
      <c r="H29" s="28">
        <f t="shared" si="13"/>
        <v>62</v>
      </c>
      <c r="I29" s="28">
        <f t="shared" si="13"/>
        <v>95</v>
      </c>
      <c r="J29" s="28">
        <f t="shared" si="13"/>
        <v>97</v>
      </c>
      <c r="K29" s="29">
        <f t="shared" si="13"/>
        <v>36</v>
      </c>
      <c r="L29" s="139">
        <f t="shared" si="1"/>
        <v>460</v>
      </c>
      <c r="M29" s="23"/>
      <c r="N29" s="661">
        <f t="shared" si="3"/>
        <v>290</v>
      </c>
    </row>
    <row r="30" spans="1:31" ht="12.95" customHeight="1" x14ac:dyDescent="0.2">
      <c r="A30" s="115">
        <v>13</v>
      </c>
      <c r="B30" s="26" t="s">
        <v>27</v>
      </c>
      <c r="C30" s="27">
        <f t="shared" ref="C30:K30" si="14">C64+C98</f>
        <v>8</v>
      </c>
      <c r="D30" s="28">
        <f t="shared" si="14"/>
        <v>11</v>
      </c>
      <c r="E30" s="28">
        <f t="shared" si="14"/>
        <v>23</v>
      </c>
      <c r="F30" s="28">
        <f t="shared" si="14"/>
        <v>37</v>
      </c>
      <c r="G30" s="28">
        <f t="shared" si="14"/>
        <v>44</v>
      </c>
      <c r="H30" s="28">
        <f t="shared" si="14"/>
        <v>104</v>
      </c>
      <c r="I30" s="28">
        <f t="shared" si="14"/>
        <v>171</v>
      </c>
      <c r="J30" s="28">
        <f t="shared" si="14"/>
        <v>136</v>
      </c>
      <c r="K30" s="29">
        <f t="shared" si="14"/>
        <v>45</v>
      </c>
      <c r="L30" s="139">
        <f t="shared" si="1"/>
        <v>579</v>
      </c>
      <c r="M30" s="23"/>
      <c r="N30" s="661">
        <f t="shared" si="3"/>
        <v>456</v>
      </c>
    </row>
    <row r="31" spans="1:31" ht="12.95" customHeight="1" x14ac:dyDescent="0.2">
      <c r="A31" s="115">
        <v>14</v>
      </c>
      <c r="B31" s="26" t="s">
        <v>28</v>
      </c>
      <c r="C31" s="27">
        <f t="shared" ref="C31:K31" si="15">C65+C99</f>
        <v>2</v>
      </c>
      <c r="D31" s="28">
        <f t="shared" si="15"/>
        <v>15</v>
      </c>
      <c r="E31" s="28">
        <f t="shared" si="15"/>
        <v>27</v>
      </c>
      <c r="F31" s="28">
        <f t="shared" si="15"/>
        <v>42</v>
      </c>
      <c r="G31" s="28">
        <f t="shared" si="15"/>
        <v>39</v>
      </c>
      <c r="H31" s="28">
        <f t="shared" si="15"/>
        <v>81</v>
      </c>
      <c r="I31" s="28">
        <f t="shared" si="15"/>
        <v>147</v>
      </c>
      <c r="J31" s="28">
        <f t="shared" si="15"/>
        <v>160</v>
      </c>
      <c r="K31" s="29">
        <f t="shared" si="15"/>
        <v>72</v>
      </c>
      <c r="L31" s="139">
        <f t="shared" si="1"/>
        <v>585</v>
      </c>
      <c r="M31" s="23"/>
      <c r="N31" s="661">
        <f t="shared" si="3"/>
        <v>460</v>
      </c>
    </row>
    <row r="32" spans="1:31" ht="12.95" customHeight="1" thickBot="1" x14ac:dyDescent="0.25">
      <c r="A32" s="123">
        <v>15</v>
      </c>
      <c r="B32" s="34" t="s">
        <v>29</v>
      </c>
      <c r="C32" s="881">
        <f t="shared" ref="C32:K32" si="16">C66+C100</f>
        <v>19</v>
      </c>
      <c r="D32" s="35">
        <f t="shared" si="16"/>
        <v>11</v>
      </c>
      <c r="E32" s="35">
        <f t="shared" si="16"/>
        <v>25</v>
      </c>
      <c r="F32" s="35">
        <f t="shared" si="16"/>
        <v>14</v>
      </c>
      <c r="G32" s="35">
        <f t="shared" si="16"/>
        <v>12</v>
      </c>
      <c r="H32" s="35">
        <f t="shared" si="16"/>
        <v>16</v>
      </c>
      <c r="I32" s="35">
        <f t="shared" si="16"/>
        <v>25</v>
      </c>
      <c r="J32" s="35">
        <f t="shared" si="16"/>
        <v>20</v>
      </c>
      <c r="K32" s="882">
        <f t="shared" si="16"/>
        <v>15</v>
      </c>
      <c r="L32" s="140">
        <f t="shared" si="1"/>
        <v>157</v>
      </c>
      <c r="M32" s="23"/>
      <c r="N32" s="661">
        <f t="shared" si="3"/>
        <v>76</v>
      </c>
    </row>
    <row r="33" spans="1:31" s="37" customFormat="1" ht="21.95" customHeight="1" x14ac:dyDescent="0.2">
      <c r="A33" s="813"/>
      <c r="B33" s="1514" t="s">
        <v>519</v>
      </c>
      <c r="C33" s="1516">
        <f t="shared" ref="C33:L33" si="17">SUM(C18:C32)</f>
        <v>131</v>
      </c>
      <c r="D33" s="177">
        <f t="shared" si="17"/>
        <v>191</v>
      </c>
      <c r="E33" s="177">
        <f t="shared" si="17"/>
        <v>356</v>
      </c>
      <c r="F33" s="177">
        <f t="shared" si="17"/>
        <v>449</v>
      </c>
      <c r="G33" s="177">
        <f t="shared" si="17"/>
        <v>380</v>
      </c>
      <c r="H33" s="177">
        <f t="shared" si="17"/>
        <v>687</v>
      </c>
      <c r="I33" s="177">
        <f t="shared" si="17"/>
        <v>1102</v>
      </c>
      <c r="J33" s="177">
        <f t="shared" si="17"/>
        <v>1088</v>
      </c>
      <c r="K33" s="1512">
        <f t="shared" si="17"/>
        <v>569</v>
      </c>
      <c r="L33" s="1515">
        <f t="shared" si="17"/>
        <v>4953</v>
      </c>
      <c r="M33" s="23"/>
      <c r="N33" s="661">
        <f t="shared" si="3"/>
        <v>3446</v>
      </c>
      <c r="O33" s="2"/>
      <c r="P33" s="2"/>
      <c r="Q33" s="2"/>
      <c r="R33" s="2"/>
      <c r="S33" s="2"/>
      <c r="T33" s="2"/>
      <c r="U33" s="2" t="s">
        <v>161</v>
      </c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s="827" customFormat="1" ht="21.95" customHeight="1" thickBot="1" x14ac:dyDescent="0.25">
      <c r="A34" s="810"/>
      <c r="B34" s="331" t="s">
        <v>489</v>
      </c>
      <c r="C34" s="209">
        <v>120</v>
      </c>
      <c r="D34" s="203">
        <v>179</v>
      </c>
      <c r="E34" s="203">
        <v>374</v>
      </c>
      <c r="F34" s="203">
        <v>421</v>
      </c>
      <c r="G34" s="203">
        <v>393</v>
      </c>
      <c r="H34" s="203">
        <v>734</v>
      </c>
      <c r="I34" s="203">
        <v>1057</v>
      </c>
      <c r="J34" s="203">
        <v>1156</v>
      </c>
      <c r="K34" s="1513">
        <v>536</v>
      </c>
      <c r="L34" s="883">
        <v>4970</v>
      </c>
      <c r="M34" s="23"/>
      <c r="U34" s="827" t="s">
        <v>161</v>
      </c>
    </row>
    <row r="35" spans="1:31" s="827" customFormat="1" ht="21.95" customHeight="1" x14ac:dyDescent="0.2">
      <c r="A35" s="838"/>
      <c r="B35" s="1508" t="s">
        <v>451</v>
      </c>
      <c r="C35" s="1335">
        <v>129</v>
      </c>
      <c r="D35" s="632">
        <v>176</v>
      </c>
      <c r="E35" s="632">
        <v>373</v>
      </c>
      <c r="F35" s="632">
        <v>428</v>
      </c>
      <c r="G35" s="632">
        <v>415</v>
      </c>
      <c r="H35" s="632">
        <v>750</v>
      </c>
      <c r="I35" s="1339">
        <v>1045</v>
      </c>
      <c r="J35" s="1509" t="s">
        <v>187</v>
      </c>
      <c r="K35" s="1510" t="s">
        <v>187</v>
      </c>
      <c r="L35" s="1511">
        <v>5038</v>
      </c>
      <c r="M35" s="23"/>
    </row>
    <row r="36" spans="1:31" s="827" customFormat="1" ht="21.95" customHeight="1" x14ac:dyDescent="0.2">
      <c r="A36" s="666"/>
      <c r="B36" s="330" t="s">
        <v>450</v>
      </c>
      <c r="C36" s="306">
        <v>113</v>
      </c>
      <c r="D36" s="179">
        <v>180</v>
      </c>
      <c r="E36" s="179">
        <v>356</v>
      </c>
      <c r="F36" s="179">
        <v>431</v>
      </c>
      <c r="G36" s="179">
        <v>398</v>
      </c>
      <c r="H36" s="179">
        <v>777</v>
      </c>
      <c r="I36" s="308">
        <v>1058</v>
      </c>
      <c r="J36" s="1338" t="s">
        <v>187</v>
      </c>
      <c r="K36" s="1340" t="s">
        <v>187</v>
      </c>
      <c r="L36" s="1314">
        <v>5012</v>
      </c>
      <c r="M36" s="23"/>
    </row>
    <row r="37" spans="1:31" s="660" customFormat="1" ht="21.95" customHeight="1" thickBot="1" x14ac:dyDescent="0.25">
      <c r="A37" s="810"/>
      <c r="B37" s="331" t="s">
        <v>422</v>
      </c>
      <c r="C37" s="209">
        <v>111</v>
      </c>
      <c r="D37" s="203">
        <v>182</v>
      </c>
      <c r="E37" s="203">
        <v>379</v>
      </c>
      <c r="F37" s="203">
        <v>413</v>
      </c>
      <c r="G37" s="203">
        <v>408</v>
      </c>
      <c r="H37" s="203">
        <v>775</v>
      </c>
      <c r="I37" s="309">
        <v>1101</v>
      </c>
      <c r="J37" s="1342" t="s">
        <v>187</v>
      </c>
      <c r="K37" s="1324" t="s">
        <v>187</v>
      </c>
      <c r="L37" s="883">
        <v>5047</v>
      </c>
      <c r="M37" s="23"/>
    </row>
    <row r="38" spans="1:31" ht="21.95" customHeight="1" x14ac:dyDescent="0.2">
      <c r="A38" s="168"/>
      <c r="B38" s="84" t="s">
        <v>215</v>
      </c>
      <c r="C38" s="182">
        <v>108</v>
      </c>
      <c r="D38" s="183">
        <v>178</v>
      </c>
      <c r="E38" s="183">
        <v>368</v>
      </c>
      <c r="F38" s="183">
        <v>425</v>
      </c>
      <c r="G38" s="183">
        <v>434</v>
      </c>
      <c r="H38" s="183">
        <v>773</v>
      </c>
      <c r="I38" s="183">
        <v>1141</v>
      </c>
      <c r="J38" s="1336" t="s">
        <v>187</v>
      </c>
      <c r="K38" s="1337" t="s">
        <v>187</v>
      </c>
      <c r="L38" s="185">
        <v>5072</v>
      </c>
      <c r="M38" s="23"/>
    </row>
    <row r="39" spans="1:31" ht="21.95" customHeight="1" x14ac:dyDescent="0.2">
      <c r="A39" s="168"/>
      <c r="B39" s="84" t="s">
        <v>197</v>
      </c>
      <c r="C39" s="182">
        <v>100</v>
      </c>
      <c r="D39" s="183">
        <v>184</v>
      </c>
      <c r="E39" s="183">
        <v>372</v>
      </c>
      <c r="F39" s="183">
        <v>409</v>
      </c>
      <c r="G39" s="183">
        <v>426</v>
      </c>
      <c r="H39" s="183">
        <v>793</v>
      </c>
      <c r="I39" s="183">
        <v>1150</v>
      </c>
      <c r="J39" s="1321" t="s">
        <v>187</v>
      </c>
      <c r="K39" s="1322" t="s">
        <v>187</v>
      </c>
      <c r="L39" s="185">
        <v>5078</v>
      </c>
      <c r="M39" s="23"/>
    </row>
    <row r="40" spans="1:31" ht="21.95" customHeight="1" thickBot="1" x14ac:dyDescent="0.25">
      <c r="A40" s="120"/>
      <c r="B40" s="169" t="s">
        <v>167</v>
      </c>
      <c r="C40" s="160">
        <v>103</v>
      </c>
      <c r="D40" s="159">
        <v>184</v>
      </c>
      <c r="E40" s="159">
        <v>377</v>
      </c>
      <c r="F40" s="159">
        <v>409</v>
      </c>
      <c r="G40" s="159">
        <v>419</v>
      </c>
      <c r="H40" s="159">
        <v>787</v>
      </c>
      <c r="I40" s="159">
        <v>1196</v>
      </c>
      <c r="J40" s="1323" t="s">
        <v>187</v>
      </c>
      <c r="K40" s="1324" t="s">
        <v>187</v>
      </c>
      <c r="L40" s="186">
        <v>5104</v>
      </c>
      <c r="M40" s="23"/>
    </row>
    <row r="41" spans="1:31" ht="21.95" customHeight="1" x14ac:dyDescent="0.2">
      <c r="A41" s="119"/>
      <c r="B41" s="181" t="s">
        <v>160</v>
      </c>
      <c r="C41" s="612">
        <v>112</v>
      </c>
      <c r="D41" s="613">
        <v>174</v>
      </c>
      <c r="E41" s="613">
        <v>379</v>
      </c>
      <c r="F41" s="613">
        <v>403</v>
      </c>
      <c r="G41" s="613">
        <v>435</v>
      </c>
      <c r="H41" s="613">
        <v>797</v>
      </c>
      <c r="I41" s="613">
        <v>1184</v>
      </c>
      <c r="J41" s="1325" t="s">
        <v>187</v>
      </c>
      <c r="K41" s="1326" t="s">
        <v>187</v>
      </c>
      <c r="L41" s="615">
        <v>5146</v>
      </c>
      <c r="M41" s="23"/>
    </row>
    <row r="42" spans="1:31" ht="21.95" customHeight="1" x14ac:dyDescent="0.2">
      <c r="A42" s="168"/>
      <c r="B42" s="84" t="s">
        <v>158</v>
      </c>
      <c r="C42" s="182">
        <v>114</v>
      </c>
      <c r="D42" s="183">
        <v>185</v>
      </c>
      <c r="E42" s="183">
        <v>360</v>
      </c>
      <c r="F42" s="183">
        <v>386</v>
      </c>
      <c r="G42" s="183">
        <v>443</v>
      </c>
      <c r="H42" s="183">
        <v>785</v>
      </c>
      <c r="I42" s="183">
        <v>1234</v>
      </c>
      <c r="J42" s="1327" t="s">
        <v>187</v>
      </c>
      <c r="K42" s="1328" t="s">
        <v>187</v>
      </c>
      <c r="L42" s="185">
        <v>5122</v>
      </c>
      <c r="M42" s="23"/>
    </row>
    <row r="43" spans="1:31" ht="21.95" customHeight="1" thickBot="1" x14ac:dyDescent="0.25">
      <c r="A43" s="120"/>
      <c r="B43" s="169" t="s">
        <v>159</v>
      </c>
      <c r="C43" s="160">
        <v>118</v>
      </c>
      <c r="D43" s="159">
        <v>184</v>
      </c>
      <c r="E43" s="159">
        <v>356</v>
      </c>
      <c r="F43" s="159">
        <v>389</v>
      </c>
      <c r="G43" s="159">
        <v>459</v>
      </c>
      <c r="H43" s="159">
        <v>787</v>
      </c>
      <c r="I43" s="159">
        <v>1222</v>
      </c>
      <c r="J43" s="1317" t="s">
        <v>187</v>
      </c>
      <c r="K43" s="1329" t="s">
        <v>187</v>
      </c>
      <c r="L43" s="186">
        <v>5137</v>
      </c>
      <c r="M43" s="23"/>
    </row>
    <row r="44" spans="1:31" ht="21.95" customHeight="1" thickBot="1" x14ac:dyDescent="0.25">
      <c r="A44" s="119"/>
      <c r="B44" s="181" t="s">
        <v>154</v>
      </c>
      <c r="C44" s="612">
        <v>107</v>
      </c>
      <c r="D44" s="613">
        <v>175</v>
      </c>
      <c r="E44" s="613">
        <v>348</v>
      </c>
      <c r="F44" s="613">
        <v>374</v>
      </c>
      <c r="G44" s="613">
        <v>424</v>
      </c>
      <c r="H44" s="613">
        <v>771</v>
      </c>
      <c r="I44" s="613">
        <v>1221</v>
      </c>
      <c r="J44" s="1317" t="s">
        <v>187</v>
      </c>
      <c r="K44" s="1329" t="s">
        <v>187</v>
      </c>
      <c r="L44" s="615">
        <v>5063</v>
      </c>
      <c r="M44" s="23"/>
    </row>
    <row r="45" spans="1:31" ht="21.95" customHeight="1" x14ac:dyDescent="0.2">
      <c r="A45" s="168"/>
      <c r="B45" s="84" t="s">
        <v>148</v>
      </c>
      <c r="C45" s="182">
        <v>107</v>
      </c>
      <c r="D45" s="183">
        <v>170</v>
      </c>
      <c r="E45" s="183">
        <v>353</v>
      </c>
      <c r="F45" s="183">
        <v>348</v>
      </c>
      <c r="G45" s="183">
        <v>426</v>
      </c>
      <c r="H45" s="183">
        <v>762</v>
      </c>
      <c r="I45" s="183">
        <v>1302</v>
      </c>
      <c r="J45" s="1327" t="s">
        <v>187</v>
      </c>
      <c r="K45" s="1330" t="s">
        <v>187</v>
      </c>
      <c r="L45" s="185">
        <v>5140</v>
      </c>
      <c r="M45" s="23"/>
    </row>
    <row r="46" spans="1:31" ht="21.95" customHeight="1" thickBot="1" x14ac:dyDescent="0.25">
      <c r="A46" s="120"/>
      <c r="B46" s="169" t="s">
        <v>30</v>
      </c>
      <c r="C46" s="160">
        <v>101</v>
      </c>
      <c r="D46" s="159">
        <v>163</v>
      </c>
      <c r="E46" s="159">
        <v>357</v>
      </c>
      <c r="F46" s="159">
        <v>344</v>
      </c>
      <c r="G46" s="159">
        <v>433</v>
      </c>
      <c r="H46" s="159">
        <v>781</v>
      </c>
      <c r="I46" s="159">
        <v>1298</v>
      </c>
      <c r="J46" s="1317" t="s">
        <v>187</v>
      </c>
      <c r="K46" s="1318" t="s">
        <v>187</v>
      </c>
      <c r="L46" s="186">
        <v>5090</v>
      </c>
      <c r="M46" s="23"/>
    </row>
    <row r="48" spans="1:31" s="8" customFormat="1" x14ac:dyDescent="0.2">
      <c r="A48" s="5"/>
      <c r="B48" s="2"/>
      <c r="C48" s="2"/>
      <c r="D48" s="2"/>
      <c r="E48" s="2"/>
      <c r="F48" s="2"/>
      <c r="G48" s="2"/>
      <c r="H48" s="2"/>
      <c r="I48" s="2"/>
      <c r="J48" s="82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s="11" customFormat="1" ht="13.5" thickBot="1" x14ac:dyDescent="0.25">
      <c r="A49" s="7" t="s">
        <v>521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3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135" customFormat="1" ht="17.100000000000001" customHeight="1" thickBot="1" x14ac:dyDescent="0.25">
      <c r="A50" s="108"/>
      <c r="B50" s="109"/>
      <c r="C50" s="1820" t="s">
        <v>32</v>
      </c>
      <c r="D50" s="1820"/>
      <c r="E50" s="1820"/>
      <c r="F50" s="1820"/>
      <c r="G50" s="1820"/>
      <c r="H50" s="1820"/>
      <c r="I50" s="1820"/>
      <c r="J50" s="1820"/>
      <c r="K50" s="1820"/>
      <c r="L50" s="1821"/>
      <c r="M50" s="50"/>
      <c r="N50" s="660"/>
      <c r="O50" s="660"/>
      <c r="P50" s="660"/>
      <c r="Q50" s="660"/>
      <c r="R50" s="660"/>
      <c r="S50" s="660"/>
      <c r="T50" s="660"/>
      <c r="U50" s="660"/>
      <c r="V50" s="660"/>
      <c r="W50" s="660"/>
      <c r="X50" s="660"/>
      <c r="Y50" s="660"/>
      <c r="Z50" s="660"/>
      <c r="AA50" s="660"/>
      <c r="AB50" s="660"/>
      <c r="AC50" s="660"/>
      <c r="AD50" s="660"/>
      <c r="AE50" s="660"/>
    </row>
    <row r="51" spans="1:31" customFormat="1" ht="12.95" customHeight="1" thickBot="1" x14ac:dyDescent="0.25">
      <c r="A51" s="137" t="s">
        <v>2</v>
      </c>
      <c r="B51" s="138" t="s">
        <v>3</v>
      </c>
      <c r="C51" s="1331" t="s">
        <v>4</v>
      </c>
      <c r="D51" s="1332" t="s">
        <v>5</v>
      </c>
      <c r="E51" s="1332" t="s">
        <v>6</v>
      </c>
      <c r="F51" s="1332" t="s">
        <v>7</v>
      </c>
      <c r="G51" s="1332" t="s">
        <v>8</v>
      </c>
      <c r="H51" s="1332" t="s">
        <v>9</v>
      </c>
      <c r="I51" s="1332" t="s">
        <v>10</v>
      </c>
      <c r="J51" s="1332" t="s">
        <v>485</v>
      </c>
      <c r="K51" s="1333" t="s">
        <v>486</v>
      </c>
      <c r="L51" s="1334" t="s">
        <v>12</v>
      </c>
      <c r="M51" s="135"/>
      <c r="N51" s="660"/>
      <c r="O51" s="660"/>
      <c r="P51" s="660"/>
      <c r="Q51" s="660"/>
      <c r="R51" s="660"/>
      <c r="S51" s="660"/>
      <c r="T51" s="660"/>
      <c r="U51" s="660"/>
      <c r="V51" s="660"/>
      <c r="W51" s="660"/>
      <c r="X51" s="660"/>
      <c r="Y51" s="660"/>
      <c r="Z51" s="660"/>
      <c r="AA51" s="660"/>
      <c r="AB51" s="660"/>
      <c r="AC51" s="660"/>
      <c r="AD51" s="660"/>
      <c r="AE51" s="660"/>
    </row>
    <row r="52" spans="1:31" customFormat="1" ht="12.95" customHeight="1" x14ac:dyDescent="0.2">
      <c r="A52" s="31">
        <v>1</v>
      </c>
      <c r="B52" s="32" t="s">
        <v>15</v>
      </c>
      <c r="C52" s="20">
        <v>22</v>
      </c>
      <c r="D52" s="21">
        <v>12</v>
      </c>
      <c r="E52" s="21">
        <v>12</v>
      </c>
      <c r="F52" s="21">
        <v>14</v>
      </c>
      <c r="G52" s="21">
        <v>8</v>
      </c>
      <c r="H52" s="21">
        <v>8</v>
      </c>
      <c r="I52" s="21">
        <v>12</v>
      </c>
      <c r="J52" s="21">
        <v>4</v>
      </c>
      <c r="K52" s="22">
        <v>1</v>
      </c>
      <c r="L52" s="136">
        <f t="shared" ref="L52:L66" si="18">SUM(C52:K52)</f>
        <v>93</v>
      </c>
      <c r="M52" s="661"/>
      <c r="N52" s="660"/>
      <c r="O52" s="660"/>
      <c r="P52" s="660"/>
      <c r="Q52" s="660"/>
      <c r="R52" s="660"/>
      <c r="S52" s="660"/>
      <c r="T52" s="660"/>
      <c r="U52" s="660"/>
      <c r="V52" s="660"/>
      <c r="W52" s="660"/>
      <c r="X52" s="660"/>
      <c r="Y52" s="660"/>
      <c r="Z52" s="660"/>
      <c r="AA52" s="660"/>
      <c r="AB52" s="660"/>
      <c r="AC52" s="660"/>
      <c r="AD52" s="660"/>
      <c r="AE52" s="660"/>
    </row>
    <row r="53" spans="1:31" ht="12.95" customHeight="1" x14ac:dyDescent="0.2">
      <c r="A53" s="25">
        <v>2</v>
      </c>
      <c r="B53" s="26" t="s">
        <v>16</v>
      </c>
      <c r="C53" s="27">
        <v>2</v>
      </c>
      <c r="D53" s="28">
        <v>9</v>
      </c>
      <c r="E53" s="28">
        <v>16</v>
      </c>
      <c r="F53" s="28">
        <v>15</v>
      </c>
      <c r="G53" s="28">
        <v>7</v>
      </c>
      <c r="H53" s="28">
        <v>15</v>
      </c>
      <c r="I53" s="28">
        <v>5</v>
      </c>
      <c r="J53" s="28">
        <v>10</v>
      </c>
      <c r="K53" s="29">
        <v>1</v>
      </c>
      <c r="L53" s="30">
        <f t="shared" si="18"/>
        <v>80</v>
      </c>
      <c r="M53" s="46"/>
    </row>
    <row r="54" spans="1:31" ht="12.95" customHeight="1" x14ac:dyDescent="0.2">
      <c r="A54" s="25">
        <v>3</v>
      </c>
      <c r="B54" s="26" t="s">
        <v>17</v>
      </c>
      <c r="C54" s="27">
        <v>1</v>
      </c>
      <c r="D54" s="28">
        <v>7</v>
      </c>
      <c r="E54" s="28">
        <v>22</v>
      </c>
      <c r="F54" s="28">
        <v>10</v>
      </c>
      <c r="G54" s="28">
        <v>7</v>
      </c>
      <c r="H54" s="28">
        <v>11</v>
      </c>
      <c r="I54" s="28">
        <v>14</v>
      </c>
      <c r="J54" s="28">
        <v>7</v>
      </c>
      <c r="K54" s="29">
        <v>5</v>
      </c>
      <c r="L54" s="30">
        <f t="shared" si="18"/>
        <v>84</v>
      </c>
      <c r="M54" s="46"/>
    </row>
    <row r="55" spans="1:31" ht="12.95" customHeight="1" x14ac:dyDescent="0.2">
      <c r="A55" s="25">
        <v>4</v>
      </c>
      <c r="B55" s="26" t="s">
        <v>18</v>
      </c>
      <c r="C55" s="27">
        <v>2</v>
      </c>
      <c r="D55" s="28">
        <v>4</v>
      </c>
      <c r="E55" s="28">
        <v>7</v>
      </c>
      <c r="F55" s="28">
        <v>4</v>
      </c>
      <c r="G55" s="28">
        <v>4</v>
      </c>
      <c r="H55" s="28">
        <v>2</v>
      </c>
      <c r="I55" s="28">
        <v>5</v>
      </c>
      <c r="J55" s="28">
        <v>1</v>
      </c>
      <c r="K55" s="29">
        <v>2</v>
      </c>
      <c r="L55" s="30">
        <f t="shared" si="18"/>
        <v>31</v>
      </c>
      <c r="M55" s="46"/>
    </row>
    <row r="56" spans="1:31" ht="12.95" customHeight="1" x14ac:dyDescent="0.2">
      <c r="A56" s="25">
        <v>5</v>
      </c>
      <c r="B56" s="26" t="s">
        <v>19</v>
      </c>
      <c r="C56" s="27">
        <v>1</v>
      </c>
      <c r="D56" s="28">
        <v>6</v>
      </c>
      <c r="E56" s="28">
        <v>16</v>
      </c>
      <c r="F56" s="28">
        <v>19</v>
      </c>
      <c r="G56" s="28">
        <v>12</v>
      </c>
      <c r="H56" s="28">
        <v>23</v>
      </c>
      <c r="I56" s="28">
        <v>32</v>
      </c>
      <c r="J56" s="28">
        <v>10</v>
      </c>
      <c r="K56" s="29">
        <v>7</v>
      </c>
      <c r="L56" s="30">
        <f t="shared" si="18"/>
        <v>126</v>
      </c>
      <c r="M56" s="46"/>
    </row>
    <row r="57" spans="1:31" ht="12.95" customHeight="1" x14ac:dyDescent="0.2">
      <c r="A57" s="31">
        <v>6</v>
      </c>
      <c r="B57" s="32" t="s">
        <v>20</v>
      </c>
      <c r="C57" s="27">
        <v>3</v>
      </c>
      <c r="D57" s="28">
        <v>12</v>
      </c>
      <c r="E57" s="28">
        <v>9</v>
      </c>
      <c r="F57" s="28">
        <v>7</v>
      </c>
      <c r="G57" s="28">
        <v>10</v>
      </c>
      <c r="H57" s="28">
        <v>17</v>
      </c>
      <c r="I57" s="28">
        <v>19</v>
      </c>
      <c r="J57" s="28">
        <v>21</v>
      </c>
      <c r="K57" s="29">
        <v>3</v>
      </c>
      <c r="L57" s="30">
        <f t="shared" si="18"/>
        <v>101</v>
      </c>
      <c r="M57" s="46"/>
    </row>
    <row r="58" spans="1:31" ht="12.95" customHeight="1" x14ac:dyDescent="0.2">
      <c r="A58" s="31">
        <v>7</v>
      </c>
      <c r="B58" s="32" t="s">
        <v>21</v>
      </c>
      <c r="C58" s="27">
        <v>8</v>
      </c>
      <c r="D58" s="28">
        <v>9</v>
      </c>
      <c r="E58" s="28">
        <v>13</v>
      </c>
      <c r="F58" s="28">
        <v>18</v>
      </c>
      <c r="G58" s="28">
        <v>10</v>
      </c>
      <c r="H58" s="28">
        <v>13</v>
      </c>
      <c r="I58" s="28">
        <v>26</v>
      </c>
      <c r="J58" s="28">
        <v>14</v>
      </c>
      <c r="K58" s="29">
        <v>16</v>
      </c>
      <c r="L58" s="30">
        <f t="shared" si="18"/>
        <v>127</v>
      </c>
      <c r="M58" s="46"/>
    </row>
    <row r="59" spans="1:31" ht="12.95" customHeight="1" x14ac:dyDescent="0.2">
      <c r="A59" s="25">
        <v>8</v>
      </c>
      <c r="B59" s="26" t="s">
        <v>22</v>
      </c>
      <c r="C59" s="27">
        <v>6</v>
      </c>
      <c r="D59" s="28">
        <v>4</v>
      </c>
      <c r="E59" s="28">
        <v>13</v>
      </c>
      <c r="F59" s="28">
        <v>21</v>
      </c>
      <c r="G59" s="28">
        <v>10</v>
      </c>
      <c r="H59" s="28">
        <v>18</v>
      </c>
      <c r="I59" s="28">
        <v>24</v>
      </c>
      <c r="J59" s="28">
        <v>10</v>
      </c>
      <c r="K59" s="29">
        <v>7</v>
      </c>
      <c r="L59" s="30">
        <f t="shared" si="18"/>
        <v>113</v>
      </c>
      <c r="M59" s="46"/>
    </row>
    <row r="60" spans="1:31" ht="12.95" customHeight="1" x14ac:dyDescent="0.2">
      <c r="A60" s="25">
        <v>9</v>
      </c>
      <c r="B60" s="26" t="s">
        <v>23</v>
      </c>
      <c r="C60" s="27">
        <v>3</v>
      </c>
      <c r="D60" s="28">
        <v>3</v>
      </c>
      <c r="E60" s="28">
        <v>7</v>
      </c>
      <c r="F60" s="28">
        <v>6</v>
      </c>
      <c r="G60" s="28">
        <v>7</v>
      </c>
      <c r="H60" s="28">
        <v>15</v>
      </c>
      <c r="I60" s="28">
        <v>22</v>
      </c>
      <c r="J60" s="28">
        <v>14</v>
      </c>
      <c r="K60" s="29">
        <v>5</v>
      </c>
      <c r="L60" s="30">
        <f t="shared" si="18"/>
        <v>82</v>
      </c>
      <c r="M60" s="46"/>
    </row>
    <row r="61" spans="1:31" ht="12.95" customHeight="1" x14ac:dyDescent="0.2">
      <c r="A61" s="25">
        <v>10</v>
      </c>
      <c r="B61" s="26" t="s">
        <v>24</v>
      </c>
      <c r="C61" s="27">
        <v>1</v>
      </c>
      <c r="D61" s="28">
        <v>2</v>
      </c>
      <c r="E61" s="28">
        <v>9</v>
      </c>
      <c r="F61" s="28">
        <v>12</v>
      </c>
      <c r="G61" s="28">
        <v>10</v>
      </c>
      <c r="H61" s="28">
        <v>16</v>
      </c>
      <c r="I61" s="28">
        <v>9</v>
      </c>
      <c r="J61" s="28">
        <v>9</v>
      </c>
      <c r="K61" s="29">
        <v>3</v>
      </c>
      <c r="L61" s="30">
        <f t="shared" si="18"/>
        <v>71</v>
      </c>
      <c r="M61" s="46"/>
    </row>
    <row r="62" spans="1:31" ht="12.95" customHeight="1" x14ac:dyDescent="0.2">
      <c r="A62" s="31">
        <v>11</v>
      </c>
      <c r="B62" s="32" t="s">
        <v>25</v>
      </c>
      <c r="C62" s="27">
        <v>9</v>
      </c>
      <c r="D62" s="28">
        <v>6</v>
      </c>
      <c r="E62" s="28">
        <v>2</v>
      </c>
      <c r="F62" s="28">
        <v>15</v>
      </c>
      <c r="G62" s="28">
        <v>17</v>
      </c>
      <c r="H62" s="28">
        <v>12</v>
      </c>
      <c r="I62" s="28">
        <v>13</v>
      </c>
      <c r="J62" s="28">
        <v>9</v>
      </c>
      <c r="K62" s="29">
        <v>0</v>
      </c>
      <c r="L62" s="30">
        <f t="shared" si="18"/>
        <v>83</v>
      </c>
      <c r="M62" s="46"/>
    </row>
    <row r="63" spans="1:31" ht="12.95" customHeight="1" x14ac:dyDescent="0.2">
      <c r="A63" s="25">
        <v>12</v>
      </c>
      <c r="B63" s="26" t="s">
        <v>26</v>
      </c>
      <c r="C63" s="27">
        <v>12</v>
      </c>
      <c r="D63" s="28">
        <v>25</v>
      </c>
      <c r="E63" s="28">
        <v>18</v>
      </c>
      <c r="F63" s="28">
        <v>23</v>
      </c>
      <c r="G63" s="28">
        <v>12</v>
      </c>
      <c r="H63" s="28">
        <v>21</v>
      </c>
      <c r="I63" s="28">
        <v>24</v>
      </c>
      <c r="J63" s="28">
        <v>21</v>
      </c>
      <c r="K63" s="29">
        <v>3</v>
      </c>
      <c r="L63" s="30">
        <f t="shared" si="18"/>
        <v>159</v>
      </c>
      <c r="M63" s="46"/>
    </row>
    <row r="64" spans="1:31" ht="12.95" customHeight="1" x14ac:dyDescent="0.2">
      <c r="A64" s="25">
        <v>13</v>
      </c>
      <c r="B64" s="26" t="s">
        <v>27</v>
      </c>
      <c r="C64" s="27">
        <v>6</v>
      </c>
      <c r="D64" s="28">
        <v>5</v>
      </c>
      <c r="E64" s="28">
        <v>13</v>
      </c>
      <c r="F64" s="28">
        <v>10</v>
      </c>
      <c r="G64" s="28">
        <v>20</v>
      </c>
      <c r="H64" s="28">
        <v>30</v>
      </c>
      <c r="I64" s="28">
        <v>46</v>
      </c>
      <c r="J64" s="28">
        <v>29</v>
      </c>
      <c r="K64" s="29">
        <v>8</v>
      </c>
      <c r="L64" s="30">
        <f t="shared" si="18"/>
        <v>167</v>
      </c>
      <c r="M64" s="46"/>
    </row>
    <row r="65" spans="1:31" ht="12.95" customHeight="1" x14ac:dyDescent="0.2">
      <c r="A65" s="25">
        <v>14</v>
      </c>
      <c r="B65" s="26" t="s">
        <v>28</v>
      </c>
      <c r="C65" s="27">
        <v>1</v>
      </c>
      <c r="D65" s="28">
        <v>11</v>
      </c>
      <c r="E65" s="28">
        <v>13</v>
      </c>
      <c r="F65" s="28">
        <v>20</v>
      </c>
      <c r="G65" s="28">
        <v>17</v>
      </c>
      <c r="H65" s="28">
        <v>25</v>
      </c>
      <c r="I65" s="28">
        <v>46</v>
      </c>
      <c r="J65" s="28">
        <v>27</v>
      </c>
      <c r="K65" s="29">
        <v>5</v>
      </c>
      <c r="L65" s="30">
        <f t="shared" si="18"/>
        <v>165</v>
      </c>
      <c r="M65" s="46"/>
    </row>
    <row r="66" spans="1:31" s="37" customFormat="1" ht="12.75" customHeight="1" thickBot="1" x14ac:dyDescent="0.25">
      <c r="A66" s="33">
        <v>15</v>
      </c>
      <c r="B66" s="34" t="s">
        <v>29</v>
      </c>
      <c r="C66" s="881">
        <v>13</v>
      </c>
      <c r="D66" s="35">
        <v>7</v>
      </c>
      <c r="E66" s="35">
        <v>10</v>
      </c>
      <c r="F66" s="35">
        <v>5</v>
      </c>
      <c r="G66" s="35">
        <v>5</v>
      </c>
      <c r="H66" s="35">
        <v>6</v>
      </c>
      <c r="I66" s="35">
        <v>9</v>
      </c>
      <c r="J66" s="35">
        <v>6</v>
      </c>
      <c r="K66" s="882">
        <v>6</v>
      </c>
      <c r="L66" s="36">
        <f t="shared" si="18"/>
        <v>67</v>
      </c>
      <c r="M66" s="4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s="624" customFormat="1" ht="21.95" customHeight="1" x14ac:dyDescent="0.2">
      <c r="A67" s="813"/>
      <c r="B67" s="1514" t="s">
        <v>519</v>
      </c>
      <c r="C67" s="1516">
        <f>SUM(C52:C66)</f>
        <v>90</v>
      </c>
      <c r="D67" s="177">
        <f t="shared" ref="D67:L67" si="19">SUM(D52:D66)</f>
        <v>122</v>
      </c>
      <c r="E67" s="177">
        <f t="shared" si="19"/>
        <v>180</v>
      </c>
      <c r="F67" s="177">
        <f t="shared" si="19"/>
        <v>199</v>
      </c>
      <c r="G67" s="177">
        <f t="shared" si="19"/>
        <v>156</v>
      </c>
      <c r="H67" s="177">
        <f t="shared" si="19"/>
        <v>232</v>
      </c>
      <c r="I67" s="177">
        <f t="shared" si="19"/>
        <v>306</v>
      </c>
      <c r="J67" s="177">
        <f t="shared" si="19"/>
        <v>192</v>
      </c>
      <c r="K67" s="1512">
        <f t="shared" si="19"/>
        <v>72</v>
      </c>
      <c r="L67" s="1515">
        <f t="shared" si="19"/>
        <v>1549</v>
      </c>
      <c r="N67" s="660"/>
      <c r="O67" s="660"/>
      <c r="P67" s="660"/>
      <c r="Q67" s="660"/>
      <c r="R67" s="660"/>
      <c r="S67" s="660"/>
      <c r="T67" s="660"/>
      <c r="U67" s="660"/>
      <c r="V67" s="660"/>
      <c r="W67" s="660"/>
      <c r="X67" s="660"/>
      <c r="Y67" s="660"/>
      <c r="Z67" s="660"/>
      <c r="AA67" s="660"/>
      <c r="AB67" s="660"/>
      <c r="AC67" s="660"/>
      <c r="AD67" s="660"/>
      <c r="AE67" s="660"/>
    </row>
    <row r="68" spans="1:31" s="624" customFormat="1" ht="21.95" customHeight="1" thickBot="1" x14ac:dyDescent="0.25">
      <c r="A68" s="810"/>
      <c r="B68" s="331" t="s">
        <v>489</v>
      </c>
      <c r="C68" s="209">
        <v>83</v>
      </c>
      <c r="D68" s="203">
        <v>109</v>
      </c>
      <c r="E68" s="203">
        <v>190</v>
      </c>
      <c r="F68" s="203">
        <v>190</v>
      </c>
      <c r="G68" s="203">
        <v>164</v>
      </c>
      <c r="H68" s="203">
        <v>255</v>
      </c>
      <c r="I68" s="203">
        <v>273</v>
      </c>
      <c r="J68" s="203">
        <v>222</v>
      </c>
      <c r="K68" s="1513">
        <v>65</v>
      </c>
      <c r="L68" s="883">
        <v>1551</v>
      </c>
      <c r="N68" s="827"/>
      <c r="O68" s="827"/>
      <c r="P68" s="827"/>
      <c r="Q68" s="827"/>
      <c r="R68" s="827"/>
      <c r="S68" s="827"/>
      <c r="T68" s="827"/>
      <c r="U68" s="827"/>
      <c r="V68" s="827"/>
      <c r="W68" s="827"/>
      <c r="X68" s="827"/>
      <c r="Y68" s="827"/>
      <c r="Z68" s="827"/>
      <c r="AA68" s="827"/>
      <c r="AB68" s="827"/>
      <c r="AC68" s="827"/>
      <c r="AD68" s="827"/>
      <c r="AE68" s="827"/>
    </row>
    <row r="69" spans="1:31" s="827" customFormat="1" ht="21.95" customHeight="1" x14ac:dyDescent="0.2">
      <c r="A69" s="906"/>
      <c r="B69" s="1144" t="s">
        <v>451</v>
      </c>
      <c r="C69" s="1224">
        <v>90</v>
      </c>
      <c r="D69" s="1225">
        <v>103</v>
      </c>
      <c r="E69" s="1225">
        <v>190</v>
      </c>
      <c r="F69" s="1225">
        <v>211</v>
      </c>
      <c r="G69" s="1225">
        <v>152</v>
      </c>
      <c r="H69" s="1225">
        <v>238</v>
      </c>
      <c r="I69" s="1225">
        <v>275</v>
      </c>
      <c r="J69" s="1315" t="s">
        <v>187</v>
      </c>
      <c r="K69" s="1316" t="s">
        <v>187</v>
      </c>
      <c r="L69" s="1226">
        <v>1525</v>
      </c>
    </row>
    <row r="70" spans="1:31" s="827" customFormat="1" ht="21.95" customHeight="1" x14ac:dyDescent="0.2">
      <c r="A70" s="906"/>
      <c r="B70" s="1144" t="s">
        <v>446</v>
      </c>
      <c r="C70" s="1224">
        <v>79</v>
      </c>
      <c r="D70" s="1225">
        <v>105</v>
      </c>
      <c r="E70" s="1225">
        <v>179</v>
      </c>
      <c r="F70" s="1225">
        <v>200</v>
      </c>
      <c r="G70" s="1225">
        <v>148</v>
      </c>
      <c r="H70" s="1225">
        <v>259</v>
      </c>
      <c r="I70" s="1225">
        <v>292</v>
      </c>
      <c r="J70" s="1315" t="s">
        <v>187</v>
      </c>
      <c r="K70" s="1316" t="s">
        <v>187</v>
      </c>
      <c r="L70" s="1226">
        <v>1528</v>
      </c>
    </row>
    <row r="71" spans="1:31" s="660" customFormat="1" ht="21.95" customHeight="1" thickBot="1" x14ac:dyDescent="0.25">
      <c r="A71" s="120"/>
      <c r="B71" s="169" t="s">
        <v>422</v>
      </c>
      <c r="C71" s="160">
        <v>72</v>
      </c>
      <c r="D71" s="159">
        <v>111</v>
      </c>
      <c r="E71" s="159">
        <v>188</v>
      </c>
      <c r="F71" s="159">
        <v>208</v>
      </c>
      <c r="G71" s="159">
        <v>147</v>
      </c>
      <c r="H71" s="159">
        <v>250</v>
      </c>
      <c r="I71" s="159">
        <v>278</v>
      </c>
      <c r="J71" s="1317" t="s">
        <v>187</v>
      </c>
      <c r="K71" s="1318" t="s">
        <v>187</v>
      </c>
      <c r="L71" s="186">
        <v>1545</v>
      </c>
    </row>
    <row r="72" spans="1:31" ht="21.95" customHeight="1" x14ac:dyDescent="0.2">
      <c r="A72" s="836"/>
      <c r="B72" s="329" t="s">
        <v>215</v>
      </c>
      <c r="C72" s="89">
        <v>74</v>
      </c>
      <c r="D72" s="835">
        <v>103</v>
      </c>
      <c r="E72" s="835">
        <v>180</v>
      </c>
      <c r="F72" s="835">
        <v>209</v>
      </c>
      <c r="G72" s="835">
        <v>164</v>
      </c>
      <c r="H72" s="835">
        <v>242</v>
      </c>
      <c r="I72" s="835">
        <v>293</v>
      </c>
      <c r="J72" s="1319" t="s">
        <v>187</v>
      </c>
      <c r="K72" s="1320" t="s">
        <v>187</v>
      </c>
      <c r="L72" s="884">
        <v>1549</v>
      </c>
      <c r="M72" s="6"/>
    </row>
    <row r="73" spans="1:31" s="128" customFormat="1" ht="21.95" customHeight="1" x14ac:dyDescent="0.2">
      <c r="A73" s="666"/>
      <c r="B73" s="330" t="s">
        <v>197</v>
      </c>
      <c r="C73" s="90">
        <v>64</v>
      </c>
      <c r="D73" s="662">
        <v>108</v>
      </c>
      <c r="E73" s="662">
        <v>189</v>
      </c>
      <c r="F73" s="662">
        <v>209</v>
      </c>
      <c r="G73" s="662">
        <v>158</v>
      </c>
      <c r="H73" s="662">
        <v>248</v>
      </c>
      <c r="I73" s="662">
        <v>300</v>
      </c>
      <c r="J73" s="1321" t="s">
        <v>187</v>
      </c>
      <c r="K73" s="1322" t="s">
        <v>187</v>
      </c>
      <c r="L73" s="336">
        <v>1547</v>
      </c>
      <c r="M73" s="18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s="128" customFormat="1" ht="21.95" customHeight="1" thickBot="1" x14ac:dyDescent="0.25">
      <c r="A74" s="810"/>
      <c r="B74" s="331" t="s">
        <v>167</v>
      </c>
      <c r="C74" s="209">
        <v>69</v>
      </c>
      <c r="D74" s="203">
        <v>111</v>
      </c>
      <c r="E74" s="203">
        <v>192</v>
      </c>
      <c r="F74" s="203">
        <v>202</v>
      </c>
      <c r="G74" s="203">
        <v>157</v>
      </c>
      <c r="H74" s="203">
        <v>244</v>
      </c>
      <c r="I74" s="203">
        <v>305</v>
      </c>
      <c r="J74" s="1323" t="s">
        <v>187</v>
      </c>
      <c r="K74" s="1324" t="s">
        <v>187</v>
      </c>
      <c r="L74" s="885">
        <v>1550</v>
      </c>
      <c r="M74" s="189"/>
      <c r="N74" s="2"/>
      <c r="O74" s="2"/>
      <c r="P74" s="2" t="s">
        <v>161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s="128" customFormat="1" ht="21.95" customHeight="1" x14ac:dyDescent="0.2">
      <c r="A75" s="836"/>
      <c r="B75" s="329" t="s">
        <v>160</v>
      </c>
      <c r="C75" s="303">
        <v>76</v>
      </c>
      <c r="D75" s="304">
        <v>104</v>
      </c>
      <c r="E75" s="304">
        <v>196</v>
      </c>
      <c r="F75" s="304">
        <v>197</v>
      </c>
      <c r="G75" s="304">
        <v>165</v>
      </c>
      <c r="H75" s="304">
        <v>236</v>
      </c>
      <c r="I75" s="304">
        <v>304</v>
      </c>
      <c r="J75" s="1325" t="s">
        <v>187</v>
      </c>
      <c r="K75" s="1326" t="s">
        <v>187</v>
      </c>
      <c r="L75" s="884">
        <v>1540</v>
      </c>
      <c r="M75" s="18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21.95" customHeight="1" x14ac:dyDescent="0.2">
      <c r="A76" s="168"/>
      <c r="B76" s="32" t="s">
        <v>158</v>
      </c>
      <c r="C76" s="338">
        <v>76</v>
      </c>
      <c r="D76" s="183">
        <v>111</v>
      </c>
      <c r="E76" s="183">
        <v>182</v>
      </c>
      <c r="F76" s="183">
        <v>184</v>
      </c>
      <c r="G76" s="183">
        <v>166</v>
      </c>
      <c r="H76" s="183">
        <v>224</v>
      </c>
      <c r="I76" s="183">
        <v>312</v>
      </c>
      <c r="J76" s="1327" t="s">
        <v>187</v>
      </c>
      <c r="K76" s="1328" t="s">
        <v>187</v>
      </c>
      <c r="L76" s="337">
        <v>1505</v>
      </c>
      <c r="M76" s="6"/>
    </row>
    <row r="77" spans="1:31" ht="21.95" customHeight="1" thickBot="1" x14ac:dyDescent="0.25">
      <c r="A77" s="120"/>
      <c r="B77" s="156" t="s">
        <v>159</v>
      </c>
      <c r="C77" s="339">
        <v>77</v>
      </c>
      <c r="D77" s="159">
        <v>108</v>
      </c>
      <c r="E77" s="159">
        <v>186</v>
      </c>
      <c r="F77" s="159">
        <v>187</v>
      </c>
      <c r="G77" s="159">
        <v>167</v>
      </c>
      <c r="H77" s="159">
        <v>239</v>
      </c>
      <c r="I77" s="159">
        <v>309</v>
      </c>
      <c r="J77" s="1317" t="s">
        <v>187</v>
      </c>
      <c r="K77" s="1329" t="s">
        <v>187</v>
      </c>
      <c r="L77" s="171">
        <v>1526</v>
      </c>
      <c r="M77" s="6"/>
    </row>
    <row r="78" spans="1:31" ht="21.95" customHeight="1" thickBot="1" x14ac:dyDescent="0.25">
      <c r="A78" s="120"/>
      <c r="B78" s="156" t="s">
        <v>154</v>
      </c>
      <c r="C78" s="339">
        <v>73</v>
      </c>
      <c r="D78" s="159">
        <v>96</v>
      </c>
      <c r="E78" s="159">
        <v>180</v>
      </c>
      <c r="F78" s="159">
        <v>170</v>
      </c>
      <c r="G78" s="159">
        <v>146</v>
      </c>
      <c r="H78" s="159">
        <v>235</v>
      </c>
      <c r="I78" s="159">
        <v>298</v>
      </c>
      <c r="J78" s="1317" t="s">
        <v>187</v>
      </c>
      <c r="K78" s="1329" t="s">
        <v>187</v>
      </c>
      <c r="L78" s="171">
        <v>1453</v>
      </c>
      <c r="M78" s="6"/>
    </row>
    <row r="79" spans="1:31" ht="21.95" customHeight="1" x14ac:dyDescent="0.2">
      <c r="A79" s="168"/>
      <c r="B79" s="84" t="s">
        <v>148</v>
      </c>
      <c r="C79" s="182">
        <v>72</v>
      </c>
      <c r="D79" s="183">
        <v>91</v>
      </c>
      <c r="E79" s="183">
        <v>182</v>
      </c>
      <c r="F79" s="183">
        <v>160</v>
      </c>
      <c r="G79" s="183">
        <v>158</v>
      </c>
      <c r="H79" s="183">
        <v>243</v>
      </c>
      <c r="I79" s="183">
        <v>324</v>
      </c>
      <c r="J79" s="1327" t="s">
        <v>187</v>
      </c>
      <c r="K79" s="1330" t="s">
        <v>187</v>
      </c>
      <c r="L79" s="185">
        <v>1494</v>
      </c>
      <c r="M79" s="6"/>
    </row>
    <row r="80" spans="1:31" ht="21.95" customHeight="1" thickBot="1" x14ac:dyDescent="0.25">
      <c r="A80" s="120"/>
      <c r="B80" s="169" t="s">
        <v>30</v>
      </c>
      <c r="C80" s="160">
        <v>69</v>
      </c>
      <c r="D80" s="159">
        <v>89</v>
      </c>
      <c r="E80" s="159">
        <v>181</v>
      </c>
      <c r="F80" s="159">
        <v>168</v>
      </c>
      <c r="G80" s="159">
        <v>165</v>
      </c>
      <c r="H80" s="159">
        <v>258</v>
      </c>
      <c r="I80" s="159">
        <v>309</v>
      </c>
      <c r="J80" s="1317" t="s">
        <v>187</v>
      </c>
      <c r="K80" s="1318" t="s">
        <v>187</v>
      </c>
      <c r="L80" s="186">
        <v>1487</v>
      </c>
      <c r="M80" s="6"/>
    </row>
    <row r="82" spans="1:31" s="8" customFormat="1" x14ac:dyDescent="0.2">
      <c r="A82" s="5"/>
      <c r="B82" s="2"/>
      <c r="C82" s="2"/>
      <c r="D82" s="2"/>
      <c r="E82" s="2"/>
      <c r="F82" s="2"/>
      <c r="G82" s="2"/>
      <c r="H82" s="2"/>
      <c r="I82" s="2"/>
      <c r="J82" s="82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11" customFormat="1" ht="17.100000000000001" customHeight="1" thickBot="1" x14ac:dyDescent="0.25">
      <c r="A83" s="7" t="s">
        <v>522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s="11" customFormat="1" ht="17.100000000000001" customHeight="1" thickBot="1" x14ac:dyDescent="0.25">
      <c r="A84" s="108"/>
      <c r="B84" s="109"/>
      <c r="C84" s="1820" t="s">
        <v>33</v>
      </c>
      <c r="D84" s="1820"/>
      <c r="E84" s="1820"/>
      <c r="F84" s="1820"/>
      <c r="G84" s="1820"/>
      <c r="H84" s="1820"/>
      <c r="I84" s="1820"/>
      <c r="J84" s="1820"/>
      <c r="K84" s="1820"/>
      <c r="L84" s="1821"/>
      <c r="M84" s="5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customFormat="1" ht="12.95" customHeight="1" thickBot="1" x14ac:dyDescent="0.25">
      <c r="A85" s="137" t="s">
        <v>2</v>
      </c>
      <c r="B85" s="138" t="s">
        <v>3</v>
      </c>
      <c r="C85" s="1331" t="s">
        <v>4</v>
      </c>
      <c r="D85" s="1332" t="s">
        <v>5</v>
      </c>
      <c r="E85" s="1332" t="s">
        <v>6</v>
      </c>
      <c r="F85" s="1332" t="s">
        <v>7</v>
      </c>
      <c r="G85" s="1332" t="s">
        <v>8</v>
      </c>
      <c r="H85" s="1332" t="s">
        <v>9</v>
      </c>
      <c r="I85" s="1332" t="s">
        <v>10</v>
      </c>
      <c r="J85" s="1332" t="s">
        <v>487</v>
      </c>
      <c r="K85" s="1333" t="s">
        <v>488</v>
      </c>
      <c r="L85" s="1334" t="s">
        <v>12</v>
      </c>
      <c r="M85" s="1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customFormat="1" ht="12.95" customHeight="1" x14ac:dyDescent="0.2">
      <c r="A86" s="31">
        <v>1</v>
      </c>
      <c r="B86" s="32" t="s">
        <v>15</v>
      </c>
      <c r="C86" s="20">
        <v>6</v>
      </c>
      <c r="D86" s="21">
        <v>4</v>
      </c>
      <c r="E86" s="21">
        <v>6</v>
      </c>
      <c r="F86" s="21">
        <v>16</v>
      </c>
      <c r="G86" s="21">
        <v>6</v>
      </c>
      <c r="H86" s="21">
        <v>13</v>
      </c>
      <c r="I86" s="21">
        <v>29</v>
      </c>
      <c r="J86" s="21">
        <v>31</v>
      </c>
      <c r="K86" s="22">
        <v>17</v>
      </c>
      <c r="L86" s="136">
        <f t="shared" ref="L86:L100" si="20">SUM(C86:K86)</f>
        <v>128</v>
      </c>
      <c r="M86" s="24"/>
      <c r="N86" s="766"/>
      <c r="O86" s="765"/>
      <c r="P86" s="766"/>
      <c r="Q86" s="766"/>
      <c r="R86" s="766"/>
      <c r="S86" s="765"/>
      <c r="T86" s="766"/>
      <c r="U86" s="765"/>
      <c r="V86" s="765"/>
      <c r="W86" s="766"/>
      <c r="X86" s="766"/>
      <c r="Y86" s="766"/>
      <c r="Z86" s="766"/>
      <c r="AA86" s="766"/>
      <c r="AB86" s="766"/>
      <c r="AC86" s="2"/>
      <c r="AD86" s="2"/>
      <c r="AE86" s="2"/>
    </row>
    <row r="87" spans="1:31" customFormat="1" ht="12.95" customHeight="1" x14ac:dyDescent="0.2">
      <c r="A87" s="25">
        <v>2</v>
      </c>
      <c r="B87" s="26" t="s">
        <v>16</v>
      </c>
      <c r="C87" s="27">
        <v>1</v>
      </c>
      <c r="D87" s="28">
        <v>4</v>
      </c>
      <c r="E87" s="28">
        <v>18</v>
      </c>
      <c r="F87" s="28">
        <v>20</v>
      </c>
      <c r="G87" s="28">
        <v>7</v>
      </c>
      <c r="H87" s="28">
        <v>27</v>
      </c>
      <c r="I87" s="28">
        <v>20</v>
      </c>
      <c r="J87" s="28">
        <v>46</v>
      </c>
      <c r="K87" s="29">
        <v>37</v>
      </c>
      <c r="L87" s="30">
        <f t="shared" si="20"/>
        <v>180</v>
      </c>
      <c r="M87" s="2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customFormat="1" ht="12.95" customHeight="1" x14ac:dyDescent="0.2">
      <c r="A88" s="25">
        <v>3</v>
      </c>
      <c r="B88" s="26" t="s">
        <v>17</v>
      </c>
      <c r="C88" s="27">
        <v>2</v>
      </c>
      <c r="D88" s="28">
        <v>3</v>
      </c>
      <c r="E88" s="28">
        <v>13</v>
      </c>
      <c r="F88" s="28">
        <v>16</v>
      </c>
      <c r="G88" s="28">
        <v>11</v>
      </c>
      <c r="H88" s="28">
        <v>13</v>
      </c>
      <c r="I88" s="28">
        <v>29</v>
      </c>
      <c r="J88" s="28">
        <v>46</v>
      </c>
      <c r="K88" s="29">
        <v>24</v>
      </c>
      <c r="L88" s="30">
        <f t="shared" si="20"/>
        <v>157</v>
      </c>
      <c r="M88" s="2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customFormat="1" ht="12.95" customHeight="1" x14ac:dyDescent="0.2">
      <c r="A89" s="25">
        <v>4</v>
      </c>
      <c r="B89" s="26" t="s">
        <v>18</v>
      </c>
      <c r="C89" s="27">
        <v>1</v>
      </c>
      <c r="D89" s="28">
        <v>0</v>
      </c>
      <c r="E89" s="28">
        <v>9</v>
      </c>
      <c r="F89" s="28">
        <v>9</v>
      </c>
      <c r="G89" s="28">
        <v>5</v>
      </c>
      <c r="H89" s="28">
        <v>14</v>
      </c>
      <c r="I89" s="28">
        <v>17</v>
      </c>
      <c r="J89" s="28">
        <v>34</v>
      </c>
      <c r="K89" s="29">
        <v>15</v>
      </c>
      <c r="L89" s="30">
        <f t="shared" si="20"/>
        <v>104</v>
      </c>
      <c r="M89" s="2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customFormat="1" ht="12.95" customHeight="1" x14ac:dyDescent="0.2">
      <c r="A90" s="25">
        <v>5</v>
      </c>
      <c r="B90" s="26" t="s">
        <v>19</v>
      </c>
      <c r="C90" s="27">
        <v>3</v>
      </c>
      <c r="D90" s="28">
        <v>3</v>
      </c>
      <c r="E90" s="28">
        <v>18</v>
      </c>
      <c r="F90" s="28">
        <v>20</v>
      </c>
      <c r="G90" s="28">
        <v>25</v>
      </c>
      <c r="H90" s="28">
        <v>40</v>
      </c>
      <c r="I90" s="28">
        <v>93</v>
      </c>
      <c r="J90" s="28">
        <v>73</v>
      </c>
      <c r="K90" s="29">
        <v>75</v>
      </c>
      <c r="L90" s="30">
        <f t="shared" si="20"/>
        <v>350</v>
      </c>
      <c r="M90" s="24"/>
      <c r="N90" s="2"/>
      <c r="O90" s="2"/>
      <c r="P90" s="2"/>
      <c r="Q90" s="2" t="s">
        <v>161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customFormat="1" ht="12.95" customHeight="1" x14ac:dyDescent="0.2">
      <c r="A91" s="31">
        <v>6</v>
      </c>
      <c r="B91" s="32" t="s">
        <v>20</v>
      </c>
      <c r="C91" s="27">
        <v>1</v>
      </c>
      <c r="D91" s="28">
        <v>10</v>
      </c>
      <c r="E91" s="28">
        <v>6</v>
      </c>
      <c r="F91" s="28">
        <v>13</v>
      </c>
      <c r="G91" s="28">
        <v>14</v>
      </c>
      <c r="H91" s="28">
        <v>34</v>
      </c>
      <c r="I91" s="28">
        <v>52</v>
      </c>
      <c r="J91" s="28">
        <v>60</v>
      </c>
      <c r="K91" s="29">
        <v>31</v>
      </c>
      <c r="L91" s="30">
        <f t="shared" si="20"/>
        <v>221</v>
      </c>
      <c r="M91" s="2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customFormat="1" ht="12.95" customHeight="1" x14ac:dyDescent="0.2">
      <c r="A92" s="31">
        <v>7</v>
      </c>
      <c r="B92" s="32" t="s">
        <v>21</v>
      </c>
      <c r="C92" s="27">
        <v>6</v>
      </c>
      <c r="D92" s="28">
        <v>7</v>
      </c>
      <c r="E92" s="28">
        <v>14</v>
      </c>
      <c r="F92" s="28">
        <v>11</v>
      </c>
      <c r="G92" s="28">
        <v>16</v>
      </c>
      <c r="H92" s="28">
        <v>29</v>
      </c>
      <c r="I92" s="28">
        <v>61</v>
      </c>
      <c r="J92" s="28">
        <v>84</v>
      </c>
      <c r="K92" s="29">
        <v>51</v>
      </c>
      <c r="L92" s="30">
        <f t="shared" si="20"/>
        <v>279</v>
      </c>
      <c r="M92" s="2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customFormat="1" ht="12.95" customHeight="1" x14ac:dyDescent="0.2">
      <c r="A93" s="25">
        <v>8</v>
      </c>
      <c r="B93" s="26" t="s">
        <v>22</v>
      </c>
      <c r="C93" s="27">
        <v>1</v>
      </c>
      <c r="D93" s="28">
        <v>4</v>
      </c>
      <c r="E93" s="28">
        <v>7</v>
      </c>
      <c r="F93" s="28">
        <v>21</v>
      </c>
      <c r="G93" s="28">
        <v>14</v>
      </c>
      <c r="H93" s="28">
        <v>38</v>
      </c>
      <c r="I93" s="28">
        <v>63</v>
      </c>
      <c r="J93" s="28">
        <v>80</v>
      </c>
      <c r="K93" s="29">
        <v>51</v>
      </c>
      <c r="L93" s="30">
        <f t="shared" si="20"/>
        <v>279</v>
      </c>
      <c r="M93" s="2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customFormat="1" ht="12.95" customHeight="1" x14ac:dyDescent="0.2">
      <c r="A94" s="25">
        <v>9</v>
      </c>
      <c r="B94" s="26" t="s">
        <v>23</v>
      </c>
      <c r="C94" s="27">
        <v>2</v>
      </c>
      <c r="D94" s="28">
        <v>6</v>
      </c>
      <c r="E94" s="28">
        <v>4</v>
      </c>
      <c r="F94" s="28">
        <v>9</v>
      </c>
      <c r="G94" s="28">
        <v>11</v>
      </c>
      <c r="H94" s="28">
        <v>21</v>
      </c>
      <c r="I94" s="28">
        <v>42</v>
      </c>
      <c r="J94" s="28">
        <v>54</v>
      </c>
      <c r="K94" s="29">
        <v>20</v>
      </c>
      <c r="L94" s="30">
        <f t="shared" si="20"/>
        <v>169</v>
      </c>
      <c r="M94" s="2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customFormat="1" ht="12.95" customHeight="1" x14ac:dyDescent="0.2">
      <c r="A95" s="25">
        <v>10</v>
      </c>
      <c r="B95" s="26" t="s">
        <v>24</v>
      </c>
      <c r="C95" s="27">
        <v>2</v>
      </c>
      <c r="D95" s="28">
        <v>3</v>
      </c>
      <c r="E95" s="28">
        <v>11</v>
      </c>
      <c r="F95" s="28">
        <v>11</v>
      </c>
      <c r="G95" s="28">
        <v>19</v>
      </c>
      <c r="H95" s="28">
        <v>27</v>
      </c>
      <c r="I95" s="28">
        <v>44</v>
      </c>
      <c r="J95" s="28">
        <v>38</v>
      </c>
      <c r="K95" s="29">
        <v>22</v>
      </c>
      <c r="L95" s="30">
        <f t="shared" si="20"/>
        <v>177</v>
      </c>
      <c r="M95" s="2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customFormat="1" ht="12.95" customHeight="1" x14ac:dyDescent="0.2">
      <c r="A96" s="31">
        <v>11</v>
      </c>
      <c r="B96" s="32" t="s">
        <v>25</v>
      </c>
      <c r="C96" s="27">
        <v>5</v>
      </c>
      <c r="D96" s="28">
        <v>6</v>
      </c>
      <c r="E96" s="28">
        <v>10</v>
      </c>
      <c r="F96" s="28">
        <v>18</v>
      </c>
      <c r="G96" s="28">
        <v>19</v>
      </c>
      <c r="H96" s="28">
        <v>18</v>
      </c>
      <c r="I96" s="28">
        <v>33</v>
      </c>
      <c r="J96" s="28">
        <v>20</v>
      </c>
      <c r="K96" s="29">
        <v>8</v>
      </c>
      <c r="L96" s="30">
        <f t="shared" si="20"/>
        <v>137</v>
      </c>
      <c r="M96" s="2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customFormat="1" ht="12.95" customHeight="1" x14ac:dyDescent="0.2">
      <c r="A97" s="25">
        <v>12</v>
      </c>
      <c r="B97" s="26" t="s">
        <v>26</v>
      </c>
      <c r="C97" s="27">
        <v>2</v>
      </c>
      <c r="D97" s="28">
        <v>5</v>
      </c>
      <c r="E97" s="28">
        <v>21</v>
      </c>
      <c r="F97" s="28">
        <v>28</v>
      </c>
      <c r="G97" s="28">
        <v>24</v>
      </c>
      <c r="H97" s="28">
        <v>41</v>
      </c>
      <c r="I97" s="28">
        <v>71</v>
      </c>
      <c r="J97" s="28">
        <v>76</v>
      </c>
      <c r="K97" s="29">
        <v>33</v>
      </c>
      <c r="L97" s="30">
        <f t="shared" si="20"/>
        <v>301</v>
      </c>
      <c r="M97" s="2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customFormat="1" ht="12.95" customHeight="1" x14ac:dyDescent="0.2">
      <c r="A98" s="25">
        <v>13</v>
      </c>
      <c r="B98" s="26" t="s">
        <v>27</v>
      </c>
      <c r="C98" s="27">
        <v>2</v>
      </c>
      <c r="D98" s="28">
        <v>6</v>
      </c>
      <c r="E98" s="28">
        <v>10</v>
      </c>
      <c r="F98" s="28">
        <v>27</v>
      </c>
      <c r="G98" s="28">
        <v>24</v>
      </c>
      <c r="H98" s="28">
        <v>74</v>
      </c>
      <c r="I98" s="28">
        <v>125</v>
      </c>
      <c r="J98" s="28">
        <v>107</v>
      </c>
      <c r="K98" s="29">
        <v>37</v>
      </c>
      <c r="L98" s="30">
        <f t="shared" si="20"/>
        <v>412</v>
      </c>
      <c r="M98" s="2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customFormat="1" ht="12.95" customHeight="1" x14ac:dyDescent="0.2">
      <c r="A99" s="25">
        <v>14</v>
      </c>
      <c r="B99" s="26" t="s">
        <v>28</v>
      </c>
      <c r="C99" s="27">
        <v>1</v>
      </c>
      <c r="D99" s="28">
        <v>4</v>
      </c>
      <c r="E99" s="28">
        <v>14</v>
      </c>
      <c r="F99" s="28">
        <v>22</v>
      </c>
      <c r="G99" s="28">
        <v>22</v>
      </c>
      <c r="H99" s="28">
        <v>56</v>
      </c>
      <c r="I99" s="28">
        <v>101</v>
      </c>
      <c r="J99" s="28">
        <v>133</v>
      </c>
      <c r="K99" s="29">
        <v>67</v>
      </c>
      <c r="L99" s="30">
        <f t="shared" si="20"/>
        <v>420</v>
      </c>
      <c r="M99" s="24"/>
      <c r="N99" s="2"/>
      <c r="O99" s="2"/>
      <c r="P99" s="2" t="s">
        <v>161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s="37" customFormat="1" ht="13.5" customHeight="1" thickBot="1" x14ac:dyDescent="0.25">
      <c r="A100" s="33">
        <v>15</v>
      </c>
      <c r="B100" s="34" t="s">
        <v>29</v>
      </c>
      <c r="C100" s="881">
        <v>6</v>
      </c>
      <c r="D100" s="35">
        <v>4</v>
      </c>
      <c r="E100" s="35">
        <v>15</v>
      </c>
      <c r="F100" s="35">
        <v>9</v>
      </c>
      <c r="G100" s="35">
        <v>7</v>
      </c>
      <c r="H100" s="35">
        <v>10</v>
      </c>
      <c r="I100" s="35">
        <v>16</v>
      </c>
      <c r="J100" s="35">
        <v>14</v>
      </c>
      <c r="K100" s="882">
        <v>9</v>
      </c>
      <c r="L100" s="36">
        <f t="shared" si="20"/>
        <v>90</v>
      </c>
      <c r="M100" s="2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s="37" customFormat="1" ht="21.95" customHeight="1" x14ac:dyDescent="0.2">
      <c r="A101" s="813"/>
      <c r="B101" s="1514" t="s">
        <v>519</v>
      </c>
      <c r="C101" s="1516">
        <f t="shared" ref="C101:L101" si="21">SUM(C86:C100)</f>
        <v>41</v>
      </c>
      <c r="D101" s="177">
        <f t="shared" si="21"/>
        <v>69</v>
      </c>
      <c r="E101" s="177">
        <f t="shared" si="21"/>
        <v>176</v>
      </c>
      <c r="F101" s="177">
        <f t="shared" si="21"/>
        <v>250</v>
      </c>
      <c r="G101" s="177">
        <f t="shared" si="21"/>
        <v>224</v>
      </c>
      <c r="H101" s="177">
        <f t="shared" si="21"/>
        <v>455</v>
      </c>
      <c r="I101" s="177">
        <f t="shared" si="21"/>
        <v>796</v>
      </c>
      <c r="J101" s="177">
        <f t="shared" si="21"/>
        <v>896</v>
      </c>
      <c r="K101" s="1512">
        <f t="shared" si="21"/>
        <v>497</v>
      </c>
      <c r="L101" s="1515">
        <f t="shared" si="21"/>
        <v>3404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s="827" customFormat="1" ht="21.95" customHeight="1" thickBot="1" x14ac:dyDescent="0.25">
      <c r="A102" s="810"/>
      <c r="B102" s="331" t="s">
        <v>489</v>
      </c>
      <c r="C102" s="209">
        <v>37</v>
      </c>
      <c r="D102" s="203">
        <v>70</v>
      </c>
      <c r="E102" s="203">
        <v>184</v>
      </c>
      <c r="F102" s="203">
        <v>231</v>
      </c>
      <c r="G102" s="203">
        <v>229</v>
      </c>
      <c r="H102" s="203">
        <v>479</v>
      </c>
      <c r="I102" s="203">
        <v>784</v>
      </c>
      <c r="J102" s="203">
        <v>934</v>
      </c>
      <c r="K102" s="1513">
        <v>471</v>
      </c>
      <c r="L102" s="883">
        <v>3419</v>
      </c>
    </row>
    <row r="103" spans="1:31" s="827" customFormat="1" ht="21.95" customHeight="1" x14ac:dyDescent="0.2">
      <c r="A103" s="906"/>
      <c r="B103" s="1144" t="s">
        <v>451</v>
      </c>
      <c r="C103" s="1224">
        <v>39</v>
      </c>
      <c r="D103" s="1225">
        <v>73</v>
      </c>
      <c r="E103" s="1225">
        <v>183</v>
      </c>
      <c r="F103" s="1225">
        <v>217</v>
      </c>
      <c r="G103" s="1225">
        <v>263</v>
      </c>
      <c r="H103" s="1225">
        <v>512</v>
      </c>
      <c r="I103" s="1225">
        <v>770</v>
      </c>
      <c r="J103" s="1315" t="s">
        <v>187</v>
      </c>
      <c r="K103" s="1316" t="s">
        <v>187</v>
      </c>
      <c r="L103" s="1226">
        <v>3513</v>
      </c>
    </row>
    <row r="104" spans="1:31" s="827" customFormat="1" ht="21.95" customHeight="1" x14ac:dyDescent="0.2">
      <c r="A104" s="906"/>
      <c r="B104" s="1144" t="s">
        <v>446</v>
      </c>
      <c r="C104" s="1224">
        <v>34</v>
      </c>
      <c r="D104" s="1225">
        <v>75</v>
      </c>
      <c r="E104" s="1225">
        <v>177</v>
      </c>
      <c r="F104" s="1225">
        <v>231</v>
      </c>
      <c r="G104" s="1225">
        <v>250</v>
      </c>
      <c r="H104" s="1225">
        <v>518</v>
      </c>
      <c r="I104" s="1225">
        <v>766</v>
      </c>
      <c r="J104" s="1315" t="s">
        <v>187</v>
      </c>
      <c r="K104" s="1316" t="s">
        <v>187</v>
      </c>
      <c r="L104" s="1226">
        <v>3484</v>
      </c>
    </row>
    <row r="105" spans="1:31" s="660" customFormat="1" ht="21.95" customHeight="1" thickBot="1" x14ac:dyDescent="0.25">
      <c r="A105" s="120"/>
      <c r="B105" s="169" t="s">
        <v>422</v>
      </c>
      <c r="C105" s="160">
        <v>39</v>
      </c>
      <c r="D105" s="159">
        <v>71</v>
      </c>
      <c r="E105" s="159">
        <v>191</v>
      </c>
      <c r="F105" s="159">
        <v>205</v>
      </c>
      <c r="G105" s="159">
        <v>261</v>
      </c>
      <c r="H105" s="159">
        <v>525</v>
      </c>
      <c r="I105" s="159">
        <v>823</v>
      </c>
      <c r="J105" s="1317" t="s">
        <v>187</v>
      </c>
      <c r="K105" s="1318" t="s">
        <v>187</v>
      </c>
      <c r="L105" s="186">
        <v>3502</v>
      </c>
    </row>
    <row r="106" spans="1:31" ht="21.95" customHeight="1" x14ac:dyDescent="0.2">
      <c r="A106" s="119"/>
      <c r="B106" s="181" t="s">
        <v>215</v>
      </c>
      <c r="C106" s="612">
        <v>34</v>
      </c>
      <c r="D106" s="613">
        <v>75</v>
      </c>
      <c r="E106" s="613">
        <v>188</v>
      </c>
      <c r="F106" s="613">
        <v>216</v>
      </c>
      <c r="G106" s="613">
        <v>270</v>
      </c>
      <c r="H106" s="613">
        <v>531</v>
      </c>
      <c r="I106" s="613">
        <v>848</v>
      </c>
      <c r="J106" s="1319" t="s">
        <v>187</v>
      </c>
      <c r="K106" s="1320" t="s">
        <v>187</v>
      </c>
      <c r="L106" s="615">
        <v>3523</v>
      </c>
    </row>
    <row r="107" spans="1:31" ht="21.95" customHeight="1" x14ac:dyDescent="0.2">
      <c r="A107" s="168"/>
      <c r="B107" s="84" t="s">
        <v>197</v>
      </c>
      <c r="C107" s="182">
        <v>36</v>
      </c>
      <c r="D107" s="183">
        <v>76</v>
      </c>
      <c r="E107" s="183">
        <v>183</v>
      </c>
      <c r="F107" s="183">
        <v>200</v>
      </c>
      <c r="G107" s="183">
        <v>268</v>
      </c>
      <c r="H107" s="183">
        <v>545</v>
      </c>
      <c r="I107" s="183">
        <v>850</v>
      </c>
      <c r="J107" s="1321" t="s">
        <v>187</v>
      </c>
      <c r="K107" s="1322" t="s">
        <v>187</v>
      </c>
      <c r="L107" s="185">
        <v>3531</v>
      </c>
    </row>
    <row r="108" spans="1:31" ht="21.95" customHeight="1" thickBot="1" x14ac:dyDescent="0.25">
      <c r="A108" s="120"/>
      <c r="B108" s="169" t="s">
        <v>167</v>
      </c>
      <c r="C108" s="160">
        <v>34</v>
      </c>
      <c r="D108" s="159">
        <v>73</v>
      </c>
      <c r="E108" s="159">
        <v>185</v>
      </c>
      <c r="F108" s="159">
        <v>207</v>
      </c>
      <c r="G108" s="159">
        <v>262</v>
      </c>
      <c r="H108" s="159">
        <v>543</v>
      </c>
      <c r="I108" s="159">
        <v>891</v>
      </c>
      <c r="J108" s="1323" t="s">
        <v>187</v>
      </c>
      <c r="K108" s="1324" t="s">
        <v>187</v>
      </c>
      <c r="L108" s="186">
        <v>3554</v>
      </c>
    </row>
    <row r="109" spans="1:31" ht="21.95" customHeight="1" x14ac:dyDescent="0.2">
      <c r="A109" s="119"/>
      <c r="B109" s="181" t="s">
        <v>160</v>
      </c>
      <c r="C109" s="612">
        <v>36</v>
      </c>
      <c r="D109" s="613">
        <v>70</v>
      </c>
      <c r="E109" s="613">
        <v>183</v>
      </c>
      <c r="F109" s="613">
        <v>206</v>
      </c>
      <c r="G109" s="613">
        <v>270</v>
      </c>
      <c r="H109" s="613">
        <v>561</v>
      </c>
      <c r="I109" s="613">
        <v>880</v>
      </c>
      <c r="J109" s="1325" t="s">
        <v>187</v>
      </c>
      <c r="K109" s="1326" t="s">
        <v>187</v>
      </c>
      <c r="L109" s="615">
        <v>3606</v>
      </c>
    </row>
    <row r="110" spans="1:31" ht="21.95" customHeight="1" x14ac:dyDescent="0.2">
      <c r="A110" s="168"/>
      <c r="B110" s="84" t="s">
        <v>158</v>
      </c>
      <c r="C110" s="182">
        <v>38</v>
      </c>
      <c r="D110" s="183">
        <v>74</v>
      </c>
      <c r="E110" s="183">
        <v>178</v>
      </c>
      <c r="F110" s="183">
        <v>202</v>
      </c>
      <c r="G110" s="183">
        <v>277</v>
      </c>
      <c r="H110" s="183">
        <v>561</v>
      </c>
      <c r="I110" s="183">
        <v>922</v>
      </c>
      <c r="J110" s="1327" t="s">
        <v>187</v>
      </c>
      <c r="K110" s="1328" t="s">
        <v>187</v>
      </c>
      <c r="L110" s="185">
        <v>3617</v>
      </c>
    </row>
    <row r="111" spans="1:31" ht="21.95" customHeight="1" thickBot="1" x14ac:dyDescent="0.25">
      <c r="A111" s="120"/>
      <c r="B111" s="169" t="s">
        <v>159</v>
      </c>
      <c r="C111" s="160">
        <v>41</v>
      </c>
      <c r="D111" s="159">
        <v>76</v>
      </c>
      <c r="E111" s="159">
        <v>170</v>
      </c>
      <c r="F111" s="159">
        <v>202</v>
      </c>
      <c r="G111" s="159">
        <v>292</v>
      </c>
      <c r="H111" s="159">
        <v>548</v>
      </c>
      <c r="I111" s="159">
        <v>913</v>
      </c>
      <c r="J111" s="1317" t="s">
        <v>187</v>
      </c>
      <c r="K111" s="1329" t="s">
        <v>187</v>
      </c>
      <c r="L111" s="186">
        <v>3611</v>
      </c>
    </row>
    <row r="112" spans="1:31" ht="21.95" customHeight="1" thickBot="1" x14ac:dyDescent="0.25">
      <c r="A112" s="120"/>
      <c r="B112" s="169" t="s">
        <v>154</v>
      </c>
      <c r="C112" s="160">
        <v>34</v>
      </c>
      <c r="D112" s="159">
        <v>79</v>
      </c>
      <c r="E112" s="159">
        <v>168</v>
      </c>
      <c r="F112" s="159">
        <v>204</v>
      </c>
      <c r="G112" s="159">
        <v>278</v>
      </c>
      <c r="H112" s="159">
        <v>536</v>
      </c>
      <c r="I112" s="159">
        <v>923</v>
      </c>
      <c r="J112" s="1317" t="s">
        <v>187</v>
      </c>
      <c r="K112" s="1329" t="s">
        <v>187</v>
      </c>
      <c r="L112" s="186">
        <f>SUM(C112:K112)</f>
        <v>2222</v>
      </c>
    </row>
    <row r="113" spans="1:31" ht="21.95" customHeight="1" x14ac:dyDescent="0.2">
      <c r="A113" s="168"/>
      <c r="B113" s="84" t="s">
        <v>148</v>
      </c>
      <c r="C113" s="182">
        <v>35</v>
      </c>
      <c r="D113" s="183">
        <v>79</v>
      </c>
      <c r="E113" s="183">
        <v>171</v>
      </c>
      <c r="F113" s="183">
        <v>188</v>
      </c>
      <c r="G113" s="183">
        <v>268</v>
      </c>
      <c r="H113" s="183">
        <v>519</v>
      </c>
      <c r="I113" s="183">
        <v>978</v>
      </c>
      <c r="J113" s="1327" t="s">
        <v>187</v>
      </c>
      <c r="K113" s="1330" t="s">
        <v>187</v>
      </c>
      <c r="L113" s="185">
        <f>SUM(C113:K113)</f>
        <v>2238</v>
      </c>
    </row>
    <row r="114" spans="1:31" ht="21.95" customHeight="1" thickBot="1" x14ac:dyDescent="0.25">
      <c r="A114" s="120"/>
      <c r="B114" s="169" t="s">
        <v>30</v>
      </c>
      <c r="C114" s="160">
        <v>32</v>
      </c>
      <c r="D114" s="159">
        <v>74</v>
      </c>
      <c r="E114" s="159">
        <v>176</v>
      </c>
      <c r="F114" s="159">
        <v>176</v>
      </c>
      <c r="G114" s="159">
        <v>268</v>
      </c>
      <c r="H114" s="159">
        <v>523</v>
      </c>
      <c r="I114" s="159">
        <v>989</v>
      </c>
      <c r="J114" s="1317" t="s">
        <v>187</v>
      </c>
      <c r="K114" s="1318" t="s">
        <v>187</v>
      </c>
      <c r="L114" s="186">
        <v>3603</v>
      </c>
    </row>
    <row r="117" spans="1:31" s="8" customFormat="1" x14ac:dyDescent="0.2">
      <c r="A117" s="5"/>
      <c r="B117" s="2"/>
      <c r="C117" s="2"/>
      <c r="D117" s="2"/>
      <c r="E117" s="2"/>
      <c r="F117" s="2"/>
      <c r="G117" s="2"/>
      <c r="H117" s="2"/>
      <c r="I117" s="2"/>
      <c r="J117" s="8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s="11" customFormat="1" ht="17.100000000000001" customHeight="1" thickBot="1" x14ac:dyDescent="0.25">
      <c r="A118" s="7" t="s">
        <v>523</v>
      </c>
      <c r="B118" s="320"/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s="11" customFormat="1" ht="17.100000000000001" customHeight="1" thickBot="1" x14ac:dyDescent="0.25">
      <c r="A119" s="928"/>
      <c r="B119" s="929"/>
      <c r="C119" s="1826" t="s">
        <v>34</v>
      </c>
      <c r="D119" s="1826"/>
      <c r="E119" s="1826"/>
      <c r="F119" s="1826"/>
      <c r="G119" s="1826"/>
      <c r="H119" s="1826"/>
      <c r="I119" s="1826"/>
      <c r="J119" s="1826"/>
      <c r="K119" s="1826"/>
      <c r="L119" s="1826"/>
      <c r="M119" s="90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customFormat="1" ht="12.95" customHeight="1" thickBot="1" x14ac:dyDescent="0.25">
      <c r="A120" s="930" t="s">
        <v>2</v>
      </c>
      <c r="B120" s="931" t="s">
        <v>3</v>
      </c>
      <c r="C120" s="1331" t="s">
        <v>4</v>
      </c>
      <c r="D120" s="1332" t="s">
        <v>5</v>
      </c>
      <c r="E120" s="1332" t="s">
        <v>6</v>
      </c>
      <c r="F120" s="1332" t="s">
        <v>7</v>
      </c>
      <c r="G120" s="1332" t="s">
        <v>8</v>
      </c>
      <c r="H120" s="1332" t="s">
        <v>9</v>
      </c>
      <c r="I120" s="1332" t="s">
        <v>10</v>
      </c>
      <c r="J120" s="1332" t="s">
        <v>487</v>
      </c>
      <c r="K120" s="1333" t="s">
        <v>488</v>
      </c>
      <c r="L120" s="1334" t="s">
        <v>12</v>
      </c>
      <c r="M120" s="90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customFormat="1" ht="12.95" customHeight="1" x14ac:dyDescent="0.2">
      <c r="A121" s="939">
        <v>1</v>
      </c>
      <c r="B121" s="940" t="s">
        <v>15</v>
      </c>
      <c r="C121" s="20">
        <v>0</v>
      </c>
      <c r="D121" s="21">
        <v>1</v>
      </c>
      <c r="E121" s="21">
        <v>9</v>
      </c>
      <c r="F121" s="21">
        <v>27</v>
      </c>
      <c r="G121" s="21">
        <v>14</v>
      </c>
      <c r="H121" s="21">
        <v>20</v>
      </c>
      <c r="I121" s="21">
        <v>40</v>
      </c>
      <c r="J121" s="21">
        <v>35</v>
      </c>
      <c r="K121" s="22">
        <v>18</v>
      </c>
      <c r="L121" s="941">
        <f t="shared" ref="L121:L135" si="22">SUM(C121:K121)</f>
        <v>164</v>
      </c>
      <c r="M121" s="90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customFormat="1" ht="12.95" customHeight="1" x14ac:dyDescent="0.2">
      <c r="A122" s="942">
        <v>2</v>
      </c>
      <c r="B122" s="943" t="s">
        <v>16</v>
      </c>
      <c r="C122" s="27">
        <v>0</v>
      </c>
      <c r="D122" s="28">
        <v>4</v>
      </c>
      <c r="E122" s="28">
        <v>23</v>
      </c>
      <c r="F122" s="28">
        <v>31</v>
      </c>
      <c r="G122" s="28">
        <v>13</v>
      </c>
      <c r="H122" s="28">
        <v>42</v>
      </c>
      <c r="I122" s="28">
        <v>23</v>
      </c>
      <c r="J122" s="28">
        <v>55</v>
      </c>
      <c r="K122" s="29">
        <v>38</v>
      </c>
      <c r="L122" s="944">
        <f t="shared" si="22"/>
        <v>229</v>
      </c>
      <c r="M122" s="909"/>
      <c r="N122" s="768"/>
      <c r="O122" s="767"/>
      <c r="P122" s="768"/>
      <c r="Q122" s="768"/>
      <c r="R122" s="768"/>
      <c r="S122" s="767"/>
      <c r="T122" s="768"/>
      <c r="U122" s="767"/>
      <c r="V122" s="767"/>
      <c r="W122" s="768"/>
      <c r="X122" s="768"/>
      <c r="Y122" s="768"/>
      <c r="Z122" s="768"/>
      <c r="AA122" s="768"/>
      <c r="AB122" s="768"/>
      <c r="AC122" s="2"/>
      <c r="AD122" s="2"/>
      <c r="AE122" s="2"/>
    </row>
    <row r="123" spans="1:31" customFormat="1" ht="12.95" customHeight="1" x14ac:dyDescent="0.2">
      <c r="A123" s="942">
        <v>3</v>
      </c>
      <c r="B123" s="943" t="s">
        <v>17</v>
      </c>
      <c r="C123" s="27">
        <v>0</v>
      </c>
      <c r="D123" s="28">
        <v>2</v>
      </c>
      <c r="E123" s="28">
        <v>24</v>
      </c>
      <c r="F123" s="28">
        <v>22</v>
      </c>
      <c r="G123" s="28">
        <v>16</v>
      </c>
      <c r="H123" s="28">
        <v>19</v>
      </c>
      <c r="I123" s="28">
        <v>38</v>
      </c>
      <c r="J123" s="28">
        <v>52</v>
      </c>
      <c r="K123" s="29">
        <v>26</v>
      </c>
      <c r="L123" s="944">
        <f t="shared" si="22"/>
        <v>199</v>
      </c>
      <c r="M123" s="90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customFormat="1" ht="12.95" customHeight="1" x14ac:dyDescent="0.2">
      <c r="A124" s="942">
        <v>4</v>
      </c>
      <c r="B124" s="943" t="s">
        <v>18</v>
      </c>
      <c r="C124" s="27">
        <v>0</v>
      </c>
      <c r="D124" s="28">
        <v>2</v>
      </c>
      <c r="E124" s="28">
        <v>10</v>
      </c>
      <c r="F124" s="28">
        <v>11</v>
      </c>
      <c r="G124" s="28">
        <v>6</v>
      </c>
      <c r="H124" s="28">
        <v>16</v>
      </c>
      <c r="I124" s="28">
        <v>18</v>
      </c>
      <c r="J124" s="28">
        <v>31</v>
      </c>
      <c r="K124" s="29">
        <v>15</v>
      </c>
      <c r="L124" s="944">
        <f t="shared" si="22"/>
        <v>109</v>
      </c>
      <c r="M124" s="90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customFormat="1" ht="12.95" customHeight="1" x14ac:dyDescent="0.2">
      <c r="A125" s="942">
        <v>5</v>
      </c>
      <c r="B125" s="943" t="s">
        <v>19</v>
      </c>
      <c r="C125" s="27">
        <v>0</v>
      </c>
      <c r="D125" s="28">
        <v>2</v>
      </c>
      <c r="E125" s="28">
        <v>22</v>
      </c>
      <c r="F125" s="28">
        <v>36</v>
      </c>
      <c r="G125" s="28">
        <v>36</v>
      </c>
      <c r="H125" s="28">
        <v>63</v>
      </c>
      <c r="I125" s="28">
        <v>123</v>
      </c>
      <c r="J125" s="28">
        <v>82</v>
      </c>
      <c r="K125" s="29">
        <v>81</v>
      </c>
      <c r="L125" s="944">
        <f t="shared" si="22"/>
        <v>445</v>
      </c>
      <c r="M125" s="90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customFormat="1" ht="12.95" customHeight="1" x14ac:dyDescent="0.2">
      <c r="A126" s="945">
        <v>6</v>
      </c>
      <c r="B126" s="946" t="s">
        <v>20</v>
      </c>
      <c r="C126" s="27">
        <v>0</v>
      </c>
      <c r="D126" s="28">
        <v>8</v>
      </c>
      <c r="E126" s="28">
        <v>10</v>
      </c>
      <c r="F126" s="28">
        <v>18</v>
      </c>
      <c r="G126" s="28">
        <v>22</v>
      </c>
      <c r="H126" s="28">
        <v>51</v>
      </c>
      <c r="I126" s="28">
        <v>71</v>
      </c>
      <c r="J126" s="28">
        <v>81</v>
      </c>
      <c r="K126" s="29">
        <v>34</v>
      </c>
      <c r="L126" s="944">
        <f t="shared" si="22"/>
        <v>295</v>
      </c>
      <c r="M126" s="90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customFormat="1" ht="12.95" customHeight="1" x14ac:dyDescent="0.2">
      <c r="A127" s="945">
        <v>7</v>
      </c>
      <c r="B127" s="946" t="s">
        <v>21</v>
      </c>
      <c r="C127" s="27">
        <v>0</v>
      </c>
      <c r="D127" s="28">
        <v>5</v>
      </c>
      <c r="E127" s="28">
        <v>18</v>
      </c>
      <c r="F127" s="28">
        <v>25</v>
      </c>
      <c r="G127" s="28">
        <v>26</v>
      </c>
      <c r="H127" s="28">
        <v>42</v>
      </c>
      <c r="I127" s="28">
        <v>87</v>
      </c>
      <c r="J127" s="28">
        <v>96</v>
      </c>
      <c r="K127" s="29">
        <v>66</v>
      </c>
      <c r="L127" s="944">
        <f t="shared" si="22"/>
        <v>365</v>
      </c>
      <c r="M127" s="90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customFormat="1" ht="12.95" customHeight="1" x14ac:dyDescent="0.2">
      <c r="A128" s="942">
        <v>8</v>
      </c>
      <c r="B128" s="943" t="s">
        <v>22</v>
      </c>
      <c r="C128" s="27">
        <v>0</v>
      </c>
      <c r="D128" s="28">
        <v>2</v>
      </c>
      <c r="E128" s="28">
        <v>17</v>
      </c>
      <c r="F128" s="28">
        <v>39</v>
      </c>
      <c r="G128" s="28">
        <v>24</v>
      </c>
      <c r="H128" s="28">
        <v>56</v>
      </c>
      <c r="I128" s="28">
        <v>87</v>
      </c>
      <c r="J128" s="28">
        <v>90</v>
      </c>
      <c r="K128" s="29">
        <v>58</v>
      </c>
      <c r="L128" s="944">
        <f t="shared" si="22"/>
        <v>373</v>
      </c>
      <c r="M128" s="90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customFormat="1" ht="12.95" customHeight="1" x14ac:dyDescent="0.2">
      <c r="A129" s="942">
        <v>9</v>
      </c>
      <c r="B129" s="943" t="s">
        <v>23</v>
      </c>
      <c r="C129" s="27">
        <v>0</v>
      </c>
      <c r="D129" s="28">
        <v>3</v>
      </c>
      <c r="E129" s="28">
        <v>11</v>
      </c>
      <c r="F129" s="28">
        <v>14</v>
      </c>
      <c r="G129" s="28">
        <v>18</v>
      </c>
      <c r="H129" s="28">
        <v>35</v>
      </c>
      <c r="I129" s="28">
        <v>63</v>
      </c>
      <c r="J129" s="28">
        <v>67</v>
      </c>
      <c r="K129" s="29">
        <v>25</v>
      </c>
      <c r="L129" s="944">
        <f t="shared" si="22"/>
        <v>236</v>
      </c>
      <c r="M129" s="90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customFormat="1" ht="12.95" customHeight="1" x14ac:dyDescent="0.2">
      <c r="A130" s="942">
        <v>10</v>
      </c>
      <c r="B130" s="943" t="s">
        <v>24</v>
      </c>
      <c r="C130" s="27">
        <v>0</v>
      </c>
      <c r="D130" s="28">
        <v>2</v>
      </c>
      <c r="E130" s="28">
        <v>16</v>
      </c>
      <c r="F130" s="28">
        <v>20</v>
      </c>
      <c r="G130" s="28">
        <v>29</v>
      </c>
      <c r="H130" s="28">
        <v>43</v>
      </c>
      <c r="I130" s="28">
        <v>53</v>
      </c>
      <c r="J130" s="28">
        <v>47</v>
      </c>
      <c r="K130" s="29">
        <v>25</v>
      </c>
      <c r="L130" s="944">
        <f t="shared" si="22"/>
        <v>235</v>
      </c>
      <c r="M130" s="90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customFormat="1" ht="12.95" customHeight="1" x14ac:dyDescent="0.2">
      <c r="A131" s="945">
        <v>11</v>
      </c>
      <c r="B131" s="946" t="s">
        <v>25</v>
      </c>
      <c r="C131" s="27">
        <v>0</v>
      </c>
      <c r="D131" s="28">
        <v>3</v>
      </c>
      <c r="E131" s="28">
        <v>8</v>
      </c>
      <c r="F131" s="28">
        <v>33</v>
      </c>
      <c r="G131" s="28">
        <v>35</v>
      </c>
      <c r="H131" s="28">
        <v>30</v>
      </c>
      <c r="I131" s="28">
        <v>46</v>
      </c>
      <c r="J131" s="28">
        <v>29</v>
      </c>
      <c r="K131" s="29">
        <v>8</v>
      </c>
      <c r="L131" s="944">
        <f t="shared" si="22"/>
        <v>192</v>
      </c>
      <c r="M131" s="90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customFormat="1" ht="12.95" customHeight="1" x14ac:dyDescent="0.2">
      <c r="A132" s="942">
        <v>12</v>
      </c>
      <c r="B132" s="943" t="s">
        <v>26</v>
      </c>
      <c r="C132" s="27">
        <v>0</v>
      </c>
      <c r="D132" s="28">
        <v>5</v>
      </c>
      <c r="E132" s="28">
        <v>20</v>
      </c>
      <c r="F132" s="28">
        <v>47</v>
      </c>
      <c r="G132" s="28">
        <v>36</v>
      </c>
      <c r="H132" s="28">
        <v>62</v>
      </c>
      <c r="I132" s="28">
        <v>95</v>
      </c>
      <c r="J132" s="28">
        <v>97</v>
      </c>
      <c r="K132" s="29">
        <v>36</v>
      </c>
      <c r="L132" s="944">
        <f t="shared" si="22"/>
        <v>398</v>
      </c>
      <c r="M132" s="909"/>
      <c r="N132" s="2"/>
      <c r="O132" s="2"/>
      <c r="P132" s="2"/>
      <c r="Q132" s="2" t="s">
        <v>161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customFormat="1" ht="12.95" customHeight="1" x14ac:dyDescent="0.2">
      <c r="A133" s="942">
        <v>13</v>
      </c>
      <c r="B133" s="943" t="s">
        <v>27</v>
      </c>
      <c r="C133" s="27">
        <v>0</v>
      </c>
      <c r="D133" s="28">
        <v>2</v>
      </c>
      <c r="E133" s="28">
        <v>17</v>
      </c>
      <c r="F133" s="28">
        <v>32</v>
      </c>
      <c r="G133" s="28">
        <v>42</v>
      </c>
      <c r="H133" s="28">
        <v>99</v>
      </c>
      <c r="I133" s="28">
        <v>164</v>
      </c>
      <c r="J133" s="28">
        <v>134</v>
      </c>
      <c r="K133" s="29">
        <v>43</v>
      </c>
      <c r="L133" s="944">
        <f t="shared" si="22"/>
        <v>533</v>
      </c>
      <c r="M133" s="90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customFormat="1" ht="12.95" customHeight="1" x14ac:dyDescent="0.2">
      <c r="A134" s="942">
        <v>14</v>
      </c>
      <c r="B134" s="943" t="s">
        <v>28</v>
      </c>
      <c r="C134" s="27">
        <v>0</v>
      </c>
      <c r="D134" s="28">
        <v>3</v>
      </c>
      <c r="E134" s="28">
        <v>20</v>
      </c>
      <c r="F134" s="28">
        <v>37</v>
      </c>
      <c r="G134" s="28">
        <v>38</v>
      </c>
      <c r="H134" s="28">
        <v>80</v>
      </c>
      <c r="I134" s="28">
        <v>146</v>
      </c>
      <c r="J134" s="28">
        <v>155</v>
      </c>
      <c r="K134" s="29">
        <v>69</v>
      </c>
      <c r="L134" s="944">
        <f t="shared" si="22"/>
        <v>548</v>
      </c>
      <c r="M134" s="90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s="37" customFormat="1" ht="15" customHeight="1" thickBot="1" x14ac:dyDescent="0.25">
      <c r="A135" s="947">
        <v>15</v>
      </c>
      <c r="B135" s="948" t="s">
        <v>29</v>
      </c>
      <c r="C135" s="881">
        <v>0</v>
      </c>
      <c r="D135" s="35">
        <v>1</v>
      </c>
      <c r="E135" s="35">
        <v>18</v>
      </c>
      <c r="F135" s="35">
        <v>12</v>
      </c>
      <c r="G135" s="35">
        <v>10</v>
      </c>
      <c r="H135" s="35">
        <v>15</v>
      </c>
      <c r="I135" s="35">
        <v>25</v>
      </c>
      <c r="J135" s="35">
        <v>20</v>
      </c>
      <c r="K135" s="882">
        <v>15</v>
      </c>
      <c r="L135" s="949">
        <f t="shared" si="22"/>
        <v>116</v>
      </c>
      <c r="M135" s="90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s="37" customFormat="1" ht="21.95" customHeight="1" x14ac:dyDescent="0.2">
      <c r="A136" s="813"/>
      <c r="B136" s="1514" t="s">
        <v>519</v>
      </c>
      <c r="C136" s="1516">
        <f t="shared" ref="C136:L136" si="23">SUM(C121:C135)</f>
        <v>0</v>
      </c>
      <c r="D136" s="177">
        <f t="shared" si="23"/>
        <v>45</v>
      </c>
      <c r="E136" s="177">
        <f t="shared" si="23"/>
        <v>243</v>
      </c>
      <c r="F136" s="177">
        <f t="shared" si="23"/>
        <v>404</v>
      </c>
      <c r="G136" s="177">
        <f t="shared" si="23"/>
        <v>365</v>
      </c>
      <c r="H136" s="177">
        <f t="shared" si="23"/>
        <v>673</v>
      </c>
      <c r="I136" s="177">
        <f t="shared" si="23"/>
        <v>1079</v>
      </c>
      <c r="J136" s="177">
        <f t="shared" si="23"/>
        <v>1071</v>
      </c>
      <c r="K136" s="1512">
        <f t="shared" si="23"/>
        <v>557</v>
      </c>
      <c r="L136" s="1515">
        <f t="shared" si="23"/>
        <v>4437</v>
      </c>
      <c r="M136" s="5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s="624" customFormat="1" ht="21.95" customHeight="1" thickBot="1" x14ac:dyDescent="0.25">
      <c r="A137" s="810"/>
      <c r="B137" s="331" t="s">
        <v>489</v>
      </c>
      <c r="C137" s="209">
        <v>0</v>
      </c>
      <c r="D137" s="203">
        <v>46</v>
      </c>
      <c r="E137" s="203">
        <v>259</v>
      </c>
      <c r="F137" s="203">
        <v>377</v>
      </c>
      <c r="G137" s="203">
        <v>381</v>
      </c>
      <c r="H137" s="203">
        <v>716</v>
      </c>
      <c r="I137" s="203">
        <v>1037</v>
      </c>
      <c r="J137" s="203">
        <v>1139</v>
      </c>
      <c r="K137" s="1513">
        <v>522</v>
      </c>
      <c r="L137" s="883">
        <v>4477</v>
      </c>
      <c r="M137" s="59"/>
      <c r="N137" s="827"/>
      <c r="O137" s="827"/>
      <c r="P137" s="827"/>
      <c r="Q137" s="827"/>
      <c r="R137" s="827"/>
      <c r="S137" s="827"/>
      <c r="T137" s="827"/>
      <c r="U137" s="827"/>
      <c r="V137" s="827"/>
      <c r="W137" s="827"/>
      <c r="X137" s="827"/>
      <c r="Y137" s="827"/>
      <c r="Z137" s="827"/>
      <c r="AA137" s="827"/>
      <c r="AB137" s="827"/>
      <c r="AC137" s="827"/>
      <c r="AD137" s="827"/>
      <c r="AE137" s="827"/>
    </row>
    <row r="138" spans="1:31" s="827" customFormat="1" ht="21.95" customHeight="1" x14ac:dyDescent="0.2">
      <c r="A138" s="1302"/>
      <c r="B138" s="1303" t="s">
        <v>451</v>
      </c>
      <c r="C138" s="1376">
        <v>0</v>
      </c>
      <c r="D138" s="1376">
        <v>42</v>
      </c>
      <c r="E138" s="1376">
        <v>254</v>
      </c>
      <c r="F138" s="1376">
        <v>384</v>
      </c>
      <c r="G138" s="1376">
        <v>401</v>
      </c>
      <c r="H138" s="1376">
        <v>728</v>
      </c>
      <c r="I138" s="1376">
        <v>1026</v>
      </c>
      <c r="J138" s="1341" t="s">
        <v>187</v>
      </c>
      <c r="K138" s="1341" t="s">
        <v>187</v>
      </c>
      <c r="L138" s="1377">
        <v>4517</v>
      </c>
      <c r="M138" s="227"/>
    </row>
    <row r="139" spans="1:31" s="827" customFormat="1" ht="21.95" customHeight="1" x14ac:dyDescent="0.2">
      <c r="A139" s="1016"/>
      <c r="B139" s="1017" t="s">
        <v>446</v>
      </c>
      <c r="C139" s="1035">
        <v>0</v>
      </c>
      <c r="D139" s="1035">
        <v>44</v>
      </c>
      <c r="E139" s="1035">
        <v>230</v>
      </c>
      <c r="F139" s="1035">
        <v>385</v>
      </c>
      <c r="G139" s="1035">
        <v>385</v>
      </c>
      <c r="H139" s="1035">
        <v>761</v>
      </c>
      <c r="I139" s="1035">
        <v>1038</v>
      </c>
      <c r="J139" s="1338" t="s">
        <v>187</v>
      </c>
      <c r="K139" s="1338" t="s">
        <v>187</v>
      </c>
      <c r="L139" s="1364">
        <v>4502</v>
      </c>
      <c r="M139" s="227"/>
    </row>
    <row r="140" spans="1:31" s="660" customFormat="1" ht="21.95" customHeight="1" thickBot="1" x14ac:dyDescent="0.25">
      <c r="A140" s="1037"/>
      <c r="B140" s="1038" t="s">
        <v>422</v>
      </c>
      <c r="C140" s="1039">
        <v>0</v>
      </c>
      <c r="D140" s="1039">
        <v>47</v>
      </c>
      <c r="E140" s="1039">
        <v>257</v>
      </c>
      <c r="F140" s="1039">
        <v>368</v>
      </c>
      <c r="G140" s="1039">
        <v>394</v>
      </c>
      <c r="H140" s="1039">
        <v>755</v>
      </c>
      <c r="I140" s="1039">
        <v>1083</v>
      </c>
      <c r="J140" s="1342" t="s">
        <v>187</v>
      </c>
      <c r="K140" s="1342" t="s">
        <v>187</v>
      </c>
      <c r="L140" s="1366">
        <v>4542</v>
      </c>
      <c r="M140" s="227"/>
    </row>
    <row r="141" spans="1:31" ht="21.95" customHeight="1" x14ac:dyDescent="0.2">
      <c r="A141" s="960"/>
      <c r="B141" s="961" t="s">
        <v>215</v>
      </c>
      <c r="C141" s="962">
        <v>0</v>
      </c>
      <c r="D141" s="963">
        <v>41</v>
      </c>
      <c r="E141" s="963">
        <v>242</v>
      </c>
      <c r="F141" s="963">
        <v>378</v>
      </c>
      <c r="G141" s="963">
        <v>416</v>
      </c>
      <c r="H141" s="963">
        <v>757</v>
      </c>
      <c r="I141" s="963">
        <v>1123</v>
      </c>
      <c r="J141" s="1336" t="s">
        <v>187</v>
      </c>
      <c r="K141" s="1337" t="s">
        <v>187</v>
      </c>
      <c r="L141" s="964">
        <v>4556</v>
      </c>
      <c r="M141" s="227"/>
    </row>
    <row r="142" spans="1:31" ht="21.95" customHeight="1" x14ac:dyDescent="0.2">
      <c r="A142" s="960"/>
      <c r="B142" s="961" t="s">
        <v>197</v>
      </c>
      <c r="C142" s="962">
        <v>0</v>
      </c>
      <c r="D142" s="963">
        <v>40</v>
      </c>
      <c r="E142" s="963">
        <v>239</v>
      </c>
      <c r="F142" s="963">
        <v>367</v>
      </c>
      <c r="G142" s="963">
        <v>408</v>
      </c>
      <c r="H142" s="963">
        <v>775</v>
      </c>
      <c r="I142" s="963">
        <v>1134</v>
      </c>
      <c r="J142" s="1321" t="s">
        <v>187</v>
      </c>
      <c r="K142" s="1322" t="s">
        <v>187</v>
      </c>
      <c r="L142" s="964">
        <v>4560</v>
      </c>
      <c r="M142" s="227"/>
    </row>
    <row r="143" spans="1:31" ht="21.95" customHeight="1" thickBot="1" x14ac:dyDescent="0.25">
      <c r="A143" s="950"/>
      <c r="B143" s="951" t="s">
        <v>167</v>
      </c>
      <c r="C143" s="965">
        <v>0</v>
      </c>
      <c r="D143" s="953">
        <v>43</v>
      </c>
      <c r="E143" s="953">
        <v>241</v>
      </c>
      <c r="F143" s="953">
        <v>369</v>
      </c>
      <c r="G143" s="953">
        <v>402</v>
      </c>
      <c r="H143" s="953">
        <v>767</v>
      </c>
      <c r="I143" s="953">
        <v>1178</v>
      </c>
      <c r="J143" s="1323" t="s">
        <v>187</v>
      </c>
      <c r="K143" s="1324" t="s">
        <v>187</v>
      </c>
      <c r="L143" s="954">
        <v>4582</v>
      </c>
      <c r="M143" s="227"/>
    </row>
    <row r="144" spans="1:31" ht="21.95" customHeight="1" x14ac:dyDescent="0.2">
      <c r="A144" s="955"/>
      <c r="B144" s="956" t="s">
        <v>160</v>
      </c>
      <c r="C144" s="957">
        <v>0</v>
      </c>
      <c r="D144" s="958">
        <v>33</v>
      </c>
      <c r="E144" s="958">
        <v>245</v>
      </c>
      <c r="F144" s="958">
        <v>366</v>
      </c>
      <c r="G144" s="958">
        <v>415</v>
      </c>
      <c r="H144" s="958">
        <v>776</v>
      </c>
      <c r="I144" s="958">
        <v>1167</v>
      </c>
      <c r="J144" s="1325" t="s">
        <v>187</v>
      </c>
      <c r="K144" s="1326" t="s">
        <v>187</v>
      </c>
      <c r="L144" s="959">
        <v>4618</v>
      </c>
      <c r="M144" s="227"/>
    </row>
    <row r="145" spans="1:31" ht="21.95" customHeight="1" x14ac:dyDescent="0.2">
      <c r="A145" s="960"/>
      <c r="B145" s="961" t="s">
        <v>158</v>
      </c>
      <c r="C145" s="962">
        <v>0</v>
      </c>
      <c r="D145" s="963">
        <v>43</v>
      </c>
      <c r="E145" s="963">
        <v>232</v>
      </c>
      <c r="F145" s="963">
        <v>353</v>
      </c>
      <c r="G145" s="963">
        <v>423</v>
      </c>
      <c r="H145" s="963">
        <v>769</v>
      </c>
      <c r="I145" s="963">
        <v>1215</v>
      </c>
      <c r="J145" s="1327" t="s">
        <v>187</v>
      </c>
      <c r="K145" s="1328" t="s">
        <v>187</v>
      </c>
      <c r="L145" s="964">
        <v>4611</v>
      </c>
      <c r="M145" s="227"/>
    </row>
    <row r="146" spans="1:31" ht="21.95" customHeight="1" thickBot="1" x14ac:dyDescent="0.25">
      <c r="A146" s="950"/>
      <c r="B146" s="951" t="s">
        <v>159</v>
      </c>
      <c r="C146" s="965">
        <v>0</v>
      </c>
      <c r="D146" s="953">
        <v>40</v>
      </c>
      <c r="E146" s="953">
        <v>227</v>
      </c>
      <c r="F146" s="953">
        <v>353</v>
      </c>
      <c r="G146" s="953">
        <v>435</v>
      </c>
      <c r="H146" s="953">
        <v>774</v>
      </c>
      <c r="I146" s="953">
        <v>1203</v>
      </c>
      <c r="J146" s="1317" t="s">
        <v>187</v>
      </c>
      <c r="K146" s="1329" t="s">
        <v>187</v>
      </c>
      <c r="L146" s="954">
        <v>4620</v>
      </c>
      <c r="M146" s="227"/>
    </row>
    <row r="147" spans="1:31" ht="21.95" customHeight="1" thickBot="1" x14ac:dyDescent="0.25">
      <c r="A147" s="950"/>
      <c r="B147" s="951" t="s">
        <v>154</v>
      </c>
      <c r="C147" s="965">
        <v>0</v>
      </c>
      <c r="D147" s="953">
        <v>39</v>
      </c>
      <c r="E147" s="953">
        <v>216</v>
      </c>
      <c r="F147" s="953">
        <v>339</v>
      </c>
      <c r="G147" s="953">
        <v>403</v>
      </c>
      <c r="H147" s="953">
        <v>757</v>
      </c>
      <c r="I147" s="953">
        <v>1200</v>
      </c>
      <c r="J147" s="1317" t="s">
        <v>187</v>
      </c>
      <c r="K147" s="1329" t="s">
        <v>187</v>
      </c>
      <c r="L147" s="954">
        <v>4559</v>
      </c>
      <c r="M147" s="227"/>
    </row>
    <row r="148" spans="1:31" ht="21.95" customHeight="1" x14ac:dyDescent="0.2">
      <c r="A148" s="960"/>
      <c r="B148" s="961" t="s">
        <v>148</v>
      </c>
      <c r="C148" s="962">
        <v>0</v>
      </c>
      <c r="D148" s="963">
        <v>40</v>
      </c>
      <c r="E148" s="963">
        <v>222</v>
      </c>
      <c r="F148" s="963">
        <v>314</v>
      </c>
      <c r="G148" s="963">
        <v>409</v>
      </c>
      <c r="H148" s="963">
        <v>747</v>
      </c>
      <c r="I148" s="963">
        <v>1279</v>
      </c>
      <c r="J148" s="1327" t="s">
        <v>187</v>
      </c>
      <c r="K148" s="1330" t="s">
        <v>187</v>
      </c>
      <c r="L148" s="964">
        <v>4608</v>
      </c>
      <c r="M148" s="227"/>
    </row>
    <row r="149" spans="1:31" ht="21.95" customHeight="1" thickBot="1" x14ac:dyDescent="0.25">
      <c r="A149" s="950"/>
      <c r="B149" s="951" t="s">
        <v>30</v>
      </c>
      <c r="C149" s="965">
        <v>1</v>
      </c>
      <c r="D149" s="953">
        <v>31</v>
      </c>
      <c r="E149" s="953">
        <v>219</v>
      </c>
      <c r="F149" s="953">
        <v>308</v>
      </c>
      <c r="G149" s="953">
        <v>415</v>
      </c>
      <c r="H149" s="953">
        <v>765</v>
      </c>
      <c r="I149" s="953">
        <v>1276</v>
      </c>
      <c r="J149" s="1317" t="s">
        <v>187</v>
      </c>
      <c r="K149" s="1318" t="s">
        <v>187</v>
      </c>
      <c r="L149" s="954">
        <v>4585</v>
      </c>
      <c r="M149" s="227"/>
    </row>
    <row r="150" spans="1:31" x14ac:dyDescent="0.2"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</row>
    <row r="151" spans="1:31" customFormat="1" ht="12.75" x14ac:dyDescent="0.2">
      <c r="A151" s="5"/>
      <c r="B151" s="227"/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customFormat="1" ht="17.100000000000001" customHeight="1" thickBot="1" x14ac:dyDescent="0.25">
      <c r="A152" s="966" t="s">
        <v>524</v>
      </c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22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customFormat="1" ht="17.100000000000001" customHeight="1" thickBot="1" x14ac:dyDescent="0.25">
      <c r="A153" s="928"/>
      <c r="B153" s="929"/>
      <c r="C153" s="1826" t="s">
        <v>35</v>
      </c>
      <c r="D153" s="1826"/>
      <c r="E153" s="1826"/>
      <c r="F153" s="1826"/>
      <c r="G153" s="1826"/>
      <c r="H153" s="1826"/>
      <c r="I153" s="1826"/>
      <c r="J153" s="1826"/>
      <c r="K153" s="1826"/>
      <c r="L153" s="1826"/>
      <c r="M153" s="22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customFormat="1" ht="13.5" thickBot="1" x14ac:dyDescent="0.25">
      <c r="A154" s="930" t="s">
        <v>2</v>
      </c>
      <c r="B154" s="931" t="s">
        <v>3</v>
      </c>
      <c r="C154" s="1331" t="s">
        <v>4</v>
      </c>
      <c r="D154" s="1332" t="s">
        <v>5</v>
      </c>
      <c r="E154" s="1332" t="s">
        <v>6</v>
      </c>
      <c r="F154" s="1332" t="s">
        <v>7</v>
      </c>
      <c r="G154" s="1332" t="s">
        <v>8</v>
      </c>
      <c r="H154" s="1332" t="s">
        <v>9</v>
      </c>
      <c r="I154" s="1332" t="s">
        <v>10</v>
      </c>
      <c r="J154" s="1332" t="s">
        <v>487</v>
      </c>
      <c r="K154" s="1333" t="s">
        <v>488</v>
      </c>
      <c r="L154" s="1334" t="s">
        <v>12</v>
      </c>
      <c r="M154" s="22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customFormat="1" ht="12.75" x14ac:dyDescent="0.2">
      <c r="A155" s="939">
        <v>1</v>
      </c>
      <c r="B155" s="940" t="s">
        <v>15</v>
      </c>
      <c r="C155" s="20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2">
        <v>0</v>
      </c>
      <c r="L155" s="941">
        <f t="shared" ref="L155:L169" si="24">SUM(C155:K155)</f>
        <v>0</v>
      </c>
      <c r="M155" s="22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customFormat="1" ht="12.75" x14ac:dyDescent="0.2">
      <c r="A156" s="942">
        <v>2</v>
      </c>
      <c r="B156" s="943" t="s">
        <v>16</v>
      </c>
      <c r="C156" s="27">
        <v>0</v>
      </c>
      <c r="D156" s="28">
        <v>0</v>
      </c>
      <c r="E156" s="28">
        <v>0</v>
      </c>
      <c r="F156" s="28">
        <v>1</v>
      </c>
      <c r="G156" s="28">
        <v>0</v>
      </c>
      <c r="H156" s="28">
        <v>0</v>
      </c>
      <c r="I156" s="28">
        <v>1</v>
      </c>
      <c r="J156" s="28">
        <v>0</v>
      </c>
      <c r="K156" s="29">
        <v>0</v>
      </c>
      <c r="L156" s="944">
        <f t="shared" si="24"/>
        <v>2</v>
      </c>
      <c r="M156" s="22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customFormat="1" ht="12.75" x14ac:dyDescent="0.2">
      <c r="A157" s="942">
        <v>3</v>
      </c>
      <c r="B157" s="943" t="s">
        <v>17</v>
      </c>
      <c r="C157" s="27">
        <v>0</v>
      </c>
      <c r="D157" s="28">
        <v>0</v>
      </c>
      <c r="E157" s="28">
        <v>4</v>
      </c>
      <c r="F157" s="28">
        <v>3</v>
      </c>
      <c r="G157" s="28">
        <v>1</v>
      </c>
      <c r="H157" s="28">
        <v>3</v>
      </c>
      <c r="I157" s="28">
        <v>3</v>
      </c>
      <c r="J157" s="28">
        <v>1</v>
      </c>
      <c r="K157" s="29">
        <v>3</v>
      </c>
      <c r="L157" s="944">
        <f t="shared" si="24"/>
        <v>18</v>
      </c>
      <c r="M157" s="227"/>
      <c r="N157" s="770"/>
      <c r="O157" s="769"/>
      <c r="P157" s="770"/>
      <c r="Q157" s="770"/>
      <c r="R157" s="770"/>
      <c r="S157" s="769"/>
      <c r="T157" s="770"/>
      <c r="U157" s="769"/>
      <c r="V157" s="769"/>
      <c r="W157" s="770"/>
      <c r="X157" s="770"/>
      <c r="Y157" s="770"/>
      <c r="Z157" s="770"/>
      <c r="AA157" s="770"/>
      <c r="AB157" s="770"/>
      <c r="AC157" s="2"/>
      <c r="AD157" s="2"/>
      <c r="AE157" s="2"/>
    </row>
    <row r="158" spans="1:31" customFormat="1" ht="12.75" x14ac:dyDescent="0.2">
      <c r="A158" s="942">
        <v>4</v>
      </c>
      <c r="B158" s="943" t="s">
        <v>18</v>
      </c>
      <c r="C158" s="27">
        <v>0</v>
      </c>
      <c r="D158" s="28">
        <v>0</v>
      </c>
      <c r="E158" s="28">
        <v>0</v>
      </c>
      <c r="F158" s="28">
        <v>1</v>
      </c>
      <c r="G158" s="28">
        <v>0</v>
      </c>
      <c r="H158" s="28">
        <v>0</v>
      </c>
      <c r="I158" s="28">
        <v>4</v>
      </c>
      <c r="J158" s="28">
        <v>4</v>
      </c>
      <c r="K158" s="29">
        <v>2</v>
      </c>
      <c r="L158" s="944">
        <f t="shared" si="24"/>
        <v>11</v>
      </c>
      <c r="M158" s="22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customFormat="1" ht="12.75" x14ac:dyDescent="0.2">
      <c r="A159" s="942">
        <v>5</v>
      </c>
      <c r="B159" s="943" t="s">
        <v>19</v>
      </c>
      <c r="C159" s="27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I159" s="28">
        <v>2</v>
      </c>
      <c r="J159" s="28">
        <v>1</v>
      </c>
      <c r="K159" s="29">
        <v>1</v>
      </c>
      <c r="L159" s="944">
        <f t="shared" si="24"/>
        <v>4</v>
      </c>
      <c r="M159" s="22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customFormat="1" ht="12.75" x14ac:dyDescent="0.2">
      <c r="A160" s="945">
        <v>6</v>
      </c>
      <c r="B160" s="946" t="s">
        <v>20</v>
      </c>
      <c r="C160" s="27">
        <v>0</v>
      </c>
      <c r="D160" s="28">
        <v>0</v>
      </c>
      <c r="E160" s="28">
        <v>0</v>
      </c>
      <c r="F160" s="28">
        <v>1</v>
      </c>
      <c r="G160" s="28">
        <v>0</v>
      </c>
      <c r="H160" s="28">
        <v>0</v>
      </c>
      <c r="I160" s="28">
        <v>0</v>
      </c>
      <c r="J160" s="28">
        <v>0</v>
      </c>
      <c r="K160" s="29">
        <v>0</v>
      </c>
      <c r="L160" s="944">
        <f t="shared" si="24"/>
        <v>1</v>
      </c>
      <c r="M160" s="22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14" customFormat="1" ht="12.75" x14ac:dyDescent="0.2">
      <c r="A161" s="945">
        <v>7</v>
      </c>
      <c r="B161" s="946" t="s">
        <v>21</v>
      </c>
      <c r="C161" s="27">
        <v>0</v>
      </c>
      <c r="D161" s="28">
        <v>0</v>
      </c>
      <c r="E161" s="28">
        <v>0</v>
      </c>
      <c r="F161" s="28">
        <v>0</v>
      </c>
      <c r="G161" s="28">
        <v>0</v>
      </c>
      <c r="H161" s="28">
        <v>0</v>
      </c>
      <c r="I161" s="28">
        <v>0</v>
      </c>
      <c r="J161" s="28">
        <v>2</v>
      </c>
      <c r="K161" s="29">
        <v>1</v>
      </c>
      <c r="L161" s="944">
        <f t="shared" si="24"/>
        <v>3</v>
      </c>
      <c r="M161" s="227"/>
    </row>
    <row r="162" spans="1:14" customFormat="1" ht="12.75" x14ac:dyDescent="0.2">
      <c r="A162" s="942">
        <v>8</v>
      </c>
      <c r="B162" s="943" t="s">
        <v>22</v>
      </c>
      <c r="C162" s="27">
        <v>0</v>
      </c>
      <c r="D162" s="28">
        <v>0</v>
      </c>
      <c r="E162" s="28">
        <v>0</v>
      </c>
      <c r="F162" s="28">
        <v>0</v>
      </c>
      <c r="G162" s="28">
        <v>0</v>
      </c>
      <c r="H162" s="28">
        <v>0</v>
      </c>
      <c r="I162" s="28">
        <v>0</v>
      </c>
      <c r="J162" s="28">
        <v>0</v>
      </c>
      <c r="K162" s="29">
        <v>0</v>
      </c>
      <c r="L162" s="944">
        <f t="shared" si="24"/>
        <v>0</v>
      </c>
      <c r="M162" s="227"/>
    </row>
    <row r="163" spans="1:14" customFormat="1" ht="12.75" x14ac:dyDescent="0.2">
      <c r="A163" s="942">
        <v>9</v>
      </c>
      <c r="B163" s="943" t="s">
        <v>23</v>
      </c>
      <c r="C163" s="27">
        <v>0</v>
      </c>
      <c r="D163" s="28">
        <v>0</v>
      </c>
      <c r="E163" s="28">
        <v>0</v>
      </c>
      <c r="F163" s="28">
        <v>0</v>
      </c>
      <c r="G163" s="28">
        <v>0</v>
      </c>
      <c r="H163" s="28">
        <v>1</v>
      </c>
      <c r="I163" s="28">
        <v>1</v>
      </c>
      <c r="J163" s="28">
        <v>1</v>
      </c>
      <c r="K163" s="29">
        <v>0</v>
      </c>
      <c r="L163" s="944">
        <f t="shared" si="24"/>
        <v>3</v>
      </c>
      <c r="M163" s="227"/>
    </row>
    <row r="164" spans="1:14" customFormat="1" ht="12.75" x14ac:dyDescent="0.2">
      <c r="A164" s="942">
        <v>10</v>
      </c>
      <c r="B164" s="943" t="s">
        <v>24</v>
      </c>
      <c r="C164" s="27">
        <v>0</v>
      </c>
      <c r="D164" s="28">
        <v>0</v>
      </c>
      <c r="E164" s="28">
        <v>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9">
        <v>0</v>
      </c>
      <c r="L164" s="944">
        <f t="shared" si="24"/>
        <v>0</v>
      </c>
      <c r="M164" s="227"/>
    </row>
    <row r="165" spans="1:14" customFormat="1" ht="12.75" x14ac:dyDescent="0.2">
      <c r="A165" s="945">
        <v>11</v>
      </c>
      <c r="B165" s="946" t="s">
        <v>25</v>
      </c>
      <c r="C165" s="27">
        <v>0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9">
        <v>0</v>
      </c>
      <c r="L165" s="944">
        <f t="shared" si="24"/>
        <v>0</v>
      </c>
      <c r="M165" s="227"/>
    </row>
    <row r="166" spans="1:14" customFormat="1" ht="12.75" x14ac:dyDescent="0.2">
      <c r="A166" s="942">
        <v>12</v>
      </c>
      <c r="B166" s="943" t="s">
        <v>26</v>
      </c>
      <c r="C166" s="27">
        <v>0</v>
      </c>
      <c r="D166" s="28">
        <v>0</v>
      </c>
      <c r="E166" s="28">
        <v>1</v>
      </c>
      <c r="F166" s="28">
        <v>1</v>
      </c>
      <c r="G166" s="28">
        <v>0</v>
      </c>
      <c r="H166" s="28">
        <v>0</v>
      </c>
      <c r="I166" s="28">
        <v>0</v>
      </c>
      <c r="J166" s="28">
        <v>0</v>
      </c>
      <c r="K166" s="29">
        <v>0</v>
      </c>
      <c r="L166" s="944">
        <f t="shared" si="24"/>
        <v>2</v>
      </c>
      <c r="M166" s="227"/>
    </row>
    <row r="167" spans="1:14" customFormat="1" ht="12.75" x14ac:dyDescent="0.2">
      <c r="A167" s="942">
        <v>13</v>
      </c>
      <c r="B167" s="943" t="s">
        <v>27</v>
      </c>
      <c r="C167" s="27">
        <v>0</v>
      </c>
      <c r="D167" s="28">
        <v>0</v>
      </c>
      <c r="E167" s="28">
        <v>0</v>
      </c>
      <c r="F167" s="28">
        <v>2</v>
      </c>
      <c r="G167" s="28">
        <v>2</v>
      </c>
      <c r="H167" s="28">
        <v>5</v>
      </c>
      <c r="I167" s="28">
        <v>7</v>
      </c>
      <c r="J167" s="28">
        <v>2</v>
      </c>
      <c r="K167" s="29">
        <v>2</v>
      </c>
      <c r="L167" s="944">
        <f t="shared" si="24"/>
        <v>20</v>
      </c>
      <c r="M167" s="227"/>
    </row>
    <row r="168" spans="1:14" customFormat="1" ht="12.75" x14ac:dyDescent="0.2">
      <c r="A168" s="942">
        <v>14</v>
      </c>
      <c r="B168" s="943" t="s">
        <v>28</v>
      </c>
      <c r="C168" s="27">
        <v>0</v>
      </c>
      <c r="D168" s="28">
        <v>0</v>
      </c>
      <c r="E168" s="28">
        <v>0</v>
      </c>
      <c r="F168" s="28">
        <v>1</v>
      </c>
      <c r="G168" s="28">
        <v>0</v>
      </c>
      <c r="H168" s="28">
        <v>1</v>
      </c>
      <c r="I168" s="28">
        <v>1</v>
      </c>
      <c r="J168" s="28">
        <v>8</v>
      </c>
      <c r="K168" s="29">
        <v>0</v>
      </c>
      <c r="L168" s="944">
        <f t="shared" si="24"/>
        <v>11</v>
      </c>
      <c r="M168" s="227"/>
    </row>
    <row r="169" spans="1:14" customFormat="1" ht="15" customHeight="1" thickBot="1" x14ac:dyDescent="0.25">
      <c r="A169" s="947">
        <v>15</v>
      </c>
      <c r="B169" s="948" t="s">
        <v>29</v>
      </c>
      <c r="C169" s="881">
        <v>0</v>
      </c>
      <c r="D169" s="35">
        <v>0</v>
      </c>
      <c r="E169" s="35">
        <v>0</v>
      </c>
      <c r="F169" s="35">
        <v>0</v>
      </c>
      <c r="G169" s="35">
        <v>1</v>
      </c>
      <c r="H169" s="35">
        <v>0</v>
      </c>
      <c r="I169" s="35">
        <v>0</v>
      </c>
      <c r="J169" s="35">
        <v>0</v>
      </c>
      <c r="K169" s="882">
        <v>0</v>
      </c>
      <c r="L169" s="949">
        <f t="shared" si="24"/>
        <v>1</v>
      </c>
      <c r="M169" s="227"/>
    </row>
    <row r="170" spans="1:14" customFormat="1" ht="21.95" customHeight="1" x14ac:dyDescent="0.2">
      <c r="A170" s="813"/>
      <c r="B170" s="1514" t="s">
        <v>519</v>
      </c>
      <c r="C170" s="1516">
        <f t="shared" ref="C170:L170" si="25">SUM(C155:C169)</f>
        <v>0</v>
      </c>
      <c r="D170" s="177">
        <f t="shared" si="25"/>
        <v>0</v>
      </c>
      <c r="E170" s="177">
        <f t="shared" si="25"/>
        <v>5</v>
      </c>
      <c r="F170" s="177">
        <f t="shared" si="25"/>
        <v>10</v>
      </c>
      <c r="G170" s="177">
        <f t="shared" si="25"/>
        <v>4</v>
      </c>
      <c r="H170" s="177">
        <f t="shared" si="25"/>
        <v>10</v>
      </c>
      <c r="I170" s="177">
        <f t="shared" si="25"/>
        <v>19</v>
      </c>
      <c r="J170" s="177">
        <f t="shared" si="25"/>
        <v>19</v>
      </c>
      <c r="K170" s="1512">
        <f t="shared" si="25"/>
        <v>9</v>
      </c>
      <c r="L170" s="1515">
        <f t="shared" si="25"/>
        <v>76</v>
      </c>
      <c r="M170" s="227"/>
      <c r="N170" t="s">
        <v>161</v>
      </c>
    </row>
    <row r="171" spans="1:14" s="824" customFormat="1" ht="21.95" customHeight="1" thickBot="1" x14ac:dyDescent="0.25">
      <c r="A171" s="810"/>
      <c r="B171" s="331" t="s">
        <v>489</v>
      </c>
      <c r="C171" s="209">
        <v>0</v>
      </c>
      <c r="D171" s="203">
        <v>0</v>
      </c>
      <c r="E171" s="203">
        <v>6</v>
      </c>
      <c r="F171" s="203">
        <v>10</v>
      </c>
      <c r="G171" s="203">
        <v>3</v>
      </c>
      <c r="H171" s="203">
        <v>13</v>
      </c>
      <c r="I171" s="203">
        <v>17</v>
      </c>
      <c r="J171" s="203">
        <v>16</v>
      </c>
      <c r="K171" s="1513">
        <v>14</v>
      </c>
      <c r="L171" s="883">
        <v>79</v>
      </c>
      <c r="M171" s="227"/>
      <c r="N171" s="824" t="s">
        <v>161</v>
      </c>
    </row>
    <row r="172" spans="1:14" s="837" customFormat="1" ht="21.95" customHeight="1" x14ac:dyDescent="0.2">
      <c r="A172" s="1302"/>
      <c r="B172" s="1303" t="s">
        <v>451</v>
      </c>
      <c r="C172" s="1376">
        <v>0</v>
      </c>
      <c r="D172" s="1376">
        <v>1</v>
      </c>
      <c r="E172" s="1376">
        <v>5</v>
      </c>
      <c r="F172" s="1376">
        <v>13</v>
      </c>
      <c r="G172" s="1376">
        <v>4</v>
      </c>
      <c r="H172" s="1376">
        <v>19</v>
      </c>
      <c r="I172" s="1376">
        <v>14</v>
      </c>
      <c r="J172" s="1341" t="s">
        <v>187</v>
      </c>
      <c r="K172" s="1341" t="s">
        <v>187</v>
      </c>
      <c r="L172" s="1377">
        <v>96</v>
      </c>
      <c r="M172" s="227"/>
      <c r="N172" s="837" t="s">
        <v>161</v>
      </c>
    </row>
    <row r="173" spans="1:14" s="837" customFormat="1" ht="21.95" customHeight="1" x14ac:dyDescent="0.2">
      <c r="A173" s="1016"/>
      <c r="B173" s="1017" t="s">
        <v>446</v>
      </c>
      <c r="C173" s="1035">
        <v>0</v>
      </c>
      <c r="D173" s="1035">
        <v>1</v>
      </c>
      <c r="E173" s="1035">
        <v>7</v>
      </c>
      <c r="F173" s="1035">
        <v>13</v>
      </c>
      <c r="G173" s="1035">
        <v>3</v>
      </c>
      <c r="H173" s="1035">
        <v>12</v>
      </c>
      <c r="I173" s="1035">
        <v>15</v>
      </c>
      <c r="J173" s="1338" t="s">
        <v>187</v>
      </c>
      <c r="K173" s="1338" t="s">
        <v>187</v>
      </c>
      <c r="L173" s="1364">
        <v>91</v>
      </c>
      <c r="M173" s="227"/>
    </row>
    <row r="174" spans="1:14" s="664" customFormat="1" ht="21.95" customHeight="1" thickBot="1" x14ac:dyDescent="0.25">
      <c r="A174" s="1037"/>
      <c r="B174" s="1038" t="s">
        <v>422</v>
      </c>
      <c r="C174" s="1039">
        <v>0</v>
      </c>
      <c r="D174" s="1039">
        <v>0</v>
      </c>
      <c r="E174" s="1039">
        <v>7</v>
      </c>
      <c r="F174" s="1039">
        <v>12</v>
      </c>
      <c r="G174" s="1039">
        <v>4</v>
      </c>
      <c r="H174" s="1039">
        <v>15</v>
      </c>
      <c r="I174" s="1039">
        <v>14</v>
      </c>
      <c r="J174" s="1342" t="s">
        <v>187</v>
      </c>
      <c r="K174" s="1342" t="s">
        <v>187</v>
      </c>
      <c r="L174" s="1366">
        <v>94</v>
      </c>
      <c r="M174" s="227"/>
    </row>
    <row r="175" spans="1:14" s="141" customFormat="1" ht="21.95" customHeight="1" x14ac:dyDescent="0.2">
      <c r="A175" s="960"/>
      <c r="B175" s="961" t="s">
        <v>215</v>
      </c>
      <c r="C175" s="969">
        <v>0</v>
      </c>
      <c r="D175" s="963">
        <v>0</v>
      </c>
      <c r="E175" s="963">
        <v>7</v>
      </c>
      <c r="F175" s="963">
        <v>14</v>
      </c>
      <c r="G175" s="963">
        <v>6</v>
      </c>
      <c r="H175" s="963">
        <v>9</v>
      </c>
      <c r="I175" s="963">
        <v>11</v>
      </c>
      <c r="J175" s="1336" t="s">
        <v>187</v>
      </c>
      <c r="K175" s="1337" t="s">
        <v>187</v>
      </c>
      <c r="L175" s="964">
        <v>91</v>
      </c>
      <c r="M175" s="227"/>
    </row>
    <row r="176" spans="1:14" s="141" customFormat="1" ht="21.95" customHeight="1" x14ac:dyDescent="0.2">
      <c r="A176" s="960"/>
      <c r="B176" s="961" t="s">
        <v>197</v>
      </c>
      <c r="C176" s="969">
        <v>0</v>
      </c>
      <c r="D176" s="963">
        <v>0</v>
      </c>
      <c r="E176" s="963">
        <v>8</v>
      </c>
      <c r="F176" s="963">
        <v>12</v>
      </c>
      <c r="G176" s="963">
        <v>4</v>
      </c>
      <c r="H176" s="963">
        <v>11</v>
      </c>
      <c r="I176" s="963">
        <v>12</v>
      </c>
      <c r="J176" s="1321" t="s">
        <v>187</v>
      </c>
      <c r="K176" s="1322" t="s">
        <v>187</v>
      </c>
      <c r="L176" s="964">
        <v>93</v>
      </c>
      <c r="M176" s="227"/>
    </row>
    <row r="177" spans="1:28" s="141" customFormat="1" ht="21.95" customHeight="1" thickBot="1" x14ac:dyDescent="0.25">
      <c r="A177" s="950"/>
      <c r="B177" s="951" t="s">
        <v>167</v>
      </c>
      <c r="C177" s="952">
        <v>0</v>
      </c>
      <c r="D177" s="953">
        <v>0</v>
      </c>
      <c r="E177" s="953">
        <v>9</v>
      </c>
      <c r="F177" s="953">
        <v>12</v>
      </c>
      <c r="G177" s="953">
        <v>3</v>
      </c>
      <c r="H177" s="953">
        <v>12</v>
      </c>
      <c r="I177" s="953">
        <v>13</v>
      </c>
      <c r="J177" s="1323" t="s">
        <v>187</v>
      </c>
      <c r="K177" s="1324" t="s">
        <v>187</v>
      </c>
      <c r="L177" s="954">
        <v>96</v>
      </c>
      <c r="M177" s="227"/>
    </row>
    <row r="178" spans="1:28" s="141" customFormat="1" ht="21.95" customHeight="1" x14ac:dyDescent="0.2">
      <c r="A178" s="955"/>
      <c r="B178" s="956" t="s">
        <v>160</v>
      </c>
      <c r="C178" s="968">
        <v>0</v>
      </c>
      <c r="D178" s="958">
        <v>0</v>
      </c>
      <c r="E178" s="958">
        <v>9</v>
      </c>
      <c r="F178" s="958">
        <v>12</v>
      </c>
      <c r="G178" s="958">
        <v>7</v>
      </c>
      <c r="H178" s="958">
        <v>13</v>
      </c>
      <c r="I178" s="958">
        <v>12</v>
      </c>
      <c r="J178" s="1325" t="s">
        <v>187</v>
      </c>
      <c r="K178" s="1326" t="s">
        <v>187</v>
      </c>
      <c r="L178" s="959">
        <v>100</v>
      </c>
      <c r="M178" s="227"/>
    </row>
    <row r="179" spans="1:28" s="141" customFormat="1" ht="21.95" customHeight="1" x14ac:dyDescent="0.2">
      <c r="A179" s="960"/>
      <c r="B179" s="961" t="s">
        <v>158</v>
      </c>
      <c r="C179" s="969">
        <v>0</v>
      </c>
      <c r="D179" s="963">
        <v>0</v>
      </c>
      <c r="E179" s="963">
        <v>8</v>
      </c>
      <c r="F179" s="963">
        <v>10</v>
      </c>
      <c r="G179" s="963">
        <v>7</v>
      </c>
      <c r="H179" s="963">
        <v>14</v>
      </c>
      <c r="I179" s="963">
        <v>15</v>
      </c>
      <c r="J179" s="1327" t="s">
        <v>187</v>
      </c>
      <c r="K179" s="1328" t="s">
        <v>187</v>
      </c>
      <c r="L179" s="964">
        <v>100</v>
      </c>
      <c r="M179" s="227"/>
    </row>
    <row r="180" spans="1:28" s="141" customFormat="1" ht="21.95" customHeight="1" thickBot="1" x14ac:dyDescent="0.25">
      <c r="A180" s="950"/>
      <c r="B180" s="951" t="s">
        <v>159</v>
      </c>
      <c r="C180" s="952">
        <v>0</v>
      </c>
      <c r="D180" s="953">
        <v>0</v>
      </c>
      <c r="E180" s="953">
        <v>3</v>
      </c>
      <c r="F180" s="953">
        <v>9</v>
      </c>
      <c r="G180" s="953">
        <v>8</v>
      </c>
      <c r="H180" s="953">
        <v>7</v>
      </c>
      <c r="I180" s="953">
        <v>14</v>
      </c>
      <c r="J180" s="1317" t="s">
        <v>187</v>
      </c>
      <c r="K180" s="1329" t="s">
        <v>187</v>
      </c>
      <c r="L180" s="954">
        <v>78</v>
      </c>
      <c r="M180" s="227"/>
    </row>
    <row r="181" spans="1:28" s="141" customFormat="1" ht="21.95" customHeight="1" thickBot="1" x14ac:dyDescent="0.25">
      <c r="A181" s="950"/>
      <c r="B181" s="951" t="s">
        <v>154</v>
      </c>
      <c r="C181" s="952">
        <v>0</v>
      </c>
      <c r="D181" s="953">
        <v>0</v>
      </c>
      <c r="E181" s="953">
        <v>5</v>
      </c>
      <c r="F181" s="953">
        <v>7</v>
      </c>
      <c r="G181" s="953">
        <v>6</v>
      </c>
      <c r="H181" s="953">
        <v>7</v>
      </c>
      <c r="I181" s="953">
        <v>18</v>
      </c>
      <c r="J181" s="1317" t="s">
        <v>187</v>
      </c>
      <c r="K181" s="1329" t="s">
        <v>187</v>
      </c>
      <c r="L181" s="954">
        <v>80</v>
      </c>
      <c r="M181" s="227"/>
    </row>
    <row r="182" spans="1:28" s="141" customFormat="1" ht="21.95" customHeight="1" x14ac:dyDescent="0.2">
      <c r="A182" s="960"/>
      <c r="B182" s="961" t="s">
        <v>148</v>
      </c>
      <c r="C182" s="969">
        <v>0</v>
      </c>
      <c r="D182" s="963">
        <v>0</v>
      </c>
      <c r="E182" s="963">
        <v>4</v>
      </c>
      <c r="F182" s="963">
        <v>5</v>
      </c>
      <c r="G182" s="963">
        <v>6</v>
      </c>
      <c r="H182" s="963">
        <v>9</v>
      </c>
      <c r="I182" s="963">
        <v>21</v>
      </c>
      <c r="J182" s="1327" t="s">
        <v>187</v>
      </c>
      <c r="K182" s="1330" t="s">
        <v>187</v>
      </c>
      <c r="L182" s="964">
        <v>81</v>
      </c>
      <c r="M182" s="227"/>
    </row>
    <row r="183" spans="1:28" s="141" customFormat="1" ht="21.95" customHeight="1" thickBot="1" x14ac:dyDescent="0.25">
      <c r="A183" s="950"/>
      <c r="B183" s="951" t="s">
        <v>30</v>
      </c>
      <c r="C183" s="952">
        <v>0</v>
      </c>
      <c r="D183" s="953">
        <v>0</v>
      </c>
      <c r="E183" s="953">
        <v>5</v>
      </c>
      <c r="F183" s="953">
        <v>6</v>
      </c>
      <c r="G183" s="953">
        <v>8</v>
      </c>
      <c r="H183" s="953">
        <v>9</v>
      </c>
      <c r="I183" s="953">
        <v>17</v>
      </c>
      <c r="J183" s="1317" t="s">
        <v>187</v>
      </c>
      <c r="K183" s="1318" t="s">
        <v>187</v>
      </c>
      <c r="L183" s="954">
        <v>86</v>
      </c>
      <c r="M183" s="227"/>
    </row>
    <row r="184" spans="1:28" x14ac:dyDescent="0.2">
      <c r="B184" s="227"/>
      <c r="C184" s="227"/>
      <c r="D184" s="227"/>
      <c r="E184" s="227"/>
      <c r="F184" s="227"/>
      <c r="G184" s="227"/>
      <c r="H184" s="227"/>
      <c r="I184" s="227"/>
      <c r="J184" s="227"/>
      <c r="K184" s="227"/>
      <c r="L184" s="227"/>
      <c r="M184" s="227"/>
    </row>
    <row r="185" spans="1:28" x14ac:dyDescent="0.2">
      <c r="B185" s="227"/>
      <c r="C185" s="227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</row>
    <row r="186" spans="1:28" customFormat="1" ht="12.75" x14ac:dyDescent="0.2">
      <c r="A186" s="5"/>
      <c r="B186" s="227"/>
      <c r="C186" s="227"/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</row>
    <row r="187" spans="1:28" customFormat="1" ht="17.100000000000001" customHeight="1" thickBot="1" x14ac:dyDescent="0.25">
      <c r="A187" s="966" t="s">
        <v>525</v>
      </c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227"/>
    </row>
    <row r="188" spans="1:28" customFormat="1" ht="17.100000000000001" customHeight="1" thickBot="1" x14ac:dyDescent="0.25">
      <c r="A188" s="928"/>
      <c r="B188" s="929"/>
      <c r="C188" s="1826" t="s">
        <v>36</v>
      </c>
      <c r="D188" s="1826"/>
      <c r="E188" s="1826"/>
      <c r="F188" s="1826"/>
      <c r="G188" s="1826"/>
      <c r="H188" s="1826"/>
      <c r="I188" s="1826"/>
      <c r="J188" s="1826"/>
      <c r="K188" s="1826"/>
      <c r="L188" s="1826"/>
      <c r="M188" s="227"/>
    </row>
    <row r="189" spans="1:28" customFormat="1" ht="13.5" thickBot="1" x14ac:dyDescent="0.25">
      <c r="A189" s="930" t="s">
        <v>2</v>
      </c>
      <c r="B189" s="931" t="s">
        <v>3</v>
      </c>
      <c r="C189" s="1331" t="s">
        <v>4</v>
      </c>
      <c r="D189" s="1332" t="s">
        <v>5</v>
      </c>
      <c r="E189" s="1332" t="s">
        <v>6</v>
      </c>
      <c r="F189" s="1332" t="s">
        <v>7</v>
      </c>
      <c r="G189" s="1332" t="s">
        <v>8</v>
      </c>
      <c r="H189" s="1332" t="s">
        <v>9</v>
      </c>
      <c r="I189" s="1332" t="s">
        <v>10</v>
      </c>
      <c r="J189" s="1332" t="s">
        <v>487</v>
      </c>
      <c r="K189" s="1333" t="s">
        <v>488</v>
      </c>
      <c r="L189" s="1334" t="s">
        <v>12</v>
      </c>
      <c r="M189" s="227"/>
    </row>
    <row r="190" spans="1:28" customFormat="1" ht="12.75" x14ac:dyDescent="0.2">
      <c r="A190" s="939">
        <v>1</v>
      </c>
      <c r="B190" s="940" t="s">
        <v>15</v>
      </c>
      <c r="C190" s="20">
        <v>0</v>
      </c>
      <c r="D190" s="21">
        <v>15</v>
      </c>
      <c r="E190" s="21">
        <v>9</v>
      </c>
      <c r="F190" s="21">
        <v>3</v>
      </c>
      <c r="G190" s="21">
        <v>0</v>
      </c>
      <c r="H190" s="21">
        <v>1</v>
      </c>
      <c r="I190" s="21">
        <v>1</v>
      </c>
      <c r="J190" s="21">
        <v>0</v>
      </c>
      <c r="K190" s="22">
        <v>0</v>
      </c>
      <c r="L190" s="941">
        <f t="shared" ref="L190:L204" si="26">SUM(C190:K190)</f>
        <v>29</v>
      </c>
      <c r="M190" s="227"/>
    </row>
    <row r="191" spans="1:28" customFormat="1" ht="12.75" x14ac:dyDescent="0.2">
      <c r="A191" s="942">
        <v>2</v>
      </c>
      <c r="B191" s="943" t="s">
        <v>16</v>
      </c>
      <c r="C191" s="27">
        <v>0</v>
      </c>
      <c r="D191" s="28">
        <v>7</v>
      </c>
      <c r="E191" s="28">
        <v>11</v>
      </c>
      <c r="F191" s="28">
        <v>3</v>
      </c>
      <c r="G191" s="28">
        <v>1</v>
      </c>
      <c r="H191" s="28">
        <v>0</v>
      </c>
      <c r="I191" s="28">
        <v>1</v>
      </c>
      <c r="J191" s="28">
        <v>1</v>
      </c>
      <c r="K191" s="29">
        <v>0</v>
      </c>
      <c r="L191" s="944">
        <f t="shared" si="26"/>
        <v>24</v>
      </c>
      <c r="M191" s="227"/>
    </row>
    <row r="192" spans="1:28" customFormat="1" ht="12.75" x14ac:dyDescent="0.2">
      <c r="A192" s="942">
        <v>3</v>
      </c>
      <c r="B192" s="943" t="s">
        <v>17</v>
      </c>
      <c r="C192" s="27">
        <v>0</v>
      </c>
      <c r="D192" s="28">
        <v>4</v>
      </c>
      <c r="E192" s="28">
        <v>7</v>
      </c>
      <c r="F192" s="28">
        <v>1</v>
      </c>
      <c r="G192" s="28">
        <v>1</v>
      </c>
      <c r="H192" s="28">
        <v>2</v>
      </c>
      <c r="I192" s="28">
        <v>2</v>
      </c>
      <c r="J192" s="28">
        <v>0</v>
      </c>
      <c r="K192" s="29">
        <v>0</v>
      </c>
      <c r="L192" s="944">
        <f t="shared" si="26"/>
        <v>17</v>
      </c>
      <c r="M192" s="227"/>
      <c r="N192" s="772"/>
      <c r="O192" s="771"/>
      <c r="P192" s="772"/>
      <c r="Q192" s="772"/>
      <c r="R192" s="772"/>
      <c r="S192" s="771"/>
      <c r="T192" s="772"/>
      <c r="U192" s="771"/>
      <c r="V192" s="771"/>
      <c r="W192" s="772"/>
      <c r="X192" s="772"/>
      <c r="Y192" s="772"/>
      <c r="Z192" s="772"/>
      <c r="AA192" s="772"/>
      <c r="AB192" s="772"/>
    </row>
    <row r="193" spans="1:16" customFormat="1" ht="12.75" x14ac:dyDescent="0.2">
      <c r="A193" s="942">
        <v>4</v>
      </c>
      <c r="B193" s="943" t="s">
        <v>18</v>
      </c>
      <c r="C193" s="27">
        <v>0</v>
      </c>
      <c r="D193" s="28">
        <v>2</v>
      </c>
      <c r="E193" s="28">
        <v>6</v>
      </c>
      <c r="F193" s="28">
        <v>1</v>
      </c>
      <c r="G193" s="28">
        <v>3</v>
      </c>
      <c r="H193" s="28">
        <v>0</v>
      </c>
      <c r="I193" s="28">
        <v>0</v>
      </c>
      <c r="J193" s="28">
        <v>0</v>
      </c>
      <c r="K193" s="29">
        <v>0</v>
      </c>
      <c r="L193" s="944">
        <f t="shared" si="26"/>
        <v>12</v>
      </c>
      <c r="M193" s="227"/>
    </row>
    <row r="194" spans="1:16" customFormat="1" ht="12.75" x14ac:dyDescent="0.2">
      <c r="A194" s="942">
        <v>5</v>
      </c>
      <c r="B194" s="943" t="s">
        <v>19</v>
      </c>
      <c r="C194" s="27">
        <v>0</v>
      </c>
      <c r="D194" s="28">
        <v>4</v>
      </c>
      <c r="E194" s="28">
        <v>12</v>
      </c>
      <c r="F194" s="28">
        <v>3</v>
      </c>
      <c r="G194" s="28">
        <v>1</v>
      </c>
      <c r="H194" s="28">
        <v>0</v>
      </c>
      <c r="I194" s="28">
        <v>0</v>
      </c>
      <c r="J194" s="28">
        <v>0</v>
      </c>
      <c r="K194" s="29">
        <v>0</v>
      </c>
      <c r="L194" s="944">
        <f t="shared" si="26"/>
        <v>20</v>
      </c>
      <c r="M194" s="227"/>
    </row>
    <row r="195" spans="1:16" customFormat="1" ht="12.75" x14ac:dyDescent="0.2">
      <c r="A195" s="945">
        <v>6</v>
      </c>
      <c r="B195" s="946" t="s">
        <v>20</v>
      </c>
      <c r="C195" s="27">
        <v>0</v>
      </c>
      <c r="D195" s="28">
        <v>8</v>
      </c>
      <c r="E195" s="28">
        <v>5</v>
      </c>
      <c r="F195" s="28">
        <v>1</v>
      </c>
      <c r="G195" s="28">
        <v>2</v>
      </c>
      <c r="H195" s="28">
        <v>0</v>
      </c>
      <c r="I195" s="28">
        <v>0</v>
      </c>
      <c r="J195" s="28">
        <v>0</v>
      </c>
      <c r="K195" s="29">
        <v>0</v>
      </c>
      <c r="L195" s="944">
        <f t="shared" si="26"/>
        <v>16</v>
      </c>
      <c r="M195" s="227"/>
    </row>
    <row r="196" spans="1:16" customFormat="1" ht="12.75" x14ac:dyDescent="0.2">
      <c r="A196" s="945">
        <v>7</v>
      </c>
      <c r="B196" s="946" t="s">
        <v>21</v>
      </c>
      <c r="C196" s="27">
        <v>0</v>
      </c>
      <c r="D196" s="28">
        <v>7</v>
      </c>
      <c r="E196" s="28">
        <v>9</v>
      </c>
      <c r="F196" s="28">
        <v>4</v>
      </c>
      <c r="G196" s="28">
        <v>0</v>
      </c>
      <c r="H196" s="28">
        <v>0</v>
      </c>
      <c r="I196" s="28">
        <v>0</v>
      </c>
      <c r="J196" s="28">
        <v>0</v>
      </c>
      <c r="K196" s="29">
        <v>0</v>
      </c>
      <c r="L196" s="944">
        <f t="shared" si="26"/>
        <v>20</v>
      </c>
      <c r="M196" s="227"/>
    </row>
    <row r="197" spans="1:16" customFormat="1" ht="12.75" x14ac:dyDescent="0.2">
      <c r="A197" s="942">
        <v>8</v>
      </c>
      <c r="B197" s="943" t="s">
        <v>22</v>
      </c>
      <c r="C197" s="27">
        <v>0</v>
      </c>
      <c r="D197" s="28">
        <v>1</v>
      </c>
      <c r="E197" s="28">
        <v>3</v>
      </c>
      <c r="F197" s="28">
        <v>3</v>
      </c>
      <c r="G197" s="28">
        <v>0</v>
      </c>
      <c r="H197" s="28">
        <v>0</v>
      </c>
      <c r="I197" s="28">
        <v>0</v>
      </c>
      <c r="J197" s="28">
        <v>0</v>
      </c>
      <c r="K197" s="29">
        <v>0</v>
      </c>
      <c r="L197" s="944">
        <f t="shared" si="26"/>
        <v>7</v>
      </c>
      <c r="M197" s="227"/>
    </row>
    <row r="198" spans="1:16" customFormat="1" ht="12.75" x14ac:dyDescent="0.2">
      <c r="A198" s="942">
        <v>9</v>
      </c>
      <c r="B198" s="943" t="s">
        <v>23</v>
      </c>
      <c r="C198" s="27">
        <v>0</v>
      </c>
      <c r="D198" s="28">
        <v>2</v>
      </c>
      <c r="E198" s="28">
        <v>0</v>
      </c>
      <c r="F198" s="28">
        <v>1</v>
      </c>
      <c r="G198" s="28">
        <v>0</v>
      </c>
      <c r="H198" s="28">
        <v>0</v>
      </c>
      <c r="I198" s="28">
        <v>0</v>
      </c>
      <c r="J198" s="28">
        <v>0</v>
      </c>
      <c r="K198" s="29">
        <v>0</v>
      </c>
      <c r="L198" s="944">
        <f t="shared" si="26"/>
        <v>3</v>
      </c>
      <c r="M198" s="227"/>
    </row>
    <row r="199" spans="1:16" customFormat="1" ht="12.75" x14ac:dyDescent="0.2">
      <c r="A199" s="942">
        <v>10</v>
      </c>
      <c r="B199" s="943" t="s">
        <v>24</v>
      </c>
      <c r="C199" s="27">
        <v>0</v>
      </c>
      <c r="D199" s="28">
        <v>2</v>
      </c>
      <c r="E199" s="28">
        <v>4</v>
      </c>
      <c r="F199" s="28">
        <v>3</v>
      </c>
      <c r="G199" s="28">
        <v>0</v>
      </c>
      <c r="H199" s="28">
        <v>0</v>
      </c>
      <c r="I199" s="28">
        <v>0</v>
      </c>
      <c r="J199" s="28">
        <v>0</v>
      </c>
      <c r="K199" s="29">
        <v>0</v>
      </c>
      <c r="L199" s="944">
        <f t="shared" si="26"/>
        <v>9</v>
      </c>
      <c r="M199" s="227"/>
    </row>
    <row r="200" spans="1:16" customFormat="1" ht="12.75" x14ac:dyDescent="0.2">
      <c r="A200" s="945">
        <v>11</v>
      </c>
      <c r="B200" s="946" t="s">
        <v>25</v>
      </c>
      <c r="C200" s="27">
        <v>0</v>
      </c>
      <c r="D200" s="28">
        <v>4</v>
      </c>
      <c r="E200" s="28">
        <v>4</v>
      </c>
      <c r="F200" s="28">
        <v>0</v>
      </c>
      <c r="G200" s="28">
        <v>1</v>
      </c>
      <c r="H200" s="28">
        <v>0</v>
      </c>
      <c r="I200" s="28">
        <v>0</v>
      </c>
      <c r="J200" s="28">
        <v>0</v>
      </c>
      <c r="K200" s="29">
        <v>0</v>
      </c>
      <c r="L200" s="944">
        <f t="shared" si="26"/>
        <v>9</v>
      </c>
      <c r="M200" s="227"/>
      <c r="O200" t="s">
        <v>161</v>
      </c>
      <c r="P200" t="s">
        <v>161</v>
      </c>
    </row>
    <row r="201" spans="1:16" customFormat="1" ht="12.75" x14ac:dyDescent="0.2">
      <c r="A201" s="942">
        <v>12</v>
      </c>
      <c r="B201" s="943" t="s">
        <v>26</v>
      </c>
      <c r="C201" s="27">
        <v>0</v>
      </c>
      <c r="D201" s="28">
        <v>13</v>
      </c>
      <c r="E201" s="28">
        <v>16</v>
      </c>
      <c r="F201" s="28">
        <v>3</v>
      </c>
      <c r="G201" s="28">
        <v>0</v>
      </c>
      <c r="H201" s="28">
        <v>0</v>
      </c>
      <c r="I201" s="28">
        <v>0</v>
      </c>
      <c r="J201" s="28">
        <v>0</v>
      </c>
      <c r="K201" s="29">
        <v>0</v>
      </c>
      <c r="L201" s="944">
        <f t="shared" si="26"/>
        <v>32</v>
      </c>
      <c r="M201" s="227"/>
    </row>
    <row r="202" spans="1:16" customFormat="1" ht="12.75" x14ac:dyDescent="0.2">
      <c r="A202" s="942">
        <v>13</v>
      </c>
      <c r="B202" s="943" t="s">
        <v>27</v>
      </c>
      <c r="C202" s="27">
        <v>0</v>
      </c>
      <c r="D202" s="28">
        <v>3</v>
      </c>
      <c r="E202" s="28">
        <v>6</v>
      </c>
      <c r="F202" s="28">
        <v>2</v>
      </c>
      <c r="G202" s="28">
        <v>0</v>
      </c>
      <c r="H202" s="28">
        <v>0</v>
      </c>
      <c r="I202" s="28">
        <v>0</v>
      </c>
      <c r="J202" s="28">
        <v>0</v>
      </c>
      <c r="K202" s="29">
        <v>0</v>
      </c>
      <c r="L202" s="944">
        <f t="shared" si="26"/>
        <v>11</v>
      </c>
      <c r="M202" s="227"/>
    </row>
    <row r="203" spans="1:16" customFormat="1" ht="12.75" x14ac:dyDescent="0.2">
      <c r="A203" s="942">
        <v>14</v>
      </c>
      <c r="B203" s="943" t="s">
        <v>28</v>
      </c>
      <c r="C203" s="27">
        <v>0</v>
      </c>
      <c r="D203" s="28">
        <v>5</v>
      </c>
      <c r="E203" s="28">
        <v>6</v>
      </c>
      <c r="F203" s="28">
        <v>4</v>
      </c>
      <c r="G203" s="28">
        <v>1</v>
      </c>
      <c r="H203" s="28">
        <v>0</v>
      </c>
      <c r="I203" s="28">
        <v>0</v>
      </c>
      <c r="J203" s="28">
        <v>0</v>
      </c>
      <c r="K203" s="29">
        <v>0</v>
      </c>
      <c r="L203" s="944">
        <f t="shared" si="26"/>
        <v>16</v>
      </c>
      <c r="M203" s="227"/>
    </row>
    <row r="204" spans="1:16" customFormat="1" ht="14.25" customHeight="1" thickBot="1" x14ac:dyDescent="0.25">
      <c r="A204" s="947">
        <v>15</v>
      </c>
      <c r="B204" s="948" t="s">
        <v>29</v>
      </c>
      <c r="C204" s="881">
        <v>0</v>
      </c>
      <c r="D204" s="35">
        <v>2</v>
      </c>
      <c r="E204" s="35">
        <v>7</v>
      </c>
      <c r="F204" s="35">
        <v>2</v>
      </c>
      <c r="G204" s="35">
        <v>1</v>
      </c>
      <c r="H204" s="35">
        <v>1</v>
      </c>
      <c r="I204" s="35">
        <v>0</v>
      </c>
      <c r="J204" s="35">
        <v>0</v>
      </c>
      <c r="K204" s="882">
        <v>0</v>
      </c>
      <c r="L204" s="949">
        <f t="shared" si="26"/>
        <v>13</v>
      </c>
      <c r="M204" s="227"/>
    </row>
    <row r="205" spans="1:16" customFormat="1" ht="21.95" customHeight="1" x14ac:dyDescent="0.2">
      <c r="A205" s="813"/>
      <c r="B205" s="1514" t="s">
        <v>519</v>
      </c>
      <c r="C205" s="1516">
        <f t="shared" ref="C205:L205" si="27">SUM(C190:C204)</f>
        <v>0</v>
      </c>
      <c r="D205" s="177">
        <f t="shared" si="27"/>
        <v>79</v>
      </c>
      <c r="E205" s="177">
        <f t="shared" si="27"/>
        <v>105</v>
      </c>
      <c r="F205" s="177">
        <f t="shared" si="27"/>
        <v>34</v>
      </c>
      <c r="G205" s="177">
        <f t="shared" si="27"/>
        <v>11</v>
      </c>
      <c r="H205" s="177">
        <f t="shared" si="27"/>
        <v>4</v>
      </c>
      <c r="I205" s="177">
        <f t="shared" si="27"/>
        <v>4</v>
      </c>
      <c r="J205" s="177">
        <f t="shared" si="27"/>
        <v>1</v>
      </c>
      <c r="K205" s="1512">
        <f t="shared" si="27"/>
        <v>0</v>
      </c>
      <c r="L205" s="1515">
        <f t="shared" si="27"/>
        <v>238</v>
      </c>
      <c r="M205" s="227"/>
    </row>
    <row r="206" spans="1:16" s="824" customFormat="1" ht="21.95" customHeight="1" thickBot="1" x14ac:dyDescent="0.25">
      <c r="A206" s="810"/>
      <c r="B206" s="331" t="s">
        <v>489</v>
      </c>
      <c r="C206" s="209">
        <v>7</v>
      </c>
      <c r="D206" s="203">
        <v>77</v>
      </c>
      <c r="E206" s="203">
        <v>107</v>
      </c>
      <c r="F206" s="203">
        <v>33</v>
      </c>
      <c r="G206" s="203">
        <v>9</v>
      </c>
      <c r="H206" s="203">
        <v>5</v>
      </c>
      <c r="I206" s="203">
        <v>3</v>
      </c>
      <c r="J206" s="203">
        <v>1</v>
      </c>
      <c r="K206" s="1513">
        <v>0</v>
      </c>
      <c r="L206" s="883">
        <v>242</v>
      </c>
      <c r="M206" s="227"/>
    </row>
    <row r="207" spans="1:16" s="837" customFormat="1" ht="21.95" customHeight="1" x14ac:dyDescent="0.2">
      <c r="A207" s="1302"/>
      <c r="B207" s="1517" t="s">
        <v>451</v>
      </c>
      <c r="C207" s="1375">
        <v>7</v>
      </c>
      <c r="D207" s="1376">
        <v>80</v>
      </c>
      <c r="E207" s="1376">
        <v>112</v>
      </c>
      <c r="F207" s="1376">
        <v>30</v>
      </c>
      <c r="G207" s="1376">
        <v>10</v>
      </c>
      <c r="H207" s="1376">
        <v>3</v>
      </c>
      <c r="I207" s="1376">
        <v>4</v>
      </c>
      <c r="J207" s="1341" t="s">
        <v>187</v>
      </c>
      <c r="K207" s="1326" t="s">
        <v>187</v>
      </c>
      <c r="L207" s="1518">
        <v>247</v>
      </c>
      <c r="M207" s="227"/>
    </row>
    <row r="208" spans="1:16" s="837" customFormat="1" ht="21.95" customHeight="1" x14ac:dyDescent="0.2">
      <c r="A208" s="1016"/>
      <c r="B208" s="1351" t="s">
        <v>446</v>
      </c>
      <c r="C208" s="1363">
        <v>0</v>
      </c>
      <c r="D208" s="1035">
        <v>82</v>
      </c>
      <c r="E208" s="1035">
        <v>112</v>
      </c>
      <c r="F208" s="1035">
        <v>33</v>
      </c>
      <c r="G208" s="1035">
        <v>10</v>
      </c>
      <c r="H208" s="1035">
        <v>4</v>
      </c>
      <c r="I208" s="1035">
        <v>5</v>
      </c>
      <c r="J208" s="1338" t="s">
        <v>187</v>
      </c>
      <c r="K208" s="1340" t="s">
        <v>187</v>
      </c>
      <c r="L208" s="1519">
        <v>246</v>
      </c>
      <c r="M208" s="227"/>
    </row>
    <row r="209" spans="1:28" s="664" customFormat="1" ht="21.95" customHeight="1" thickBot="1" x14ac:dyDescent="0.25">
      <c r="A209" s="1037"/>
      <c r="B209" s="1357" t="s">
        <v>422</v>
      </c>
      <c r="C209" s="1365">
        <v>0</v>
      </c>
      <c r="D209" s="1039">
        <v>86</v>
      </c>
      <c r="E209" s="1039">
        <v>113</v>
      </c>
      <c r="F209" s="1039">
        <v>32</v>
      </c>
      <c r="G209" s="1039">
        <v>10</v>
      </c>
      <c r="H209" s="1039">
        <v>5</v>
      </c>
      <c r="I209" s="1039">
        <v>4</v>
      </c>
      <c r="J209" s="1342" t="s">
        <v>187</v>
      </c>
      <c r="K209" s="1324" t="s">
        <v>187</v>
      </c>
      <c r="L209" s="1520">
        <v>250</v>
      </c>
      <c r="M209" s="227"/>
    </row>
    <row r="210" spans="1:28" s="141" customFormat="1" ht="21.95" customHeight="1" x14ac:dyDescent="0.2">
      <c r="A210" s="960"/>
      <c r="B210" s="961" t="s">
        <v>215</v>
      </c>
      <c r="C210" s="969">
        <v>1</v>
      </c>
      <c r="D210" s="963">
        <v>83</v>
      </c>
      <c r="E210" s="963">
        <v>117</v>
      </c>
      <c r="F210" s="963">
        <v>32</v>
      </c>
      <c r="G210" s="963">
        <v>12</v>
      </c>
      <c r="H210" s="963">
        <v>7</v>
      </c>
      <c r="I210" s="963">
        <v>7</v>
      </c>
      <c r="J210" s="1336" t="s">
        <v>187</v>
      </c>
      <c r="K210" s="1337" t="s">
        <v>187</v>
      </c>
      <c r="L210" s="964">
        <v>261</v>
      </c>
      <c r="M210" s="227"/>
    </row>
    <row r="211" spans="1:28" s="141" customFormat="1" ht="21.95" customHeight="1" x14ac:dyDescent="0.2">
      <c r="A211" s="960"/>
      <c r="B211" s="961" t="s">
        <v>197</v>
      </c>
      <c r="C211" s="969">
        <v>0</v>
      </c>
      <c r="D211" s="963">
        <v>88</v>
      </c>
      <c r="E211" s="963">
        <v>122</v>
      </c>
      <c r="F211" s="963">
        <v>32</v>
      </c>
      <c r="G211" s="963">
        <v>12</v>
      </c>
      <c r="H211" s="963">
        <v>7</v>
      </c>
      <c r="I211" s="963">
        <v>2</v>
      </c>
      <c r="J211" s="1321" t="s">
        <v>187</v>
      </c>
      <c r="K211" s="1322" t="s">
        <v>187</v>
      </c>
      <c r="L211" s="964">
        <v>264</v>
      </c>
      <c r="M211" s="227"/>
    </row>
    <row r="212" spans="1:28" s="141" customFormat="1" ht="21.95" customHeight="1" thickBot="1" x14ac:dyDescent="0.25">
      <c r="A212" s="950"/>
      <c r="B212" s="951" t="s">
        <v>167</v>
      </c>
      <c r="C212" s="952">
        <v>0</v>
      </c>
      <c r="D212" s="953">
        <v>90</v>
      </c>
      <c r="E212" s="953">
        <v>124</v>
      </c>
      <c r="F212" s="953">
        <v>28</v>
      </c>
      <c r="G212" s="953">
        <v>14</v>
      </c>
      <c r="H212" s="953">
        <v>8</v>
      </c>
      <c r="I212" s="953">
        <v>5</v>
      </c>
      <c r="J212" s="1323" t="s">
        <v>187</v>
      </c>
      <c r="K212" s="1324" t="s">
        <v>187</v>
      </c>
      <c r="L212" s="954">
        <v>269</v>
      </c>
      <c r="M212" s="227"/>
    </row>
    <row r="213" spans="1:28" s="141" customFormat="1" ht="21.95" customHeight="1" x14ac:dyDescent="0.2">
      <c r="A213" s="955"/>
      <c r="B213" s="956" t="s">
        <v>160</v>
      </c>
      <c r="C213" s="968">
        <v>0</v>
      </c>
      <c r="D213" s="958">
        <v>85</v>
      </c>
      <c r="E213" s="958">
        <v>123</v>
      </c>
      <c r="F213" s="958">
        <v>25</v>
      </c>
      <c r="G213" s="958">
        <v>13</v>
      </c>
      <c r="H213" s="958">
        <v>8</v>
      </c>
      <c r="I213" s="958">
        <v>5</v>
      </c>
      <c r="J213" s="1325" t="s">
        <v>187</v>
      </c>
      <c r="K213" s="1326" t="s">
        <v>187</v>
      </c>
      <c r="L213" s="959">
        <v>259</v>
      </c>
      <c r="M213" s="227"/>
    </row>
    <row r="214" spans="1:28" s="141" customFormat="1" ht="21.95" customHeight="1" x14ac:dyDescent="0.2">
      <c r="A214" s="960"/>
      <c r="B214" s="961" t="s">
        <v>158</v>
      </c>
      <c r="C214" s="969">
        <v>0</v>
      </c>
      <c r="D214" s="963">
        <v>85</v>
      </c>
      <c r="E214" s="963">
        <v>124</v>
      </c>
      <c r="F214" s="963">
        <v>25</v>
      </c>
      <c r="G214" s="963">
        <v>14</v>
      </c>
      <c r="H214" s="963">
        <v>8</v>
      </c>
      <c r="I214" s="963">
        <v>5</v>
      </c>
      <c r="J214" s="1327" t="s">
        <v>187</v>
      </c>
      <c r="K214" s="1328" t="s">
        <v>187</v>
      </c>
      <c r="L214" s="964">
        <v>262</v>
      </c>
      <c r="M214" s="227"/>
    </row>
    <row r="215" spans="1:28" s="141" customFormat="1" ht="21.95" customHeight="1" thickBot="1" x14ac:dyDescent="0.25">
      <c r="A215" s="950"/>
      <c r="B215" s="951" t="s">
        <v>159</v>
      </c>
      <c r="C215" s="952">
        <v>0</v>
      </c>
      <c r="D215" s="953">
        <v>88</v>
      </c>
      <c r="E215" s="953">
        <v>124</v>
      </c>
      <c r="F215" s="953">
        <v>27</v>
      </c>
      <c r="G215" s="953">
        <v>16</v>
      </c>
      <c r="H215" s="953">
        <v>6</v>
      </c>
      <c r="I215" s="953">
        <v>5</v>
      </c>
      <c r="J215" s="1317" t="s">
        <v>187</v>
      </c>
      <c r="K215" s="1329" t="s">
        <v>187</v>
      </c>
      <c r="L215" s="954">
        <v>266</v>
      </c>
      <c r="M215" s="227"/>
    </row>
    <row r="216" spans="1:28" s="141" customFormat="1" ht="21.95" customHeight="1" thickBot="1" x14ac:dyDescent="0.25">
      <c r="A216" s="950"/>
      <c r="B216" s="951" t="s">
        <v>154</v>
      </c>
      <c r="C216" s="952">
        <v>1</v>
      </c>
      <c r="D216" s="953">
        <v>90</v>
      </c>
      <c r="E216" s="953">
        <v>126</v>
      </c>
      <c r="F216" s="953">
        <v>28</v>
      </c>
      <c r="G216" s="953">
        <v>15</v>
      </c>
      <c r="H216" s="953">
        <v>7</v>
      </c>
      <c r="I216" s="953">
        <v>3</v>
      </c>
      <c r="J216" s="1317" t="s">
        <v>187</v>
      </c>
      <c r="K216" s="1329" t="s">
        <v>187</v>
      </c>
      <c r="L216" s="954">
        <v>271</v>
      </c>
      <c r="M216" s="227"/>
    </row>
    <row r="217" spans="1:28" s="141" customFormat="1" ht="21.95" customHeight="1" x14ac:dyDescent="0.2">
      <c r="A217" s="960"/>
      <c r="B217" s="961" t="s">
        <v>148</v>
      </c>
      <c r="C217" s="969">
        <v>0</v>
      </c>
      <c r="D217" s="963">
        <v>92</v>
      </c>
      <c r="E217" s="963">
        <v>126</v>
      </c>
      <c r="F217" s="963">
        <v>29</v>
      </c>
      <c r="G217" s="963">
        <v>11</v>
      </c>
      <c r="H217" s="963">
        <v>6</v>
      </c>
      <c r="I217" s="963">
        <v>2</v>
      </c>
      <c r="J217" s="1327" t="s">
        <v>187</v>
      </c>
      <c r="K217" s="1330" t="s">
        <v>187</v>
      </c>
      <c r="L217" s="964">
        <v>269</v>
      </c>
      <c r="M217" s="227"/>
    </row>
    <row r="218" spans="1:28" s="141" customFormat="1" ht="21.95" customHeight="1" thickBot="1" x14ac:dyDescent="0.25">
      <c r="A218" s="950"/>
      <c r="B218" s="951" t="s">
        <v>30</v>
      </c>
      <c r="C218" s="952">
        <v>0</v>
      </c>
      <c r="D218" s="953">
        <v>92</v>
      </c>
      <c r="E218" s="953">
        <v>132</v>
      </c>
      <c r="F218" s="953">
        <v>30</v>
      </c>
      <c r="G218" s="953">
        <v>10</v>
      </c>
      <c r="H218" s="953">
        <v>7</v>
      </c>
      <c r="I218" s="953">
        <v>5</v>
      </c>
      <c r="J218" s="1317" t="s">
        <v>187</v>
      </c>
      <c r="K218" s="1318" t="s">
        <v>187</v>
      </c>
      <c r="L218" s="954">
        <v>278</v>
      </c>
      <c r="M218" s="227"/>
    </row>
    <row r="219" spans="1:28" x14ac:dyDescent="0.2">
      <c r="B219" s="227"/>
      <c r="C219" s="227"/>
      <c r="D219" s="227"/>
      <c r="E219" s="227"/>
      <c r="F219" s="227"/>
      <c r="G219" s="227"/>
      <c r="H219" s="227"/>
      <c r="I219" s="227"/>
      <c r="J219" s="227"/>
      <c r="K219" s="227"/>
      <c r="L219" s="227"/>
      <c r="M219" s="227"/>
    </row>
    <row r="220" spans="1:28" customFormat="1" ht="12.75" x14ac:dyDescent="0.2">
      <c r="A220" s="5"/>
      <c r="B220" s="227"/>
      <c r="C220" s="227"/>
      <c r="D220" s="227"/>
      <c r="E220" s="227"/>
      <c r="F220" s="227"/>
      <c r="G220" s="227"/>
      <c r="H220" s="227"/>
      <c r="I220" s="227"/>
      <c r="J220" s="227"/>
      <c r="K220" s="227"/>
      <c r="L220" s="227"/>
      <c r="M220" s="227"/>
    </row>
    <row r="221" spans="1:28" customFormat="1" ht="17.100000000000001" customHeight="1" thickBot="1" x14ac:dyDescent="0.25">
      <c r="A221" s="966" t="s">
        <v>526</v>
      </c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320"/>
      <c r="O221" t="s">
        <v>161</v>
      </c>
    </row>
    <row r="222" spans="1:28" customFormat="1" ht="17.100000000000001" customHeight="1" thickBot="1" x14ac:dyDescent="0.25">
      <c r="A222" s="928"/>
      <c r="B222" s="929"/>
      <c r="C222" s="1827" t="s">
        <v>155</v>
      </c>
      <c r="D222" s="1827"/>
      <c r="E222" s="1827"/>
      <c r="F222" s="1827"/>
      <c r="G222" s="1827"/>
      <c r="H222" s="1827"/>
      <c r="I222" s="1827"/>
      <c r="J222" s="1827"/>
      <c r="K222" s="1827"/>
      <c r="L222" s="1827"/>
      <c r="M222" s="908"/>
    </row>
    <row r="223" spans="1:28" customFormat="1" ht="13.5" thickBot="1" x14ac:dyDescent="0.25">
      <c r="A223" s="930" t="s">
        <v>2</v>
      </c>
      <c r="B223" s="931" t="s">
        <v>3</v>
      </c>
      <c r="C223" s="1331" t="s">
        <v>4</v>
      </c>
      <c r="D223" s="1332" t="s">
        <v>5</v>
      </c>
      <c r="E223" s="1332" t="s">
        <v>6</v>
      </c>
      <c r="F223" s="1332" t="s">
        <v>7</v>
      </c>
      <c r="G223" s="1332" t="s">
        <v>8</v>
      </c>
      <c r="H223" s="1332" t="s">
        <v>9</v>
      </c>
      <c r="I223" s="1332" t="s">
        <v>10</v>
      </c>
      <c r="J223" s="1332" t="s">
        <v>487</v>
      </c>
      <c r="K223" s="1333" t="s">
        <v>488</v>
      </c>
      <c r="L223" s="1334" t="s">
        <v>12</v>
      </c>
      <c r="M223" s="908"/>
    </row>
    <row r="224" spans="1:28" customFormat="1" ht="12.75" x14ac:dyDescent="0.2">
      <c r="A224" s="939">
        <v>1</v>
      </c>
      <c r="B224" s="940" t="s">
        <v>15</v>
      </c>
      <c r="C224" s="20">
        <v>28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2">
        <v>0</v>
      </c>
      <c r="L224" s="941">
        <f t="shared" ref="L224:L238" si="28">SUM(C224:K224)</f>
        <v>28</v>
      </c>
      <c r="M224" s="227"/>
      <c r="N224" s="774"/>
      <c r="O224" s="773"/>
      <c r="P224" s="774"/>
      <c r="Q224" s="774"/>
      <c r="R224" s="774"/>
      <c r="S224" s="773"/>
      <c r="T224" s="774"/>
      <c r="U224" s="773"/>
      <c r="V224" s="773"/>
      <c r="W224" s="774"/>
      <c r="X224" s="774"/>
      <c r="Y224" s="774"/>
      <c r="Z224" s="774"/>
      <c r="AA224" s="774"/>
      <c r="AB224" s="774"/>
    </row>
    <row r="225" spans="1:15" customFormat="1" ht="12.75" x14ac:dyDescent="0.2">
      <c r="A225" s="942">
        <v>2</v>
      </c>
      <c r="B225" s="943" t="s">
        <v>16</v>
      </c>
      <c r="C225" s="27">
        <v>3</v>
      </c>
      <c r="D225" s="28">
        <v>2</v>
      </c>
      <c r="E225" s="28">
        <v>0</v>
      </c>
      <c r="F225" s="28">
        <v>0</v>
      </c>
      <c r="G225" s="28">
        <v>0</v>
      </c>
      <c r="H225" s="28">
        <v>0</v>
      </c>
      <c r="I225" s="28">
        <v>0</v>
      </c>
      <c r="J225" s="28">
        <v>0</v>
      </c>
      <c r="K225" s="29">
        <v>0</v>
      </c>
      <c r="L225" s="944">
        <f t="shared" si="28"/>
        <v>5</v>
      </c>
      <c r="M225" s="227"/>
    </row>
    <row r="226" spans="1:15" customFormat="1" ht="12.75" x14ac:dyDescent="0.2">
      <c r="A226" s="942">
        <v>3</v>
      </c>
      <c r="B226" s="943" t="s">
        <v>17</v>
      </c>
      <c r="C226" s="27">
        <v>3</v>
      </c>
      <c r="D226" s="28">
        <v>4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9">
        <v>0</v>
      </c>
      <c r="L226" s="944">
        <f t="shared" si="28"/>
        <v>7</v>
      </c>
      <c r="M226" s="227"/>
    </row>
    <row r="227" spans="1:15" customFormat="1" ht="12.75" x14ac:dyDescent="0.2">
      <c r="A227" s="942">
        <v>4</v>
      </c>
      <c r="B227" s="943" t="s">
        <v>18</v>
      </c>
      <c r="C227" s="27">
        <v>3</v>
      </c>
      <c r="D227" s="28">
        <v>0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9">
        <v>0</v>
      </c>
      <c r="L227" s="944">
        <f t="shared" si="28"/>
        <v>3</v>
      </c>
      <c r="M227" s="227"/>
    </row>
    <row r="228" spans="1:15" customFormat="1" ht="12.75" x14ac:dyDescent="0.2">
      <c r="A228" s="942">
        <v>5</v>
      </c>
      <c r="B228" s="943" t="s">
        <v>19</v>
      </c>
      <c r="C228" s="27">
        <v>4</v>
      </c>
      <c r="D228" s="28">
        <v>3</v>
      </c>
      <c r="E228" s="28">
        <v>0</v>
      </c>
      <c r="F228" s="28">
        <v>0</v>
      </c>
      <c r="G228" s="28">
        <v>0</v>
      </c>
      <c r="H228" s="28">
        <v>0</v>
      </c>
      <c r="I228" s="28">
        <v>0</v>
      </c>
      <c r="J228" s="28">
        <v>0</v>
      </c>
      <c r="K228" s="29">
        <v>0</v>
      </c>
      <c r="L228" s="944">
        <f t="shared" si="28"/>
        <v>7</v>
      </c>
      <c r="M228" s="227"/>
    </row>
    <row r="229" spans="1:15" customFormat="1" ht="12.75" x14ac:dyDescent="0.2">
      <c r="A229" s="945">
        <v>6</v>
      </c>
      <c r="B229" s="946" t="s">
        <v>20</v>
      </c>
      <c r="C229" s="27">
        <v>4</v>
      </c>
      <c r="D229" s="28">
        <v>6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9">
        <v>0</v>
      </c>
      <c r="L229" s="944">
        <f t="shared" si="28"/>
        <v>10</v>
      </c>
      <c r="M229" s="227"/>
    </row>
    <row r="230" spans="1:15" customFormat="1" ht="12.75" x14ac:dyDescent="0.2">
      <c r="A230" s="945">
        <v>7</v>
      </c>
      <c r="B230" s="946" t="s">
        <v>21</v>
      </c>
      <c r="C230" s="27">
        <v>14</v>
      </c>
      <c r="D230" s="28">
        <v>4</v>
      </c>
      <c r="E230" s="28">
        <v>0</v>
      </c>
      <c r="F230" s="28">
        <v>0</v>
      </c>
      <c r="G230" s="28">
        <v>0</v>
      </c>
      <c r="H230" s="28">
        <v>0</v>
      </c>
      <c r="I230" s="28">
        <v>0</v>
      </c>
      <c r="J230" s="28">
        <v>0</v>
      </c>
      <c r="K230" s="29">
        <v>0</v>
      </c>
      <c r="L230" s="944">
        <f t="shared" si="28"/>
        <v>18</v>
      </c>
      <c r="M230" s="227"/>
    </row>
    <row r="231" spans="1:15" customFormat="1" ht="12.75" x14ac:dyDescent="0.2">
      <c r="A231" s="942">
        <v>8</v>
      </c>
      <c r="B231" s="943" t="s">
        <v>22</v>
      </c>
      <c r="C231" s="27">
        <v>7</v>
      </c>
      <c r="D231" s="28">
        <v>5</v>
      </c>
      <c r="E231" s="28">
        <v>0</v>
      </c>
      <c r="F231" s="28">
        <v>0</v>
      </c>
      <c r="G231" s="28">
        <v>0</v>
      </c>
      <c r="H231" s="28">
        <v>0</v>
      </c>
      <c r="I231" s="28">
        <v>0</v>
      </c>
      <c r="J231" s="28">
        <v>0</v>
      </c>
      <c r="K231" s="29">
        <v>0</v>
      </c>
      <c r="L231" s="944">
        <f t="shared" si="28"/>
        <v>12</v>
      </c>
      <c r="M231" s="227"/>
    </row>
    <row r="232" spans="1:15" customFormat="1" ht="12.75" x14ac:dyDescent="0.2">
      <c r="A232" s="942">
        <v>9</v>
      </c>
      <c r="B232" s="943" t="s">
        <v>23</v>
      </c>
      <c r="C232" s="27">
        <v>5</v>
      </c>
      <c r="D232" s="28">
        <v>4</v>
      </c>
      <c r="E232" s="28">
        <v>0</v>
      </c>
      <c r="F232" s="28">
        <v>0</v>
      </c>
      <c r="G232" s="28">
        <v>0</v>
      </c>
      <c r="H232" s="28">
        <v>0</v>
      </c>
      <c r="I232" s="28">
        <v>0</v>
      </c>
      <c r="J232" s="28">
        <v>0</v>
      </c>
      <c r="K232" s="29">
        <v>0</v>
      </c>
      <c r="L232" s="944">
        <f t="shared" si="28"/>
        <v>9</v>
      </c>
      <c r="M232" s="227"/>
    </row>
    <row r="233" spans="1:15" customFormat="1" ht="12.75" x14ac:dyDescent="0.2">
      <c r="A233" s="942">
        <v>10</v>
      </c>
      <c r="B233" s="943" t="s">
        <v>24</v>
      </c>
      <c r="C233" s="27">
        <v>3</v>
      </c>
      <c r="D233" s="28">
        <v>1</v>
      </c>
      <c r="E233" s="28">
        <v>0</v>
      </c>
      <c r="F233" s="28">
        <v>0</v>
      </c>
      <c r="G233" s="28">
        <v>0</v>
      </c>
      <c r="H233" s="28">
        <v>0</v>
      </c>
      <c r="I233" s="28">
        <v>0</v>
      </c>
      <c r="J233" s="28">
        <v>0</v>
      </c>
      <c r="K233" s="29">
        <v>0</v>
      </c>
      <c r="L233" s="944">
        <f t="shared" si="28"/>
        <v>4</v>
      </c>
      <c r="M233" s="227"/>
    </row>
    <row r="234" spans="1:15" customFormat="1" ht="12.75" x14ac:dyDescent="0.2">
      <c r="A234" s="945">
        <v>11</v>
      </c>
      <c r="B234" s="946" t="s">
        <v>25</v>
      </c>
      <c r="C234" s="27">
        <v>14</v>
      </c>
      <c r="D234" s="28">
        <v>5</v>
      </c>
      <c r="E234" s="28">
        <v>0</v>
      </c>
      <c r="F234" s="28">
        <v>0</v>
      </c>
      <c r="G234" s="28">
        <v>0</v>
      </c>
      <c r="H234" s="28">
        <v>0</v>
      </c>
      <c r="I234" s="28">
        <v>0</v>
      </c>
      <c r="J234" s="28">
        <v>0</v>
      </c>
      <c r="K234" s="29">
        <v>0</v>
      </c>
      <c r="L234" s="944">
        <f t="shared" si="28"/>
        <v>19</v>
      </c>
      <c r="M234" s="227"/>
    </row>
    <row r="235" spans="1:15" customFormat="1" ht="12.75" x14ac:dyDescent="0.2">
      <c r="A235" s="942">
        <v>12</v>
      </c>
      <c r="B235" s="943" t="s">
        <v>26</v>
      </c>
      <c r="C235" s="27">
        <v>14</v>
      </c>
      <c r="D235" s="28">
        <v>12</v>
      </c>
      <c r="E235" s="28">
        <v>2</v>
      </c>
      <c r="F235" s="28">
        <v>0</v>
      </c>
      <c r="G235" s="28">
        <v>0</v>
      </c>
      <c r="H235" s="28">
        <v>0</v>
      </c>
      <c r="I235" s="28">
        <v>0</v>
      </c>
      <c r="J235" s="28">
        <v>0</v>
      </c>
      <c r="K235" s="29">
        <v>0</v>
      </c>
      <c r="L235" s="944">
        <f t="shared" si="28"/>
        <v>28</v>
      </c>
      <c r="M235" s="227"/>
    </row>
    <row r="236" spans="1:15" customFormat="1" ht="12.75" x14ac:dyDescent="0.2">
      <c r="A236" s="942">
        <v>13</v>
      </c>
      <c r="B236" s="943" t="s">
        <v>27</v>
      </c>
      <c r="C236" s="27">
        <v>8</v>
      </c>
      <c r="D236" s="28">
        <v>6</v>
      </c>
      <c r="E236" s="28">
        <v>0</v>
      </c>
      <c r="F236" s="28">
        <v>1</v>
      </c>
      <c r="G236" s="28">
        <v>0</v>
      </c>
      <c r="H236" s="28">
        <v>0</v>
      </c>
      <c r="I236" s="28">
        <v>0</v>
      </c>
      <c r="J236" s="28">
        <v>0</v>
      </c>
      <c r="K236" s="29">
        <v>0</v>
      </c>
      <c r="L236" s="944">
        <f t="shared" si="28"/>
        <v>15</v>
      </c>
      <c r="M236" s="227"/>
    </row>
    <row r="237" spans="1:15" customFormat="1" ht="12.75" x14ac:dyDescent="0.2">
      <c r="A237" s="942">
        <v>14</v>
      </c>
      <c r="B237" s="943" t="s">
        <v>28</v>
      </c>
      <c r="C237" s="27">
        <v>2</v>
      </c>
      <c r="D237" s="28">
        <v>7</v>
      </c>
      <c r="E237" s="28">
        <v>1</v>
      </c>
      <c r="F237" s="28">
        <v>0</v>
      </c>
      <c r="G237" s="28">
        <v>0</v>
      </c>
      <c r="H237" s="28">
        <v>0</v>
      </c>
      <c r="I237" s="28">
        <v>0</v>
      </c>
      <c r="J237" s="28">
        <v>0</v>
      </c>
      <c r="K237" s="29">
        <v>0</v>
      </c>
      <c r="L237" s="944">
        <f t="shared" si="28"/>
        <v>10</v>
      </c>
      <c r="M237" s="227"/>
    </row>
    <row r="238" spans="1:15" customFormat="1" ht="13.5" thickBot="1" x14ac:dyDescent="0.25">
      <c r="A238" s="947">
        <v>15</v>
      </c>
      <c r="B238" s="948" t="s">
        <v>29</v>
      </c>
      <c r="C238" s="881">
        <v>19</v>
      </c>
      <c r="D238" s="35">
        <v>8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882">
        <v>0</v>
      </c>
      <c r="L238" s="949">
        <f t="shared" si="28"/>
        <v>27</v>
      </c>
      <c r="M238" s="227"/>
    </row>
    <row r="239" spans="1:15" customFormat="1" ht="21.95" customHeight="1" x14ac:dyDescent="0.2">
      <c r="A239" s="813"/>
      <c r="B239" s="1514" t="s">
        <v>519</v>
      </c>
      <c r="C239" s="1516">
        <f t="shared" ref="C239:L239" si="29">SUM(C224:C238)</f>
        <v>131</v>
      </c>
      <c r="D239" s="177">
        <f t="shared" si="29"/>
        <v>67</v>
      </c>
      <c r="E239" s="177">
        <f t="shared" si="29"/>
        <v>3</v>
      </c>
      <c r="F239" s="177">
        <f t="shared" si="29"/>
        <v>1</v>
      </c>
      <c r="G239" s="177">
        <f t="shared" si="29"/>
        <v>0</v>
      </c>
      <c r="H239" s="177">
        <f t="shared" si="29"/>
        <v>0</v>
      </c>
      <c r="I239" s="177">
        <f t="shared" si="29"/>
        <v>0</v>
      </c>
      <c r="J239" s="177">
        <f t="shared" si="29"/>
        <v>0</v>
      </c>
      <c r="K239" s="1512">
        <f t="shared" si="29"/>
        <v>0</v>
      </c>
      <c r="L239" s="1515">
        <f t="shared" si="29"/>
        <v>202</v>
      </c>
      <c r="M239" s="59"/>
    </row>
    <row r="240" spans="1:15" s="837" customFormat="1" ht="21.95" customHeight="1" thickBot="1" x14ac:dyDescent="0.25">
      <c r="A240" s="810"/>
      <c r="B240" s="331" t="s">
        <v>489</v>
      </c>
      <c r="C240" s="209">
        <v>120</v>
      </c>
      <c r="D240" s="203">
        <v>56</v>
      </c>
      <c r="E240" s="203">
        <v>2</v>
      </c>
      <c r="F240" s="203">
        <v>1</v>
      </c>
      <c r="G240" s="203">
        <v>0</v>
      </c>
      <c r="H240" s="203">
        <v>0</v>
      </c>
      <c r="I240" s="203">
        <v>0</v>
      </c>
      <c r="J240" s="203">
        <v>0</v>
      </c>
      <c r="K240" s="1513">
        <v>0</v>
      </c>
      <c r="L240" s="883">
        <v>179</v>
      </c>
      <c r="M240" s="227"/>
      <c r="O240" s="837" t="s">
        <v>161</v>
      </c>
    </row>
    <row r="241" spans="1:14" s="837" customFormat="1" ht="21.95" customHeight="1" x14ac:dyDescent="0.2">
      <c r="A241" s="1302"/>
      <c r="B241" s="1517" t="s">
        <v>451</v>
      </c>
      <c r="C241" s="1375">
        <v>122</v>
      </c>
      <c r="D241" s="1376">
        <v>53</v>
      </c>
      <c r="E241" s="1376">
        <v>2</v>
      </c>
      <c r="F241" s="1376">
        <v>1</v>
      </c>
      <c r="G241" s="1376">
        <v>0</v>
      </c>
      <c r="H241" s="1376">
        <v>0</v>
      </c>
      <c r="I241" s="1376">
        <v>0</v>
      </c>
      <c r="J241" s="1341" t="s">
        <v>187</v>
      </c>
      <c r="K241" s="1326" t="s">
        <v>187</v>
      </c>
      <c r="L241" s="1518">
        <v>178</v>
      </c>
      <c r="M241" s="227"/>
    </row>
    <row r="242" spans="1:14" s="837" customFormat="1" ht="21.95" customHeight="1" x14ac:dyDescent="0.2">
      <c r="A242" s="1016"/>
      <c r="B242" s="1351" t="s">
        <v>446</v>
      </c>
      <c r="C242" s="1363">
        <v>113</v>
      </c>
      <c r="D242" s="1035">
        <v>53</v>
      </c>
      <c r="E242" s="1035">
        <v>6</v>
      </c>
      <c r="F242" s="1035">
        <v>1</v>
      </c>
      <c r="G242" s="1035">
        <v>0</v>
      </c>
      <c r="H242" s="1035">
        <v>0</v>
      </c>
      <c r="I242" s="1035">
        <v>0</v>
      </c>
      <c r="J242" s="1338" t="s">
        <v>187</v>
      </c>
      <c r="K242" s="1340" t="s">
        <v>187</v>
      </c>
      <c r="L242" s="1519">
        <v>173</v>
      </c>
      <c r="M242" s="227"/>
    </row>
    <row r="243" spans="1:14" s="664" customFormat="1" ht="21.95" customHeight="1" thickBot="1" x14ac:dyDescent="0.25">
      <c r="A243" s="1037"/>
      <c r="B243" s="1357" t="s">
        <v>422</v>
      </c>
      <c r="C243" s="1365">
        <v>108</v>
      </c>
      <c r="D243" s="1039">
        <v>52</v>
      </c>
      <c r="E243" s="1039">
        <v>2</v>
      </c>
      <c r="F243" s="1039">
        <v>1</v>
      </c>
      <c r="G243" s="1039">
        <v>0</v>
      </c>
      <c r="H243" s="1039">
        <v>0</v>
      </c>
      <c r="I243" s="1039">
        <v>0</v>
      </c>
      <c r="J243" s="1342" t="s">
        <v>187</v>
      </c>
      <c r="K243" s="1324" t="s">
        <v>187</v>
      </c>
      <c r="L243" s="1520">
        <v>163</v>
      </c>
      <c r="M243" s="227"/>
    </row>
    <row r="244" spans="1:14" s="141" customFormat="1" ht="21.95" customHeight="1" x14ac:dyDescent="0.2">
      <c r="A244" s="960"/>
      <c r="B244" s="961" t="s">
        <v>215</v>
      </c>
      <c r="C244" s="969">
        <v>107</v>
      </c>
      <c r="D244" s="963">
        <v>54</v>
      </c>
      <c r="E244" s="963">
        <v>2</v>
      </c>
      <c r="F244" s="963">
        <v>1</v>
      </c>
      <c r="G244" s="963">
        <v>0</v>
      </c>
      <c r="H244" s="963">
        <v>0</v>
      </c>
      <c r="I244" s="963">
        <v>0</v>
      </c>
      <c r="J244" s="1336" t="s">
        <v>187</v>
      </c>
      <c r="K244" s="1337" t="s">
        <v>187</v>
      </c>
      <c r="L244" s="964">
        <v>164</v>
      </c>
      <c r="M244" s="227"/>
    </row>
    <row r="245" spans="1:14" s="141" customFormat="1" ht="21.95" customHeight="1" x14ac:dyDescent="0.2">
      <c r="A245" s="960"/>
      <c r="B245" s="961" t="s">
        <v>197</v>
      </c>
      <c r="C245" s="969">
        <v>100</v>
      </c>
      <c r="D245" s="963">
        <v>56</v>
      </c>
      <c r="E245" s="963">
        <v>3</v>
      </c>
      <c r="F245" s="963">
        <v>0</v>
      </c>
      <c r="G245" s="963">
        <v>0</v>
      </c>
      <c r="H245" s="963">
        <v>0</v>
      </c>
      <c r="I245" s="963">
        <v>0</v>
      </c>
      <c r="J245" s="1321" t="s">
        <v>187</v>
      </c>
      <c r="K245" s="1322" t="s">
        <v>187</v>
      </c>
      <c r="L245" s="964">
        <v>159</v>
      </c>
      <c r="M245" s="227"/>
    </row>
    <row r="246" spans="1:14" s="141" customFormat="1" ht="21.95" customHeight="1" thickBot="1" x14ac:dyDescent="0.25">
      <c r="A246" s="950"/>
      <c r="B246" s="951" t="s">
        <v>167</v>
      </c>
      <c r="C246" s="952">
        <v>103</v>
      </c>
      <c r="D246" s="953">
        <v>51</v>
      </c>
      <c r="E246" s="953">
        <v>3</v>
      </c>
      <c r="F246" s="953">
        <v>0</v>
      </c>
      <c r="G246" s="953">
        <v>0</v>
      </c>
      <c r="H246" s="953">
        <v>0</v>
      </c>
      <c r="I246" s="953">
        <v>0</v>
      </c>
      <c r="J246" s="1323" t="s">
        <v>187</v>
      </c>
      <c r="K246" s="1324" t="s">
        <v>187</v>
      </c>
      <c r="L246" s="954">
        <v>157</v>
      </c>
      <c r="M246" s="227"/>
    </row>
    <row r="247" spans="1:14" s="141" customFormat="1" ht="21.95" customHeight="1" x14ac:dyDescent="0.2">
      <c r="A247" s="955"/>
      <c r="B247" s="956" t="s">
        <v>160</v>
      </c>
      <c r="C247" s="968">
        <v>112</v>
      </c>
      <c r="D247" s="958">
        <v>55</v>
      </c>
      <c r="E247" s="958">
        <v>2</v>
      </c>
      <c r="F247" s="958">
        <v>0</v>
      </c>
      <c r="G247" s="958">
        <v>0</v>
      </c>
      <c r="H247" s="958">
        <v>0</v>
      </c>
      <c r="I247" s="958">
        <v>0</v>
      </c>
      <c r="J247" s="1325" t="s">
        <v>187</v>
      </c>
      <c r="K247" s="1326" t="s">
        <v>187</v>
      </c>
      <c r="L247" s="959">
        <v>169</v>
      </c>
      <c r="M247" s="227"/>
    </row>
    <row r="248" spans="1:14" s="141" customFormat="1" ht="21.95" customHeight="1" x14ac:dyDescent="0.2">
      <c r="A248" s="960"/>
      <c r="B248" s="961" t="s">
        <v>158</v>
      </c>
      <c r="C248" s="969">
        <v>114</v>
      </c>
      <c r="D248" s="963">
        <v>57</v>
      </c>
      <c r="E248" s="963">
        <v>2</v>
      </c>
      <c r="F248" s="963">
        <v>0</v>
      </c>
      <c r="G248" s="963">
        <v>0</v>
      </c>
      <c r="H248" s="963">
        <v>0</v>
      </c>
      <c r="I248" s="963">
        <v>0</v>
      </c>
      <c r="J248" s="1327" t="s">
        <v>187</v>
      </c>
      <c r="K248" s="1328" t="s">
        <v>187</v>
      </c>
      <c r="L248" s="964">
        <v>173</v>
      </c>
      <c r="M248" s="227"/>
      <c r="N248" s="141" t="s">
        <v>161</v>
      </c>
    </row>
    <row r="249" spans="1:14" s="141" customFormat="1" ht="21.95" customHeight="1" thickBot="1" x14ac:dyDescent="0.25">
      <c r="A249" s="950"/>
      <c r="B249" s="951" t="s">
        <v>159</v>
      </c>
      <c r="C249" s="952">
        <v>118</v>
      </c>
      <c r="D249" s="953">
        <v>56</v>
      </c>
      <c r="E249" s="953">
        <v>2</v>
      </c>
      <c r="F249" s="953">
        <v>0</v>
      </c>
      <c r="G249" s="953">
        <v>0</v>
      </c>
      <c r="H249" s="953">
        <v>0</v>
      </c>
      <c r="I249" s="953">
        <v>0</v>
      </c>
      <c r="J249" s="1317" t="s">
        <v>187</v>
      </c>
      <c r="K249" s="1329" t="s">
        <v>187</v>
      </c>
      <c r="L249" s="954">
        <v>176</v>
      </c>
      <c r="M249" s="227"/>
    </row>
    <row r="250" spans="1:14" s="141" customFormat="1" ht="21.95" customHeight="1" thickBot="1" x14ac:dyDescent="0.25">
      <c r="A250" s="950"/>
      <c r="B250" s="951" t="s">
        <v>154</v>
      </c>
      <c r="C250" s="952">
        <v>106</v>
      </c>
      <c r="D250" s="953">
        <v>46</v>
      </c>
      <c r="E250" s="953">
        <v>1</v>
      </c>
      <c r="F250" s="953">
        <v>0</v>
      </c>
      <c r="G250" s="953">
        <v>0</v>
      </c>
      <c r="H250" s="953">
        <v>0</v>
      </c>
      <c r="I250" s="953">
        <v>0</v>
      </c>
      <c r="J250" s="1317" t="s">
        <v>187</v>
      </c>
      <c r="K250" s="1329" t="s">
        <v>187</v>
      </c>
      <c r="L250" s="954">
        <v>153</v>
      </c>
      <c r="M250" s="227"/>
    </row>
    <row r="251" spans="1:14" s="141" customFormat="1" ht="21.95" customHeight="1" x14ac:dyDescent="0.2">
      <c r="A251" s="960"/>
      <c r="B251" s="961" t="s">
        <v>148</v>
      </c>
      <c r="C251" s="969">
        <v>107</v>
      </c>
      <c r="D251" s="963">
        <v>38</v>
      </c>
      <c r="E251" s="963">
        <v>1</v>
      </c>
      <c r="F251" s="963">
        <v>0</v>
      </c>
      <c r="G251" s="963">
        <v>0</v>
      </c>
      <c r="H251" s="963">
        <v>0</v>
      </c>
      <c r="I251" s="963">
        <v>0</v>
      </c>
      <c r="J251" s="1327" t="s">
        <v>187</v>
      </c>
      <c r="K251" s="1330" t="s">
        <v>187</v>
      </c>
      <c r="L251" s="964">
        <v>146</v>
      </c>
      <c r="M251" s="227"/>
    </row>
    <row r="252" spans="1:14" s="141" customFormat="1" ht="21.95" customHeight="1" thickBot="1" x14ac:dyDescent="0.25">
      <c r="A252" s="950"/>
      <c r="B252" s="951" t="s">
        <v>30</v>
      </c>
      <c r="C252" s="952">
        <v>100</v>
      </c>
      <c r="D252" s="953">
        <v>40</v>
      </c>
      <c r="E252" s="953">
        <v>1</v>
      </c>
      <c r="F252" s="953">
        <v>0</v>
      </c>
      <c r="G252" s="953">
        <v>0</v>
      </c>
      <c r="H252" s="953">
        <v>0</v>
      </c>
      <c r="I252" s="953">
        <v>0</v>
      </c>
      <c r="J252" s="1317" t="s">
        <v>187</v>
      </c>
      <c r="K252" s="1318" t="s">
        <v>187</v>
      </c>
      <c r="L252" s="954">
        <v>141</v>
      </c>
      <c r="M252" s="227"/>
    </row>
    <row r="253" spans="1:14" customFormat="1" ht="12.75" x14ac:dyDescent="0.2">
      <c r="A253" s="2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</row>
    <row r="254" spans="1:14" customFormat="1" ht="12.75" x14ac:dyDescent="0.2">
      <c r="A254" s="5"/>
      <c r="B254" s="227"/>
      <c r="C254" s="227"/>
      <c r="D254" s="227"/>
      <c r="E254" s="227"/>
      <c r="F254" s="227"/>
      <c r="G254" s="227"/>
      <c r="H254" s="227"/>
      <c r="I254" s="227"/>
      <c r="J254" s="227"/>
      <c r="K254" s="227"/>
      <c r="L254" s="227"/>
      <c r="M254" s="227"/>
    </row>
    <row r="255" spans="1:14" customFormat="1" ht="17.100000000000001" customHeight="1" thickBot="1" x14ac:dyDescent="0.25">
      <c r="A255" s="7" t="s">
        <v>527</v>
      </c>
      <c r="B255" s="320"/>
      <c r="C255" s="320"/>
      <c r="D255" s="320"/>
      <c r="E255" s="320"/>
      <c r="F255" s="320"/>
      <c r="G255" s="320"/>
      <c r="H255" s="320"/>
      <c r="I255" s="320"/>
      <c r="J255" s="320"/>
      <c r="K255" s="320"/>
      <c r="L255" s="320"/>
      <c r="M255" s="320"/>
    </row>
    <row r="256" spans="1:14" customFormat="1" ht="13.5" thickBot="1" x14ac:dyDescent="0.25">
      <c r="A256" s="928"/>
      <c r="B256" s="929"/>
      <c r="C256" s="1828" t="s">
        <v>37</v>
      </c>
      <c r="D256" s="1829"/>
      <c r="E256" s="1829"/>
      <c r="F256" s="1829"/>
      <c r="G256" s="1829"/>
      <c r="H256" s="1829"/>
      <c r="I256" s="1829"/>
      <c r="J256" s="1829"/>
      <c r="K256" s="1829"/>
      <c r="L256" s="1829"/>
      <c r="M256" s="1829"/>
      <c r="N256" s="1830"/>
    </row>
    <row r="257" spans="1:31" customFormat="1" ht="87.75" customHeight="1" thickBot="1" x14ac:dyDescent="0.25">
      <c r="A257" s="930" t="s">
        <v>2</v>
      </c>
      <c r="B257" s="931" t="s">
        <v>3</v>
      </c>
      <c r="C257" s="1497" t="s">
        <v>4</v>
      </c>
      <c r="D257" s="1498" t="s">
        <v>5</v>
      </c>
      <c r="E257" s="1498" t="s">
        <v>6</v>
      </c>
      <c r="F257" s="1498" t="s">
        <v>7</v>
      </c>
      <c r="G257" s="1498" t="s">
        <v>8</v>
      </c>
      <c r="H257" s="1498" t="s">
        <v>9</v>
      </c>
      <c r="I257" s="1498" t="s">
        <v>10</v>
      </c>
      <c r="J257" s="1498" t="s">
        <v>487</v>
      </c>
      <c r="K257" s="1499" t="s">
        <v>488</v>
      </c>
      <c r="L257" s="1500" t="s">
        <v>12</v>
      </c>
      <c r="M257" s="1501" t="s">
        <v>38</v>
      </c>
      <c r="N257" s="1502" t="s">
        <v>218</v>
      </c>
    </row>
    <row r="258" spans="1:31" customFormat="1" ht="13.5" thickBot="1" x14ac:dyDescent="0.25">
      <c r="A258" s="939">
        <v>1</v>
      </c>
      <c r="B258" s="940" t="s">
        <v>15</v>
      </c>
      <c r="C258" s="20">
        <v>0</v>
      </c>
      <c r="D258" s="21">
        <v>1</v>
      </c>
      <c r="E258" s="21">
        <v>2</v>
      </c>
      <c r="F258" s="21">
        <v>5</v>
      </c>
      <c r="G258" s="21">
        <v>2</v>
      </c>
      <c r="H258" s="21">
        <v>4</v>
      </c>
      <c r="I258" s="21">
        <v>7</v>
      </c>
      <c r="J258" s="21">
        <v>3</v>
      </c>
      <c r="K258" s="22">
        <v>2</v>
      </c>
      <c r="L258" s="970">
        <f t="shared" ref="L258:L272" si="30">SUM(C258:K258)</f>
        <v>26</v>
      </c>
      <c r="M258" s="971">
        <f t="shared" ref="M258:M273" si="31">L258/L18</f>
        <v>0.11764705882352941</v>
      </c>
      <c r="N258" s="53">
        <f t="shared" ref="N258:N273" si="32">L258/L121</f>
        <v>0.15853658536585366</v>
      </c>
      <c r="Q258" s="776"/>
      <c r="R258" s="775"/>
      <c r="S258" s="776"/>
      <c r="T258" s="776"/>
      <c r="U258" s="776"/>
      <c r="V258" s="775"/>
      <c r="W258" s="776"/>
      <c r="X258" s="775"/>
      <c r="Y258" s="775"/>
      <c r="Z258" s="776"/>
      <c r="AA258" s="776"/>
      <c r="AB258" s="776"/>
      <c r="AC258" s="776"/>
      <c r="AD258" s="776"/>
      <c r="AE258" s="776"/>
    </row>
    <row r="259" spans="1:31" customFormat="1" ht="12.75" x14ac:dyDescent="0.2">
      <c r="A259" s="942">
        <v>2</v>
      </c>
      <c r="B259" s="943" t="s">
        <v>16</v>
      </c>
      <c r="C259" s="27">
        <v>0</v>
      </c>
      <c r="D259" s="28">
        <v>3</v>
      </c>
      <c r="E259" s="28">
        <v>5</v>
      </c>
      <c r="F259" s="28">
        <v>3</v>
      </c>
      <c r="G259" s="28">
        <v>1</v>
      </c>
      <c r="H259" s="28">
        <v>6</v>
      </c>
      <c r="I259" s="28">
        <v>3</v>
      </c>
      <c r="J259" s="28">
        <v>3</v>
      </c>
      <c r="K259" s="29">
        <v>1</v>
      </c>
      <c r="L259" s="972">
        <f t="shared" si="30"/>
        <v>25</v>
      </c>
      <c r="M259" s="973">
        <f t="shared" si="31"/>
        <v>9.6153846153846159E-2</v>
      </c>
      <c r="N259" s="53">
        <f t="shared" si="32"/>
        <v>0.1091703056768559</v>
      </c>
    </row>
    <row r="260" spans="1:31" customFormat="1" ht="12.75" x14ac:dyDescent="0.2">
      <c r="A260" s="942">
        <v>3</v>
      </c>
      <c r="B260" s="943" t="s">
        <v>17</v>
      </c>
      <c r="C260" s="27">
        <v>0</v>
      </c>
      <c r="D260" s="28">
        <v>2</v>
      </c>
      <c r="E260" s="28">
        <v>6</v>
      </c>
      <c r="F260" s="28">
        <v>6</v>
      </c>
      <c r="G260" s="28">
        <v>5</v>
      </c>
      <c r="H260" s="28">
        <v>3</v>
      </c>
      <c r="I260" s="28">
        <v>5</v>
      </c>
      <c r="J260" s="28">
        <v>6</v>
      </c>
      <c r="K260" s="29">
        <v>2</v>
      </c>
      <c r="L260" s="972">
        <f t="shared" si="30"/>
        <v>35</v>
      </c>
      <c r="M260" s="973">
        <f t="shared" si="31"/>
        <v>0.14522821576763487</v>
      </c>
      <c r="N260" s="54">
        <f t="shared" si="32"/>
        <v>0.17587939698492464</v>
      </c>
    </row>
    <row r="261" spans="1:31" customFormat="1" ht="12.75" x14ac:dyDescent="0.2">
      <c r="A261" s="942">
        <v>4</v>
      </c>
      <c r="B261" s="943" t="s">
        <v>18</v>
      </c>
      <c r="C261" s="27">
        <v>0</v>
      </c>
      <c r="D261" s="28">
        <v>1</v>
      </c>
      <c r="E261" s="28">
        <v>0</v>
      </c>
      <c r="F261" s="28">
        <v>3</v>
      </c>
      <c r="G261" s="28">
        <v>2</v>
      </c>
      <c r="H261" s="28">
        <v>0</v>
      </c>
      <c r="I261" s="28">
        <v>1</v>
      </c>
      <c r="J261" s="28">
        <v>1</v>
      </c>
      <c r="K261" s="29">
        <v>0</v>
      </c>
      <c r="L261" s="972">
        <f t="shared" si="30"/>
        <v>8</v>
      </c>
      <c r="M261" s="973">
        <f t="shared" si="31"/>
        <v>5.9259259259259262E-2</v>
      </c>
      <c r="N261" s="54">
        <f t="shared" si="32"/>
        <v>7.3394495412844041E-2</v>
      </c>
      <c r="R261" t="s">
        <v>161</v>
      </c>
    </row>
    <row r="262" spans="1:31" customFormat="1" ht="12.75" x14ac:dyDescent="0.2">
      <c r="A262" s="942">
        <v>5</v>
      </c>
      <c r="B262" s="943" t="s">
        <v>19</v>
      </c>
      <c r="C262" s="27">
        <v>0</v>
      </c>
      <c r="D262" s="28">
        <v>0</v>
      </c>
      <c r="E262" s="28">
        <v>6</v>
      </c>
      <c r="F262" s="28">
        <v>5</v>
      </c>
      <c r="G262" s="28">
        <v>6</v>
      </c>
      <c r="H262" s="28">
        <v>6</v>
      </c>
      <c r="I262" s="28">
        <v>9</v>
      </c>
      <c r="J262" s="28">
        <v>5</v>
      </c>
      <c r="K262" s="29">
        <v>2</v>
      </c>
      <c r="L262" s="972">
        <f t="shared" si="30"/>
        <v>39</v>
      </c>
      <c r="M262" s="973">
        <f t="shared" si="31"/>
        <v>8.1932773109243698E-2</v>
      </c>
      <c r="N262" s="54">
        <f t="shared" si="32"/>
        <v>8.7640449438202248E-2</v>
      </c>
    </row>
    <row r="263" spans="1:31" customFormat="1" ht="12.75" x14ac:dyDescent="0.2">
      <c r="A263" s="945">
        <v>6</v>
      </c>
      <c r="B263" s="946" t="s">
        <v>20</v>
      </c>
      <c r="C263" s="27">
        <v>0</v>
      </c>
      <c r="D263" s="28">
        <v>1</v>
      </c>
      <c r="E263" s="28">
        <v>2</v>
      </c>
      <c r="F263" s="28">
        <v>4</v>
      </c>
      <c r="G263" s="28">
        <v>3</v>
      </c>
      <c r="H263" s="28">
        <v>7</v>
      </c>
      <c r="I263" s="28">
        <v>5</v>
      </c>
      <c r="J263" s="28">
        <v>5</v>
      </c>
      <c r="K263" s="29">
        <v>1</v>
      </c>
      <c r="L263" s="972">
        <f t="shared" si="30"/>
        <v>28</v>
      </c>
      <c r="M263" s="973">
        <f t="shared" si="31"/>
        <v>8.6956521739130432E-2</v>
      </c>
      <c r="N263" s="54">
        <f t="shared" si="32"/>
        <v>9.4915254237288138E-2</v>
      </c>
    </row>
    <row r="264" spans="1:31" customFormat="1" ht="12.75" x14ac:dyDescent="0.2">
      <c r="A264" s="945">
        <v>7</v>
      </c>
      <c r="B264" s="946" t="s">
        <v>21</v>
      </c>
      <c r="C264" s="27">
        <v>0</v>
      </c>
      <c r="D264" s="28">
        <v>2</v>
      </c>
      <c r="E264" s="28">
        <v>2</v>
      </c>
      <c r="F264" s="28">
        <v>2</v>
      </c>
      <c r="G264" s="28">
        <v>3</v>
      </c>
      <c r="H264" s="28">
        <v>6</v>
      </c>
      <c r="I264" s="28">
        <v>9</v>
      </c>
      <c r="J264" s="28">
        <v>13</v>
      </c>
      <c r="K264" s="29">
        <v>2</v>
      </c>
      <c r="L264" s="972">
        <f t="shared" si="30"/>
        <v>39</v>
      </c>
      <c r="M264" s="973">
        <f t="shared" si="31"/>
        <v>9.6059113300492605E-2</v>
      </c>
      <c r="N264" s="54">
        <f t="shared" si="32"/>
        <v>0.10684931506849316</v>
      </c>
    </row>
    <row r="265" spans="1:31" customFormat="1" ht="12.75" x14ac:dyDescent="0.2">
      <c r="A265" s="942">
        <v>8</v>
      </c>
      <c r="B265" s="943" t="s">
        <v>22</v>
      </c>
      <c r="C265" s="27">
        <v>0</v>
      </c>
      <c r="D265" s="28">
        <v>2</v>
      </c>
      <c r="E265" s="28">
        <v>2</v>
      </c>
      <c r="F265" s="28">
        <v>6</v>
      </c>
      <c r="G265" s="28">
        <v>2</v>
      </c>
      <c r="H265" s="28">
        <v>7</v>
      </c>
      <c r="I265" s="28">
        <v>7</v>
      </c>
      <c r="J265" s="28">
        <v>6</v>
      </c>
      <c r="K265" s="29">
        <v>1</v>
      </c>
      <c r="L265" s="972">
        <f t="shared" si="30"/>
        <v>33</v>
      </c>
      <c r="M265" s="973">
        <f t="shared" si="31"/>
        <v>8.4183673469387751E-2</v>
      </c>
      <c r="N265" s="54">
        <f t="shared" si="32"/>
        <v>8.8471849865951746E-2</v>
      </c>
    </row>
    <row r="266" spans="1:31" customFormat="1" ht="12.75" x14ac:dyDescent="0.2">
      <c r="A266" s="942">
        <v>9</v>
      </c>
      <c r="B266" s="943" t="s">
        <v>23</v>
      </c>
      <c r="C266" s="27">
        <v>0</v>
      </c>
      <c r="D266" s="28">
        <v>2</v>
      </c>
      <c r="E266" s="28">
        <v>4</v>
      </c>
      <c r="F266" s="28">
        <v>4</v>
      </c>
      <c r="G266" s="28">
        <v>2</v>
      </c>
      <c r="H266" s="28">
        <v>9</v>
      </c>
      <c r="I266" s="28">
        <v>13</v>
      </c>
      <c r="J266" s="28">
        <v>9</v>
      </c>
      <c r="K266" s="29">
        <v>1</v>
      </c>
      <c r="L266" s="972">
        <f t="shared" si="30"/>
        <v>44</v>
      </c>
      <c r="M266" s="973">
        <f t="shared" si="31"/>
        <v>0.1752988047808765</v>
      </c>
      <c r="N266" s="54">
        <f t="shared" si="32"/>
        <v>0.1864406779661017</v>
      </c>
    </row>
    <row r="267" spans="1:31" customFormat="1" ht="12.75" x14ac:dyDescent="0.2">
      <c r="A267" s="942">
        <v>10</v>
      </c>
      <c r="B267" s="943" t="s">
        <v>24</v>
      </c>
      <c r="C267" s="27">
        <v>0</v>
      </c>
      <c r="D267" s="28">
        <v>1</v>
      </c>
      <c r="E267" s="28">
        <v>1</v>
      </c>
      <c r="F267" s="28">
        <v>4</v>
      </c>
      <c r="G267" s="28">
        <v>5</v>
      </c>
      <c r="H267" s="28">
        <v>8</v>
      </c>
      <c r="I267" s="28">
        <v>4</v>
      </c>
      <c r="J267" s="28">
        <v>5</v>
      </c>
      <c r="K267" s="29">
        <v>3</v>
      </c>
      <c r="L267" s="972">
        <f t="shared" si="30"/>
        <v>31</v>
      </c>
      <c r="M267" s="973">
        <f t="shared" si="31"/>
        <v>0.125</v>
      </c>
      <c r="N267" s="54">
        <f t="shared" si="32"/>
        <v>0.13191489361702127</v>
      </c>
    </row>
    <row r="268" spans="1:31" customFormat="1" ht="12.75" x14ac:dyDescent="0.2">
      <c r="A268" s="945">
        <v>11</v>
      </c>
      <c r="B268" s="946" t="s">
        <v>25</v>
      </c>
      <c r="C268" s="27">
        <v>0</v>
      </c>
      <c r="D268" s="28">
        <v>2</v>
      </c>
      <c r="E268" s="28">
        <v>2</v>
      </c>
      <c r="F268" s="28">
        <v>4</v>
      </c>
      <c r="G268" s="28">
        <v>2</v>
      </c>
      <c r="H268" s="28">
        <v>5</v>
      </c>
      <c r="I268" s="28">
        <v>6</v>
      </c>
      <c r="J268" s="28">
        <v>1</v>
      </c>
      <c r="K268" s="29">
        <v>1</v>
      </c>
      <c r="L268" s="972">
        <f t="shared" si="30"/>
        <v>23</v>
      </c>
      <c r="M268" s="973">
        <f t="shared" si="31"/>
        <v>0.10454545454545454</v>
      </c>
      <c r="N268" s="54">
        <f t="shared" si="32"/>
        <v>0.11979166666666667</v>
      </c>
    </row>
    <row r="269" spans="1:31" customFormat="1" ht="12.75" x14ac:dyDescent="0.2">
      <c r="A269" s="942">
        <v>12</v>
      </c>
      <c r="B269" s="943" t="s">
        <v>26</v>
      </c>
      <c r="C269" s="27">
        <v>0</v>
      </c>
      <c r="D269" s="28">
        <v>2</v>
      </c>
      <c r="E269" s="28">
        <v>4</v>
      </c>
      <c r="F269" s="28">
        <v>7</v>
      </c>
      <c r="G269" s="28">
        <v>9</v>
      </c>
      <c r="H269" s="28">
        <v>10</v>
      </c>
      <c r="I269" s="28">
        <v>16</v>
      </c>
      <c r="J269" s="28">
        <v>11</v>
      </c>
      <c r="K269" s="29">
        <v>4</v>
      </c>
      <c r="L269" s="972">
        <f t="shared" si="30"/>
        <v>63</v>
      </c>
      <c r="M269" s="973">
        <f t="shared" si="31"/>
        <v>0.13695652173913042</v>
      </c>
      <c r="N269" s="54">
        <f t="shared" si="32"/>
        <v>0.15829145728643215</v>
      </c>
    </row>
    <row r="270" spans="1:31" customFormat="1" ht="12.75" x14ac:dyDescent="0.2">
      <c r="A270" s="942">
        <v>13</v>
      </c>
      <c r="B270" s="943" t="s">
        <v>27</v>
      </c>
      <c r="C270" s="27">
        <v>0</v>
      </c>
      <c r="D270" s="28">
        <v>0</v>
      </c>
      <c r="E270" s="28">
        <v>3</v>
      </c>
      <c r="F270" s="28">
        <v>5</v>
      </c>
      <c r="G270" s="28">
        <v>13</v>
      </c>
      <c r="H270" s="28">
        <v>11</v>
      </c>
      <c r="I270" s="28">
        <v>21</v>
      </c>
      <c r="J270" s="28">
        <v>10</v>
      </c>
      <c r="K270" s="29">
        <v>3</v>
      </c>
      <c r="L270" s="972">
        <f t="shared" si="30"/>
        <v>66</v>
      </c>
      <c r="M270" s="973">
        <f t="shared" si="31"/>
        <v>0.11398963730569948</v>
      </c>
      <c r="N270" s="54">
        <f t="shared" si="32"/>
        <v>0.12382739212007504</v>
      </c>
    </row>
    <row r="271" spans="1:31" customFormat="1" ht="12.75" x14ac:dyDescent="0.2">
      <c r="A271" s="942">
        <v>14</v>
      </c>
      <c r="B271" s="943" t="s">
        <v>28</v>
      </c>
      <c r="C271" s="27">
        <v>0</v>
      </c>
      <c r="D271" s="28">
        <v>2</v>
      </c>
      <c r="E271" s="28">
        <v>2</v>
      </c>
      <c r="F271" s="28">
        <v>4</v>
      </c>
      <c r="G271" s="28">
        <v>2</v>
      </c>
      <c r="H271" s="28">
        <v>6</v>
      </c>
      <c r="I271" s="28">
        <v>23</v>
      </c>
      <c r="J271" s="28">
        <v>22</v>
      </c>
      <c r="K271" s="29">
        <v>2</v>
      </c>
      <c r="L271" s="972">
        <f t="shared" si="30"/>
        <v>63</v>
      </c>
      <c r="M271" s="973">
        <f t="shared" si="31"/>
        <v>0.1076923076923077</v>
      </c>
      <c r="N271" s="54">
        <f t="shared" si="32"/>
        <v>0.11496350364963503</v>
      </c>
    </row>
    <row r="272" spans="1:31" customFormat="1" ht="13.5" customHeight="1" thickBot="1" x14ac:dyDescent="0.25">
      <c r="A272" s="947">
        <v>15</v>
      </c>
      <c r="B272" s="948" t="s">
        <v>29</v>
      </c>
      <c r="C272" s="881">
        <v>0</v>
      </c>
      <c r="D272" s="35">
        <v>0</v>
      </c>
      <c r="E272" s="35">
        <v>4</v>
      </c>
      <c r="F272" s="35">
        <v>5</v>
      </c>
      <c r="G272" s="35">
        <v>0</v>
      </c>
      <c r="H272" s="35">
        <v>2</v>
      </c>
      <c r="I272" s="35">
        <v>5</v>
      </c>
      <c r="J272" s="35">
        <v>1</v>
      </c>
      <c r="K272" s="882">
        <v>1</v>
      </c>
      <c r="L272" s="974">
        <f t="shared" si="30"/>
        <v>18</v>
      </c>
      <c r="M272" s="975">
        <f t="shared" si="31"/>
        <v>0.11464968152866242</v>
      </c>
      <c r="N272" s="55">
        <f t="shared" si="32"/>
        <v>0.15517241379310345</v>
      </c>
    </row>
    <row r="273" spans="1:15" customFormat="1" ht="15.75" customHeight="1" x14ac:dyDescent="0.2">
      <c r="A273" s="813"/>
      <c r="B273" s="1514" t="s">
        <v>519</v>
      </c>
      <c r="C273" s="1516">
        <f t="shared" ref="C273:L273" si="33">SUM(C258:C272)</f>
        <v>0</v>
      </c>
      <c r="D273" s="177">
        <f t="shared" si="33"/>
        <v>21</v>
      </c>
      <c r="E273" s="177">
        <f t="shared" si="33"/>
        <v>45</v>
      </c>
      <c r="F273" s="177">
        <f t="shared" si="33"/>
        <v>67</v>
      </c>
      <c r="G273" s="177">
        <f t="shared" si="33"/>
        <v>57</v>
      </c>
      <c r="H273" s="177">
        <f t="shared" si="33"/>
        <v>90</v>
      </c>
      <c r="I273" s="177">
        <f t="shared" si="33"/>
        <v>134</v>
      </c>
      <c r="J273" s="177">
        <f t="shared" si="33"/>
        <v>101</v>
      </c>
      <c r="K273" s="1512">
        <f t="shared" si="33"/>
        <v>26</v>
      </c>
      <c r="L273" s="1521">
        <f t="shared" si="33"/>
        <v>541</v>
      </c>
      <c r="M273" s="1525">
        <f t="shared" si="31"/>
        <v>0.10922673127397536</v>
      </c>
      <c r="N273" s="1527">
        <f t="shared" si="32"/>
        <v>0.12192923146270002</v>
      </c>
      <c r="O273" t="s">
        <v>219</v>
      </c>
    </row>
    <row r="274" spans="1:15" s="824" customFormat="1" ht="15.75" customHeight="1" thickBot="1" x14ac:dyDescent="0.25">
      <c r="A274" s="810"/>
      <c r="B274" s="331" t="s">
        <v>489</v>
      </c>
      <c r="C274" s="209">
        <v>0</v>
      </c>
      <c r="D274" s="203">
        <v>19</v>
      </c>
      <c r="E274" s="203">
        <v>47</v>
      </c>
      <c r="F274" s="203">
        <v>49</v>
      </c>
      <c r="G274" s="203">
        <v>55</v>
      </c>
      <c r="H274" s="203">
        <v>94</v>
      </c>
      <c r="I274" s="203">
        <v>113</v>
      </c>
      <c r="J274" s="203">
        <v>108</v>
      </c>
      <c r="K274" s="1513">
        <v>31</v>
      </c>
      <c r="L274" s="1522">
        <v>516</v>
      </c>
      <c r="M274" s="1528">
        <v>0.10382293762575452</v>
      </c>
      <c r="N274" s="1504">
        <v>0.11525575161938799</v>
      </c>
      <c r="O274" s="824" t="s">
        <v>219</v>
      </c>
    </row>
    <row r="275" spans="1:15" s="837" customFormat="1" ht="15.75" customHeight="1" x14ac:dyDescent="0.2">
      <c r="A275" s="1302"/>
      <c r="B275" s="1517" t="s">
        <v>451</v>
      </c>
      <c r="C275" s="1375">
        <v>1</v>
      </c>
      <c r="D275" s="1376">
        <v>9</v>
      </c>
      <c r="E275" s="1376">
        <v>63</v>
      </c>
      <c r="F275" s="1376">
        <v>62</v>
      </c>
      <c r="G275" s="1376">
        <v>66</v>
      </c>
      <c r="H275" s="1376">
        <v>101</v>
      </c>
      <c r="I275" s="1376">
        <v>123</v>
      </c>
      <c r="J275" s="1341" t="s">
        <v>187</v>
      </c>
      <c r="K275" s="1341" t="s">
        <v>187</v>
      </c>
      <c r="L275" s="1326" t="s">
        <v>187</v>
      </c>
      <c r="M275" s="1523">
        <v>0.10897181421198888</v>
      </c>
      <c r="N275" s="1526">
        <v>0.12154084569404472</v>
      </c>
    </row>
    <row r="276" spans="1:15" s="837" customFormat="1" ht="15.75" customHeight="1" x14ac:dyDescent="0.2">
      <c r="A276" s="1016"/>
      <c r="B276" s="1351" t="s">
        <v>446</v>
      </c>
      <c r="C276" s="1363">
        <v>0</v>
      </c>
      <c r="D276" s="1035">
        <v>13</v>
      </c>
      <c r="E276" s="1035">
        <v>43</v>
      </c>
      <c r="F276" s="1035">
        <v>80</v>
      </c>
      <c r="G276" s="1035">
        <v>49</v>
      </c>
      <c r="H276" s="1035">
        <v>106</v>
      </c>
      <c r="I276" s="1035">
        <v>113</v>
      </c>
      <c r="J276" s="1338" t="s">
        <v>187</v>
      </c>
      <c r="K276" s="1338" t="s">
        <v>187</v>
      </c>
      <c r="L276" s="1340" t="s">
        <v>187</v>
      </c>
      <c r="M276" s="1505">
        <v>0.10415003990422984</v>
      </c>
      <c r="N276" s="1503">
        <v>0.1159484673478454</v>
      </c>
    </row>
    <row r="277" spans="1:15" s="664" customFormat="1" ht="15.75" customHeight="1" thickBot="1" x14ac:dyDescent="0.25">
      <c r="A277" s="1037"/>
      <c r="B277" s="1357" t="s">
        <v>422</v>
      </c>
      <c r="C277" s="1365">
        <v>0</v>
      </c>
      <c r="D277" s="1039">
        <v>16</v>
      </c>
      <c r="E277" s="1039">
        <v>70</v>
      </c>
      <c r="F277" s="1039">
        <v>64</v>
      </c>
      <c r="G277" s="1039">
        <v>49</v>
      </c>
      <c r="H277" s="1039">
        <v>91</v>
      </c>
      <c r="I277" s="1039">
        <v>109</v>
      </c>
      <c r="J277" s="1342" t="s">
        <v>187</v>
      </c>
      <c r="K277" s="1342" t="s">
        <v>187</v>
      </c>
      <c r="L277" s="1324" t="s">
        <v>187</v>
      </c>
      <c r="M277" s="1506">
        <v>0.1062017039825639</v>
      </c>
      <c r="N277" s="1504">
        <v>0.11800968736239542</v>
      </c>
    </row>
    <row r="278" spans="1:15" s="141" customFormat="1" ht="15.75" customHeight="1" x14ac:dyDescent="0.2">
      <c r="A278" s="960"/>
      <c r="B278" s="961" t="s">
        <v>215</v>
      </c>
      <c r="C278" s="969">
        <v>0</v>
      </c>
      <c r="D278" s="963">
        <v>9</v>
      </c>
      <c r="E278" s="963">
        <v>56</v>
      </c>
      <c r="F278" s="963">
        <v>78</v>
      </c>
      <c r="G278" s="963">
        <v>64</v>
      </c>
      <c r="H278" s="963">
        <v>106</v>
      </c>
      <c r="I278" s="963">
        <v>131</v>
      </c>
      <c r="J278" s="1336" t="s">
        <v>187</v>
      </c>
      <c r="K278" s="1336" t="s">
        <v>187</v>
      </c>
      <c r="L278" s="1337" t="s">
        <v>187</v>
      </c>
      <c r="M278" s="978">
        <v>0.10902996845425868</v>
      </c>
      <c r="N278" s="616">
        <v>0.1213784021071115</v>
      </c>
    </row>
    <row r="279" spans="1:15" s="141" customFormat="1" ht="15.75" customHeight="1" x14ac:dyDescent="0.2">
      <c r="A279" s="960"/>
      <c r="B279" s="961" t="s">
        <v>197</v>
      </c>
      <c r="C279" s="969">
        <v>0</v>
      </c>
      <c r="D279" s="963">
        <v>11</v>
      </c>
      <c r="E279" s="963">
        <v>50</v>
      </c>
      <c r="F279" s="963">
        <v>69</v>
      </c>
      <c r="G279" s="963">
        <v>53</v>
      </c>
      <c r="H279" s="963">
        <v>115</v>
      </c>
      <c r="I279" s="963">
        <v>134</v>
      </c>
      <c r="J279" s="1321" t="s">
        <v>187</v>
      </c>
      <c r="K279" s="1321" t="s">
        <v>187</v>
      </c>
      <c r="L279" s="1322" t="s">
        <v>187</v>
      </c>
      <c r="M279" s="978">
        <v>0.10712879086254432</v>
      </c>
    </row>
    <row r="280" spans="1:15" s="141" customFormat="1" ht="15.75" customHeight="1" thickBot="1" x14ac:dyDescent="0.25">
      <c r="A280" s="950"/>
      <c r="B280" s="951" t="s">
        <v>167</v>
      </c>
      <c r="C280" s="952">
        <v>0</v>
      </c>
      <c r="D280" s="953">
        <v>14</v>
      </c>
      <c r="E280" s="953">
        <v>63</v>
      </c>
      <c r="F280" s="953">
        <v>67</v>
      </c>
      <c r="G280" s="953">
        <v>65</v>
      </c>
      <c r="H280" s="953">
        <v>116</v>
      </c>
      <c r="I280" s="953">
        <v>145</v>
      </c>
      <c r="J280" s="1323" t="s">
        <v>187</v>
      </c>
      <c r="K280" s="1323" t="s">
        <v>187</v>
      </c>
      <c r="L280" s="1324" t="s">
        <v>187</v>
      </c>
      <c r="M280" s="976">
        <v>0.11677115987460815</v>
      </c>
    </row>
    <row r="281" spans="1:15" s="141" customFormat="1" ht="15.75" customHeight="1" x14ac:dyDescent="0.2">
      <c r="A281" s="955"/>
      <c r="B281" s="956" t="s">
        <v>160</v>
      </c>
      <c r="C281" s="968">
        <v>0</v>
      </c>
      <c r="D281" s="958">
        <v>6</v>
      </c>
      <c r="E281" s="958">
        <v>67</v>
      </c>
      <c r="F281" s="958">
        <v>76</v>
      </c>
      <c r="G281" s="958">
        <v>69</v>
      </c>
      <c r="H281" s="958">
        <v>123</v>
      </c>
      <c r="I281" s="958">
        <v>145</v>
      </c>
      <c r="J281" s="1325" t="s">
        <v>187</v>
      </c>
      <c r="K281" s="1325" t="s">
        <v>187</v>
      </c>
      <c r="L281" s="1326" t="s">
        <v>187</v>
      </c>
      <c r="M281" s="977">
        <v>0.12539184952978055</v>
      </c>
    </row>
    <row r="282" spans="1:15" s="141" customFormat="1" ht="15" customHeight="1" x14ac:dyDescent="0.2">
      <c r="A282" s="960"/>
      <c r="B282" s="961" t="s">
        <v>158</v>
      </c>
      <c r="C282" s="969">
        <v>5</v>
      </c>
      <c r="D282" s="963">
        <v>17</v>
      </c>
      <c r="E282" s="963">
        <v>56</v>
      </c>
      <c r="F282" s="963">
        <v>62</v>
      </c>
      <c r="G282" s="963">
        <v>61</v>
      </c>
      <c r="H282" s="963">
        <v>110</v>
      </c>
      <c r="I282" s="963">
        <v>166</v>
      </c>
      <c r="J282" s="1327" t="s">
        <v>187</v>
      </c>
      <c r="K282" s="1327" t="s">
        <v>187</v>
      </c>
      <c r="L282" s="1328" t="s">
        <v>187</v>
      </c>
      <c r="M282" s="978">
        <v>0.11870363139398672</v>
      </c>
    </row>
    <row r="283" spans="1:15" s="141" customFormat="1" ht="15" customHeight="1" thickBot="1" x14ac:dyDescent="0.25">
      <c r="A283" s="950"/>
      <c r="B283" s="951" t="s">
        <v>159</v>
      </c>
      <c r="C283" s="952">
        <v>4</v>
      </c>
      <c r="D283" s="953">
        <v>10</v>
      </c>
      <c r="E283" s="953">
        <v>52</v>
      </c>
      <c r="F283" s="953">
        <v>71</v>
      </c>
      <c r="G283" s="953">
        <v>85</v>
      </c>
      <c r="H283" s="953">
        <v>133</v>
      </c>
      <c r="I283" s="953">
        <v>160</v>
      </c>
      <c r="J283" s="1317" t="s">
        <v>187</v>
      </c>
      <c r="K283" s="1317" t="s">
        <v>187</v>
      </c>
      <c r="L283" s="1329" t="s">
        <v>187</v>
      </c>
      <c r="M283" s="976">
        <v>0.12517033287911233</v>
      </c>
    </row>
    <row r="284" spans="1:15" s="141" customFormat="1" ht="15" customHeight="1" thickBot="1" x14ac:dyDescent="0.25">
      <c r="A284" s="950"/>
      <c r="B284" s="951" t="s">
        <v>154</v>
      </c>
      <c r="C284" s="952">
        <v>0</v>
      </c>
      <c r="D284" s="953">
        <v>14</v>
      </c>
      <c r="E284" s="953">
        <v>52</v>
      </c>
      <c r="F284" s="953">
        <v>63</v>
      </c>
      <c r="G284" s="953">
        <v>59</v>
      </c>
      <c r="H284" s="953">
        <v>123</v>
      </c>
      <c r="I284" s="953">
        <v>125</v>
      </c>
      <c r="J284" s="1317" t="s">
        <v>187</v>
      </c>
      <c r="K284" s="1317" t="s">
        <v>187</v>
      </c>
      <c r="L284" s="1329" t="s">
        <v>187</v>
      </c>
      <c r="M284" s="976">
        <v>0.11455658700375272</v>
      </c>
    </row>
    <row r="285" spans="1:15" s="141" customFormat="1" ht="15" customHeight="1" x14ac:dyDescent="0.2">
      <c r="A285" s="960"/>
      <c r="B285" s="961" t="s">
        <v>148</v>
      </c>
      <c r="C285" s="969">
        <v>5</v>
      </c>
      <c r="D285" s="963">
        <v>10</v>
      </c>
      <c r="E285" s="963">
        <v>47</v>
      </c>
      <c r="F285" s="963">
        <v>55</v>
      </c>
      <c r="G285" s="963">
        <v>74</v>
      </c>
      <c r="H285" s="963">
        <v>98</v>
      </c>
      <c r="I285" s="963">
        <v>148</v>
      </c>
      <c r="J285" s="1327" t="s">
        <v>187</v>
      </c>
      <c r="K285" s="1327" t="s">
        <v>187</v>
      </c>
      <c r="L285" s="1330" t="s">
        <v>187</v>
      </c>
      <c r="M285" s="978">
        <v>0.11422413793103449</v>
      </c>
    </row>
    <row r="286" spans="1:15" s="141" customFormat="1" ht="15" customHeight="1" thickBot="1" x14ac:dyDescent="0.25">
      <c r="A286" s="950"/>
      <c r="B286" s="951" t="s">
        <v>30</v>
      </c>
      <c r="C286" s="952">
        <v>6</v>
      </c>
      <c r="D286" s="953">
        <v>6</v>
      </c>
      <c r="E286" s="953">
        <v>45</v>
      </c>
      <c r="F286" s="953">
        <v>50</v>
      </c>
      <c r="G286" s="953">
        <v>78</v>
      </c>
      <c r="H286" s="953">
        <v>102</v>
      </c>
      <c r="I286" s="953">
        <v>131</v>
      </c>
      <c r="J286" s="1317" t="s">
        <v>187</v>
      </c>
      <c r="K286" s="1317" t="s">
        <v>187</v>
      </c>
      <c r="L286" s="1318" t="s">
        <v>187</v>
      </c>
      <c r="M286" s="976">
        <v>0.10766208251473477</v>
      </c>
    </row>
    <row r="287" spans="1:15" x14ac:dyDescent="0.2">
      <c r="A287" s="979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</row>
    <row r="288" spans="1:15" customFormat="1" ht="12.75" x14ac:dyDescent="0.2">
      <c r="A288" s="5"/>
      <c r="B288" s="227"/>
      <c r="C288" s="227"/>
      <c r="D288" s="227"/>
      <c r="E288" s="227"/>
      <c r="F288" s="227"/>
      <c r="G288" s="227"/>
      <c r="H288" s="227"/>
      <c r="I288" s="227"/>
      <c r="J288" s="227"/>
      <c r="K288" s="227"/>
      <c r="L288" s="227"/>
      <c r="M288" s="227"/>
    </row>
    <row r="289" spans="1:29" customFormat="1" ht="12.75" x14ac:dyDescent="0.2">
      <c r="A289" s="50"/>
      <c r="B289" s="910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</row>
    <row r="290" spans="1:29" customFormat="1" ht="12.75" x14ac:dyDescent="0.2">
      <c r="A290" s="50"/>
      <c r="B290" s="910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</row>
    <row r="291" spans="1:29" customFormat="1" ht="17.100000000000001" customHeight="1" thickBot="1" x14ac:dyDescent="0.25">
      <c r="A291" s="7" t="s">
        <v>528</v>
      </c>
      <c r="B291" s="320"/>
      <c r="C291" s="320"/>
      <c r="D291" s="320"/>
      <c r="E291" s="320"/>
      <c r="F291" s="320"/>
      <c r="G291" s="320"/>
      <c r="H291" s="320"/>
      <c r="I291" s="320"/>
      <c r="J291" s="320"/>
      <c r="K291" s="320"/>
      <c r="L291" s="320"/>
      <c r="M291" s="320"/>
    </row>
    <row r="292" spans="1:29" customFormat="1" ht="13.5" thickBot="1" x14ac:dyDescent="0.25">
      <c r="A292" s="9"/>
      <c r="B292" s="929"/>
      <c r="C292" s="1823" t="s">
        <v>39</v>
      </c>
      <c r="D292" s="1824"/>
      <c r="E292" s="1824"/>
      <c r="F292" s="1824"/>
      <c r="G292" s="1824"/>
      <c r="H292" s="1824"/>
      <c r="I292" s="1824"/>
      <c r="J292" s="1824"/>
      <c r="K292" s="1824"/>
      <c r="L292" s="1824"/>
      <c r="M292" s="1825"/>
    </row>
    <row r="293" spans="1:29" customFormat="1" ht="84.75" thickBot="1" x14ac:dyDescent="0.25">
      <c r="A293" s="13" t="s">
        <v>2</v>
      </c>
      <c r="B293" s="931" t="s">
        <v>3</v>
      </c>
      <c r="C293" s="1331" t="s">
        <v>4</v>
      </c>
      <c r="D293" s="1332" t="s">
        <v>5</v>
      </c>
      <c r="E293" s="1332" t="s">
        <v>6</v>
      </c>
      <c r="F293" s="1332" t="s">
        <v>7</v>
      </c>
      <c r="G293" s="1332" t="s">
        <v>8</v>
      </c>
      <c r="H293" s="1332" t="s">
        <v>9</v>
      </c>
      <c r="I293" s="1332" t="s">
        <v>10</v>
      </c>
      <c r="J293" s="1344" t="s">
        <v>487</v>
      </c>
      <c r="K293" s="1345" t="s">
        <v>488</v>
      </c>
      <c r="L293" s="1334" t="s">
        <v>12</v>
      </c>
      <c r="M293" s="932" t="s">
        <v>40</v>
      </c>
      <c r="O293" s="980" t="s">
        <v>161</v>
      </c>
    </row>
    <row r="294" spans="1:29" customFormat="1" ht="12.75" x14ac:dyDescent="0.2">
      <c r="A294" s="18">
        <v>1</v>
      </c>
      <c r="B294" s="940" t="s">
        <v>15</v>
      </c>
      <c r="C294" s="20">
        <v>0</v>
      </c>
      <c r="D294" s="21">
        <v>0</v>
      </c>
      <c r="E294" s="21">
        <v>0</v>
      </c>
      <c r="F294" s="21">
        <v>5</v>
      </c>
      <c r="G294" s="21">
        <v>3</v>
      </c>
      <c r="H294" s="21">
        <v>3</v>
      </c>
      <c r="I294" s="21">
        <v>6</v>
      </c>
      <c r="J294" s="21">
        <v>3</v>
      </c>
      <c r="K294" s="22">
        <v>1</v>
      </c>
      <c r="L294" s="981">
        <f t="shared" ref="L294:L308" si="34">SUM(C294:K294)</f>
        <v>21</v>
      </c>
      <c r="M294" s="982">
        <f t="shared" ref="M294:M309" si="35">L294/L18</f>
        <v>9.5022624434389136E-2</v>
      </c>
    </row>
    <row r="295" spans="1:29" customFormat="1" ht="12.75" x14ac:dyDescent="0.2">
      <c r="A295" s="25">
        <v>2</v>
      </c>
      <c r="B295" s="943" t="s">
        <v>16</v>
      </c>
      <c r="C295" s="27">
        <v>0</v>
      </c>
      <c r="D295" s="28">
        <v>0</v>
      </c>
      <c r="E295" s="28">
        <v>2</v>
      </c>
      <c r="F295" s="28">
        <v>12</v>
      </c>
      <c r="G295" s="28">
        <v>3</v>
      </c>
      <c r="H295" s="28">
        <v>13</v>
      </c>
      <c r="I295" s="28">
        <v>5</v>
      </c>
      <c r="J295" s="28">
        <v>11</v>
      </c>
      <c r="K295" s="29">
        <v>4</v>
      </c>
      <c r="L295" s="983">
        <f t="shared" si="34"/>
        <v>50</v>
      </c>
      <c r="M295" s="984">
        <f t="shared" si="35"/>
        <v>0.19230769230769232</v>
      </c>
    </row>
    <row r="296" spans="1:29" customFormat="1" ht="12.75" x14ac:dyDescent="0.2">
      <c r="A296" s="25">
        <v>3</v>
      </c>
      <c r="B296" s="943" t="s">
        <v>17</v>
      </c>
      <c r="C296" s="27">
        <v>0</v>
      </c>
      <c r="D296" s="28">
        <v>0</v>
      </c>
      <c r="E296" s="28">
        <v>1</v>
      </c>
      <c r="F296" s="28">
        <v>3</v>
      </c>
      <c r="G296" s="28">
        <v>3</v>
      </c>
      <c r="H296" s="28">
        <v>4</v>
      </c>
      <c r="I296" s="28">
        <v>12</v>
      </c>
      <c r="J296" s="28">
        <v>11</v>
      </c>
      <c r="K296" s="29">
        <v>3</v>
      </c>
      <c r="L296" s="983">
        <f t="shared" si="34"/>
        <v>37</v>
      </c>
      <c r="M296" s="984">
        <f t="shared" si="35"/>
        <v>0.15352697095435686</v>
      </c>
      <c r="O296" t="s">
        <v>161</v>
      </c>
    </row>
    <row r="297" spans="1:29" customFormat="1" ht="12.75" x14ac:dyDescent="0.2">
      <c r="A297" s="25">
        <v>4</v>
      </c>
      <c r="B297" s="943" t="s">
        <v>18</v>
      </c>
      <c r="C297" s="27">
        <v>0</v>
      </c>
      <c r="D297" s="28">
        <v>0</v>
      </c>
      <c r="E297" s="28">
        <v>4</v>
      </c>
      <c r="F297" s="28">
        <v>0</v>
      </c>
      <c r="G297" s="28">
        <v>1</v>
      </c>
      <c r="H297" s="28">
        <v>8</v>
      </c>
      <c r="I297" s="28">
        <v>5</v>
      </c>
      <c r="J297" s="28">
        <v>3</v>
      </c>
      <c r="K297" s="29">
        <v>9</v>
      </c>
      <c r="L297" s="983">
        <f t="shared" si="34"/>
        <v>30</v>
      </c>
      <c r="M297" s="984">
        <f t="shared" si="35"/>
        <v>0.22222222222222221</v>
      </c>
    </row>
    <row r="298" spans="1:29" customFormat="1" ht="12.75" x14ac:dyDescent="0.2">
      <c r="A298" s="25">
        <v>5</v>
      </c>
      <c r="B298" s="943" t="s">
        <v>19</v>
      </c>
      <c r="C298" s="27">
        <v>0</v>
      </c>
      <c r="D298" s="28">
        <v>0</v>
      </c>
      <c r="E298" s="28">
        <v>3</v>
      </c>
      <c r="F298" s="28">
        <v>12</v>
      </c>
      <c r="G298" s="28">
        <v>13</v>
      </c>
      <c r="H298" s="28">
        <v>12</v>
      </c>
      <c r="I298" s="28">
        <v>27</v>
      </c>
      <c r="J298" s="28">
        <v>8</v>
      </c>
      <c r="K298" s="29">
        <v>9</v>
      </c>
      <c r="L298" s="983">
        <f t="shared" si="34"/>
        <v>84</v>
      </c>
      <c r="M298" s="984">
        <f t="shared" si="35"/>
        <v>0.17647058823529413</v>
      </c>
    </row>
    <row r="299" spans="1:29" customFormat="1" ht="12.75" x14ac:dyDescent="0.2">
      <c r="A299" s="31">
        <v>6</v>
      </c>
      <c r="B299" s="946" t="s">
        <v>20</v>
      </c>
      <c r="C299" s="27">
        <v>0</v>
      </c>
      <c r="D299" s="28">
        <v>0</v>
      </c>
      <c r="E299" s="28">
        <v>2</v>
      </c>
      <c r="F299" s="28">
        <v>6</v>
      </c>
      <c r="G299" s="28">
        <v>4</v>
      </c>
      <c r="H299" s="28">
        <v>6</v>
      </c>
      <c r="I299" s="28">
        <v>11</v>
      </c>
      <c r="J299" s="28">
        <v>13</v>
      </c>
      <c r="K299" s="29">
        <v>0</v>
      </c>
      <c r="L299" s="983">
        <f t="shared" si="34"/>
        <v>42</v>
      </c>
      <c r="M299" s="984">
        <f t="shared" si="35"/>
        <v>0.13043478260869565</v>
      </c>
      <c r="O299" s="778"/>
      <c r="P299" s="777"/>
      <c r="Q299" s="778"/>
      <c r="R299" s="778"/>
      <c r="S299" s="778"/>
      <c r="T299" s="777"/>
      <c r="U299" s="778"/>
      <c r="V299" s="777"/>
      <c r="W299" s="777"/>
      <c r="X299" s="778"/>
      <c r="Y299" s="778"/>
      <c r="Z299" s="778"/>
      <c r="AA299" s="778"/>
      <c r="AB299" s="778"/>
      <c r="AC299" s="778"/>
    </row>
    <row r="300" spans="1:29" customFormat="1" ht="12.75" x14ac:dyDescent="0.2">
      <c r="A300" s="31">
        <v>7</v>
      </c>
      <c r="B300" s="946" t="s">
        <v>21</v>
      </c>
      <c r="C300" s="27">
        <v>0</v>
      </c>
      <c r="D300" s="28">
        <v>0</v>
      </c>
      <c r="E300" s="28">
        <v>2</v>
      </c>
      <c r="F300" s="28">
        <v>6</v>
      </c>
      <c r="G300" s="28">
        <v>7</v>
      </c>
      <c r="H300" s="28">
        <v>11</v>
      </c>
      <c r="I300" s="28">
        <v>14</v>
      </c>
      <c r="J300" s="28">
        <v>13</v>
      </c>
      <c r="K300" s="29">
        <v>8</v>
      </c>
      <c r="L300" s="983">
        <f t="shared" si="34"/>
        <v>61</v>
      </c>
      <c r="M300" s="984">
        <f t="shared" si="35"/>
        <v>0.15024630541871922</v>
      </c>
      <c r="O300" t="s">
        <v>161</v>
      </c>
    </row>
    <row r="301" spans="1:29" customFormat="1" ht="12.75" x14ac:dyDescent="0.2">
      <c r="A301" s="25">
        <v>8</v>
      </c>
      <c r="B301" s="943" t="s">
        <v>22</v>
      </c>
      <c r="C301" s="27">
        <v>0</v>
      </c>
      <c r="D301" s="28">
        <v>0</v>
      </c>
      <c r="E301" s="28">
        <v>0</v>
      </c>
      <c r="F301" s="28">
        <v>14</v>
      </c>
      <c r="G301" s="28">
        <v>9</v>
      </c>
      <c r="H301" s="28">
        <v>13</v>
      </c>
      <c r="I301" s="28">
        <v>15</v>
      </c>
      <c r="J301" s="28">
        <v>16</v>
      </c>
      <c r="K301" s="29">
        <v>4</v>
      </c>
      <c r="L301" s="983">
        <f t="shared" si="34"/>
        <v>71</v>
      </c>
      <c r="M301" s="984">
        <f t="shared" si="35"/>
        <v>0.18112244897959184</v>
      </c>
    </row>
    <row r="302" spans="1:29" customFormat="1" ht="12.75" x14ac:dyDescent="0.2">
      <c r="A302" s="25">
        <v>9</v>
      </c>
      <c r="B302" s="943" t="s">
        <v>23</v>
      </c>
      <c r="C302" s="27">
        <v>0</v>
      </c>
      <c r="D302" s="28">
        <v>1</v>
      </c>
      <c r="E302" s="28">
        <v>1</v>
      </c>
      <c r="F302" s="28">
        <v>1</v>
      </c>
      <c r="G302" s="28">
        <v>6</v>
      </c>
      <c r="H302" s="28">
        <v>8</v>
      </c>
      <c r="I302" s="28">
        <v>17</v>
      </c>
      <c r="J302" s="28">
        <v>17</v>
      </c>
      <c r="K302" s="29">
        <v>4</v>
      </c>
      <c r="L302" s="983">
        <f t="shared" si="34"/>
        <v>55</v>
      </c>
      <c r="M302" s="984">
        <f t="shared" si="35"/>
        <v>0.21912350597609562</v>
      </c>
    </row>
    <row r="303" spans="1:29" customFormat="1" ht="12.75" x14ac:dyDescent="0.2">
      <c r="A303" s="25">
        <v>10</v>
      </c>
      <c r="B303" s="943" t="s">
        <v>24</v>
      </c>
      <c r="C303" s="27">
        <v>0</v>
      </c>
      <c r="D303" s="28">
        <v>0</v>
      </c>
      <c r="E303" s="28">
        <v>2</v>
      </c>
      <c r="F303" s="28">
        <v>7</v>
      </c>
      <c r="G303" s="28">
        <v>9</v>
      </c>
      <c r="H303" s="28">
        <v>12</v>
      </c>
      <c r="I303" s="28">
        <v>14</v>
      </c>
      <c r="J303" s="28">
        <v>9</v>
      </c>
      <c r="K303" s="29">
        <v>6</v>
      </c>
      <c r="L303" s="983">
        <f t="shared" si="34"/>
        <v>59</v>
      </c>
      <c r="M303" s="984">
        <f t="shared" si="35"/>
        <v>0.23790322580645162</v>
      </c>
      <c r="R303" t="s">
        <v>161</v>
      </c>
    </row>
    <row r="304" spans="1:29" customFormat="1" ht="12.75" x14ac:dyDescent="0.2">
      <c r="A304" s="31">
        <v>11</v>
      </c>
      <c r="B304" s="946" t="s">
        <v>25</v>
      </c>
      <c r="C304" s="27">
        <v>0</v>
      </c>
      <c r="D304" s="28">
        <v>0</v>
      </c>
      <c r="E304" s="28">
        <v>0</v>
      </c>
      <c r="F304" s="28">
        <v>6</v>
      </c>
      <c r="G304" s="28">
        <v>12</v>
      </c>
      <c r="H304" s="28">
        <v>3</v>
      </c>
      <c r="I304" s="28">
        <v>8</v>
      </c>
      <c r="J304" s="28">
        <v>3</v>
      </c>
      <c r="K304" s="29">
        <v>1</v>
      </c>
      <c r="L304" s="983">
        <f t="shared" si="34"/>
        <v>33</v>
      </c>
      <c r="M304" s="984">
        <f t="shared" si="35"/>
        <v>0.15</v>
      </c>
    </row>
    <row r="305" spans="1:19" customFormat="1" ht="12.75" x14ac:dyDescent="0.2">
      <c r="A305" s="25">
        <v>12</v>
      </c>
      <c r="B305" s="943" t="s">
        <v>26</v>
      </c>
      <c r="C305" s="27">
        <v>0</v>
      </c>
      <c r="D305" s="28">
        <v>0</v>
      </c>
      <c r="E305" s="28">
        <v>1</v>
      </c>
      <c r="F305" s="28">
        <v>12</v>
      </c>
      <c r="G305" s="28">
        <v>7</v>
      </c>
      <c r="H305" s="28">
        <v>17</v>
      </c>
      <c r="I305" s="28">
        <v>19</v>
      </c>
      <c r="J305" s="28">
        <v>15</v>
      </c>
      <c r="K305" s="29">
        <v>4</v>
      </c>
      <c r="L305" s="983">
        <f t="shared" si="34"/>
        <v>75</v>
      </c>
      <c r="M305" s="984">
        <f t="shared" si="35"/>
        <v>0.16304347826086957</v>
      </c>
    </row>
    <row r="306" spans="1:19" customFormat="1" ht="12.75" x14ac:dyDescent="0.2">
      <c r="A306" s="25">
        <v>13</v>
      </c>
      <c r="B306" s="943" t="s">
        <v>27</v>
      </c>
      <c r="C306" s="27">
        <v>0</v>
      </c>
      <c r="D306" s="28">
        <v>0</v>
      </c>
      <c r="E306" s="28">
        <v>3</v>
      </c>
      <c r="F306" s="28">
        <v>9</v>
      </c>
      <c r="G306" s="28">
        <v>8</v>
      </c>
      <c r="H306" s="28">
        <v>23</v>
      </c>
      <c r="I306" s="28">
        <v>32</v>
      </c>
      <c r="J306" s="28">
        <v>16</v>
      </c>
      <c r="K306" s="29">
        <v>2</v>
      </c>
      <c r="L306" s="983">
        <f t="shared" si="34"/>
        <v>93</v>
      </c>
      <c r="M306" s="984">
        <f t="shared" si="35"/>
        <v>0.16062176165803108</v>
      </c>
    </row>
    <row r="307" spans="1:19" customFormat="1" ht="12.75" x14ac:dyDescent="0.2">
      <c r="A307" s="25">
        <v>14</v>
      </c>
      <c r="B307" s="943" t="s">
        <v>28</v>
      </c>
      <c r="C307" s="27">
        <v>0</v>
      </c>
      <c r="D307" s="28">
        <v>0</v>
      </c>
      <c r="E307" s="28">
        <v>4</v>
      </c>
      <c r="F307" s="28">
        <v>5</v>
      </c>
      <c r="G307" s="28">
        <v>6</v>
      </c>
      <c r="H307" s="28">
        <v>19</v>
      </c>
      <c r="I307" s="28">
        <v>24</v>
      </c>
      <c r="J307" s="28">
        <v>15</v>
      </c>
      <c r="K307" s="29">
        <v>6</v>
      </c>
      <c r="L307" s="983">
        <f t="shared" si="34"/>
        <v>79</v>
      </c>
      <c r="M307" s="984">
        <f t="shared" si="35"/>
        <v>0.13504273504273503</v>
      </c>
    </row>
    <row r="308" spans="1:19" customFormat="1" ht="15.75" customHeight="1" thickBot="1" x14ac:dyDescent="0.25">
      <c r="A308" s="33">
        <v>15</v>
      </c>
      <c r="B308" s="948" t="s">
        <v>29</v>
      </c>
      <c r="C308" s="881">
        <v>0</v>
      </c>
      <c r="D308" s="35">
        <v>0</v>
      </c>
      <c r="E308" s="35">
        <v>2</v>
      </c>
      <c r="F308" s="35">
        <v>2</v>
      </c>
      <c r="G308" s="35">
        <v>4</v>
      </c>
      <c r="H308" s="35">
        <v>5</v>
      </c>
      <c r="I308" s="35">
        <v>8</v>
      </c>
      <c r="J308" s="35">
        <v>3</v>
      </c>
      <c r="K308" s="882">
        <v>1</v>
      </c>
      <c r="L308" s="1343">
        <f t="shared" si="34"/>
        <v>25</v>
      </c>
      <c r="M308" s="985">
        <f t="shared" si="35"/>
        <v>0.15923566878980891</v>
      </c>
    </row>
    <row r="309" spans="1:19" customFormat="1" ht="15" customHeight="1" x14ac:dyDescent="0.2">
      <c r="A309" s="813"/>
      <c r="B309" s="1514" t="s">
        <v>519</v>
      </c>
      <c r="C309" s="1516">
        <f t="shared" ref="C309:L309" si="36">SUM(C294:C308)</f>
        <v>0</v>
      </c>
      <c r="D309" s="177">
        <f t="shared" si="36"/>
        <v>1</v>
      </c>
      <c r="E309" s="177">
        <f t="shared" si="36"/>
        <v>27</v>
      </c>
      <c r="F309" s="177">
        <f t="shared" si="36"/>
        <v>100</v>
      </c>
      <c r="G309" s="177">
        <f t="shared" si="36"/>
        <v>95</v>
      </c>
      <c r="H309" s="177">
        <f t="shared" si="36"/>
        <v>157</v>
      </c>
      <c r="I309" s="177">
        <f t="shared" si="36"/>
        <v>217</v>
      </c>
      <c r="J309" s="177">
        <f t="shared" si="36"/>
        <v>156</v>
      </c>
      <c r="K309" s="1512">
        <f t="shared" si="36"/>
        <v>62</v>
      </c>
      <c r="L309" s="1521">
        <f t="shared" si="36"/>
        <v>815</v>
      </c>
      <c r="M309" s="1524">
        <f t="shared" si="35"/>
        <v>0.16454673934988895</v>
      </c>
    </row>
    <row r="310" spans="1:19" s="824" customFormat="1" ht="15" customHeight="1" thickBot="1" x14ac:dyDescent="0.25">
      <c r="A310" s="810"/>
      <c r="B310" s="331" t="s">
        <v>489</v>
      </c>
      <c r="C310" s="209">
        <v>0</v>
      </c>
      <c r="D310" s="203">
        <v>0</v>
      </c>
      <c r="E310" s="203">
        <v>30</v>
      </c>
      <c r="F310" s="203">
        <v>94</v>
      </c>
      <c r="G310" s="203">
        <v>104</v>
      </c>
      <c r="H310" s="203">
        <v>154</v>
      </c>
      <c r="I310" s="203">
        <v>206</v>
      </c>
      <c r="J310" s="203">
        <v>166</v>
      </c>
      <c r="K310" s="1513">
        <v>59</v>
      </c>
      <c r="L310" s="1522">
        <v>813</v>
      </c>
      <c r="M310" s="1506">
        <v>0.16358148893360161</v>
      </c>
    </row>
    <row r="311" spans="1:19" s="837" customFormat="1" ht="15" customHeight="1" x14ac:dyDescent="0.2">
      <c r="A311" s="836"/>
      <c r="B311" s="1517" t="s">
        <v>451</v>
      </c>
      <c r="C311" s="1375">
        <v>0</v>
      </c>
      <c r="D311" s="1376">
        <v>2</v>
      </c>
      <c r="E311" s="1376">
        <v>28</v>
      </c>
      <c r="F311" s="1376">
        <v>82</v>
      </c>
      <c r="G311" s="1376">
        <v>106</v>
      </c>
      <c r="H311" s="1376">
        <v>172</v>
      </c>
      <c r="I311" s="1376">
        <v>209</v>
      </c>
      <c r="J311" s="1341" t="s">
        <v>187</v>
      </c>
      <c r="K311" s="1341" t="s">
        <v>187</v>
      </c>
      <c r="L311" s="1326" t="s">
        <v>187</v>
      </c>
      <c r="M311" s="1799">
        <v>0.16216752679634774</v>
      </c>
    </row>
    <row r="312" spans="1:19" s="837" customFormat="1" ht="15" customHeight="1" x14ac:dyDescent="0.2">
      <c r="A312" s="666"/>
      <c r="B312" s="1351" t="s">
        <v>446</v>
      </c>
      <c r="C312" s="1363">
        <v>0</v>
      </c>
      <c r="D312" s="1035">
        <v>1</v>
      </c>
      <c r="E312" s="1035">
        <v>26</v>
      </c>
      <c r="F312" s="1035">
        <v>69</v>
      </c>
      <c r="G312" s="1035">
        <v>108</v>
      </c>
      <c r="H312" s="1035">
        <v>175</v>
      </c>
      <c r="I312" s="1035">
        <v>202</v>
      </c>
      <c r="J312" s="1338" t="s">
        <v>187</v>
      </c>
      <c r="K312" s="1338" t="s">
        <v>187</v>
      </c>
      <c r="L312" s="1340" t="s">
        <v>187</v>
      </c>
      <c r="M312" s="1800">
        <v>0.15981644054269753</v>
      </c>
    </row>
    <row r="313" spans="1:19" s="664" customFormat="1" ht="15" customHeight="1" thickBot="1" x14ac:dyDescent="0.25">
      <c r="A313" s="810"/>
      <c r="B313" s="1357" t="s">
        <v>422</v>
      </c>
      <c r="C313" s="1365">
        <v>0</v>
      </c>
      <c r="D313" s="1039">
        <v>1</v>
      </c>
      <c r="E313" s="1039">
        <v>26</v>
      </c>
      <c r="F313" s="1039">
        <v>77</v>
      </c>
      <c r="G313" s="1039">
        <v>109</v>
      </c>
      <c r="H313" s="1039">
        <v>173</v>
      </c>
      <c r="I313" s="1039">
        <v>216</v>
      </c>
      <c r="J313" s="1342" t="s">
        <v>187</v>
      </c>
      <c r="K313" s="1342" t="s">
        <v>187</v>
      </c>
      <c r="L313" s="1324" t="s">
        <v>187</v>
      </c>
      <c r="M313" s="1801">
        <v>0.16207648107786804</v>
      </c>
    </row>
    <row r="314" spans="1:19" s="141" customFormat="1" ht="15" customHeight="1" x14ac:dyDescent="0.2">
      <c r="A314" s="168"/>
      <c r="B314" s="961" t="s">
        <v>215</v>
      </c>
      <c r="C314" s="969">
        <v>0</v>
      </c>
      <c r="D314" s="963">
        <v>2</v>
      </c>
      <c r="E314" s="963">
        <v>26</v>
      </c>
      <c r="F314" s="963">
        <v>76</v>
      </c>
      <c r="G314" s="963">
        <v>109</v>
      </c>
      <c r="H314" s="963">
        <v>177</v>
      </c>
      <c r="I314" s="963">
        <v>229</v>
      </c>
      <c r="J314" s="1336" t="s">
        <v>187</v>
      </c>
      <c r="K314" s="1336" t="s">
        <v>187</v>
      </c>
      <c r="L314" s="1337" t="s">
        <v>187</v>
      </c>
      <c r="M314" s="978">
        <v>0.16660094637223974</v>
      </c>
    </row>
    <row r="315" spans="1:19" s="141" customFormat="1" ht="15" customHeight="1" x14ac:dyDescent="0.2">
      <c r="A315" s="168"/>
      <c r="B315" s="961" t="s">
        <v>197</v>
      </c>
      <c r="C315" s="969">
        <v>0</v>
      </c>
      <c r="D315" s="963">
        <v>2</v>
      </c>
      <c r="E315" s="963">
        <v>24</v>
      </c>
      <c r="F315" s="963">
        <v>73</v>
      </c>
      <c r="G315" s="963">
        <v>107</v>
      </c>
      <c r="H315" s="963">
        <v>182</v>
      </c>
      <c r="I315" s="963">
        <v>236</v>
      </c>
      <c r="J315" s="1321" t="s">
        <v>187</v>
      </c>
      <c r="K315" s="1321" t="s">
        <v>187</v>
      </c>
      <c r="L315" s="1322" t="s">
        <v>187</v>
      </c>
      <c r="M315" s="978">
        <v>0.1664040961008271</v>
      </c>
    </row>
    <row r="316" spans="1:19" s="141" customFormat="1" ht="15" customHeight="1" thickBot="1" x14ac:dyDescent="0.25">
      <c r="A316" s="120"/>
      <c r="B316" s="951" t="s">
        <v>167</v>
      </c>
      <c r="C316" s="952">
        <v>0</v>
      </c>
      <c r="D316" s="953">
        <v>2</v>
      </c>
      <c r="E316" s="953">
        <v>21</v>
      </c>
      <c r="F316" s="953">
        <v>79</v>
      </c>
      <c r="G316" s="953">
        <v>98</v>
      </c>
      <c r="H316" s="953">
        <v>183</v>
      </c>
      <c r="I316" s="953">
        <v>238</v>
      </c>
      <c r="J316" s="1323" t="s">
        <v>187</v>
      </c>
      <c r="K316" s="1323" t="s">
        <v>187</v>
      </c>
      <c r="L316" s="1324" t="s">
        <v>187</v>
      </c>
      <c r="M316" s="976">
        <v>0.16477272727272727</v>
      </c>
    </row>
    <row r="317" spans="1:19" s="141" customFormat="1" ht="15" customHeight="1" x14ac:dyDescent="0.2">
      <c r="A317" s="119"/>
      <c r="B317" s="956" t="s">
        <v>160</v>
      </c>
      <c r="C317" s="968">
        <v>0</v>
      </c>
      <c r="D317" s="958">
        <v>2</v>
      </c>
      <c r="E317" s="958">
        <v>22</v>
      </c>
      <c r="F317" s="958">
        <v>71</v>
      </c>
      <c r="G317" s="958">
        <v>103</v>
      </c>
      <c r="H317" s="958">
        <v>188</v>
      </c>
      <c r="I317" s="958">
        <v>238</v>
      </c>
      <c r="J317" s="1325" t="s">
        <v>187</v>
      </c>
      <c r="K317" s="1325" t="s">
        <v>187</v>
      </c>
      <c r="L317" s="1326" t="s">
        <v>187</v>
      </c>
      <c r="M317" s="977">
        <v>0.1679075235109718</v>
      </c>
      <c r="S317" s="141" t="s">
        <v>161</v>
      </c>
    </row>
    <row r="318" spans="1:19" s="141" customFormat="1" ht="15.75" customHeight="1" x14ac:dyDescent="0.2">
      <c r="A318" s="168"/>
      <c r="B318" s="961" t="s">
        <v>158</v>
      </c>
      <c r="C318" s="969">
        <v>0</v>
      </c>
      <c r="D318" s="963">
        <v>1</v>
      </c>
      <c r="E318" s="963">
        <v>26</v>
      </c>
      <c r="F318" s="963">
        <v>75</v>
      </c>
      <c r="G318" s="963">
        <v>114</v>
      </c>
      <c r="H318" s="963">
        <v>188</v>
      </c>
      <c r="I318" s="963">
        <v>241</v>
      </c>
      <c r="J318" s="1327" t="s">
        <v>187</v>
      </c>
      <c r="K318" s="1327" t="s">
        <v>187</v>
      </c>
      <c r="L318" s="1328" t="s">
        <v>187</v>
      </c>
      <c r="M318" s="978">
        <v>0.16985552518547442</v>
      </c>
    </row>
    <row r="319" spans="1:19" s="141" customFormat="1" ht="15.75" customHeight="1" thickBot="1" x14ac:dyDescent="0.25">
      <c r="A319" s="120"/>
      <c r="B319" s="951" t="s">
        <v>159</v>
      </c>
      <c r="C319" s="952">
        <v>0</v>
      </c>
      <c r="D319" s="953">
        <v>2</v>
      </c>
      <c r="E319" s="953">
        <v>26</v>
      </c>
      <c r="F319" s="953">
        <v>70</v>
      </c>
      <c r="G319" s="953">
        <v>117</v>
      </c>
      <c r="H319" s="953">
        <v>178</v>
      </c>
      <c r="I319" s="953">
        <v>240</v>
      </c>
      <c r="J319" s="1317" t="s">
        <v>187</v>
      </c>
      <c r="K319" s="1317" t="s">
        <v>187</v>
      </c>
      <c r="L319" s="1329" t="s">
        <v>187</v>
      </c>
      <c r="M319" s="976">
        <v>0.16809839906286606</v>
      </c>
    </row>
    <row r="320" spans="1:19" s="141" customFormat="1" ht="15.75" customHeight="1" thickBot="1" x14ac:dyDescent="0.25">
      <c r="A320" s="168"/>
      <c r="B320" s="961" t="s">
        <v>154</v>
      </c>
      <c r="C320" s="969">
        <v>0</v>
      </c>
      <c r="D320" s="963">
        <v>1</v>
      </c>
      <c r="E320" s="963">
        <v>22</v>
      </c>
      <c r="F320" s="963">
        <v>65</v>
      </c>
      <c r="G320" s="963">
        <v>116</v>
      </c>
      <c r="H320" s="963">
        <v>177</v>
      </c>
      <c r="I320" s="963">
        <v>249</v>
      </c>
      <c r="J320" s="1317" t="s">
        <v>187</v>
      </c>
      <c r="K320" s="1317" t="s">
        <v>187</v>
      </c>
      <c r="L320" s="1329" t="s">
        <v>187</v>
      </c>
      <c r="M320" s="978">
        <v>0.17064981236421095</v>
      </c>
    </row>
    <row r="321" spans="1:13" s="141" customFormat="1" ht="15.75" customHeight="1" thickBot="1" x14ac:dyDescent="0.25">
      <c r="A321" s="120"/>
      <c r="B321" s="951" t="s">
        <v>148</v>
      </c>
      <c r="C321" s="952">
        <v>0</v>
      </c>
      <c r="D321" s="953">
        <v>2</v>
      </c>
      <c r="E321" s="953">
        <v>29</v>
      </c>
      <c r="F321" s="953">
        <v>61</v>
      </c>
      <c r="G321" s="953">
        <v>101</v>
      </c>
      <c r="H321" s="953">
        <v>188</v>
      </c>
      <c r="I321" s="953">
        <v>261</v>
      </c>
      <c r="J321" s="1327" t="s">
        <v>187</v>
      </c>
      <c r="K321" s="1327" t="s">
        <v>187</v>
      </c>
      <c r="L321" s="1330" t="s">
        <v>187</v>
      </c>
      <c r="M321" s="976">
        <v>0.17045454545454544</v>
      </c>
    </row>
    <row r="322" spans="1:13" s="141" customFormat="1" ht="15.75" customHeight="1" thickBot="1" x14ac:dyDescent="0.25">
      <c r="A322" s="120"/>
      <c r="B322" s="951" t="s">
        <v>30</v>
      </c>
      <c r="C322" s="952">
        <v>0</v>
      </c>
      <c r="D322" s="953">
        <v>2</v>
      </c>
      <c r="E322" s="953">
        <v>31</v>
      </c>
      <c r="F322" s="953">
        <v>57</v>
      </c>
      <c r="G322" s="953">
        <v>108</v>
      </c>
      <c r="H322" s="953">
        <v>197</v>
      </c>
      <c r="I322" s="953">
        <v>264</v>
      </c>
      <c r="J322" s="1317" t="s">
        <v>187</v>
      </c>
      <c r="K322" s="1317" t="s">
        <v>187</v>
      </c>
      <c r="L322" s="1318" t="s">
        <v>187</v>
      </c>
      <c r="M322" s="976">
        <v>0.17426326129666012</v>
      </c>
    </row>
    <row r="323" spans="1:13" x14ac:dyDescent="0.2"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</row>
    <row r="336" spans="1:13" x14ac:dyDescent="0.2">
      <c r="G336" s="2" t="s">
        <v>161</v>
      </c>
    </row>
  </sheetData>
  <mergeCells count="10">
    <mergeCell ref="C16:L16"/>
    <mergeCell ref="M16:M17"/>
    <mergeCell ref="C292:M292"/>
    <mergeCell ref="C50:L50"/>
    <mergeCell ref="C84:L84"/>
    <mergeCell ref="C119:L119"/>
    <mergeCell ref="C153:L153"/>
    <mergeCell ref="C188:L188"/>
    <mergeCell ref="C222:L222"/>
    <mergeCell ref="C256:N25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pageSetUpPr fitToPage="1"/>
  </sheetPr>
  <dimension ref="A1:AC36"/>
  <sheetViews>
    <sheetView showGridLines="0" topLeftCell="A7" workbookViewId="0">
      <selection activeCell="R10" sqref="R10"/>
    </sheetView>
  </sheetViews>
  <sheetFormatPr baseColWidth="10" defaultRowHeight="12.75" x14ac:dyDescent="0.2"/>
  <cols>
    <col min="1" max="1" width="7" style="141" customWidth="1"/>
    <col min="2" max="2" width="21.140625" style="141" customWidth="1"/>
    <col min="3" max="3" width="11.42578125" style="141" customWidth="1"/>
    <col min="4" max="16384" width="11.42578125" style="141"/>
  </cols>
  <sheetData>
    <row r="1" spans="1:29" x14ac:dyDescent="0.2">
      <c r="A1" s="371"/>
      <c r="B1" s="372"/>
    </row>
    <row r="2" spans="1:29" x14ac:dyDescent="0.2">
      <c r="A2" s="373" t="s">
        <v>0</v>
      </c>
    </row>
    <row r="3" spans="1:29" x14ac:dyDescent="0.2">
      <c r="A3" s="398"/>
    </row>
    <row r="4" spans="1:29" x14ac:dyDescent="0.2">
      <c r="A4" s="373" t="str">
        <f>A7</f>
        <v>Tabell 3-3 - B - Gjennomsnittlig antall liggedøgn i sykehjem for beboere som har avsluttet sitt opphold hittil i år.</v>
      </c>
    </row>
    <row r="5" spans="1:29" x14ac:dyDescent="0.2">
      <c r="A5" s="398"/>
    </row>
    <row r="6" spans="1:29" x14ac:dyDescent="0.2">
      <c r="A6" s="398"/>
    </row>
    <row r="7" spans="1:29" ht="20.25" customHeight="1" thickBot="1" x14ac:dyDescent="0.25">
      <c r="A7" s="7" t="s">
        <v>198</v>
      </c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</row>
    <row r="8" spans="1:29" ht="13.5" customHeight="1" thickBot="1" x14ac:dyDescent="0.25">
      <c r="A8" s="502"/>
      <c r="B8" s="420"/>
      <c r="C8" s="1848" t="s">
        <v>76</v>
      </c>
      <c r="D8" s="1848"/>
      <c r="E8" s="1848"/>
      <c r="F8" s="1848"/>
      <c r="G8" s="1848"/>
      <c r="H8" s="1848" t="s">
        <v>79</v>
      </c>
      <c r="I8" s="1848"/>
      <c r="J8" s="1848"/>
      <c r="K8" s="1848"/>
      <c r="L8" s="1848"/>
    </row>
    <row r="9" spans="1:29" ht="131.25" customHeight="1" thickBot="1" x14ac:dyDescent="0.25">
      <c r="A9" s="503" t="s">
        <v>78</v>
      </c>
      <c r="B9" s="504" t="s">
        <v>3</v>
      </c>
      <c r="C9" s="505" t="s">
        <v>259</v>
      </c>
      <c r="D9" s="497" t="s">
        <v>204</v>
      </c>
      <c r="E9" s="497" t="s">
        <v>260</v>
      </c>
      <c r="F9" s="506" t="s">
        <v>262</v>
      </c>
      <c r="G9" s="506" t="s">
        <v>80</v>
      </c>
      <c r="H9" s="505" t="s">
        <v>258</v>
      </c>
      <c r="I9" s="497" t="s">
        <v>204</v>
      </c>
      <c r="J9" s="497" t="s">
        <v>261</v>
      </c>
      <c r="K9" s="506" t="s">
        <v>263</v>
      </c>
      <c r="L9" s="506" t="s">
        <v>80</v>
      </c>
      <c r="N9" s="789"/>
      <c r="O9" s="790"/>
      <c r="P9" s="789"/>
      <c r="Q9" s="790"/>
      <c r="R9" s="790"/>
      <c r="S9" s="790"/>
      <c r="T9" s="789"/>
      <c r="U9" s="790"/>
      <c r="V9" s="789"/>
      <c r="W9" s="789"/>
      <c r="X9" s="790"/>
      <c r="Y9" s="790"/>
      <c r="Z9" s="790"/>
      <c r="AA9" s="790"/>
      <c r="AB9" s="790"/>
      <c r="AC9" s="790"/>
    </row>
    <row r="10" spans="1:29" ht="14.25" x14ac:dyDescent="0.2">
      <c r="A10" s="422">
        <v>1</v>
      </c>
      <c r="B10" s="391" t="s">
        <v>15</v>
      </c>
      <c r="C10" s="650">
        <v>56</v>
      </c>
      <c r="D10" s="1624" t="s">
        <v>149</v>
      </c>
      <c r="E10" s="653">
        <v>55717</v>
      </c>
      <c r="F10" s="653">
        <v>995</v>
      </c>
      <c r="G10" s="1627" t="s">
        <v>149</v>
      </c>
      <c r="H10" s="650">
        <v>208</v>
      </c>
      <c r="I10" s="653">
        <v>384</v>
      </c>
      <c r="J10" s="653">
        <v>96330</v>
      </c>
      <c r="K10" s="653">
        <v>46</v>
      </c>
      <c r="L10" s="652">
        <v>25</v>
      </c>
      <c r="N10" s="789" t="s">
        <v>161</v>
      </c>
      <c r="O10" s="790"/>
      <c r="P10" s="789" t="s">
        <v>161</v>
      </c>
      <c r="Q10" s="790"/>
      <c r="R10" s="790"/>
      <c r="S10" s="790"/>
      <c r="T10" s="789"/>
      <c r="U10" s="790"/>
      <c r="V10" s="789"/>
      <c r="W10" s="789"/>
      <c r="X10" s="790"/>
      <c r="Y10" s="790"/>
      <c r="Z10" s="790"/>
      <c r="AA10" s="790"/>
      <c r="AB10" s="790"/>
      <c r="AC10" s="790"/>
    </row>
    <row r="11" spans="1:29" ht="14.25" x14ac:dyDescent="0.2">
      <c r="A11" s="421">
        <v>2</v>
      </c>
      <c r="B11" s="388" t="s">
        <v>16</v>
      </c>
      <c r="C11" s="649">
        <v>79</v>
      </c>
      <c r="D11" s="1625" t="s">
        <v>149</v>
      </c>
      <c r="E11" s="638">
        <v>84225</v>
      </c>
      <c r="F11" s="638">
        <v>1066</v>
      </c>
      <c r="G11" s="1628" t="s">
        <v>149</v>
      </c>
      <c r="H11" s="649">
        <v>226</v>
      </c>
      <c r="I11" s="638">
        <v>348</v>
      </c>
      <c r="J11" s="638">
        <v>8082</v>
      </c>
      <c r="K11" s="638">
        <v>36</v>
      </c>
      <c r="L11" s="619">
        <v>23</v>
      </c>
      <c r="N11" s="787"/>
      <c r="O11" s="790"/>
      <c r="P11" s="789"/>
      <c r="Q11" s="790"/>
      <c r="R11" s="790"/>
      <c r="S11" s="790"/>
      <c r="T11" s="789"/>
      <c r="U11" s="790"/>
      <c r="V11" s="789"/>
      <c r="W11" s="789"/>
      <c r="X11" s="790"/>
      <c r="Y11" s="790"/>
      <c r="Z11" s="790"/>
      <c r="AA11" s="790"/>
      <c r="AB11" s="790"/>
      <c r="AC11" s="790"/>
    </row>
    <row r="12" spans="1:29" ht="14.25" x14ac:dyDescent="0.2">
      <c r="A12" s="421">
        <v>3</v>
      </c>
      <c r="B12" s="388" t="s">
        <v>17</v>
      </c>
      <c r="C12" s="649">
        <v>69</v>
      </c>
      <c r="D12" s="1625" t="s">
        <v>149</v>
      </c>
      <c r="E12" s="638">
        <v>79303</v>
      </c>
      <c r="F12" s="638">
        <v>1149</v>
      </c>
      <c r="G12" s="1628" t="s">
        <v>149</v>
      </c>
      <c r="H12" s="649">
        <v>241</v>
      </c>
      <c r="I12" s="638">
        <v>405</v>
      </c>
      <c r="J12" s="638">
        <v>11277</v>
      </c>
      <c r="K12" s="638">
        <v>28</v>
      </c>
      <c r="L12" s="619">
        <v>47</v>
      </c>
      <c r="N12" s="787"/>
      <c r="O12" s="790"/>
      <c r="P12" s="789"/>
      <c r="Q12" s="790"/>
      <c r="R12" s="790"/>
      <c r="S12" s="790"/>
      <c r="T12" s="789"/>
      <c r="U12" s="790"/>
      <c r="V12" s="789"/>
      <c r="W12" s="789"/>
      <c r="X12" s="790"/>
      <c r="Y12" s="790"/>
      <c r="Z12" s="790"/>
      <c r="AA12" s="790"/>
      <c r="AB12" s="790"/>
      <c r="AC12" s="790"/>
    </row>
    <row r="13" spans="1:29" ht="14.25" x14ac:dyDescent="0.2">
      <c r="A13" s="421">
        <v>4</v>
      </c>
      <c r="B13" s="388" t="s">
        <v>18</v>
      </c>
      <c r="C13" s="649">
        <v>38</v>
      </c>
      <c r="D13" s="1625" t="s">
        <v>149</v>
      </c>
      <c r="E13" s="638">
        <v>48576</v>
      </c>
      <c r="F13" s="638">
        <v>1278</v>
      </c>
      <c r="G13" s="1628" t="s">
        <v>149</v>
      </c>
      <c r="H13" s="649">
        <v>44</v>
      </c>
      <c r="I13" s="638">
        <v>55</v>
      </c>
      <c r="J13" s="638">
        <v>1266</v>
      </c>
      <c r="K13" s="638">
        <v>29</v>
      </c>
      <c r="L13" s="619">
        <v>23</v>
      </c>
      <c r="N13" s="787"/>
      <c r="O13" s="790"/>
      <c r="P13" s="789"/>
      <c r="Q13" s="790"/>
      <c r="R13" s="790"/>
      <c r="S13" s="790"/>
      <c r="T13" s="789"/>
      <c r="U13" s="790"/>
      <c r="V13" s="789"/>
      <c r="W13" s="789"/>
      <c r="X13" s="790"/>
      <c r="Y13" s="790"/>
      <c r="Z13" s="790"/>
      <c r="AA13" s="790"/>
      <c r="AB13" s="790"/>
      <c r="AC13" s="790"/>
    </row>
    <row r="14" spans="1:29" ht="14.25" x14ac:dyDescent="0.2">
      <c r="A14" s="421">
        <v>5</v>
      </c>
      <c r="B14" s="388" t="s">
        <v>19</v>
      </c>
      <c r="C14" s="649">
        <v>166</v>
      </c>
      <c r="D14" s="1625" t="s">
        <v>149</v>
      </c>
      <c r="E14" s="638">
        <v>156576</v>
      </c>
      <c r="F14" s="638">
        <v>943</v>
      </c>
      <c r="G14" s="1628" t="s">
        <v>149</v>
      </c>
      <c r="H14" s="649">
        <v>369</v>
      </c>
      <c r="I14" s="638">
        <v>546</v>
      </c>
      <c r="J14" s="638">
        <v>14239</v>
      </c>
      <c r="K14" s="638">
        <v>39</v>
      </c>
      <c r="L14" s="619">
        <v>26</v>
      </c>
      <c r="N14" s="787"/>
      <c r="O14" s="790"/>
      <c r="P14" s="789"/>
      <c r="Q14" s="790"/>
      <c r="R14" s="790"/>
      <c r="S14" s="790"/>
      <c r="T14" s="789"/>
      <c r="U14" s="790"/>
      <c r="V14" s="789"/>
      <c r="W14" s="789"/>
      <c r="X14" s="790"/>
      <c r="Y14" s="790"/>
      <c r="Z14" s="790"/>
      <c r="AA14" s="790"/>
      <c r="AB14" s="790"/>
      <c r="AC14" s="790"/>
    </row>
    <row r="15" spans="1:29" ht="14.25" x14ac:dyDescent="0.2">
      <c r="A15" s="421">
        <v>6</v>
      </c>
      <c r="B15" s="388" t="s">
        <v>20</v>
      </c>
      <c r="C15" s="649">
        <v>106</v>
      </c>
      <c r="D15" s="1625" t="s">
        <v>149</v>
      </c>
      <c r="E15" s="638">
        <v>90482</v>
      </c>
      <c r="F15" s="638">
        <v>854</v>
      </c>
      <c r="G15" s="1628" t="s">
        <v>149</v>
      </c>
      <c r="H15" s="649">
        <v>266</v>
      </c>
      <c r="I15" s="638">
        <v>464</v>
      </c>
      <c r="J15" s="638">
        <v>10831</v>
      </c>
      <c r="K15" s="638">
        <v>41</v>
      </c>
      <c r="L15" s="619">
        <v>23</v>
      </c>
      <c r="N15" s="787"/>
      <c r="O15" s="790"/>
      <c r="P15" s="789"/>
      <c r="Q15" s="790"/>
      <c r="R15" s="790"/>
      <c r="S15" s="790"/>
      <c r="T15" s="789"/>
      <c r="U15" s="790"/>
      <c r="V15" s="789"/>
      <c r="W15" s="789"/>
      <c r="X15" s="790"/>
      <c r="Y15" s="790"/>
      <c r="Z15" s="790"/>
      <c r="AA15" s="790"/>
      <c r="AB15" s="790"/>
      <c r="AC15" s="790"/>
    </row>
    <row r="16" spans="1:29" ht="14.25" x14ac:dyDescent="0.2">
      <c r="A16" s="421">
        <v>7</v>
      </c>
      <c r="B16" s="388" t="s">
        <v>21</v>
      </c>
      <c r="C16" s="649">
        <v>136</v>
      </c>
      <c r="D16" s="1625" t="s">
        <v>149</v>
      </c>
      <c r="E16" s="638">
        <v>113656</v>
      </c>
      <c r="F16" s="638">
        <v>836</v>
      </c>
      <c r="G16" s="1628" t="s">
        <v>149</v>
      </c>
      <c r="H16" s="649">
        <v>343</v>
      </c>
      <c r="I16" s="638">
        <v>502</v>
      </c>
      <c r="J16" s="638">
        <v>12109</v>
      </c>
      <c r="K16" s="638">
        <v>35</v>
      </c>
      <c r="L16" s="619">
        <v>24</v>
      </c>
      <c r="N16" s="788"/>
      <c r="O16" s="790"/>
      <c r="P16" s="789"/>
      <c r="Q16" s="790"/>
      <c r="R16" s="790"/>
      <c r="S16" s="790"/>
      <c r="T16" s="789"/>
      <c r="U16" s="790"/>
      <c r="V16" s="789"/>
      <c r="W16" s="789"/>
      <c r="X16" s="790"/>
      <c r="Y16" s="790"/>
      <c r="Z16" s="790"/>
      <c r="AA16" s="790"/>
      <c r="AB16" s="790"/>
      <c r="AC16" s="790"/>
    </row>
    <row r="17" spans="1:29" ht="14.25" x14ac:dyDescent="0.2">
      <c r="A17" s="421">
        <v>8</v>
      </c>
      <c r="B17" s="388" t="s">
        <v>22</v>
      </c>
      <c r="C17" s="649">
        <v>119</v>
      </c>
      <c r="D17" s="1625" t="s">
        <v>149</v>
      </c>
      <c r="E17" s="638">
        <v>105687</v>
      </c>
      <c r="F17" s="638">
        <v>888</v>
      </c>
      <c r="G17" s="1628" t="s">
        <v>149</v>
      </c>
      <c r="H17" s="649">
        <v>349</v>
      </c>
      <c r="I17" s="638">
        <v>598</v>
      </c>
      <c r="J17" s="638">
        <v>12693</v>
      </c>
      <c r="K17" s="638">
        <v>36</v>
      </c>
      <c r="L17" s="619">
        <v>21</v>
      </c>
      <c r="N17" s="787"/>
      <c r="O17" s="790"/>
      <c r="P17" s="789" t="s">
        <v>161</v>
      </c>
      <c r="Q17" s="790"/>
      <c r="R17" s="790"/>
      <c r="S17" s="790"/>
      <c r="T17" s="789"/>
      <c r="U17" s="790"/>
      <c r="V17" s="789"/>
      <c r="W17" s="789"/>
      <c r="X17" s="790"/>
      <c r="Y17" s="790"/>
      <c r="Z17" s="790"/>
      <c r="AA17" s="790"/>
      <c r="AB17" s="790"/>
      <c r="AC17" s="790"/>
    </row>
    <row r="18" spans="1:29" ht="14.25" x14ac:dyDescent="0.2">
      <c r="A18" s="421">
        <v>9</v>
      </c>
      <c r="B18" s="388" t="s">
        <v>23</v>
      </c>
      <c r="C18" s="649">
        <v>68</v>
      </c>
      <c r="D18" s="1625" t="s">
        <v>149</v>
      </c>
      <c r="E18" s="638">
        <v>59654</v>
      </c>
      <c r="F18" s="638">
        <v>877</v>
      </c>
      <c r="G18" s="1628" t="s">
        <v>149</v>
      </c>
      <c r="H18" s="649">
        <v>310</v>
      </c>
      <c r="I18" s="638">
        <v>516</v>
      </c>
      <c r="J18" s="638">
        <v>13824</v>
      </c>
      <c r="K18" s="638">
        <v>27</v>
      </c>
      <c r="L18" s="619">
        <v>45</v>
      </c>
      <c r="N18" s="787"/>
      <c r="O18" s="790"/>
      <c r="P18" s="789"/>
      <c r="Q18" s="790"/>
      <c r="R18" s="790"/>
      <c r="S18" s="790"/>
      <c r="T18" s="789"/>
      <c r="U18" s="790"/>
      <c r="V18" s="789"/>
      <c r="W18" s="789"/>
      <c r="X18" s="790"/>
      <c r="Y18" s="790"/>
      <c r="Z18" s="790"/>
      <c r="AA18" s="790"/>
      <c r="AB18" s="790"/>
      <c r="AC18" s="790"/>
    </row>
    <row r="19" spans="1:29" ht="14.25" x14ac:dyDescent="0.2">
      <c r="A19" s="421">
        <v>10</v>
      </c>
      <c r="B19" s="388" t="s">
        <v>24</v>
      </c>
      <c r="C19" s="649">
        <v>83</v>
      </c>
      <c r="D19" s="1625" t="s">
        <v>149</v>
      </c>
      <c r="E19" s="638">
        <v>106533</v>
      </c>
      <c r="F19" s="638">
        <v>1284</v>
      </c>
      <c r="G19" s="1628" t="s">
        <v>149</v>
      </c>
      <c r="H19" s="649">
        <v>254</v>
      </c>
      <c r="I19" s="638">
        <v>460</v>
      </c>
      <c r="J19" s="638">
        <v>10654</v>
      </c>
      <c r="K19" s="638">
        <v>42</v>
      </c>
      <c r="L19" s="619">
        <v>23</v>
      </c>
      <c r="N19" s="787"/>
      <c r="O19" s="790"/>
      <c r="P19" s="789"/>
      <c r="Q19" s="790"/>
      <c r="R19" s="790"/>
      <c r="S19" s="790"/>
      <c r="T19" s="789"/>
      <c r="U19" s="790"/>
      <c r="V19" s="789"/>
      <c r="W19" s="789"/>
      <c r="X19" s="790"/>
      <c r="Y19" s="790"/>
      <c r="Z19" s="790"/>
      <c r="AA19" s="790"/>
      <c r="AB19" s="790"/>
      <c r="AC19" s="790"/>
    </row>
    <row r="20" spans="1:29" ht="14.25" x14ac:dyDescent="0.2">
      <c r="A20" s="421">
        <v>11</v>
      </c>
      <c r="B20" s="388" t="s">
        <v>25</v>
      </c>
      <c r="C20" s="649">
        <v>71</v>
      </c>
      <c r="D20" s="1625" t="s">
        <v>149</v>
      </c>
      <c r="E20" s="638">
        <v>56168</v>
      </c>
      <c r="F20" s="638">
        <v>791</v>
      </c>
      <c r="G20" s="1628" t="s">
        <v>149</v>
      </c>
      <c r="H20" s="649">
        <v>191</v>
      </c>
      <c r="I20" s="638">
        <v>334</v>
      </c>
      <c r="J20" s="638">
        <v>9020</v>
      </c>
      <c r="K20" s="638">
        <v>47</v>
      </c>
      <c r="L20" s="619">
        <v>27</v>
      </c>
      <c r="N20" s="787"/>
      <c r="O20" s="790"/>
      <c r="P20" s="789" t="s">
        <v>161</v>
      </c>
      <c r="Q20" s="790"/>
      <c r="R20" s="790"/>
      <c r="S20" s="790"/>
      <c r="T20" s="789"/>
      <c r="U20" s="790"/>
      <c r="V20" s="789"/>
      <c r="W20" s="789"/>
      <c r="X20" s="790"/>
      <c r="Y20" s="790"/>
      <c r="Z20" s="790"/>
      <c r="AA20" s="790"/>
      <c r="AB20" s="790"/>
      <c r="AC20" s="790"/>
    </row>
    <row r="21" spans="1:29" ht="14.25" x14ac:dyDescent="0.2">
      <c r="A21" s="421">
        <v>12</v>
      </c>
      <c r="B21" s="388" t="s">
        <v>26</v>
      </c>
      <c r="C21" s="649">
        <v>112</v>
      </c>
      <c r="D21" s="1625" t="s">
        <v>149</v>
      </c>
      <c r="E21" s="638">
        <v>121540</v>
      </c>
      <c r="F21" s="638">
        <v>1085</v>
      </c>
      <c r="G21" s="1628" t="s">
        <v>149</v>
      </c>
      <c r="H21" s="649">
        <v>368</v>
      </c>
      <c r="I21" s="638">
        <v>588</v>
      </c>
      <c r="J21" s="638">
        <v>20117</v>
      </c>
      <c r="K21" s="638">
        <v>55</v>
      </c>
      <c r="L21" s="619">
        <v>34</v>
      </c>
      <c r="N21" s="787"/>
      <c r="O21" s="790"/>
      <c r="P21" s="789"/>
      <c r="Q21" s="790"/>
      <c r="R21" s="790"/>
      <c r="S21" s="790"/>
      <c r="T21" s="789"/>
      <c r="U21" s="790"/>
      <c r="V21" s="789"/>
      <c r="W21" s="789"/>
      <c r="X21" s="790"/>
      <c r="Y21" s="790"/>
      <c r="Z21" s="790"/>
      <c r="AA21" s="790"/>
      <c r="AB21" s="790"/>
      <c r="AC21" s="790"/>
    </row>
    <row r="22" spans="1:29" ht="14.25" x14ac:dyDescent="0.2">
      <c r="A22" s="421">
        <v>13</v>
      </c>
      <c r="B22" s="388" t="s">
        <v>27</v>
      </c>
      <c r="C22" s="649">
        <v>219</v>
      </c>
      <c r="D22" s="1625" t="s">
        <v>149</v>
      </c>
      <c r="E22" s="638">
        <v>190103</v>
      </c>
      <c r="F22" s="638">
        <v>868</v>
      </c>
      <c r="G22" s="1628" t="s">
        <v>149</v>
      </c>
      <c r="H22" s="649">
        <v>563</v>
      </c>
      <c r="I22" s="638">
        <v>961</v>
      </c>
      <c r="J22" s="638">
        <v>21347</v>
      </c>
      <c r="K22" s="638">
        <v>37.916518650088811</v>
      </c>
      <c r="L22" s="619">
        <v>22.213319458896983</v>
      </c>
    </row>
    <row r="23" spans="1:29" ht="14.25" x14ac:dyDescent="0.2">
      <c r="A23" s="421">
        <v>14</v>
      </c>
      <c r="B23" s="388" t="s">
        <v>28</v>
      </c>
      <c r="C23" s="649">
        <v>180</v>
      </c>
      <c r="D23" s="1625" t="s">
        <v>149</v>
      </c>
      <c r="E23" s="638">
        <v>148653</v>
      </c>
      <c r="F23" s="638">
        <v>826</v>
      </c>
      <c r="G23" s="1628" t="s">
        <v>149</v>
      </c>
      <c r="H23" s="649">
        <v>519</v>
      </c>
      <c r="I23" s="638">
        <v>823</v>
      </c>
      <c r="J23" s="638">
        <v>20782</v>
      </c>
      <c r="K23" s="638">
        <v>25</v>
      </c>
      <c r="L23" s="619">
        <v>40</v>
      </c>
      <c r="O23" s="141" t="s">
        <v>161</v>
      </c>
    </row>
    <row r="24" spans="1:29" ht="26.25" thickBot="1" x14ac:dyDescent="0.25">
      <c r="A24" s="423">
        <v>15</v>
      </c>
      <c r="B24" s="393" t="s">
        <v>29</v>
      </c>
      <c r="C24" s="1621">
        <v>28</v>
      </c>
      <c r="D24" s="1626" t="s">
        <v>149</v>
      </c>
      <c r="E24" s="1622">
        <v>31258</v>
      </c>
      <c r="F24" s="1622">
        <v>1116</v>
      </c>
      <c r="G24" s="1629" t="s">
        <v>149</v>
      </c>
      <c r="H24" s="1621">
        <v>175</v>
      </c>
      <c r="I24" s="1622">
        <v>266</v>
      </c>
      <c r="J24" s="1622">
        <v>5960</v>
      </c>
      <c r="K24" s="1622">
        <v>22</v>
      </c>
      <c r="L24" s="1623">
        <v>34</v>
      </c>
    </row>
    <row r="25" spans="1:29" ht="15" x14ac:dyDescent="0.25">
      <c r="A25" s="886"/>
      <c r="B25" s="887" t="s">
        <v>560</v>
      </c>
      <c r="C25" s="888">
        <f>SUM(C10:C24)</f>
        <v>1530</v>
      </c>
      <c r="D25" s="1110" t="s">
        <v>149</v>
      </c>
      <c r="E25" s="889">
        <f>SUM(E10:E24)</f>
        <v>1448131</v>
      </c>
      <c r="F25" s="889">
        <f>E25/C25</f>
        <v>946.49084967320266</v>
      </c>
      <c r="G25" s="1114" t="s">
        <v>149</v>
      </c>
      <c r="H25" s="888">
        <f>SUM(H10:H24)</f>
        <v>4426</v>
      </c>
      <c r="I25" s="889">
        <f>SUM(I10:I24)</f>
        <v>7250</v>
      </c>
      <c r="J25" s="889">
        <f>SUM(J10:J24)</f>
        <v>268531</v>
      </c>
      <c r="K25" s="889">
        <f>J25/H25</f>
        <v>60.671260732037958</v>
      </c>
      <c r="L25" s="890">
        <f>J25/I25</f>
        <v>37.038758620689656</v>
      </c>
    </row>
    <row r="26" spans="1:29" ht="15" hidden="1" x14ac:dyDescent="0.25">
      <c r="A26" s="891"/>
      <c r="B26" s="507" t="s">
        <v>148</v>
      </c>
      <c r="C26" s="520">
        <v>549</v>
      </c>
      <c r="D26" s="1111" t="s">
        <v>149</v>
      </c>
      <c r="E26" s="521">
        <v>520662</v>
      </c>
      <c r="F26" s="521">
        <v>948.38251366120221</v>
      </c>
      <c r="G26" s="1115" t="s">
        <v>149</v>
      </c>
      <c r="H26" s="520">
        <v>1716</v>
      </c>
      <c r="I26" s="521">
        <v>10366</v>
      </c>
      <c r="J26" s="521">
        <v>75404</v>
      </c>
      <c r="K26" s="521">
        <v>43.941724941724942</v>
      </c>
      <c r="L26" s="892">
        <v>7.2741655411923594</v>
      </c>
      <c r="N26" s="664"/>
      <c r="O26" s="837"/>
    </row>
    <row r="27" spans="1:29" ht="15.75" hidden="1" thickBot="1" x14ac:dyDescent="0.3">
      <c r="A27" s="893"/>
      <c r="B27" s="508" t="s">
        <v>77</v>
      </c>
      <c r="C27" s="522">
        <v>1611</v>
      </c>
      <c r="D27" s="1112" t="s">
        <v>149</v>
      </c>
      <c r="E27" s="523">
        <v>3075505</v>
      </c>
      <c r="F27" s="523">
        <v>1909.0657976412167</v>
      </c>
      <c r="G27" s="1116" t="s">
        <v>149</v>
      </c>
      <c r="H27" s="522">
        <v>4319</v>
      </c>
      <c r="I27" s="523">
        <v>7619</v>
      </c>
      <c r="J27" s="523">
        <v>195329</v>
      </c>
      <c r="K27" s="523">
        <v>45.225515165547577</v>
      </c>
      <c r="L27" s="894">
        <v>25.637091481821763</v>
      </c>
      <c r="N27" s="664"/>
      <c r="O27" s="837"/>
    </row>
    <row r="28" spans="1:29" s="837" customFormat="1" ht="14.25" x14ac:dyDescent="0.2">
      <c r="A28" s="891"/>
      <c r="B28" s="509" t="s">
        <v>465</v>
      </c>
      <c r="C28" s="525">
        <v>1503</v>
      </c>
      <c r="D28" s="1379" t="s">
        <v>149</v>
      </c>
      <c r="E28" s="526">
        <v>1423379</v>
      </c>
      <c r="F28" s="526">
        <v>947.02528276779776</v>
      </c>
      <c r="G28" s="1380" t="s">
        <v>149</v>
      </c>
      <c r="H28" s="525">
        <v>4447</v>
      </c>
      <c r="I28" s="526">
        <v>7295</v>
      </c>
      <c r="J28" s="526">
        <v>175187</v>
      </c>
      <c r="K28" s="526">
        <v>39.394423206656171</v>
      </c>
      <c r="L28" s="1381">
        <v>24.014667580534613</v>
      </c>
    </row>
    <row r="29" spans="1:29" s="628" customFormat="1" ht="15" thickBot="1" x14ac:dyDescent="0.25">
      <c r="A29" s="895"/>
      <c r="B29" s="896" t="s">
        <v>216</v>
      </c>
      <c r="C29" s="897">
        <v>1604</v>
      </c>
      <c r="D29" s="1113" t="s">
        <v>149</v>
      </c>
      <c r="E29" s="898">
        <v>1446778</v>
      </c>
      <c r="F29" s="898">
        <v>901.98129675810469</v>
      </c>
      <c r="G29" s="1117" t="s">
        <v>149</v>
      </c>
      <c r="H29" s="897">
        <v>5015</v>
      </c>
      <c r="I29" s="898">
        <v>8155</v>
      </c>
      <c r="J29" s="898">
        <v>206339</v>
      </c>
      <c r="K29" s="898">
        <v>41.144366899302092</v>
      </c>
      <c r="L29" s="899">
        <v>25.302145922746782</v>
      </c>
      <c r="N29" s="664"/>
      <c r="O29" s="837"/>
    </row>
    <row r="30" spans="1:29" s="837" customFormat="1" ht="14.25" x14ac:dyDescent="0.2">
      <c r="A30" s="900" t="s">
        <v>150</v>
      </c>
      <c r="B30" s="901"/>
      <c r="C30" s="902"/>
      <c r="D30" s="902"/>
      <c r="E30" s="902"/>
      <c r="F30" s="902"/>
      <c r="G30" s="902"/>
      <c r="H30" s="902"/>
      <c r="I30" s="902"/>
      <c r="J30" s="902"/>
      <c r="K30" s="902"/>
      <c r="L30" s="902"/>
    </row>
    <row r="31" spans="1:29" s="837" customFormat="1" ht="14.25" x14ac:dyDescent="0.2">
      <c r="A31" s="903" t="s">
        <v>201</v>
      </c>
      <c r="B31" s="901"/>
      <c r="C31" s="902"/>
      <c r="D31" s="902"/>
      <c r="E31" s="902"/>
      <c r="F31" s="902"/>
      <c r="G31" s="902"/>
      <c r="H31" s="902"/>
      <c r="I31" s="902"/>
      <c r="J31" s="902"/>
      <c r="K31" s="902"/>
      <c r="L31" s="902"/>
    </row>
    <row r="32" spans="1:29" s="837" customFormat="1" ht="14.25" x14ac:dyDescent="0.2">
      <c r="A32" s="904" t="s">
        <v>199</v>
      </c>
      <c r="B32" s="901"/>
      <c r="C32" s="902"/>
      <c r="D32" s="902"/>
      <c r="E32" s="902"/>
      <c r="F32" s="902"/>
      <c r="G32" s="902"/>
      <c r="H32" s="902"/>
      <c r="I32" s="902"/>
      <c r="J32" s="902"/>
      <c r="K32" s="902"/>
      <c r="L32" s="902"/>
    </row>
    <row r="33" spans="1:16" s="837" customFormat="1" ht="14.25" x14ac:dyDescent="0.2">
      <c r="A33" s="904" t="s">
        <v>200</v>
      </c>
      <c r="B33" s="901"/>
      <c r="C33" s="902"/>
      <c r="D33" s="902"/>
      <c r="E33" s="902"/>
      <c r="F33" s="902"/>
      <c r="G33" s="902"/>
      <c r="H33" s="902"/>
      <c r="I33" s="902"/>
      <c r="J33" s="902"/>
      <c r="K33" s="902"/>
      <c r="L33" s="902"/>
    </row>
    <row r="34" spans="1:16" s="837" customFormat="1" ht="14.25" x14ac:dyDescent="0.2">
      <c r="A34" s="904" t="s">
        <v>151</v>
      </c>
      <c r="B34" s="901"/>
      <c r="C34" s="902"/>
      <c r="D34" s="902"/>
      <c r="E34" s="902"/>
      <c r="F34" s="902"/>
      <c r="G34" s="902"/>
      <c r="H34" s="902"/>
      <c r="I34" s="902"/>
      <c r="J34" s="902"/>
      <c r="K34" s="902"/>
      <c r="L34" s="902"/>
      <c r="P34" s="837" t="s">
        <v>161</v>
      </c>
    </row>
    <row r="35" spans="1:16" s="837" customFormat="1" ht="14.25" x14ac:dyDescent="0.2">
      <c r="A35" s="904" t="s">
        <v>152</v>
      </c>
      <c r="B35" s="901"/>
      <c r="C35" s="902"/>
      <c r="D35" s="902"/>
      <c r="E35" s="902"/>
      <c r="F35" s="902"/>
      <c r="G35" s="902"/>
      <c r="H35" s="902"/>
      <c r="I35" s="902"/>
      <c r="J35" s="902"/>
      <c r="K35" s="902"/>
      <c r="L35" s="902"/>
    </row>
    <row r="36" spans="1:16" s="837" customFormat="1" ht="14.25" x14ac:dyDescent="0.2">
      <c r="A36" s="904"/>
      <c r="B36" s="901"/>
      <c r="C36" s="902"/>
      <c r="D36" s="902"/>
      <c r="E36" s="902"/>
      <c r="F36" s="902"/>
      <c r="G36" s="902"/>
      <c r="H36" s="902"/>
      <c r="I36" s="902"/>
      <c r="J36" s="902"/>
      <c r="K36" s="902"/>
      <c r="L36" s="902"/>
    </row>
  </sheetData>
  <mergeCells count="2">
    <mergeCell ref="C8:G8"/>
    <mergeCell ref="H8:L8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pageSetUpPr fitToPage="1"/>
  </sheetPr>
  <dimension ref="A1:AF126"/>
  <sheetViews>
    <sheetView showGridLines="0" topLeftCell="A85" zoomScale="90" zoomScaleNormal="90" workbookViewId="0">
      <selection activeCell="V107" sqref="V107"/>
    </sheetView>
  </sheetViews>
  <sheetFormatPr baseColWidth="10" defaultRowHeight="12.75" x14ac:dyDescent="0.2"/>
  <cols>
    <col min="1" max="1" width="4.85546875" customWidth="1"/>
    <col min="2" max="2" width="20.140625" customWidth="1"/>
    <col min="3" max="3" width="9.28515625" customWidth="1"/>
    <col min="4" max="4" width="8.140625" customWidth="1"/>
    <col min="5" max="5" width="9.140625" customWidth="1"/>
    <col min="6" max="6" width="10" customWidth="1"/>
    <col min="7" max="7" width="10.28515625" customWidth="1"/>
    <col min="8" max="8" width="9.5703125" customWidth="1"/>
    <col min="9" max="9" width="9.140625" customWidth="1"/>
    <col min="10" max="10" width="9.85546875" customWidth="1"/>
    <col min="11" max="11" width="8.140625" customWidth="1"/>
    <col min="12" max="12" width="9.28515625" customWidth="1"/>
    <col min="13" max="13" width="10.28515625" customWidth="1"/>
    <col min="14" max="14" width="8.7109375" customWidth="1"/>
    <col min="15" max="15" width="9" customWidth="1"/>
    <col min="16" max="16" width="10.140625" customWidth="1"/>
  </cols>
  <sheetData>
    <row r="1" spans="1:32" x14ac:dyDescent="0.2">
      <c r="A1" s="73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2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32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32" x14ac:dyDescent="0.2">
      <c r="A4" s="1" t="str">
        <f>A9</f>
        <v>Tabell 3-3 - C - 1- Antall  liggedøgn totalt i syke- og aldershjem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32" x14ac:dyDescent="0.2">
      <c r="A5" s="1" t="str">
        <f>A35</f>
        <v>Tabell 3-3 - C - 2- Antall  liggedøgn totalt i syke- og aldershjem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32" x14ac:dyDescent="0.2">
      <c r="A6" s="1" t="str">
        <f>A63</f>
        <v>Tabell 3-3 - C - 3- Antall  liggedøgn totalt i syke- og aldershjem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32" x14ac:dyDescent="0.2">
      <c r="A7" s="5" t="str">
        <f>A90</f>
        <v>Tabell 3-3 - C - 4- Antall  liggedøgn totalt i syke- og aldershjem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2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32" ht="15.75" thickBot="1" x14ac:dyDescent="0.25">
      <c r="A9" s="369" t="s">
        <v>205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32" ht="33" customHeight="1" thickBot="1" x14ac:dyDescent="0.25">
      <c r="A10" s="71"/>
      <c r="B10" s="10"/>
      <c r="C10" s="1837" t="s">
        <v>82</v>
      </c>
      <c r="D10" s="1837"/>
      <c r="E10" s="1837"/>
      <c r="F10" s="1838" t="s">
        <v>162</v>
      </c>
      <c r="G10" s="1849"/>
      <c r="H10" s="1849"/>
      <c r="I10" s="1849"/>
      <c r="J10" s="1849"/>
      <c r="K10" s="1849"/>
      <c r="L10" s="1839"/>
      <c r="M10" s="1837" t="s">
        <v>84</v>
      </c>
      <c r="N10" s="1837"/>
      <c r="O10" s="1837"/>
      <c r="P10" s="235"/>
    </row>
    <row r="11" spans="1:32" ht="110.25" customHeight="1" thickBot="1" x14ac:dyDescent="0.25">
      <c r="A11" s="41" t="s">
        <v>78</v>
      </c>
      <c r="B11" s="74" t="s">
        <v>3</v>
      </c>
      <c r="C11" s="41" t="s">
        <v>169</v>
      </c>
      <c r="D11" s="42" t="s">
        <v>168</v>
      </c>
      <c r="E11" s="74" t="s">
        <v>403</v>
      </c>
      <c r="F11" s="52" t="s">
        <v>170</v>
      </c>
      <c r="G11" s="40" t="s">
        <v>171</v>
      </c>
      <c r="H11" s="42" t="s">
        <v>404</v>
      </c>
      <c r="I11" s="40" t="s">
        <v>405</v>
      </c>
      <c r="J11" s="40" t="s">
        <v>406</v>
      </c>
      <c r="K11" s="40" t="s">
        <v>85</v>
      </c>
      <c r="L11" s="80" t="s">
        <v>172</v>
      </c>
      <c r="M11" s="41" t="s">
        <v>86</v>
      </c>
      <c r="N11" s="42" t="s">
        <v>407</v>
      </c>
      <c r="O11" s="40" t="s">
        <v>408</v>
      </c>
      <c r="P11" s="52" t="s">
        <v>264</v>
      </c>
    </row>
    <row r="12" spans="1:32" ht="14.25" x14ac:dyDescent="0.2">
      <c r="A12" s="340">
        <v>1</v>
      </c>
      <c r="B12" s="341" t="s">
        <v>15</v>
      </c>
      <c r="C12" s="640">
        <v>8109</v>
      </c>
      <c r="D12" s="816">
        <v>1018</v>
      </c>
      <c r="E12" s="1630">
        <v>129</v>
      </c>
      <c r="F12" s="640">
        <v>36812</v>
      </c>
      <c r="G12" s="816">
        <v>7108</v>
      </c>
      <c r="H12" s="816">
        <v>2380</v>
      </c>
      <c r="I12" s="816">
        <v>927</v>
      </c>
      <c r="J12" s="816">
        <v>365</v>
      </c>
      <c r="K12" s="816">
        <v>365</v>
      </c>
      <c r="L12" s="817">
        <v>282</v>
      </c>
      <c r="M12" s="1633">
        <v>0</v>
      </c>
      <c r="N12" s="816">
        <v>0</v>
      </c>
      <c r="O12" s="817">
        <v>0</v>
      </c>
      <c r="P12" s="645">
        <f t="shared" ref="P12:P26" si="0">SUM(C12:O12)</f>
        <v>57495</v>
      </c>
      <c r="R12" s="793"/>
      <c r="S12" s="792"/>
      <c r="T12" s="793"/>
      <c r="U12" s="793"/>
      <c r="V12" s="793"/>
      <c r="W12" s="792"/>
      <c r="X12" s="793"/>
      <c r="Y12" s="792"/>
      <c r="Z12" s="792"/>
      <c r="AA12" s="793"/>
      <c r="AB12" s="793"/>
      <c r="AC12" s="793"/>
      <c r="AD12" s="793"/>
      <c r="AE12" s="793"/>
      <c r="AF12" s="793"/>
    </row>
    <row r="13" spans="1:32" ht="14.25" x14ac:dyDescent="0.2">
      <c r="A13" s="115">
        <v>2</v>
      </c>
      <c r="B13" s="26" t="s">
        <v>16</v>
      </c>
      <c r="C13" s="641">
        <v>5591</v>
      </c>
      <c r="D13" s="634">
        <v>2438</v>
      </c>
      <c r="E13" s="1631">
        <v>15</v>
      </c>
      <c r="F13" s="641">
        <v>56532</v>
      </c>
      <c r="G13" s="634">
        <v>18730</v>
      </c>
      <c r="H13" s="634">
        <v>2609</v>
      </c>
      <c r="I13" s="634">
        <v>1434</v>
      </c>
      <c r="J13" s="634">
        <v>0</v>
      </c>
      <c r="K13" s="634">
        <v>265</v>
      </c>
      <c r="L13" s="635">
        <v>723</v>
      </c>
      <c r="M13" s="1389">
        <v>0</v>
      </c>
      <c r="N13" s="634">
        <v>1376</v>
      </c>
      <c r="O13" s="635">
        <v>0</v>
      </c>
      <c r="P13" s="646">
        <f t="shared" si="0"/>
        <v>89713</v>
      </c>
      <c r="R13" s="793"/>
      <c r="S13" s="792"/>
      <c r="T13" s="793"/>
      <c r="U13" s="793"/>
      <c r="V13" s="793"/>
      <c r="W13" s="792"/>
      <c r="X13" s="793"/>
      <c r="Y13" s="792"/>
      <c r="Z13" s="792"/>
      <c r="AA13" s="793"/>
      <c r="AB13" s="793"/>
      <c r="AC13" s="793"/>
      <c r="AD13" s="793"/>
      <c r="AE13" s="793"/>
      <c r="AF13" s="793"/>
    </row>
    <row r="14" spans="1:32" ht="14.25" x14ac:dyDescent="0.2">
      <c r="A14" s="115">
        <v>3</v>
      </c>
      <c r="B14" s="26" t="s">
        <v>17</v>
      </c>
      <c r="C14" s="641">
        <v>5129</v>
      </c>
      <c r="D14" s="634">
        <v>3416</v>
      </c>
      <c r="E14" s="1631">
        <v>139</v>
      </c>
      <c r="F14" s="641">
        <v>44718</v>
      </c>
      <c r="G14" s="634">
        <v>13358</v>
      </c>
      <c r="H14" s="634">
        <v>2442</v>
      </c>
      <c r="I14" s="634">
        <v>739</v>
      </c>
      <c r="J14" s="634">
        <v>76</v>
      </c>
      <c r="K14" s="634">
        <v>0</v>
      </c>
      <c r="L14" s="635">
        <v>1088</v>
      </c>
      <c r="M14" s="1389">
        <v>0</v>
      </c>
      <c r="N14" s="634">
        <v>365</v>
      </c>
      <c r="O14" s="635">
        <v>0</v>
      </c>
      <c r="P14" s="646">
        <f t="shared" si="0"/>
        <v>71470</v>
      </c>
      <c r="R14" s="793"/>
      <c r="S14" s="792"/>
      <c r="T14" s="793"/>
      <c r="U14" s="793"/>
      <c r="V14" s="793"/>
      <c r="W14" s="792"/>
      <c r="X14" s="793"/>
      <c r="Y14" s="792"/>
      <c r="Z14" s="792"/>
      <c r="AA14" s="793"/>
      <c r="AB14" s="793"/>
      <c r="AC14" s="793"/>
      <c r="AD14" s="793"/>
      <c r="AE14" s="793"/>
      <c r="AF14" s="793"/>
    </row>
    <row r="15" spans="1:32" ht="14.25" x14ac:dyDescent="0.2">
      <c r="A15" s="115">
        <v>4</v>
      </c>
      <c r="B15" s="26" t="s">
        <v>18</v>
      </c>
      <c r="C15" s="641">
        <v>271</v>
      </c>
      <c r="D15" s="634">
        <v>966</v>
      </c>
      <c r="E15" s="1631">
        <v>242</v>
      </c>
      <c r="F15" s="641">
        <v>24058</v>
      </c>
      <c r="G15" s="634">
        <v>9964</v>
      </c>
      <c r="H15" s="634">
        <v>1298</v>
      </c>
      <c r="I15" s="634">
        <v>977</v>
      </c>
      <c r="J15" s="634">
        <v>365</v>
      </c>
      <c r="K15" s="634">
        <v>286</v>
      </c>
      <c r="L15" s="635">
        <v>0</v>
      </c>
      <c r="M15" s="1389">
        <v>0</v>
      </c>
      <c r="N15" s="634">
        <v>4623</v>
      </c>
      <c r="O15" s="635">
        <v>0</v>
      </c>
      <c r="P15" s="646">
        <f t="shared" si="0"/>
        <v>43050</v>
      </c>
      <c r="R15" s="793"/>
      <c r="S15" s="792"/>
      <c r="T15" s="793"/>
      <c r="U15" s="793"/>
      <c r="V15" s="793"/>
      <c r="W15" s="792"/>
      <c r="X15" s="793"/>
      <c r="Y15" s="792"/>
      <c r="Z15" s="792"/>
      <c r="AA15" s="793"/>
      <c r="AB15" s="793"/>
      <c r="AC15" s="793"/>
      <c r="AD15" s="793"/>
      <c r="AE15" s="793"/>
      <c r="AF15" s="793"/>
    </row>
    <row r="16" spans="1:32" ht="14.25" x14ac:dyDescent="0.2">
      <c r="A16" s="115">
        <v>5</v>
      </c>
      <c r="B16" s="26" t="s">
        <v>19</v>
      </c>
      <c r="C16" s="641">
        <v>11808</v>
      </c>
      <c r="D16" s="634">
        <v>1273</v>
      </c>
      <c r="E16" s="1631">
        <v>430</v>
      </c>
      <c r="F16" s="641">
        <v>115502</v>
      </c>
      <c r="G16" s="634">
        <v>28806</v>
      </c>
      <c r="H16" s="634">
        <v>5221</v>
      </c>
      <c r="I16" s="634">
        <v>866</v>
      </c>
      <c r="J16" s="634">
        <v>645</v>
      </c>
      <c r="K16" s="634">
        <v>8</v>
      </c>
      <c r="L16" s="635">
        <v>365</v>
      </c>
      <c r="M16" s="1389">
        <v>0</v>
      </c>
      <c r="N16" s="634">
        <v>1206</v>
      </c>
      <c r="O16" s="635">
        <v>0</v>
      </c>
      <c r="P16" s="646">
        <f t="shared" si="0"/>
        <v>166130</v>
      </c>
      <c r="R16" s="793"/>
      <c r="S16" s="792"/>
      <c r="T16" s="793"/>
      <c r="U16" s="793"/>
      <c r="V16" s="793"/>
      <c r="W16" s="792"/>
      <c r="X16" s="793"/>
      <c r="Y16" s="792"/>
      <c r="Z16" s="792"/>
      <c r="AA16" s="793"/>
      <c r="AB16" s="793"/>
      <c r="AC16" s="793"/>
      <c r="AD16" s="793"/>
      <c r="AE16" s="793"/>
      <c r="AF16" s="793"/>
    </row>
    <row r="17" spans="1:32" ht="14.25" x14ac:dyDescent="0.2">
      <c r="A17" s="115">
        <v>6</v>
      </c>
      <c r="B17" s="26" t="s">
        <v>20</v>
      </c>
      <c r="C17" s="641">
        <v>7561</v>
      </c>
      <c r="D17" s="634">
        <v>2701</v>
      </c>
      <c r="E17" s="1631">
        <v>381</v>
      </c>
      <c r="F17" s="641">
        <v>80795</v>
      </c>
      <c r="G17" s="634">
        <v>16693</v>
      </c>
      <c r="H17" s="634">
        <v>2906</v>
      </c>
      <c r="I17" s="634">
        <v>1744</v>
      </c>
      <c r="J17" s="634">
        <v>0</v>
      </c>
      <c r="K17" s="634">
        <v>0</v>
      </c>
      <c r="L17" s="635">
        <v>0</v>
      </c>
      <c r="M17" s="1389">
        <v>4380</v>
      </c>
      <c r="N17" s="634">
        <v>269</v>
      </c>
      <c r="O17" s="635">
        <v>0</v>
      </c>
      <c r="P17" s="646">
        <f t="shared" si="0"/>
        <v>117430</v>
      </c>
      <c r="R17" s="793"/>
      <c r="S17" s="792"/>
      <c r="T17" s="793"/>
      <c r="U17" s="793"/>
      <c r="V17" s="793"/>
      <c r="W17" s="792"/>
      <c r="X17" s="793"/>
      <c r="Y17" s="792"/>
      <c r="Z17" s="792"/>
      <c r="AA17" s="793"/>
      <c r="AB17" s="793"/>
      <c r="AC17" s="793"/>
      <c r="AD17" s="793"/>
      <c r="AE17" s="793"/>
      <c r="AF17" s="793"/>
    </row>
    <row r="18" spans="1:32" ht="14.25" x14ac:dyDescent="0.2">
      <c r="A18" s="115">
        <v>7</v>
      </c>
      <c r="B18" s="26" t="s">
        <v>21</v>
      </c>
      <c r="C18" s="641">
        <v>5936</v>
      </c>
      <c r="D18" s="634">
        <v>5647</v>
      </c>
      <c r="E18" s="1631">
        <v>653</v>
      </c>
      <c r="F18" s="641">
        <v>91215</v>
      </c>
      <c r="G18" s="634">
        <v>24024</v>
      </c>
      <c r="H18" s="634">
        <v>4254</v>
      </c>
      <c r="I18" s="634">
        <v>1811</v>
      </c>
      <c r="J18" s="634">
        <v>730</v>
      </c>
      <c r="K18" s="634">
        <v>0</v>
      </c>
      <c r="L18" s="635">
        <v>730</v>
      </c>
      <c r="M18" s="1389">
        <v>0</v>
      </c>
      <c r="N18" s="634">
        <v>1095</v>
      </c>
      <c r="O18" s="635">
        <v>0</v>
      </c>
      <c r="P18" s="646">
        <f t="shared" si="0"/>
        <v>136095</v>
      </c>
      <c r="R18" s="793"/>
      <c r="S18" s="792"/>
      <c r="T18" s="793"/>
      <c r="U18" s="793"/>
      <c r="V18" s="793"/>
      <c r="W18" s="792"/>
      <c r="X18" s="793"/>
      <c r="Y18" s="792"/>
      <c r="Z18" s="792"/>
      <c r="AA18" s="793"/>
      <c r="AB18" s="793"/>
      <c r="AC18" s="793"/>
      <c r="AD18" s="793"/>
      <c r="AE18" s="793"/>
      <c r="AF18" s="793"/>
    </row>
    <row r="19" spans="1:32" ht="14.25" x14ac:dyDescent="0.2">
      <c r="A19" s="115">
        <v>8</v>
      </c>
      <c r="B19" s="26" t="s">
        <v>22</v>
      </c>
      <c r="C19" s="641">
        <v>9552</v>
      </c>
      <c r="D19" s="634">
        <v>2917</v>
      </c>
      <c r="E19" s="1631">
        <v>201</v>
      </c>
      <c r="F19" s="641">
        <v>91267</v>
      </c>
      <c r="G19" s="634">
        <v>26492</v>
      </c>
      <c r="H19" s="634">
        <v>1509</v>
      </c>
      <c r="I19" s="634">
        <v>1510</v>
      </c>
      <c r="J19" s="634">
        <v>70</v>
      </c>
      <c r="K19" s="634">
        <v>295</v>
      </c>
      <c r="L19" s="635">
        <v>364</v>
      </c>
      <c r="M19" s="1389">
        <v>0</v>
      </c>
      <c r="N19" s="634">
        <v>0</v>
      </c>
      <c r="O19" s="635">
        <v>0</v>
      </c>
      <c r="P19" s="646">
        <f t="shared" si="0"/>
        <v>134177</v>
      </c>
    </row>
    <row r="20" spans="1:32" ht="14.25" x14ac:dyDescent="0.2">
      <c r="A20" s="115">
        <v>9</v>
      </c>
      <c r="B20" s="26" t="s">
        <v>23</v>
      </c>
      <c r="C20" s="641">
        <v>14157</v>
      </c>
      <c r="D20" s="634">
        <v>422</v>
      </c>
      <c r="E20" s="1631">
        <v>154</v>
      </c>
      <c r="F20" s="641">
        <v>46478</v>
      </c>
      <c r="G20" s="634">
        <v>18997</v>
      </c>
      <c r="H20" s="634">
        <v>2002</v>
      </c>
      <c r="I20" s="634">
        <v>1277</v>
      </c>
      <c r="J20" s="634">
        <v>7</v>
      </c>
      <c r="K20" s="634">
        <v>525</v>
      </c>
      <c r="L20" s="635">
        <v>365</v>
      </c>
      <c r="M20" s="1389">
        <v>0</v>
      </c>
      <c r="N20" s="634">
        <v>1298</v>
      </c>
      <c r="O20" s="635">
        <v>0</v>
      </c>
      <c r="P20" s="646">
        <f t="shared" si="0"/>
        <v>85682</v>
      </c>
      <c r="R20" s="795"/>
      <c r="S20" s="794"/>
      <c r="T20" s="795"/>
      <c r="U20" s="795"/>
      <c r="V20" s="795"/>
      <c r="W20" s="794"/>
      <c r="X20" s="795"/>
      <c r="Y20" s="794"/>
      <c r="Z20" s="794"/>
      <c r="AA20" s="795"/>
      <c r="AB20" s="795"/>
      <c r="AC20" s="795"/>
      <c r="AD20" s="795"/>
      <c r="AE20" s="795"/>
      <c r="AF20" s="795"/>
    </row>
    <row r="21" spans="1:32" ht="14.25" x14ac:dyDescent="0.2">
      <c r="A21" s="115">
        <v>10</v>
      </c>
      <c r="B21" s="26" t="s">
        <v>24</v>
      </c>
      <c r="C21" s="641">
        <v>9140</v>
      </c>
      <c r="D21" s="634">
        <v>1542</v>
      </c>
      <c r="E21" s="1631">
        <v>90</v>
      </c>
      <c r="F21" s="641">
        <v>46814</v>
      </c>
      <c r="G21" s="634">
        <v>22917</v>
      </c>
      <c r="H21" s="634">
        <v>3210</v>
      </c>
      <c r="I21" s="634">
        <v>2071</v>
      </c>
      <c r="J21" s="634">
        <v>365</v>
      </c>
      <c r="K21" s="634">
        <v>0</v>
      </c>
      <c r="L21" s="635">
        <v>107</v>
      </c>
      <c r="M21" s="1389">
        <v>0</v>
      </c>
      <c r="N21" s="634">
        <v>1692</v>
      </c>
      <c r="O21" s="635">
        <v>0</v>
      </c>
      <c r="P21" s="646">
        <f t="shared" si="0"/>
        <v>87948</v>
      </c>
      <c r="R21" s="795"/>
      <c r="S21" s="794"/>
      <c r="T21" s="795"/>
      <c r="U21" s="795"/>
      <c r="V21" s="795"/>
      <c r="W21" s="794"/>
      <c r="X21" s="795"/>
      <c r="Y21" s="794"/>
      <c r="Z21" s="794"/>
      <c r="AA21" s="795"/>
      <c r="AB21" s="795"/>
      <c r="AC21" s="795"/>
      <c r="AD21" s="795"/>
      <c r="AE21" s="795"/>
      <c r="AF21" s="795"/>
    </row>
    <row r="22" spans="1:32" ht="14.25" x14ac:dyDescent="0.2">
      <c r="A22" s="115">
        <v>11</v>
      </c>
      <c r="B22" s="26" t="s">
        <v>25</v>
      </c>
      <c r="C22" s="641">
        <v>4766</v>
      </c>
      <c r="D22" s="634">
        <v>3498</v>
      </c>
      <c r="E22" s="1631">
        <v>198</v>
      </c>
      <c r="F22" s="641">
        <v>44666</v>
      </c>
      <c r="G22" s="634">
        <v>10825</v>
      </c>
      <c r="H22" s="634">
        <v>3030</v>
      </c>
      <c r="I22" s="634">
        <v>1701</v>
      </c>
      <c r="J22" s="634">
        <v>0</v>
      </c>
      <c r="K22" s="634">
        <v>13</v>
      </c>
      <c r="L22" s="635">
        <v>36</v>
      </c>
      <c r="M22" s="1389">
        <v>0</v>
      </c>
      <c r="N22" s="634">
        <v>507</v>
      </c>
      <c r="O22" s="635">
        <v>0</v>
      </c>
      <c r="P22" s="646">
        <f t="shared" si="0"/>
        <v>69240</v>
      </c>
      <c r="R22" s="795"/>
      <c r="S22" s="794"/>
      <c r="T22" s="795"/>
      <c r="U22" s="795"/>
      <c r="V22" s="795"/>
      <c r="W22" s="794"/>
      <c r="X22" s="795"/>
      <c r="Y22" s="794"/>
      <c r="Z22" s="794"/>
      <c r="AA22" s="795"/>
      <c r="AB22" s="795"/>
      <c r="AC22" s="795"/>
      <c r="AD22" s="795"/>
      <c r="AE22" s="795"/>
      <c r="AF22" s="795"/>
    </row>
    <row r="23" spans="1:32" ht="14.25" x14ac:dyDescent="0.2">
      <c r="A23" s="115">
        <v>12</v>
      </c>
      <c r="B23" s="26" t="s">
        <v>26</v>
      </c>
      <c r="C23" s="641">
        <v>15433</v>
      </c>
      <c r="D23" s="634">
        <v>4504</v>
      </c>
      <c r="E23" s="1631">
        <v>92</v>
      </c>
      <c r="F23" s="641">
        <v>86198</v>
      </c>
      <c r="G23" s="634">
        <v>26543</v>
      </c>
      <c r="H23" s="634">
        <v>6322</v>
      </c>
      <c r="I23" s="634">
        <v>2025</v>
      </c>
      <c r="J23" s="634">
        <v>365</v>
      </c>
      <c r="K23" s="634">
        <v>622</v>
      </c>
      <c r="L23" s="635">
        <v>644</v>
      </c>
      <c r="M23" s="1389">
        <v>0</v>
      </c>
      <c r="N23" s="634">
        <v>92</v>
      </c>
      <c r="O23" s="635">
        <v>0</v>
      </c>
      <c r="P23" s="646">
        <f t="shared" si="0"/>
        <v>142840</v>
      </c>
    </row>
    <row r="24" spans="1:32" ht="14.25" x14ac:dyDescent="0.2">
      <c r="A24" s="115">
        <v>13</v>
      </c>
      <c r="B24" s="26" t="s">
        <v>27</v>
      </c>
      <c r="C24" s="641">
        <v>17690</v>
      </c>
      <c r="D24" s="634">
        <v>4932</v>
      </c>
      <c r="E24" s="1631">
        <v>334</v>
      </c>
      <c r="F24" s="641">
        <v>130443</v>
      </c>
      <c r="G24" s="634">
        <v>33834</v>
      </c>
      <c r="H24" s="634">
        <v>3825</v>
      </c>
      <c r="I24" s="634">
        <v>1944</v>
      </c>
      <c r="J24" s="634">
        <v>365</v>
      </c>
      <c r="K24" s="634">
        <v>173</v>
      </c>
      <c r="L24" s="635">
        <v>0</v>
      </c>
      <c r="M24" s="1389">
        <v>0</v>
      </c>
      <c r="N24" s="634">
        <v>5823</v>
      </c>
      <c r="O24" s="635">
        <v>0</v>
      </c>
      <c r="P24" s="646">
        <f t="shared" si="0"/>
        <v>199363</v>
      </c>
    </row>
    <row r="25" spans="1:32" ht="14.25" x14ac:dyDescent="0.2">
      <c r="A25" s="115">
        <v>14</v>
      </c>
      <c r="B25" s="26" t="s">
        <v>28</v>
      </c>
      <c r="C25" s="641">
        <v>17479</v>
      </c>
      <c r="D25" s="634">
        <v>1282</v>
      </c>
      <c r="E25" s="1631">
        <v>489</v>
      </c>
      <c r="F25" s="641">
        <v>142766</v>
      </c>
      <c r="G25" s="634">
        <v>28955</v>
      </c>
      <c r="H25" s="634">
        <v>3596</v>
      </c>
      <c r="I25" s="634">
        <v>2396</v>
      </c>
      <c r="J25" s="634">
        <v>0</v>
      </c>
      <c r="K25" s="634">
        <v>75</v>
      </c>
      <c r="L25" s="635">
        <v>365</v>
      </c>
      <c r="M25" s="1389">
        <v>0</v>
      </c>
      <c r="N25" s="634">
        <v>4037</v>
      </c>
      <c r="O25" s="635">
        <v>0</v>
      </c>
      <c r="P25" s="646">
        <f t="shared" si="0"/>
        <v>201440</v>
      </c>
    </row>
    <row r="26" spans="1:32" ht="14.25" customHeight="1" thickBot="1" x14ac:dyDescent="0.25">
      <c r="A26" s="123">
        <v>15</v>
      </c>
      <c r="B26" s="34" t="s">
        <v>29</v>
      </c>
      <c r="C26" s="642">
        <v>4415</v>
      </c>
      <c r="D26" s="643">
        <v>473</v>
      </c>
      <c r="E26" s="1632">
        <v>269</v>
      </c>
      <c r="F26" s="1118">
        <v>24063</v>
      </c>
      <c r="G26" s="636">
        <v>8635</v>
      </c>
      <c r="H26" s="636">
        <v>420</v>
      </c>
      <c r="I26" s="636">
        <v>1460</v>
      </c>
      <c r="J26" s="636">
        <v>0</v>
      </c>
      <c r="K26" s="636">
        <v>365</v>
      </c>
      <c r="L26" s="637">
        <v>90</v>
      </c>
      <c r="M26" s="1634">
        <v>0</v>
      </c>
      <c r="N26" s="643">
        <v>0</v>
      </c>
      <c r="O26" s="644">
        <v>0</v>
      </c>
      <c r="P26" s="647">
        <f t="shared" si="0"/>
        <v>40190</v>
      </c>
    </row>
    <row r="27" spans="1:32" ht="15.75" thickBot="1" x14ac:dyDescent="0.3">
      <c r="A27" s="130"/>
      <c r="B27" s="633" t="s">
        <v>540</v>
      </c>
      <c r="C27" s="363">
        <f t="shared" ref="C27:P27" si="1">SUM(C12:C26)</f>
        <v>137037</v>
      </c>
      <c r="D27" s="363">
        <f t="shared" si="1"/>
        <v>37029</v>
      </c>
      <c r="E27" s="363">
        <f t="shared" si="1"/>
        <v>3816</v>
      </c>
      <c r="F27" s="1635">
        <f t="shared" si="1"/>
        <v>1062327</v>
      </c>
      <c r="G27" s="1635">
        <f t="shared" si="1"/>
        <v>295881</v>
      </c>
      <c r="H27" s="1635">
        <f t="shared" si="1"/>
        <v>45024</v>
      </c>
      <c r="I27" s="1635">
        <f t="shared" si="1"/>
        <v>22882</v>
      </c>
      <c r="J27" s="1635">
        <f t="shared" si="1"/>
        <v>3353</v>
      </c>
      <c r="K27" s="1635">
        <f t="shared" si="1"/>
        <v>2992</v>
      </c>
      <c r="L27" s="1635">
        <f t="shared" si="1"/>
        <v>5159</v>
      </c>
      <c r="M27" s="633">
        <f t="shared" si="1"/>
        <v>4380</v>
      </c>
      <c r="N27" s="633">
        <f t="shared" si="1"/>
        <v>22383</v>
      </c>
      <c r="O27" s="633">
        <f t="shared" si="1"/>
        <v>0</v>
      </c>
      <c r="P27" s="364">
        <f t="shared" si="1"/>
        <v>1642263</v>
      </c>
      <c r="Y27" t="s">
        <v>161</v>
      </c>
    </row>
    <row r="28" spans="1:32" s="837" customFormat="1" ht="14.25" x14ac:dyDescent="0.2">
      <c r="A28" s="836"/>
      <c r="B28" s="816" t="s">
        <v>455</v>
      </c>
      <c r="C28" s="816">
        <v>147249</v>
      </c>
      <c r="D28" s="816">
        <v>33755</v>
      </c>
      <c r="E28" s="816">
        <v>3413</v>
      </c>
      <c r="F28" s="816">
        <v>1064938</v>
      </c>
      <c r="G28" s="816">
        <v>300742</v>
      </c>
      <c r="H28" s="816">
        <v>44184</v>
      </c>
      <c r="I28" s="816">
        <v>22437</v>
      </c>
      <c r="J28" s="816">
        <v>4108</v>
      </c>
      <c r="K28" s="816">
        <v>3083</v>
      </c>
      <c r="L28" s="816">
        <v>5760</v>
      </c>
      <c r="M28" s="816">
        <v>4195</v>
      </c>
      <c r="N28" s="816">
        <v>24544</v>
      </c>
      <c r="O28" s="816">
        <v>168</v>
      </c>
      <c r="P28" s="817">
        <v>1658576</v>
      </c>
      <c r="Y28" s="837" t="s">
        <v>161</v>
      </c>
    </row>
    <row r="29" spans="1:32" s="628" customFormat="1" ht="14.25" x14ac:dyDescent="0.2">
      <c r="A29" s="630"/>
      <c r="B29" s="655" t="s">
        <v>242</v>
      </c>
      <c r="C29" s="654">
        <v>158358</v>
      </c>
      <c r="D29" s="654">
        <v>36817</v>
      </c>
      <c r="E29" s="654">
        <v>4113</v>
      </c>
      <c r="F29" s="654">
        <v>1077539</v>
      </c>
      <c r="G29" s="654">
        <v>308578</v>
      </c>
      <c r="H29" s="654">
        <v>41207</v>
      </c>
      <c r="I29" s="654">
        <v>21714</v>
      </c>
      <c r="J29" s="654">
        <v>2966</v>
      </c>
      <c r="K29" s="654">
        <v>2806</v>
      </c>
      <c r="L29" s="654">
        <v>4456</v>
      </c>
      <c r="M29" s="654">
        <v>5317</v>
      </c>
      <c r="N29" s="654">
        <v>22828</v>
      </c>
      <c r="O29" s="654">
        <v>0</v>
      </c>
      <c r="P29" s="651">
        <v>1686699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41" customFormat="1" ht="14.25" x14ac:dyDescent="0.2">
      <c r="A30" s="167"/>
      <c r="B30" s="529" t="s">
        <v>157</v>
      </c>
      <c r="C30" s="365">
        <v>164179</v>
      </c>
      <c r="D30" s="365">
        <v>38204</v>
      </c>
      <c r="E30" s="365">
        <v>4915</v>
      </c>
      <c r="F30" s="365">
        <v>1074440</v>
      </c>
      <c r="G30" s="365">
        <v>316448</v>
      </c>
      <c r="H30" s="365">
        <v>40201</v>
      </c>
      <c r="I30" s="365">
        <v>20878</v>
      </c>
      <c r="J30" s="365">
        <v>1648</v>
      </c>
      <c r="K30" s="365">
        <v>2720</v>
      </c>
      <c r="L30" s="365">
        <v>3286</v>
      </c>
      <c r="M30" s="365">
        <v>3975</v>
      </c>
      <c r="N30" s="365">
        <v>24235</v>
      </c>
      <c r="O30" s="365">
        <v>0</v>
      </c>
      <c r="P30" s="366">
        <v>1695129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41" customFormat="1" ht="14.25" x14ac:dyDescent="0.2">
      <c r="A31" s="167"/>
      <c r="B31" s="529" t="s">
        <v>156</v>
      </c>
      <c r="C31" s="365">
        <v>145783</v>
      </c>
      <c r="D31" s="365">
        <v>34904</v>
      </c>
      <c r="E31" s="365">
        <v>3212</v>
      </c>
      <c r="F31" s="365">
        <v>1069871</v>
      </c>
      <c r="G31" s="365">
        <v>314800</v>
      </c>
      <c r="H31" s="365">
        <v>39766</v>
      </c>
      <c r="I31" s="365">
        <v>19381</v>
      </c>
      <c r="J31" s="365">
        <v>2960</v>
      </c>
      <c r="K31" s="365">
        <v>3619</v>
      </c>
      <c r="L31" s="365">
        <v>1973</v>
      </c>
      <c r="M31" s="365">
        <v>4776</v>
      </c>
      <c r="N31" s="365">
        <v>25781</v>
      </c>
      <c r="O31" s="365">
        <v>0</v>
      </c>
      <c r="P31" s="366">
        <v>1666826</v>
      </c>
    </row>
    <row r="32" spans="1:32" s="141" customFormat="1" ht="15" thickBot="1" x14ac:dyDescent="0.25">
      <c r="A32" s="131"/>
      <c r="B32" s="530" t="s">
        <v>77</v>
      </c>
      <c r="C32" s="367">
        <v>161844</v>
      </c>
      <c r="D32" s="367">
        <v>19964</v>
      </c>
      <c r="E32" s="367">
        <v>2470</v>
      </c>
      <c r="F32" s="367">
        <v>1084660</v>
      </c>
      <c r="G32" s="367">
        <v>323129</v>
      </c>
      <c r="H32" s="367">
        <v>39605</v>
      </c>
      <c r="I32" s="367">
        <v>20105</v>
      </c>
      <c r="J32" s="367">
        <v>1726</v>
      </c>
      <c r="K32" s="367">
        <v>1005</v>
      </c>
      <c r="L32" s="367"/>
      <c r="M32" s="367">
        <v>4683</v>
      </c>
      <c r="N32" s="367">
        <v>27064</v>
      </c>
      <c r="O32" s="367">
        <v>0</v>
      </c>
      <c r="P32" s="368">
        <v>1686255</v>
      </c>
    </row>
    <row r="33" spans="1:32" x14ac:dyDescent="0.2">
      <c r="A33" s="1" t="s">
        <v>81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32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32" ht="13.5" thickBot="1" x14ac:dyDescent="0.25">
      <c r="A35" s="7" t="s">
        <v>206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32" ht="43.5" customHeight="1" thickBot="1" x14ac:dyDescent="0.25">
      <c r="A36" s="71"/>
      <c r="B36" s="10"/>
      <c r="C36" s="1848" t="s">
        <v>82</v>
      </c>
      <c r="D36" s="1848"/>
      <c r="E36" s="1848"/>
      <c r="F36" s="1850" t="s">
        <v>162</v>
      </c>
      <c r="G36" s="1851"/>
      <c r="H36" s="1851"/>
      <c r="I36" s="1851"/>
      <c r="J36" s="1851"/>
      <c r="K36" s="1851"/>
      <c r="L36" s="1852"/>
      <c r="M36" s="1848" t="s">
        <v>84</v>
      </c>
      <c r="N36" s="1848"/>
      <c r="O36" s="1848"/>
      <c r="P36" s="235"/>
    </row>
    <row r="37" spans="1:32" ht="110.25" customHeight="1" thickBot="1" x14ac:dyDescent="0.25">
      <c r="A37" s="41" t="s">
        <v>78</v>
      </c>
      <c r="B37" s="52" t="s">
        <v>3</v>
      </c>
      <c r="C37" s="41" t="s">
        <v>169</v>
      </c>
      <c r="D37" s="42" t="s">
        <v>168</v>
      </c>
      <c r="E37" s="74" t="s">
        <v>403</v>
      </c>
      <c r="F37" s="52" t="s">
        <v>170</v>
      </c>
      <c r="G37" s="40" t="s">
        <v>171</v>
      </c>
      <c r="H37" s="42" t="s">
        <v>404</v>
      </c>
      <c r="I37" s="40" t="s">
        <v>405</v>
      </c>
      <c r="J37" s="40" t="s">
        <v>406</v>
      </c>
      <c r="K37" s="40" t="s">
        <v>85</v>
      </c>
      <c r="L37" s="80" t="s">
        <v>172</v>
      </c>
      <c r="M37" s="41" t="s">
        <v>86</v>
      </c>
      <c r="N37" s="42" t="s">
        <v>407</v>
      </c>
      <c r="O37" s="40" t="s">
        <v>408</v>
      </c>
      <c r="P37" s="52" t="s">
        <v>264</v>
      </c>
    </row>
    <row r="38" spans="1:32" ht="14.25" x14ac:dyDescent="0.2">
      <c r="A38" s="781">
        <v>1</v>
      </c>
      <c r="B38" s="783" t="s">
        <v>15</v>
      </c>
      <c r="C38" s="640">
        <v>0</v>
      </c>
      <c r="D38" s="816">
        <v>0</v>
      </c>
      <c r="E38" s="1630">
        <v>0</v>
      </c>
      <c r="F38" s="640">
        <v>0</v>
      </c>
      <c r="G38" s="816">
        <v>0</v>
      </c>
      <c r="H38" s="816">
        <v>0</v>
      </c>
      <c r="I38" s="816">
        <v>22</v>
      </c>
      <c r="J38" s="816">
        <v>0</v>
      </c>
      <c r="K38" s="816">
        <v>0</v>
      </c>
      <c r="L38" s="817">
        <v>0</v>
      </c>
      <c r="M38" s="1633">
        <v>10791</v>
      </c>
      <c r="N38" s="816">
        <v>0</v>
      </c>
      <c r="O38" s="817">
        <v>0</v>
      </c>
      <c r="P38" s="645">
        <f t="shared" ref="P38:P52" si="2">SUM(C38:O38)</f>
        <v>10813</v>
      </c>
      <c r="R38" s="799"/>
      <c r="S38" s="798"/>
      <c r="T38" s="799"/>
      <c r="U38" s="799"/>
      <c r="V38" s="799"/>
      <c r="W38" s="798"/>
      <c r="X38" s="799"/>
      <c r="Y38" s="798"/>
      <c r="Z38" s="798"/>
      <c r="AA38" s="799"/>
      <c r="AB38" s="799"/>
      <c r="AC38" s="799"/>
      <c r="AD38" s="799"/>
      <c r="AE38" s="799"/>
      <c r="AF38" s="799"/>
    </row>
    <row r="39" spans="1:32" ht="14.25" x14ac:dyDescent="0.2">
      <c r="A39" s="791">
        <v>2</v>
      </c>
      <c r="B39" s="784" t="s">
        <v>16</v>
      </c>
      <c r="C39" s="641">
        <v>32</v>
      </c>
      <c r="D39" s="634">
        <v>0</v>
      </c>
      <c r="E39" s="1631">
        <v>0</v>
      </c>
      <c r="F39" s="641">
        <v>401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5">
        <v>0</v>
      </c>
      <c r="M39" s="1389">
        <v>8512</v>
      </c>
      <c r="N39" s="634">
        <v>0</v>
      </c>
      <c r="O39" s="635">
        <v>1412</v>
      </c>
      <c r="P39" s="646">
        <f t="shared" si="2"/>
        <v>10357</v>
      </c>
      <c r="R39" s="799"/>
      <c r="S39" s="798"/>
      <c r="T39" s="799"/>
      <c r="U39" s="799"/>
      <c r="V39" s="799"/>
      <c r="W39" s="798"/>
      <c r="X39" s="799"/>
      <c r="Y39" s="798"/>
      <c r="Z39" s="798"/>
      <c r="AA39" s="799"/>
      <c r="AB39" s="799"/>
      <c r="AC39" s="799"/>
      <c r="AD39" s="799"/>
      <c r="AE39" s="799"/>
      <c r="AF39" s="799"/>
    </row>
    <row r="40" spans="1:32" ht="14.25" x14ac:dyDescent="0.2">
      <c r="A40" s="791">
        <v>3</v>
      </c>
      <c r="B40" s="784" t="s">
        <v>17</v>
      </c>
      <c r="C40" s="641">
        <v>61</v>
      </c>
      <c r="D40" s="634">
        <v>0</v>
      </c>
      <c r="E40" s="1631">
        <v>0</v>
      </c>
      <c r="F40" s="641">
        <v>730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5">
        <v>0</v>
      </c>
      <c r="M40" s="1389">
        <v>6200</v>
      </c>
      <c r="N40" s="634">
        <v>0</v>
      </c>
      <c r="O40" s="635">
        <v>2523</v>
      </c>
      <c r="P40" s="646">
        <f t="shared" si="2"/>
        <v>9514</v>
      </c>
      <c r="R40" s="799"/>
      <c r="S40" s="798"/>
      <c r="T40" s="799"/>
      <c r="U40" s="799"/>
      <c r="V40" s="799"/>
      <c r="W40" s="798"/>
      <c r="X40" s="799"/>
      <c r="Y40" s="798"/>
      <c r="Z40" s="798"/>
      <c r="AA40" s="799"/>
      <c r="AB40" s="799"/>
      <c r="AC40" s="799"/>
      <c r="AD40" s="799"/>
      <c r="AE40" s="799"/>
      <c r="AF40" s="799"/>
    </row>
    <row r="41" spans="1:32" ht="14.25" x14ac:dyDescent="0.2">
      <c r="A41" s="791">
        <v>4</v>
      </c>
      <c r="B41" s="784" t="s">
        <v>18</v>
      </c>
      <c r="C41" s="641">
        <v>0</v>
      </c>
      <c r="D41" s="634">
        <v>0</v>
      </c>
      <c r="E41" s="1631">
        <v>0</v>
      </c>
      <c r="F41" s="641">
        <v>365</v>
      </c>
      <c r="G41" s="634">
        <v>365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1389">
        <v>4713</v>
      </c>
      <c r="N41" s="634">
        <v>0</v>
      </c>
      <c r="O41" s="635">
        <v>270.5</v>
      </c>
      <c r="P41" s="646">
        <f t="shared" si="2"/>
        <v>5713.5</v>
      </c>
      <c r="R41" s="797"/>
      <c r="S41" s="796"/>
      <c r="T41" s="797"/>
      <c r="U41" s="797"/>
      <c r="V41" s="797"/>
      <c r="W41" s="796"/>
      <c r="X41" s="797"/>
      <c r="Y41" s="796"/>
      <c r="Z41" s="796"/>
      <c r="AA41" s="797"/>
      <c r="AB41" s="797"/>
      <c r="AC41" s="797"/>
      <c r="AD41" s="797"/>
      <c r="AE41" s="797"/>
      <c r="AF41" s="797"/>
    </row>
    <row r="42" spans="1:32" ht="14.25" x14ac:dyDescent="0.2">
      <c r="A42" s="791">
        <v>5</v>
      </c>
      <c r="B42" s="784" t="s">
        <v>19</v>
      </c>
      <c r="C42" s="641">
        <v>169</v>
      </c>
      <c r="D42" s="634">
        <v>0</v>
      </c>
      <c r="E42" s="1631">
        <v>0</v>
      </c>
      <c r="F42" s="641">
        <v>365</v>
      </c>
      <c r="G42" s="634">
        <v>0</v>
      </c>
      <c r="H42" s="634">
        <v>0</v>
      </c>
      <c r="I42" s="634">
        <v>0</v>
      </c>
      <c r="J42" s="634">
        <v>365</v>
      </c>
      <c r="K42" s="634">
        <v>0</v>
      </c>
      <c r="L42" s="635">
        <v>0</v>
      </c>
      <c r="M42" s="1389">
        <v>7216</v>
      </c>
      <c r="N42" s="634">
        <v>0</v>
      </c>
      <c r="O42" s="635">
        <v>0</v>
      </c>
      <c r="P42" s="646">
        <f t="shared" si="2"/>
        <v>8115</v>
      </c>
      <c r="R42" s="797"/>
      <c r="S42" s="796"/>
      <c r="T42" s="797"/>
      <c r="U42" s="797"/>
      <c r="V42" s="797"/>
      <c r="W42" s="796"/>
      <c r="X42" s="797"/>
      <c r="Y42" s="796"/>
      <c r="Z42" s="796"/>
      <c r="AA42" s="797"/>
      <c r="AB42" s="797"/>
      <c r="AC42" s="797"/>
      <c r="AD42" s="797"/>
      <c r="AE42" s="797"/>
      <c r="AF42" s="797"/>
    </row>
    <row r="43" spans="1:32" ht="14.25" x14ac:dyDescent="0.2">
      <c r="A43" s="791">
        <v>6</v>
      </c>
      <c r="B43" s="784" t="s">
        <v>20</v>
      </c>
      <c r="C43" s="641">
        <v>0</v>
      </c>
      <c r="D43" s="634">
        <v>0</v>
      </c>
      <c r="E43" s="1631">
        <v>0</v>
      </c>
      <c r="F43" s="641">
        <v>0</v>
      </c>
      <c r="G43" s="634">
        <v>0</v>
      </c>
      <c r="H43" s="634">
        <v>0</v>
      </c>
      <c r="I43" s="634">
        <v>365</v>
      </c>
      <c r="J43" s="634">
        <v>0</v>
      </c>
      <c r="K43" s="634">
        <v>0</v>
      </c>
      <c r="L43" s="635">
        <v>0</v>
      </c>
      <c r="M43" s="1389">
        <v>0</v>
      </c>
      <c r="N43" s="634">
        <v>0</v>
      </c>
      <c r="O43" s="635">
        <v>0</v>
      </c>
      <c r="P43" s="646">
        <f t="shared" si="2"/>
        <v>365</v>
      </c>
      <c r="R43" s="797"/>
      <c r="S43" s="796"/>
      <c r="T43" s="797"/>
      <c r="U43" s="797"/>
      <c r="V43" s="797"/>
      <c r="W43" s="796"/>
      <c r="X43" s="797"/>
      <c r="Y43" s="796"/>
      <c r="Z43" s="796"/>
      <c r="AA43" s="797"/>
      <c r="AB43" s="797"/>
      <c r="AC43" s="797"/>
      <c r="AD43" s="797"/>
      <c r="AE43" s="797"/>
      <c r="AF43" s="797"/>
    </row>
    <row r="44" spans="1:32" ht="14.25" x14ac:dyDescent="0.2">
      <c r="A44" s="791">
        <v>7</v>
      </c>
      <c r="B44" s="784" t="s">
        <v>21</v>
      </c>
      <c r="C44" s="641">
        <v>0</v>
      </c>
      <c r="D44" s="634">
        <v>0</v>
      </c>
      <c r="E44" s="1631">
        <v>0</v>
      </c>
      <c r="F44" s="641">
        <v>0</v>
      </c>
      <c r="G44" s="634">
        <v>0</v>
      </c>
      <c r="H44" s="634">
        <v>0</v>
      </c>
      <c r="I44" s="634">
        <v>0</v>
      </c>
      <c r="J44" s="634">
        <v>365</v>
      </c>
      <c r="K44" s="634">
        <v>0</v>
      </c>
      <c r="L44" s="635">
        <v>0</v>
      </c>
      <c r="M44" s="1389">
        <v>7141</v>
      </c>
      <c r="N44" s="634">
        <v>0</v>
      </c>
      <c r="O44" s="635">
        <v>7137</v>
      </c>
      <c r="P44" s="646">
        <f t="shared" si="2"/>
        <v>14643</v>
      </c>
      <c r="R44" s="797"/>
      <c r="S44" s="796"/>
      <c r="T44" s="797"/>
      <c r="U44" s="797"/>
      <c r="V44" s="797"/>
      <c r="W44" s="796"/>
      <c r="X44" s="797"/>
      <c r="Y44" s="796"/>
      <c r="Z44" s="796"/>
      <c r="AA44" s="797"/>
      <c r="AB44" s="797"/>
      <c r="AC44" s="797"/>
      <c r="AD44" s="797"/>
      <c r="AE44" s="797"/>
      <c r="AF44" s="797"/>
    </row>
    <row r="45" spans="1:32" ht="14.25" x14ac:dyDescent="0.2">
      <c r="A45" s="791">
        <v>8</v>
      </c>
      <c r="B45" s="784" t="s">
        <v>22</v>
      </c>
      <c r="C45" s="641">
        <v>0</v>
      </c>
      <c r="D45" s="634">
        <v>0</v>
      </c>
      <c r="E45" s="1631">
        <v>0</v>
      </c>
      <c r="F45" s="641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5">
        <v>0</v>
      </c>
      <c r="M45" s="1389">
        <v>2773</v>
      </c>
      <c r="N45" s="634">
        <v>0</v>
      </c>
      <c r="O45" s="635">
        <v>2291</v>
      </c>
      <c r="P45" s="646">
        <f t="shared" si="2"/>
        <v>5064</v>
      </c>
    </row>
    <row r="46" spans="1:32" ht="14.25" x14ac:dyDescent="0.2">
      <c r="A46" s="791">
        <v>9</v>
      </c>
      <c r="B46" s="784" t="s">
        <v>23</v>
      </c>
      <c r="C46" s="641">
        <v>0</v>
      </c>
      <c r="D46" s="634">
        <v>0</v>
      </c>
      <c r="E46" s="1631">
        <v>0</v>
      </c>
      <c r="F46" s="641">
        <v>0</v>
      </c>
      <c r="G46" s="634">
        <v>0</v>
      </c>
      <c r="H46" s="634">
        <v>365</v>
      </c>
      <c r="I46" s="634">
        <v>0</v>
      </c>
      <c r="J46" s="634">
        <v>0</v>
      </c>
      <c r="K46" s="634">
        <v>0</v>
      </c>
      <c r="L46" s="635">
        <v>0</v>
      </c>
      <c r="M46" s="1389">
        <v>365</v>
      </c>
      <c r="N46" s="634">
        <v>0</v>
      </c>
      <c r="O46" s="635">
        <v>3284</v>
      </c>
      <c r="P46" s="646">
        <f t="shared" si="2"/>
        <v>4014</v>
      </c>
    </row>
    <row r="47" spans="1:32" ht="14.25" x14ac:dyDescent="0.2">
      <c r="A47" s="791">
        <v>10</v>
      </c>
      <c r="B47" s="784" t="s">
        <v>24</v>
      </c>
      <c r="C47" s="641">
        <v>0</v>
      </c>
      <c r="D47" s="634">
        <v>0</v>
      </c>
      <c r="E47" s="1631">
        <v>0</v>
      </c>
      <c r="F47" s="641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0</v>
      </c>
      <c r="M47" s="1389">
        <v>3530</v>
      </c>
      <c r="N47" s="634">
        <v>0</v>
      </c>
      <c r="O47" s="635">
        <v>1809</v>
      </c>
      <c r="P47" s="646">
        <f t="shared" si="2"/>
        <v>5339</v>
      </c>
    </row>
    <row r="48" spans="1:32" ht="14.25" x14ac:dyDescent="0.2">
      <c r="A48" s="791">
        <v>11</v>
      </c>
      <c r="B48" s="784" t="s">
        <v>25</v>
      </c>
      <c r="C48" s="641">
        <v>81</v>
      </c>
      <c r="D48" s="634">
        <v>0</v>
      </c>
      <c r="E48" s="1631">
        <v>0</v>
      </c>
      <c r="F48" s="641">
        <v>283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35">
        <v>0</v>
      </c>
      <c r="M48" s="1389">
        <v>3285</v>
      </c>
      <c r="N48" s="634">
        <v>0</v>
      </c>
      <c r="O48" s="635">
        <v>844</v>
      </c>
      <c r="P48" s="646">
        <f t="shared" si="2"/>
        <v>4493</v>
      </c>
    </row>
    <row r="49" spans="1:16" ht="14.25" x14ac:dyDescent="0.2">
      <c r="A49" s="791">
        <v>12</v>
      </c>
      <c r="B49" s="784" t="s">
        <v>26</v>
      </c>
      <c r="C49" s="641">
        <v>0</v>
      </c>
      <c r="D49" s="634">
        <v>0</v>
      </c>
      <c r="E49" s="1631">
        <v>0</v>
      </c>
      <c r="F49" s="641">
        <v>0</v>
      </c>
      <c r="G49" s="634">
        <v>0</v>
      </c>
      <c r="H49" s="634">
        <v>0</v>
      </c>
      <c r="I49" s="634">
        <v>0</v>
      </c>
      <c r="J49" s="634">
        <v>83</v>
      </c>
      <c r="K49" s="634">
        <v>0</v>
      </c>
      <c r="L49" s="635">
        <v>0</v>
      </c>
      <c r="M49" s="1389">
        <v>11512</v>
      </c>
      <c r="N49" s="634">
        <v>730</v>
      </c>
      <c r="O49" s="635">
        <v>5825</v>
      </c>
      <c r="P49" s="646">
        <f t="shared" si="2"/>
        <v>18150</v>
      </c>
    </row>
    <row r="50" spans="1:16" ht="14.25" x14ac:dyDescent="0.2">
      <c r="A50" s="791">
        <v>13</v>
      </c>
      <c r="B50" s="784" t="s">
        <v>27</v>
      </c>
      <c r="C50" s="641">
        <v>21</v>
      </c>
      <c r="D50" s="634">
        <v>0</v>
      </c>
      <c r="E50" s="1631">
        <v>0</v>
      </c>
      <c r="F50" s="641">
        <v>668</v>
      </c>
      <c r="G50" s="634">
        <v>0</v>
      </c>
      <c r="H50" s="634">
        <v>0</v>
      </c>
      <c r="I50" s="634">
        <v>730</v>
      </c>
      <c r="J50" s="634">
        <v>226</v>
      </c>
      <c r="K50" s="634">
        <v>0</v>
      </c>
      <c r="L50" s="635">
        <v>0</v>
      </c>
      <c r="M50" s="1389">
        <v>3920</v>
      </c>
      <c r="N50" s="634">
        <v>1441</v>
      </c>
      <c r="O50" s="635">
        <v>5367</v>
      </c>
      <c r="P50" s="646">
        <f t="shared" si="2"/>
        <v>12373</v>
      </c>
    </row>
    <row r="51" spans="1:16" ht="14.25" x14ac:dyDescent="0.2">
      <c r="A51" s="791">
        <v>14</v>
      </c>
      <c r="B51" s="784" t="s">
        <v>28</v>
      </c>
      <c r="C51" s="641">
        <v>0</v>
      </c>
      <c r="D51" s="634">
        <v>0</v>
      </c>
      <c r="E51" s="1631">
        <v>0</v>
      </c>
      <c r="F51" s="641">
        <v>0</v>
      </c>
      <c r="G51" s="634">
        <v>0</v>
      </c>
      <c r="H51" s="634">
        <v>0</v>
      </c>
      <c r="I51" s="634">
        <v>382</v>
      </c>
      <c r="J51" s="634">
        <v>0</v>
      </c>
      <c r="K51" s="634">
        <v>0</v>
      </c>
      <c r="L51" s="635">
        <v>0</v>
      </c>
      <c r="M51" s="1389">
        <v>5603</v>
      </c>
      <c r="N51" s="634">
        <v>0</v>
      </c>
      <c r="O51" s="635">
        <v>841</v>
      </c>
      <c r="P51" s="646">
        <f t="shared" si="2"/>
        <v>6826</v>
      </c>
    </row>
    <row r="52" spans="1:16" ht="15" customHeight="1" thickBot="1" x14ac:dyDescent="0.25">
      <c r="A52" s="785">
        <v>15</v>
      </c>
      <c r="B52" s="782" t="s">
        <v>29</v>
      </c>
      <c r="C52" s="642">
        <v>162</v>
      </c>
      <c r="D52" s="643">
        <v>0</v>
      </c>
      <c r="E52" s="1632">
        <v>0</v>
      </c>
      <c r="F52" s="1118">
        <v>635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7">
        <v>0</v>
      </c>
      <c r="M52" s="1634">
        <v>4584</v>
      </c>
      <c r="N52" s="643">
        <v>365</v>
      </c>
      <c r="O52" s="644">
        <v>3406</v>
      </c>
      <c r="P52" s="647">
        <f t="shared" si="2"/>
        <v>9152</v>
      </c>
    </row>
    <row r="53" spans="1:16" ht="15.75" thickBot="1" x14ac:dyDescent="0.3">
      <c r="A53" s="1378"/>
      <c r="B53" s="1387" t="s">
        <v>540</v>
      </c>
      <c r="C53" s="1387">
        <f t="shared" ref="C53:P53" si="3">SUM(C38:C52)</f>
        <v>526</v>
      </c>
      <c r="D53" s="1387">
        <f t="shared" si="3"/>
        <v>0</v>
      </c>
      <c r="E53" s="1387">
        <f t="shared" si="3"/>
        <v>0</v>
      </c>
      <c r="F53" s="1636">
        <f t="shared" si="3"/>
        <v>3447</v>
      </c>
      <c r="G53" s="1636">
        <f t="shared" si="3"/>
        <v>365</v>
      </c>
      <c r="H53" s="1636">
        <f t="shared" si="3"/>
        <v>365</v>
      </c>
      <c r="I53" s="1636">
        <f t="shared" si="3"/>
        <v>1499</v>
      </c>
      <c r="J53" s="1636">
        <f t="shared" si="3"/>
        <v>1039</v>
      </c>
      <c r="K53" s="1636">
        <f t="shared" si="3"/>
        <v>0</v>
      </c>
      <c r="L53" s="1636">
        <f t="shared" si="3"/>
        <v>0</v>
      </c>
      <c r="M53" s="1387">
        <f t="shared" si="3"/>
        <v>80145</v>
      </c>
      <c r="N53" s="1387">
        <f t="shared" si="3"/>
        <v>2536</v>
      </c>
      <c r="O53" s="1387">
        <f t="shared" si="3"/>
        <v>35009.5</v>
      </c>
      <c r="P53" s="1388">
        <f t="shared" si="3"/>
        <v>124931.5</v>
      </c>
    </row>
    <row r="54" spans="1:16" s="837" customFormat="1" ht="14.25" x14ac:dyDescent="0.2">
      <c r="A54" s="838"/>
      <c r="B54" s="654" t="s">
        <v>455</v>
      </c>
      <c r="C54" s="654">
        <v>922</v>
      </c>
      <c r="D54" s="654">
        <v>47</v>
      </c>
      <c r="E54" s="654">
        <v>0</v>
      </c>
      <c r="F54" s="654">
        <v>3154</v>
      </c>
      <c r="G54" s="654">
        <v>0</v>
      </c>
      <c r="H54" s="654">
        <v>912</v>
      </c>
      <c r="I54" s="654">
        <v>1095</v>
      </c>
      <c r="J54" s="654">
        <v>1042</v>
      </c>
      <c r="K54" s="654">
        <v>0</v>
      </c>
      <c r="L54" s="654">
        <v>0</v>
      </c>
      <c r="M54" s="654">
        <v>84777</v>
      </c>
      <c r="N54" s="654">
        <v>2554</v>
      </c>
      <c r="O54" s="654">
        <v>33602</v>
      </c>
      <c r="P54" s="651">
        <v>128105</v>
      </c>
    </row>
    <row r="55" spans="1:16" s="628" customFormat="1" ht="14.25" x14ac:dyDescent="0.2">
      <c r="A55" s="630"/>
      <c r="B55" s="655" t="s">
        <v>242</v>
      </c>
      <c r="C55" s="654">
        <v>357</v>
      </c>
      <c r="D55" s="654">
        <v>345</v>
      </c>
      <c r="E55" s="654">
        <v>0</v>
      </c>
      <c r="F55" s="654">
        <v>1825</v>
      </c>
      <c r="G55" s="654">
        <v>0</v>
      </c>
      <c r="H55" s="654">
        <v>1246</v>
      </c>
      <c r="I55" s="654">
        <v>1199</v>
      </c>
      <c r="J55" s="654">
        <v>730</v>
      </c>
      <c r="K55" s="654">
        <v>0</v>
      </c>
      <c r="L55" s="654">
        <v>0</v>
      </c>
      <c r="M55" s="654">
        <v>81799</v>
      </c>
      <c r="N55" s="654">
        <v>3682</v>
      </c>
      <c r="O55" s="654">
        <v>26011.25</v>
      </c>
      <c r="P55" s="651">
        <v>117194.25</v>
      </c>
    </row>
    <row r="56" spans="1:16" s="141" customFormat="1" ht="14.25" x14ac:dyDescent="0.2">
      <c r="A56" s="167"/>
      <c r="B56" s="529" t="s">
        <v>157</v>
      </c>
      <c r="C56" s="365">
        <v>711</v>
      </c>
      <c r="D56" s="365">
        <v>313</v>
      </c>
      <c r="E56" s="365">
        <v>0</v>
      </c>
      <c r="F56" s="365">
        <v>2119</v>
      </c>
      <c r="G56" s="365">
        <v>0</v>
      </c>
      <c r="H56" s="365">
        <v>1712</v>
      </c>
      <c r="I56" s="365">
        <v>1749</v>
      </c>
      <c r="J56" s="365">
        <v>732</v>
      </c>
      <c r="K56" s="365">
        <v>0</v>
      </c>
      <c r="L56" s="365">
        <v>0</v>
      </c>
      <c r="M56" s="365">
        <v>81522</v>
      </c>
      <c r="N56" s="365">
        <v>4478</v>
      </c>
      <c r="O56" s="365">
        <v>30425</v>
      </c>
      <c r="P56" s="366">
        <v>123761</v>
      </c>
    </row>
    <row r="57" spans="1:16" s="141" customFormat="1" ht="14.25" x14ac:dyDescent="0.2">
      <c r="A57" s="167"/>
      <c r="B57" s="529" t="s">
        <v>156</v>
      </c>
      <c r="C57" s="365">
        <v>2984</v>
      </c>
      <c r="D57" s="365">
        <v>416</v>
      </c>
      <c r="E57" s="365">
        <v>1</v>
      </c>
      <c r="F57" s="365">
        <v>2142</v>
      </c>
      <c r="G57" s="365">
        <v>537</v>
      </c>
      <c r="H57" s="365">
        <v>2821</v>
      </c>
      <c r="I57" s="365">
        <v>1825</v>
      </c>
      <c r="J57" s="365">
        <v>730</v>
      </c>
      <c r="K57" s="365">
        <v>0</v>
      </c>
      <c r="L57" s="365">
        <v>0</v>
      </c>
      <c r="M57" s="365">
        <v>86694</v>
      </c>
      <c r="N57" s="365">
        <v>4982</v>
      </c>
      <c r="O57" s="365">
        <v>33204</v>
      </c>
      <c r="P57" s="366">
        <v>136336</v>
      </c>
    </row>
    <row r="58" spans="1:16" s="141" customFormat="1" ht="15" thickBot="1" x14ac:dyDescent="0.25">
      <c r="A58" s="131"/>
      <c r="B58" s="530" t="s">
        <v>77</v>
      </c>
      <c r="C58" s="367">
        <v>1515</v>
      </c>
      <c r="D58" s="367">
        <v>1825</v>
      </c>
      <c r="E58" s="367">
        <v>0</v>
      </c>
      <c r="F58" s="367">
        <v>4087</v>
      </c>
      <c r="G58" s="367">
        <v>365</v>
      </c>
      <c r="H58" s="367">
        <v>1825</v>
      </c>
      <c r="I58" s="367">
        <v>730</v>
      </c>
      <c r="J58" s="367">
        <v>862</v>
      </c>
      <c r="K58" s="367">
        <v>0</v>
      </c>
      <c r="L58" s="367"/>
      <c r="M58" s="367">
        <v>77149</v>
      </c>
      <c r="N58" s="367">
        <v>5604</v>
      </c>
      <c r="O58" s="367">
        <v>26798</v>
      </c>
      <c r="P58" s="368">
        <v>120760</v>
      </c>
    </row>
    <row r="59" spans="1:16" x14ac:dyDescent="0.2">
      <c r="A59" s="1" t="s">
        <v>81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3" spans="1:16" ht="13.5" thickBot="1" x14ac:dyDescent="0.25">
      <c r="A63" s="7" t="s">
        <v>207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ht="42.75" customHeight="1" thickBot="1" x14ac:dyDescent="0.25">
      <c r="A64" s="71"/>
      <c r="B64" s="108"/>
      <c r="C64" s="1853" t="s">
        <v>82</v>
      </c>
      <c r="D64" s="1853"/>
      <c r="E64" s="1853"/>
      <c r="F64" s="1854" t="s">
        <v>162</v>
      </c>
      <c r="G64" s="1855"/>
      <c r="H64" s="1855"/>
      <c r="I64" s="1855"/>
      <c r="J64" s="1855"/>
      <c r="K64" s="1855"/>
      <c r="L64" s="1856"/>
      <c r="M64" s="1853" t="s">
        <v>84</v>
      </c>
      <c r="N64" s="1853"/>
      <c r="O64" s="1853"/>
      <c r="P64" s="235"/>
    </row>
    <row r="65" spans="1:32" ht="110.25" customHeight="1" thickBot="1" x14ac:dyDescent="0.25">
      <c r="A65" s="41" t="s">
        <v>78</v>
      </c>
      <c r="B65" s="74" t="s">
        <v>3</v>
      </c>
      <c r="C65" s="41" t="s">
        <v>169</v>
      </c>
      <c r="D65" s="42" t="s">
        <v>168</v>
      </c>
      <c r="E65" s="74" t="s">
        <v>403</v>
      </c>
      <c r="F65" s="52" t="s">
        <v>170</v>
      </c>
      <c r="G65" s="40" t="s">
        <v>171</v>
      </c>
      <c r="H65" s="42" t="s">
        <v>404</v>
      </c>
      <c r="I65" s="40" t="s">
        <v>405</v>
      </c>
      <c r="J65" s="40" t="s">
        <v>406</v>
      </c>
      <c r="K65" s="40" t="s">
        <v>85</v>
      </c>
      <c r="L65" s="80" t="s">
        <v>172</v>
      </c>
      <c r="M65" s="41" t="s">
        <v>86</v>
      </c>
      <c r="N65" s="42" t="s">
        <v>407</v>
      </c>
      <c r="O65" s="40" t="s">
        <v>408</v>
      </c>
      <c r="P65" s="52" t="s">
        <v>264</v>
      </c>
    </row>
    <row r="66" spans="1:32" ht="14.25" x14ac:dyDescent="0.2">
      <c r="A66" s="531">
        <v>1</v>
      </c>
      <c r="B66" s="532" t="s">
        <v>15</v>
      </c>
      <c r="C66" s="640">
        <v>0</v>
      </c>
      <c r="D66" s="816">
        <v>0</v>
      </c>
      <c r="E66" s="817">
        <v>0</v>
      </c>
      <c r="F66" s="640">
        <v>0</v>
      </c>
      <c r="G66" s="816">
        <v>0</v>
      </c>
      <c r="H66" s="816">
        <v>0</v>
      </c>
      <c r="I66" s="816">
        <v>0</v>
      </c>
      <c r="J66" s="816">
        <v>0</v>
      </c>
      <c r="K66" s="816">
        <v>0</v>
      </c>
      <c r="L66" s="817">
        <v>0</v>
      </c>
      <c r="M66" s="640">
        <v>0</v>
      </c>
      <c r="N66" s="816">
        <v>0</v>
      </c>
      <c r="O66" s="817">
        <v>0</v>
      </c>
      <c r="P66" s="645">
        <f t="shared" ref="P66:P80" si="4">SUM(C66:O66)</f>
        <v>0</v>
      </c>
      <c r="R66" s="801"/>
      <c r="S66" s="800"/>
      <c r="T66" s="801"/>
      <c r="U66" s="801"/>
      <c r="V66" s="801"/>
      <c r="W66" s="800"/>
      <c r="X66" s="801"/>
      <c r="Y66" s="800"/>
      <c r="Z66" s="800"/>
      <c r="AA66" s="801"/>
      <c r="AB66" s="801"/>
      <c r="AC66" s="801"/>
      <c r="AD66" s="801"/>
      <c r="AE66" s="801"/>
      <c r="AF66" s="801"/>
    </row>
    <row r="67" spans="1:32" ht="14.25" x14ac:dyDescent="0.2">
      <c r="A67" s="533">
        <v>2</v>
      </c>
      <c r="B67" s="236" t="s">
        <v>16</v>
      </c>
      <c r="C67" s="641">
        <v>0</v>
      </c>
      <c r="D67" s="634">
        <v>0</v>
      </c>
      <c r="E67" s="635">
        <v>0</v>
      </c>
      <c r="F67" s="641">
        <v>0</v>
      </c>
      <c r="G67" s="634">
        <v>0</v>
      </c>
      <c r="H67" s="634">
        <v>0</v>
      </c>
      <c r="I67" s="634">
        <v>0</v>
      </c>
      <c r="J67" s="634">
        <v>0</v>
      </c>
      <c r="K67" s="634">
        <v>0</v>
      </c>
      <c r="L67" s="635">
        <v>0</v>
      </c>
      <c r="M67" s="641">
        <v>0</v>
      </c>
      <c r="N67" s="634">
        <v>0</v>
      </c>
      <c r="O67" s="635">
        <v>0</v>
      </c>
      <c r="P67" s="646">
        <f t="shared" si="4"/>
        <v>0</v>
      </c>
      <c r="R67" s="803"/>
      <c r="S67" s="802"/>
      <c r="T67" s="803"/>
      <c r="U67" s="803"/>
      <c r="V67" s="803"/>
      <c r="W67" s="802"/>
      <c r="X67" s="803"/>
      <c r="Y67" s="802"/>
      <c r="Z67" s="802"/>
      <c r="AA67" s="803"/>
      <c r="AB67" s="803"/>
      <c r="AC67" s="803"/>
      <c r="AD67" s="803"/>
      <c r="AE67" s="803"/>
      <c r="AF67" s="803"/>
    </row>
    <row r="68" spans="1:32" ht="14.25" x14ac:dyDescent="0.2">
      <c r="A68" s="533">
        <v>3</v>
      </c>
      <c r="B68" s="236" t="s">
        <v>17</v>
      </c>
      <c r="C68" s="641">
        <v>3450</v>
      </c>
      <c r="D68" s="634">
        <v>0</v>
      </c>
      <c r="E68" s="635">
        <v>0</v>
      </c>
      <c r="F68" s="641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5">
        <v>0</v>
      </c>
      <c r="M68" s="641">
        <v>0</v>
      </c>
      <c r="N68" s="634">
        <v>6460</v>
      </c>
      <c r="O68" s="635">
        <v>0</v>
      </c>
      <c r="P68" s="646">
        <f t="shared" si="4"/>
        <v>9910</v>
      </c>
      <c r="R68" s="803"/>
      <c r="S68" s="802"/>
      <c r="T68" s="803"/>
      <c r="U68" s="803"/>
      <c r="V68" s="803"/>
      <c r="W68" s="802"/>
      <c r="X68" s="803"/>
      <c r="Y68" s="802"/>
      <c r="Z68" s="802"/>
      <c r="AA68" s="803"/>
      <c r="AB68" s="803"/>
      <c r="AC68" s="803"/>
      <c r="AD68" s="803"/>
      <c r="AE68" s="803"/>
      <c r="AF68" s="803"/>
    </row>
    <row r="69" spans="1:32" ht="14.25" x14ac:dyDescent="0.2">
      <c r="A69" s="533">
        <v>4</v>
      </c>
      <c r="B69" s="236" t="s">
        <v>18</v>
      </c>
      <c r="C69" s="641">
        <v>0</v>
      </c>
      <c r="D69" s="634">
        <v>0</v>
      </c>
      <c r="E69" s="635">
        <v>0</v>
      </c>
      <c r="F69" s="641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5">
        <v>0</v>
      </c>
      <c r="M69" s="641">
        <v>0</v>
      </c>
      <c r="N69" s="634">
        <v>0</v>
      </c>
      <c r="O69" s="635">
        <v>0</v>
      </c>
      <c r="P69" s="646">
        <f t="shared" si="4"/>
        <v>0</v>
      </c>
      <c r="R69" s="803"/>
      <c r="S69" s="802"/>
      <c r="T69" s="803"/>
      <c r="U69" s="803"/>
      <c r="V69" s="803"/>
      <c r="W69" s="802"/>
      <c r="X69" s="803"/>
      <c r="Y69" s="802"/>
      <c r="Z69" s="802"/>
      <c r="AA69" s="803"/>
      <c r="AB69" s="803"/>
      <c r="AC69" s="803"/>
      <c r="AD69" s="803"/>
      <c r="AE69" s="803"/>
      <c r="AF69" s="803"/>
    </row>
    <row r="70" spans="1:32" ht="14.25" x14ac:dyDescent="0.2">
      <c r="A70" s="533">
        <v>5</v>
      </c>
      <c r="B70" s="236" t="s">
        <v>19</v>
      </c>
      <c r="C70" s="641">
        <v>235</v>
      </c>
      <c r="D70" s="634">
        <v>0</v>
      </c>
      <c r="E70" s="635">
        <v>0</v>
      </c>
      <c r="F70" s="641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5">
        <v>0</v>
      </c>
      <c r="M70" s="641">
        <v>0</v>
      </c>
      <c r="N70" s="634">
        <v>0</v>
      </c>
      <c r="O70" s="635">
        <v>0</v>
      </c>
      <c r="P70" s="646">
        <f t="shared" si="4"/>
        <v>235</v>
      </c>
      <c r="R70" s="801"/>
      <c r="S70" s="800"/>
      <c r="T70" s="801"/>
      <c r="U70" s="801"/>
      <c r="V70" s="801"/>
      <c r="W70" s="800"/>
      <c r="X70" s="801"/>
      <c r="Y70" s="800"/>
      <c r="Z70" s="800"/>
      <c r="AA70" s="801"/>
      <c r="AB70" s="801"/>
      <c r="AC70" s="801"/>
      <c r="AD70" s="801"/>
      <c r="AE70" s="801"/>
      <c r="AF70" s="801"/>
    </row>
    <row r="71" spans="1:32" ht="14.25" x14ac:dyDescent="0.2">
      <c r="A71" s="533">
        <v>6</v>
      </c>
      <c r="B71" s="236" t="s">
        <v>20</v>
      </c>
      <c r="C71" s="641">
        <v>0</v>
      </c>
      <c r="D71" s="634">
        <v>0</v>
      </c>
      <c r="E71" s="635">
        <v>0</v>
      </c>
      <c r="F71" s="641">
        <v>0</v>
      </c>
      <c r="G71" s="634">
        <v>0</v>
      </c>
      <c r="H71" s="634">
        <v>0</v>
      </c>
      <c r="I71" s="634">
        <v>0</v>
      </c>
      <c r="J71" s="634">
        <v>0</v>
      </c>
      <c r="K71" s="634">
        <v>0</v>
      </c>
      <c r="L71" s="635">
        <v>0</v>
      </c>
      <c r="M71" s="641">
        <v>1460</v>
      </c>
      <c r="N71" s="634">
        <v>0</v>
      </c>
      <c r="O71" s="635">
        <v>1819</v>
      </c>
      <c r="P71" s="646">
        <f t="shared" si="4"/>
        <v>3279</v>
      </c>
      <c r="R71" s="801"/>
      <c r="S71" s="800"/>
      <c r="T71" s="801"/>
      <c r="U71" s="801"/>
      <c r="V71" s="801"/>
      <c r="W71" s="800"/>
      <c r="X71" s="801"/>
      <c r="Y71" s="800"/>
      <c r="Z71" s="800"/>
      <c r="AA71" s="801"/>
      <c r="AB71" s="801"/>
      <c r="AC71" s="801"/>
      <c r="AD71" s="801"/>
      <c r="AE71" s="801"/>
      <c r="AF71" s="801"/>
    </row>
    <row r="72" spans="1:32" ht="14.25" x14ac:dyDescent="0.2">
      <c r="A72" s="533">
        <v>7</v>
      </c>
      <c r="B72" s="236" t="s">
        <v>21</v>
      </c>
      <c r="C72" s="641">
        <v>0</v>
      </c>
      <c r="D72" s="634">
        <v>0</v>
      </c>
      <c r="E72" s="635">
        <v>0</v>
      </c>
      <c r="F72" s="641">
        <v>0</v>
      </c>
      <c r="G72" s="634">
        <v>0</v>
      </c>
      <c r="H72" s="634">
        <v>0</v>
      </c>
      <c r="I72" s="634">
        <v>0</v>
      </c>
      <c r="J72" s="634">
        <v>0</v>
      </c>
      <c r="K72" s="634">
        <v>0</v>
      </c>
      <c r="L72" s="635">
        <v>0</v>
      </c>
      <c r="M72" s="641">
        <v>0</v>
      </c>
      <c r="N72" s="634">
        <v>0</v>
      </c>
      <c r="O72" s="635">
        <v>0</v>
      </c>
      <c r="P72" s="646">
        <f t="shared" si="4"/>
        <v>0</v>
      </c>
      <c r="R72" s="801"/>
      <c r="S72" s="800"/>
      <c r="T72" s="801"/>
      <c r="U72" s="801"/>
      <c r="V72" s="801"/>
      <c r="W72" s="800"/>
      <c r="X72" s="801"/>
      <c r="Y72" s="800"/>
      <c r="Z72" s="800"/>
      <c r="AA72" s="801"/>
      <c r="AB72" s="801"/>
      <c r="AC72" s="801"/>
      <c r="AD72" s="801"/>
      <c r="AE72" s="801"/>
      <c r="AF72" s="801"/>
    </row>
    <row r="73" spans="1:32" ht="14.25" x14ac:dyDescent="0.2">
      <c r="A73" s="533">
        <v>8</v>
      </c>
      <c r="B73" s="236" t="s">
        <v>22</v>
      </c>
      <c r="C73" s="641">
        <v>0</v>
      </c>
      <c r="D73" s="634">
        <v>0</v>
      </c>
      <c r="E73" s="635">
        <v>0</v>
      </c>
      <c r="F73" s="641">
        <v>0</v>
      </c>
      <c r="G73" s="634">
        <v>0</v>
      </c>
      <c r="H73" s="634">
        <v>0</v>
      </c>
      <c r="I73" s="634">
        <v>0</v>
      </c>
      <c r="J73" s="634">
        <v>0</v>
      </c>
      <c r="K73" s="634">
        <v>0</v>
      </c>
      <c r="L73" s="635">
        <v>0</v>
      </c>
      <c r="M73" s="641">
        <v>0</v>
      </c>
      <c r="N73" s="634">
        <v>0</v>
      </c>
      <c r="O73" s="635">
        <v>4059</v>
      </c>
      <c r="P73" s="646">
        <f t="shared" si="4"/>
        <v>4059</v>
      </c>
    </row>
    <row r="74" spans="1:32" ht="14.25" x14ac:dyDescent="0.2">
      <c r="A74" s="533">
        <v>9</v>
      </c>
      <c r="B74" s="236" t="s">
        <v>23</v>
      </c>
      <c r="C74" s="641">
        <v>0</v>
      </c>
      <c r="D74" s="634">
        <v>0</v>
      </c>
      <c r="E74" s="635">
        <v>0</v>
      </c>
      <c r="F74" s="641">
        <v>0</v>
      </c>
      <c r="G74" s="634">
        <v>0</v>
      </c>
      <c r="H74" s="634">
        <v>0</v>
      </c>
      <c r="I74" s="634">
        <v>0</v>
      </c>
      <c r="J74" s="634">
        <v>0</v>
      </c>
      <c r="K74" s="634">
        <v>0</v>
      </c>
      <c r="L74" s="635">
        <v>0</v>
      </c>
      <c r="M74" s="641">
        <v>0</v>
      </c>
      <c r="N74" s="634">
        <v>0</v>
      </c>
      <c r="O74" s="635">
        <v>0</v>
      </c>
      <c r="P74" s="646">
        <f t="shared" si="4"/>
        <v>0</v>
      </c>
    </row>
    <row r="75" spans="1:32" ht="14.25" x14ac:dyDescent="0.2">
      <c r="A75" s="533">
        <v>10</v>
      </c>
      <c r="B75" s="236" t="s">
        <v>24</v>
      </c>
      <c r="C75" s="641">
        <v>0</v>
      </c>
      <c r="D75" s="634">
        <v>0</v>
      </c>
      <c r="E75" s="635">
        <v>0</v>
      </c>
      <c r="F75" s="641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5">
        <v>0</v>
      </c>
      <c r="M75" s="641">
        <v>0</v>
      </c>
      <c r="N75" s="634">
        <v>0</v>
      </c>
      <c r="O75" s="635">
        <v>0</v>
      </c>
      <c r="P75" s="646">
        <f t="shared" si="4"/>
        <v>0</v>
      </c>
    </row>
    <row r="76" spans="1:32" ht="14.25" x14ac:dyDescent="0.2">
      <c r="A76" s="533">
        <v>11</v>
      </c>
      <c r="B76" s="236" t="s">
        <v>25</v>
      </c>
      <c r="C76" s="641">
        <v>0</v>
      </c>
      <c r="D76" s="634">
        <v>0</v>
      </c>
      <c r="E76" s="635">
        <v>0</v>
      </c>
      <c r="F76" s="641">
        <v>0</v>
      </c>
      <c r="G76" s="634">
        <v>0</v>
      </c>
      <c r="H76" s="634">
        <v>0</v>
      </c>
      <c r="I76" s="634">
        <v>0</v>
      </c>
      <c r="J76" s="634">
        <v>0</v>
      </c>
      <c r="K76" s="634">
        <v>0</v>
      </c>
      <c r="L76" s="635">
        <v>0</v>
      </c>
      <c r="M76" s="641">
        <v>0</v>
      </c>
      <c r="N76" s="634">
        <v>0</v>
      </c>
      <c r="O76" s="635">
        <v>5208</v>
      </c>
      <c r="P76" s="646">
        <f t="shared" si="4"/>
        <v>5208</v>
      </c>
    </row>
    <row r="77" spans="1:32" ht="14.25" x14ac:dyDescent="0.2">
      <c r="A77" s="533">
        <v>12</v>
      </c>
      <c r="B77" s="236" t="s">
        <v>26</v>
      </c>
      <c r="C77" s="641">
        <v>0</v>
      </c>
      <c r="D77" s="634">
        <v>0</v>
      </c>
      <c r="E77" s="635">
        <v>0</v>
      </c>
      <c r="F77" s="641">
        <v>0</v>
      </c>
      <c r="G77" s="634">
        <v>0</v>
      </c>
      <c r="H77" s="634">
        <v>0</v>
      </c>
      <c r="I77" s="634">
        <v>0</v>
      </c>
      <c r="J77" s="634">
        <v>0</v>
      </c>
      <c r="K77" s="634">
        <v>0</v>
      </c>
      <c r="L77" s="635">
        <v>0</v>
      </c>
      <c r="M77" s="641">
        <v>0</v>
      </c>
      <c r="N77" s="634">
        <v>0</v>
      </c>
      <c r="O77" s="635">
        <v>4637</v>
      </c>
      <c r="P77" s="646">
        <f t="shared" si="4"/>
        <v>4637</v>
      </c>
    </row>
    <row r="78" spans="1:32" ht="14.25" x14ac:dyDescent="0.2">
      <c r="A78" s="533">
        <v>13</v>
      </c>
      <c r="B78" s="236" t="s">
        <v>27</v>
      </c>
      <c r="C78" s="641">
        <v>0</v>
      </c>
      <c r="D78" s="634">
        <v>0</v>
      </c>
      <c r="E78" s="635">
        <v>0</v>
      </c>
      <c r="F78" s="641">
        <v>0</v>
      </c>
      <c r="G78" s="634">
        <v>0</v>
      </c>
      <c r="H78" s="634">
        <v>0</v>
      </c>
      <c r="I78" s="634">
        <v>0</v>
      </c>
      <c r="J78" s="634">
        <v>0</v>
      </c>
      <c r="K78" s="634">
        <v>0</v>
      </c>
      <c r="L78" s="635">
        <v>0</v>
      </c>
      <c r="M78" s="641">
        <v>0</v>
      </c>
      <c r="N78" s="634">
        <v>0</v>
      </c>
      <c r="O78" s="635">
        <v>0</v>
      </c>
      <c r="P78" s="646">
        <f t="shared" si="4"/>
        <v>0</v>
      </c>
    </row>
    <row r="79" spans="1:32" ht="14.25" x14ac:dyDescent="0.2">
      <c r="A79" s="533">
        <v>14</v>
      </c>
      <c r="B79" s="236" t="s">
        <v>28</v>
      </c>
      <c r="C79" s="641">
        <v>0</v>
      </c>
      <c r="D79" s="634">
        <v>0</v>
      </c>
      <c r="E79" s="635">
        <v>0</v>
      </c>
      <c r="F79" s="641">
        <v>0</v>
      </c>
      <c r="G79" s="634">
        <v>0</v>
      </c>
      <c r="H79" s="634">
        <v>0</v>
      </c>
      <c r="I79" s="634">
        <v>0</v>
      </c>
      <c r="J79" s="634">
        <v>0</v>
      </c>
      <c r="K79" s="634">
        <v>0</v>
      </c>
      <c r="L79" s="635">
        <v>0</v>
      </c>
      <c r="M79" s="641">
        <v>442</v>
      </c>
      <c r="N79" s="634">
        <v>0</v>
      </c>
      <c r="O79" s="635">
        <v>3388</v>
      </c>
      <c r="P79" s="646">
        <f t="shared" si="4"/>
        <v>3830</v>
      </c>
    </row>
    <row r="80" spans="1:32" ht="15.75" customHeight="1" thickBot="1" x14ac:dyDescent="0.25">
      <c r="A80" s="534">
        <v>15</v>
      </c>
      <c r="B80" s="535" t="s">
        <v>29</v>
      </c>
      <c r="C80" s="1118">
        <v>0</v>
      </c>
      <c r="D80" s="636">
        <v>0</v>
      </c>
      <c r="E80" s="637">
        <v>0</v>
      </c>
      <c r="F80" s="1118">
        <v>0</v>
      </c>
      <c r="G80" s="636">
        <v>0</v>
      </c>
      <c r="H80" s="636">
        <v>0</v>
      </c>
      <c r="I80" s="636">
        <v>0</v>
      </c>
      <c r="J80" s="636">
        <v>0</v>
      </c>
      <c r="K80" s="636">
        <v>0</v>
      </c>
      <c r="L80" s="637">
        <v>0</v>
      </c>
      <c r="M80" s="1118">
        <v>0</v>
      </c>
      <c r="N80" s="636">
        <v>0</v>
      </c>
      <c r="O80" s="637">
        <v>6104</v>
      </c>
      <c r="P80" s="647">
        <f t="shared" si="4"/>
        <v>6104</v>
      </c>
    </row>
    <row r="81" spans="1:16" ht="15.75" thickBot="1" x14ac:dyDescent="0.3">
      <c r="A81" s="1395"/>
      <c r="B81" s="1396" t="s">
        <v>540</v>
      </c>
      <c r="C81" s="1397">
        <f t="shared" ref="C81:P81" si="5">SUM(C66:C80)</f>
        <v>3685</v>
      </c>
      <c r="D81" s="1387">
        <f t="shared" si="5"/>
        <v>0</v>
      </c>
      <c r="E81" s="1387">
        <f t="shared" si="5"/>
        <v>0</v>
      </c>
      <c r="F81" s="1387">
        <f t="shared" si="5"/>
        <v>0</v>
      </c>
      <c r="G81" s="1387">
        <f t="shared" si="5"/>
        <v>0</v>
      </c>
      <c r="H81" s="1387">
        <f t="shared" si="5"/>
        <v>0</v>
      </c>
      <c r="I81" s="1387">
        <f t="shared" si="5"/>
        <v>0</v>
      </c>
      <c r="J81" s="1387">
        <f t="shared" si="5"/>
        <v>0</v>
      </c>
      <c r="K81" s="1387">
        <f t="shared" si="5"/>
        <v>0</v>
      </c>
      <c r="L81" s="1387">
        <f t="shared" si="5"/>
        <v>0</v>
      </c>
      <c r="M81" s="1387">
        <f t="shared" si="5"/>
        <v>1902</v>
      </c>
      <c r="N81" s="1387">
        <f t="shared" si="5"/>
        <v>6460</v>
      </c>
      <c r="O81" s="1387">
        <f t="shared" si="5"/>
        <v>25215</v>
      </c>
      <c r="P81" s="1388">
        <f t="shared" si="5"/>
        <v>37262</v>
      </c>
    </row>
    <row r="82" spans="1:16" s="837" customFormat="1" ht="14.25" x14ac:dyDescent="0.2">
      <c r="A82" s="648"/>
      <c r="B82" s="1391" t="s">
        <v>455</v>
      </c>
      <c r="C82" s="1382">
        <v>3123</v>
      </c>
      <c r="D82" s="654">
        <v>0</v>
      </c>
      <c r="E82" s="654">
        <v>0</v>
      </c>
      <c r="F82" s="654">
        <v>84</v>
      </c>
      <c r="G82" s="654">
        <v>0</v>
      </c>
      <c r="H82" s="654">
        <v>0</v>
      </c>
      <c r="I82" s="654">
        <v>0</v>
      </c>
      <c r="J82" s="654">
        <v>0</v>
      </c>
      <c r="K82" s="654">
        <v>0</v>
      </c>
      <c r="L82" s="654">
        <v>0</v>
      </c>
      <c r="M82" s="654">
        <v>6800</v>
      </c>
      <c r="N82" s="654">
        <v>0</v>
      </c>
      <c r="O82" s="654">
        <v>21780</v>
      </c>
      <c r="P82" s="651">
        <v>31787</v>
      </c>
    </row>
    <row r="83" spans="1:16" s="628" customFormat="1" ht="14.25" x14ac:dyDescent="0.2">
      <c r="A83" s="648"/>
      <c r="B83" s="1392" t="s">
        <v>242</v>
      </c>
      <c r="C83" s="1382">
        <v>5175</v>
      </c>
      <c r="D83" s="654">
        <v>0</v>
      </c>
      <c r="E83" s="654">
        <v>0</v>
      </c>
      <c r="F83" s="654">
        <v>9</v>
      </c>
      <c r="G83" s="654">
        <v>0</v>
      </c>
      <c r="H83" s="654">
        <v>0</v>
      </c>
      <c r="I83" s="654">
        <v>0</v>
      </c>
      <c r="J83" s="654">
        <v>0</v>
      </c>
      <c r="K83" s="654">
        <v>0</v>
      </c>
      <c r="L83" s="654">
        <v>0</v>
      </c>
      <c r="M83" s="654">
        <v>5354</v>
      </c>
      <c r="N83" s="654">
        <v>7776</v>
      </c>
      <c r="O83" s="654">
        <v>23777</v>
      </c>
      <c r="P83" s="651">
        <v>42091</v>
      </c>
    </row>
    <row r="84" spans="1:16" ht="14.25" x14ac:dyDescent="0.2">
      <c r="A84" s="233"/>
      <c r="B84" s="1393" t="s">
        <v>157</v>
      </c>
      <c r="C84" s="1389">
        <v>4226</v>
      </c>
      <c r="D84" s="634">
        <v>0</v>
      </c>
      <c r="E84" s="634">
        <v>0</v>
      </c>
      <c r="F84" s="634">
        <v>75</v>
      </c>
      <c r="G84" s="634">
        <v>0</v>
      </c>
      <c r="H84" s="634">
        <v>0</v>
      </c>
      <c r="I84" s="634">
        <v>0</v>
      </c>
      <c r="J84" s="634">
        <v>0</v>
      </c>
      <c r="K84" s="634">
        <v>0</v>
      </c>
      <c r="L84" s="634">
        <v>0</v>
      </c>
      <c r="M84" s="634">
        <v>5817</v>
      </c>
      <c r="N84" s="634">
        <v>8984</v>
      </c>
      <c r="O84" s="634">
        <v>17209</v>
      </c>
      <c r="P84" s="635">
        <v>36311</v>
      </c>
    </row>
    <row r="85" spans="1:16" ht="14.25" x14ac:dyDescent="0.2">
      <c r="A85" s="233"/>
      <c r="B85" s="1393" t="s">
        <v>156</v>
      </c>
      <c r="C85" s="1389">
        <v>10908</v>
      </c>
      <c r="D85" s="634">
        <v>0</v>
      </c>
      <c r="E85" s="634">
        <v>0</v>
      </c>
      <c r="F85" s="634">
        <v>0</v>
      </c>
      <c r="G85" s="634">
        <v>0</v>
      </c>
      <c r="H85" s="634">
        <v>0</v>
      </c>
      <c r="I85" s="634">
        <v>0</v>
      </c>
      <c r="J85" s="634">
        <v>0</v>
      </c>
      <c r="K85" s="634">
        <v>0</v>
      </c>
      <c r="L85" s="634">
        <v>0</v>
      </c>
      <c r="M85" s="634">
        <v>13356</v>
      </c>
      <c r="N85" s="634">
        <v>10145</v>
      </c>
      <c r="O85" s="634">
        <v>18365</v>
      </c>
      <c r="P85" s="635">
        <v>52774</v>
      </c>
    </row>
    <row r="86" spans="1:16" ht="15" thickBot="1" x14ac:dyDescent="0.25">
      <c r="A86" s="234"/>
      <c r="B86" s="1394" t="s">
        <v>77</v>
      </c>
      <c r="C86" s="1390">
        <v>9146</v>
      </c>
      <c r="D86" s="636">
        <v>1523</v>
      </c>
      <c r="E86" s="636">
        <v>0</v>
      </c>
      <c r="F86" s="636">
        <v>0</v>
      </c>
      <c r="G86" s="636">
        <v>0</v>
      </c>
      <c r="H86" s="636">
        <v>0</v>
      </c>
      <c r="I86" s="636">
        <v>0</v>
      </c>
      <c r="J86" s="636">
        <v>365</v>
      </c>
      <c r="K86" s="636">
        <v>0</v>
      </c>
      <c r="L86" s="636"/>
      <c r="M86" s="636">
        <v>15511</v>
      </c>
      <c r="N86" s="636">
        <v>10862</v>
      </c>
      <c r="O86" s="636">
        <v>16817</v>
      </c>
      <c r="P86" s="637">
        <v>54224</v>
      </c>
    </row>
    <row r="87" spans="1:16" x14ac:dyDescent="0.2">
      <c r="A87" s="1" t="s">
        <v>81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90" spans="1:16" ht="15.75" thickBot="1" x14ac:dyDescent="0.25">
      <c r="A90" s="369" t="s">
        <v>208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ht="43.5" customHeight="1" thickBot="1" x14ac:dyDescent="0.25">
      <c r="A91" s="71"/>
      <c r="B91" s="10"/>
      <c r="C91" s="1848" t="s">
        <v>82</v>
      </c>
      <c r="D91" s="1848"/>
      <c r="E91" s="1848"/>
      <c r="F91" s="1850" t="s">
        <v>83</v>
      </c>
      <c r="G91" s="1851"/>
      <c r="H91" s="1851"/>
      <c r="I91" s="1851"/>
      <c r="J91" s="1851"/>
      <c r="K91" s="1851"/>
      <c r="L91" s="1852"/>
      <c r="M91" s="1848" t="s">
        <v>84</v>
      </c>
      <c r="N91" s="1848"/>
      <c r="O91" s="1848"/>
      <c r="P91" s="52"/>
    </row>
    <row r="92" spans="1:16" ht="110.25" customHeight="1" thickBot="1" x14ac:dyDescent="0.25">
      <c r="A92" s="41" t="s">
        <v>78</v>
      </c>
      <c r="B92" s="74" t="s">
        <v>3</v>
      </c>
      <c r="C92" s="41" t="s">
        <v>169</v>
      </c>
      <c r="D92" s="42" t="s">
        <v>168</v>
      </c>
      <c r="E92" s="74" t="s">
        <v>403</v>
      </c>
      <c r="F92" s="52" t="s">
        <v>170</v>
      </c>
      <c r="G92" s="40" t="s">
        <v>171</v>
      </c>
      <c r="H92" s="42" t="s">
        <v>404</v>
      </c>
      <c r="I92" s="40" t="s">
        <v>405</v>
      </c>
      <c r="J92" s="40" t="s">
        <v>406</v>
      </c>
      <c r="K92" s="40" t="s">
        <v>85</v>
      </c>
      <c r="L92" s="80" t="s">
        <v>172</v>
      </c>
      <c r="M92" s="41" t="s">
        <v>86</v>
      </c>
      <c r="N92" s="42" t="s">
        <v>407</v>
      </c>
      <c r="O92" s="40" t="s">
        <v>408</v>
      </c>
      <c r="P92" s="52" t="s">
        <v>264</v>
      </c>
    </row>
    <row r="93" spans="1:16" ht="14.25" x14ac:dyDescent="0.2">
      <c r="A93" s="31">
        <v>1</v>
      </c>
      <c r="B93" s="32" t="s">
        <v>15</v>
      </c>
      <c r="C93" s="511">
        <f t="shared" ref="C93:O93" si="6">C66+C38+C12</f>
        <v>8109</v>
      </c>
      <c r="D93" s="512">
        <f t="shared" si="6"/>
        <v>1018</v>
      </c>
      <c r="E93" s="512">
        <f t="shared" si="6"/>
        <v>129</v>
      </c>
      <c r="F93" s="511">
        <f t="shared" si="6"/>
        <v>36812</v>
      </c>
      <c r="G93" s="512">
        <f t="shared" si="6"/>
        <v>7108</v>
      </c>
      <c r="H93" s="512">
        <f t="shared" si="6"/>
        <v>2380</v>
      </c>
      <c r="I93" s="512">
        <f t="shared" si="6"/>
        <v>949</v>
      </c>
      <c r="J93" s="536">
        <f t="shared" si="6"/>
        <v>365</v>
      </c>
      <c r="K93" s="512">
        <f t="shared" si="6"/>
        <v>365</v>
      </c>
      <c r="L93" s="537">
        <f t="shared" si="6"/>
        <v>282</v>
      </c>
      <c r="M93" s="511">
        <f t="shared" si="6"/>
        <v>10791</v>
      </c>
      <c r="N93" s="512">
        <f t="shared" si="6"/>
        <v>0</v>
      </c>
      <c r="O93" s="513">
        <f t="shared" si="6"/>
        <v>0</v>
      </c>
      <c r="P93" s="538">
        <f t="shared" ref="P93:P107" si="7">SUM(C93:O93)</f>
        <v>68308</v>
      </c>
    </row>
    <row r="94" spans="1:16" ht="14.25" x14ac:dyDescent="0.2">
      <c r="A94" s="25">
        <v>2</v>
      </c>
      <c r="B94" s="26" t="s">
        <v>16</v>
      </c>
      <c r="C94" s="514">
        <f t="shared" ref="C94:O94" si="8">C67+C39+C13</f>
        <v>5623</v>
      </c>
      <c r="D94" s="515">
        <f t="shared" si="8"/>
        <v>2438</v>
      </c>
      <c r="E94" s="515">
        <f t="shared" si="8"/>
        <v>15</v>
      </c>
      <c r="F94" s="514">
        <f t="shared" si="8"/>
        <v>56933</v>
      </c>
      <c r="G94" s="515">
        <f t="shared" si="8"/>
        <v>18730</v>
      </c>
      <c r="H94" s="515">
        <f t="shared" si="8"/>
        <v>2609</v>
      </c>
      <c r="I94" s="515">
        <f t="shared" si="8"/>
        <v>1434</v>
      </c>
      <c r="J94" s="539">
        <f t="shared" si="8"/>
        <v>0</v>
      </c>
      <c r="K94" s="515">
        <f t="shared" si="8"/>
        <v>265</v>
      </c>
      <c r="L94" s="540">
        <f t="shared" si="8"/>
        <v>723</v>
      </c>
      <c r="M94" s="514">
        <f t="shared" si="8"/>
        <v>8512</v>
      </c>
      <c r="N94" s="515">
        <f t="shared" si="8"/>
        <v>1376</v>
      </c>
      <c r="O94" s="516">
        <f t="shared" si="8"/>
        <v>1412</v>
      </c>
      <c r="P94" s="541">
        <f t="shared" si="7"/>
        <v>100070</v>
      </c>
    </row>
    <row r="95" spans="1:16" ht="14.25" x14ac:dyDescent="0.2">
      <c r="A95" s="25">
        <v>3</v>
      </c>
      <c r="B95" s="26" t="s">
        <v>17</v>
      </c>
      <c r="C95" s="514">
        <f t="shared" ref="C95:O95" si="9">C68+C40+C14</f>
        <v>8640</v>
      </c>
      <c r="D95" s="515">
        <f t="shared" si="9"/>
        <v>3416</v>
      </c>
      <c r="E95" s="515">
        <f t="shared" si="9"/>
        <v>139</v>
      </c>
      <c r="F95" s="514">
        <f t="shared" si="9"/>
        <v>45448</v>
      </c>
      <c r="G95" s="515">
        <f t="shared" si="9"/>
        <v>13358</v>
      </c>
      <c r="H95" s="515">
        <f t="shared" si="9"/>
        <v>2442</v>
      </c>
      <c r="I95" s="515">
        <f t="shared" si="9"/>
        <v>739</v>
      </c>
      <c r="J95" s="539">
        <f t="shared" si="9"/>
        <v>76</v>
      </c>
      <c r="K95" s="515">
        <f t="shared" si="9"/>
        <v>0</v>
      </c>
      <c r="L95" s="540">
        <f t="shared" si="9"/>
        <v>1088</v>
      </c>
      <c r="M95" s="514">
        <f t="shared" si="9"/>
        <v>6200</v>
      </c>
      <c r="N95" s="515">
        <f t="shared" si="9"/>
        <v>6825</v>
      </c>
      <c r="O95" s="516">
        <f t="shared" si="9"/>
        <v>2523</v>
      </c>
      <c r="P95" s="542">
        <f t="shared" si="7"/>
        <v>90894</v>
      </c>
    </row>
    <row r="96" spans="1:16" ht="14.25" x14ac:dyDescent="0.2">
      <c r="A96" s="25">
        <v>4</v>
      </c>
      <c r="B96" s="26" t="s">
        <v>18</v>
      </c>
      <c r="C96" s="514">
        <f t="shared" ref="C96:O96" si="10">C69+C41+C15</f>
        <v>271</v>
      </c>
      <c r="D96" s="515">
        <f t="shared" si="10"/>
        <v>966</v>
      </c>
      <c r="E96" s="515">
        <f t="shared" si="10"/>
        <v>242</v>
      </c>
      <c r="F96" s="514">
        <f t="shared" si="10"/>
        <v>24423</v>
      </c>
      <c r="G96" s="515">
        <f t="shared" si="10"/>
        <v>10329</v>
      </c>
      <c r="H96" s="515">
        <f t="shared" si="10"/>
        <v>1298</v>
      </c>
      <c r="I96" s="515">
        <f t="shared" si="10"/>
        <v>977</v>
      </c>
      <c r="J96" s="539">
        <f t="shared" si="10"/>
        <v>365</v>
      </c>
      <c r="K96" s="515">
        <f t="shared" si="10"/>
        <v>286</v>
      </c>
      <c r="L96" s="540">
        <f t="shared" si="10"/>
        <v>0</v>
      </c>
      <c r="M96" s="514">
        <f t="shared" si="10"/>
        <v>4713</v>
      </c>
      <c r="N96" s="515">
        <f t="shared" si="10"/>
        <v>4623</v>
      </c>
      <c r="O96" s="516">
        <f t="shared" si="10"/>
        <v>270.5</v>
      </c>
      <c r="P96" s="542">
        <f t="shared" si="7"/>
        <v>48763.5</v>
      </c>
    </row>
    <row r="97" spans="1:19" ht="14.25" x14ac:dyDescent="0.2">
      <c r="A97" s="25">
        <v>5</v>
      </c>
      <c r="B97" s="26" t="s">
        <v>19</v>
      </c>
      <c r="C97" s="514">
        <f t="shared" ref="C97:O97" si="11">C70+C42+C16</f>
        <v>12212</v>
      </c>
      <c r="D97" s="515">
        <f t="shared" si="11"/>
        <v>1273</v>
      </c>
      <c r="E97" s="515">
        <f t="shared" si="11"/>
        <v>430</v>
      </c>
      <c r="F97" s="514">
        <f t="shared" si="11"/>
        <v>115867</v>
      </c>
      <c r="G97" s="515">
        <f t="shared" si="11"/>
        <v>28806</v>
      </c>
      <c r="H97" s="515">
        <f t="shared" si="11"/>
        <v>5221</v>
      </c>
      <c r="I97" s="515">
        <f t="shared" si="11"/>
        <v>866</v>
      </c>
      <c r="J97" s="539">
        <f t="shared" si="11"/>
        <v>1010</v>
      </c>
      <c r="K97" s="515">
        <f t="shared" si="11"/>
        <v>8</v>
      </c>
      <c r="L97" s="540">
        <f t="shared" si="11"/>
        <v>365</v>
      </c>
      <c r="M97" s="514">
        <f t="shared" si="11"/>
        <v>7216</v>
      </c>
      <c r="N97" s="515">
        <f t="shared" si="11"/>
        <v>1206</v>
      </c>
      <c r="O97" s="516">
        <f t="shared" si="11"/>
        <v>0</v>
      </c>
      <c r="P97" s="542">
        <f t="shared" si="7"/>
        <v>174480</v>
      </c>
    </row>
    <row r="98" spans="1:19" ht="14.25" x14ac:dyDescent="0.2">
      <c r="A98" s="25">
        <v>6</v>
      </c>
      <c r="B98" s="26" t="s">
        <v>20</v>
      </c>
      <c r="C98" s="514">
        <f t="shared" ref="C98:O98" si="12">C71+C43+C17</f>
        <v>7561</v>
      </c>
      <c r="D98" s="515">
        <f t="shared" si="12"/>
        <v>2701</v>
      </c>
      <c r="E98" s="515">
        <f t="shared" si="12"/>
        <v>381</v>
      </c>
      <c r="F98" s="514">
        <f t="shared" si="12"/>
        <v>80795</v>
      </c>
      <c r="G98" s="515">
        <f t="shared" si="12"/>
        <v>16693</v>
      </c>
      <c r="H98" s="515">
        <f t="shared" si="12"/>
        <v>2906</v>
      </c>
      <c r="I98" s="515">
        <f t="shared" si="12"/>
        <v>2109</v>
      </c>
      <c r="J98" s="539">
        <f t="shared" si="12"/>
        <v>0</v>
      </c>
      <c r="K98" s="515">
        <f t="shared" si="12"/>
        <v>0</v>
      </c>
      <c r="L98" s="540">
        <f t="shared" si="12"/>
        <v>0</v>
      </c>
      <c r="M98" s="514">
        <f t="shared" si="12"/>
        <v>5840</v>
      </c>
      <c r="N98" s="515">
        <f t="shared" si="12"/>
        <v>269</v>
      </c>
      <c r="O98" s="516">
        <f t="shared" si="12"/>
        <v>1819</v>
      </c>
      <c r="P98" s="542">
        <f t="shared" si="7"/>
        <v>121074</v>
      </c>
    </row>
    <row r="99" spans="1:19" ht="14.25" x14ac:dyDescent="0.2">
      <c r="A99" s="25">
        <v>7</v>
      </c>
      <c r="B99" s="26" t="s">
        <v>21</v>
      </c>
      <c r="C99" s="514">
        <f t="shared" ref="C99:O99" si="13">C72+C44+C18</f>
        <v>5936</v>
      </c>
      <c r="D99" s="515">
        <f t="shared" si="13"/>
        <v>5647</v>
      </c>
      <c r="E99" s="515">
        <f t="shared" si="13"/>
        <v>653</v>
      </c>
      <c r="F99" s="514">
        <f t="shared" si="13"/>
        <v>91215</v>
      </c>
      <c r="G99" s="515">
        <f t="shared" si="13"/>
        <v>24024</v>
      </c>
      <c r="H99" s="515">
        <f t="shared" si="13"/>
        <v>4254</v>
      </c>
      <c r="I99" s="515">
        <f t="shared" si="13"/>
        <v>1811</v>
      </c>
      <c r="J99" s="539">
        <f t="shared" si="13"/>
        <v>1095</v>
      </c>
      <c r="K99" s="515">
        <f t="shared" si="13"/>
        <v>0</v>
      </c>
      <c r="L99" s="540">
        <f t="shared" si="13"/>
        <v>730</v>
      </c>
      <c r="M99" s="514">
        <f t="shared" si="13"/>
        <v>7141</v>
      </c>
      <c r="N99" s="515">
        <f t="shared" si="13"/>
        <v>1095</v>
      </c>
      <c r="O99" s="516">
        <f t="shared" si="13"/>
        <v>7137</v>
      </c>
      <c r="P99" s="542">
        <f t="shared" si="7"/>
        <v>150738</v>
      </c>
    </row>
    <row r="100" spans="1:19" ht="14.25" x14ac:dyDescent="0.2">
      <c r="A100" s="25">
        <v>8</v>
      </c>
      <c r="B100" s="26" t="s">
        <v>22</v>
      </c>
      <c r="C100" s="514">
        <f t="shared" ref="C100:O100" si="14">C73+C45+C19</f>
        <v>9552</v>
      </c>
      <c r="D100" s="515">
        <f t="shared" si="14"/>
        <v>2917</v>
      </c>
      <c r="E100" s="515">
        <f t="shared" si="14"/>
        <v>201</v>
      </c>
      <c r="F100" s="514">
        <f t="shared" si="14"/>
        <v>91267</v>
      </c>
      <c r="G100" s="515">
        <f t="shared" si="14"/>
        <v>26492</v>
      </c>
      <c r="H100" s="515">
        <f t="shared" si="14"/>
        <v>1509</v>
      </c>
      <c r="I100" s="515">
        <f t="shared" si="14"/>
        <v>1510</v>
      </c>
      <c r="J100" s="539">
        <f t="shared" si="14"/>
        <v>70</v>
      </c>
      <c r="K100" s="515">
        <f t="shared" si="14"/>
        <v>295</v>
      </c>
      <c r="L100" s="540">
        <f t="shared" si="14"/>
        <v>364</v>
      </c>
      <c r="M100" s="514">
        <f t="shared" si="14"/>
        <v>2773</v>
      </c>
      <c r="N100" s="515">
        <f t="shared" si="14"/>
        <v>0</v>
      </c>
      <c r="O100" s="516">
        <f t="shared" si="14"/>
        <v>6350</v>
      </c>
      <c r="P100" s="542">
        <f t="shared" si="7"/>
        <v>143300</v>
      </c>
    </row>
    <row r="101" spans="1:19" ht="14.25" x14ac:dyDescent="0.2">
      <c r="A101" s="25">
        <v>9</v>
      </c>
      <c r="B101" s="26" t="s">
        <v>23</v>
      </c>
      <c r="C101" s="514">
        <f t="shared" ref="C101:O101" si="15">C74+C46+C20</f>
        <v>14157</v>
      </c>
      <c r="D101" s="515">
        <f t="shared" si="15"/>
        <v>422</v>
      </c>
      <c r="E101" s="515">
        <f t="shared" si="15"/>
        <v>154</v>
      </c>
      <c r="F101" s="514">
        <f t="shared" si="15"/>
        <v>46478</v>
      </c>
      <c r="G101" s="515">
        <f t="shared" si="15"/>
        <v>18997</v>
      </c>
      <c r="H101" s="515">
        <f t="shared" si="15"/>
        <v>2367</v>
      </c>
      <c r="I101" s="515">
        <f t="shared" si="15"/>
        <v>1277</v>
      </c>
      <c r="J101" s="539">
        <f t="shared" si="15"/>
        <v>7</v>
      </c>
      <c r="K101" s="515">
        <f t="shared" si="15"/>
        <v>525</v>
      </c>
      <c r="L101" s="540">
        <f t="shared" si="15"/>
        <v>365</v>
      </c>
      <c r="M101" s="514">
        <f t="shared" si="15"/>
        <v>365</v>
      </c>
      <c r="N101" s="515">
        <f t="shared" si="15"/>
        <v>1298</v>
      </c>
      <c r="O101" s="516">
        <f t="shared" si="15"/>
        <v>3284</v>
      </c>
      <c r="P101" s="542">
        <f t="shared" si="7"/>
        <v>89696</v>
      </c>
    </row>
    <row r="102" spans="1:19" ht="14.25" x14ac:dyDescent="0.2">
      <c r="A102" s="25">
        <v>10</v>
      </c>
      <c r="B102" s="26" t="s">
        <v>24</v>
      </c>
      <c r="C102" s="514">
        <f t="shared" ref="C102:O102" si="16">C75+C47+C21</f>
        <v>9140</v>
      </c>
      <c r="D102" s="515">
        <f t="shared" si="16"/>
        <v>1542</v>
      </c>
      <c r="E102" s="515">
        <f t="shared" si="16"/>
        <v>90</v>
      </c>
      <c r="F102" s="514">
        <f t="shared" si="16"/>
        <v>46814</v>
      </c>
      <c r="G102" s="515">
        <f t="shared" si="16"/>
        <v>22917</v>
      </c>
      <c r="H102" s="515">
        <f t="shared" si="16"/>
        <v>3210</v>
      </c>
      <c r="I102" s="515">
        <f t="shared" si="16"/>
        <v>2071</v>
      </c>
      <c r="J102" s="539">
        <f t="shared" si="16"/>
        <v>365</v>
      </c>
      <c r="K102" s="515">
        <f t="shared" si="16"/>
        <v>0</v>
      </c>
      <c r="L102" s="540">
        <f t="shared" si="16"/>
        <v>107</v>
      </c>
      <c r="M102" s="514">
        <f t="shared" si="16"/>
        <v>3530</v>
      </c>
      <c r="N102" s="515">
        <f t="shared" si="16"/>
        <v>1692</v>
      </c>
      <c r="O102" s="516">
        <f t="shared" si="16"/>
        <v>1809</v>
      </c>
      <c r="P102" s="542">
        <f t="shared" si="7"/>
        <v>93287</v>
      </c>
    </row>
    <row r="103" spans="1:19" ht="14.25" x14ac:dyDescent="0.2">
      <c r="A103" s="25">
        <v>11</v>
      </c>
      <c r="B103" s="26" t="s">
        <v>25</v>
      </c>
      <c r="C103" s="514">
        <f t="shared" ref="C103:O103" si="17">C76+C48+C22</f>
        <v>4847</v>
      </c>
      <c r="D103" s="515">
        <f t="shared" si="17"/>
        <v>3498</v>
      </c>
      <c r="E103" s="515">
        <f t="shared" si="17"/>
        <v>198</v>
      </c>
      <c r="F103" s="514">
        <f t="shared" si="17"/>
        <v>44949</v>
      </c>
      <c r="G103" s="515">
        <f t="shared" si="17"/>
        <v>10825</v>
      </c>
      <c r="H103" s="515">
        <f t="shared" si="17"/>
        <v>3030</v>
      </c>
      <c r="I103" s="515">
        <f t="shared" si="17"/>
        <v>1701</v>
      </c>
      <c r="J103" s="539">
        <f t="shared" si="17"/>
        <v>0</v>
      </c>
      <c r="K103" s="515">
        <f t="shared" si="17"/>
        <v>13</v>
      </c>
      <c r="L103" s="540">
        <f t="shared" si="17"/>
        <v>36</v>
      </c>
      <c r="M103" s="514">
        <f t="shared" si="17"/>
        <v>3285</v>
      </c>
      <c r="N103" s="515">
        <f t="shared" si="17"/>
        <v>507</v>
      </c>
      <c r="O103" s="516">
        <f t="shared" si="17"/>
        <v>6052</v>
      </c>
      <c r="P103" s="542">
        <f t="shared" si="7"/>
        <v>78941</v>
      </c>
    </row>
    <row r="104" spans="1:19" ht="14.25" x14ac:dyDescent="0.2">
      <c r="A104" s="25">
        <v>12</v>
      </c>
      <c r="B104" s="26" t="s">
        <v>26</v>
      </c>
      <c r="C104" s="514">
        <f t="shared" ref="C104:O104" si="18">C77+C49+C23</f>
        <v>15433</v>
      </c>
      <c r="D104" s="515">
        <f t="shared" si="18"/>
        <v>4504</v>
      </c>
      <c r="E104" s="515">
        <f t="shared" si="18"/>
        <v>92</v>
      </c>
      <c r="F104" s="514">
        <f t="shared" si="18"/>
        <v>86198</v>
      </c>
      <c r="G104" s="515">
        <f t="shared" si="18"/>
        <v>26543</v>
      </c>
      <c r="H104" s="515">
        <f t="shared" si="18"/>
        <v>6322</v>
      </c>
      <c r="I104" s="515">
        <f t="shared" si="18"/>
        <v>2025</v>
      </c>
      <c r="J104" s="539">
        <f t="shared" si="18"/>
        <v>448</v>
      </c>
      <c r="K104" s="515">
        <f t="shared" si="18"/>
        <v>622</v>
      </c>
      <c r="L104" s="540">
        <f t="shared" si="18"/>
        <v>644</v>
      </c>
      <c r="M104" s="514">
        <f t="shared" si="18"/>
        <v>11512</v>
      </c>
      <c r="N104" s="515">
        <f t="shared" si="18"/>
        <v>822</v>
      </c>
      <c r="O104" s="516">
        <f t="shared" si="18"/>
        <v>10462</v>
      </c>
      <c r="P104" s="542">
        <f t="shared" si="7"/>
        <v>165627</v>
      </c>
      <c r="S104" t="s">
        <v>161</v>
      </c>
    </row>
    <row r="105" spans="1:19" ht="14.25" x14ac:dyDescent="0.2">
      <c r="A105" s="25">
        <v>13</v>
      </c>
      <c r="B105" s="26" t="s">
        <v>27</v>
      </c>
      <c r="C105" s="514">
        <f t="shared" ref="C105:O105" si="19">C78+C50+C24</f>
        <v>17711</v>
      </c>
      <c r="D105" s="515">
        <f t="shared" si="19"/>
        <v>4932</v>
      </c>
      <c r="E105" s="515">
        <f t="shared" si="19"/>
        <v>334</v>
      </c>
      <c r="F105" s="514">
        <f t="shared" si="19"/>
        <v>131111</v>
      </c>
      <c r="G105" s="515">
        <f t="shared" si="19"/>
        <v>33834</v>
      </c>
      <c r="H105" s="515">
        <f t="shared" si="19"/>
        <v>3825</v>
      </c>
      <c r="I105" s="515">
        <f t="shared" si="19"/>
        <v>2674</v>
      </c>
      <c r="J105" s="539">
        <f t="shared" si="19"/>
        <v>591</v>
      </c>
      <c r="K105" s="515">
        <f t="shared" si="19"/>
        <v>173</v>
      </c>
      <c r="L105" s="540">
        <f t="shared" si="19"/>
        <v>0</v>
      </c>
      <c r="M105" s="514">
        <f t="shared" si="19"/>
        <v>3920</v>
      </c>
      <c r="N105" s="515">
        <f t="shared" si="19"/>
        <v>7264</v>
      </c>
      <c r="O105" s="516">
        <f t="shared" si="19"/>
        <v>5367</v>
      </c>
      <c r="P105" s="542">
        <f t="shared" si="7"/>
        <v>211736</v>
      </c>
    </row>
    <row r="106" spans="1:19" ht="14.25" x14ac:dyDescent="0.2">
      <c r="A106" s="25">
        <v>14</v>
      </c>
      <c r="B106" s="26" t="s">
        <v>28</v>
      </c>
      <c r="C106" s="514">
        <f t="shared" ref="C106:O106" si="20">C79+C51+C25</f>
        <v>17479</v>
      </c>
      <c r="D106" s="515">
        <f t="shared" si="20"/>
        <v>1282</v>
      </c>
      <c r="E106" s="515">
        <f t="shared" si="20"/>
        <v>489</v>
      </c>
      <c r="F106" s="514">
        <f t="shared" si="20"/>
        <v>142766</v>
      </c>
      <c r="G106" s="515">
        <f t="shared" si="20"/>
        <v>28955</v>
      </c>
      <c r="H106" s="515">
        <f t="shared" si="20"/>
        <v>3596</v>
      </c>
      <c r="I106" s="515">
        <f t="shared" si="20"/>
        <v>2778</v>
      </c>
      <c r="J106" s="539">
        <f t="shared" si="20"/>
        <v>0</v>
      </c>
      <c r="K106" s="515">
        <f t="shared" si="20"/>
        <v>75</v>
      </c>
      <c r="L106" s="540">
        <f t="shared" si="20"/>
        <v>365</v>
      </c>
      <c r="M106" s="514">
        <f t="shared" si="20"/>
        <v>6045</v>
      </c>
      <c r="N106" s="515">
        <f t="shared" si="20"/>
        <v>4037</v>
      </c>
      <c r="O106" s="516">
        <f t="shared" si="20"/>
        <v>4229</v>
      </c>
      <c r="P106" s="542">
        <f t="shared" si="7"/>
        <v>212096</v>
      </c>
    </row>
    <row r="107" spans="1:19" ht="15.75" customHeight="1" thickBot="1" x14ac:dyDescent="0.25">
      <c r="A107" s="33">
        <v>15</v>
      </c>
      <c r="B107" s="34" t="s">
        <v>29</v>
      </c>
      <c r="C107" s="517">
        <f t="shared" ref="C107:O107" si="21">C80+C52+C26</f>
        <v>4577</v>
      </c>
      <c r="D107" s="518">
        <f t="shared" si="21"/>
        <v>473</v>
      </c>
      <c r="E107" s="518">
        <f t="shared" si="21"/>
        <v>269</v>
      </c>
      <c r="F107" s="517">
        <f t="shared" si="21"/>
        <v>24698</v>
      </c>
      <c r="G107" s="518">
        <f t="shared" si="21"/>
        <v>8635</v>
      </c>
      <c r="H107" s="518">
        <f t="shared" si="21"/>
        <v>420</v>
      </c>
      <c r="I107" s="518">
        <f t="shared" si="21"/>
        <v>1460</v>
      </c>
      <c r="J107" s="543">
        <f t="shared" si="21"/>
        <v>0</v>
      </c>
      <c r="K107" s="639">
        <f t="shared" si="21"/>
        <v>365</v>
      </c>
      <c r="L107" s="544">
        <f t="shared" si="21"/>
        <v>90</v>
      </c>
      <c r="M107" s="517">
        <f t="shared" si="21"/>
        <v>4584</v>
      </c>
      <c r="N107" s="518">
        <f t="shared" si="21"/>
        <v>365</v>
      </c>
      <c r="O107" s="519">
        <f t="shared" si="21"/>
        <v>9510</v>
      </c>
      <c r="P107" s="545">
        <f t="shared" si="7"/>
        <v>55446</v>
      </c>
    </row>
    <row r="108" spans="1:19" ht="15.75" thickBot="1" x14ac:dyDescent="0.3">
      <c r="A108" s="1378"/>
      <c r="B108" s="1396" t="s">
        <v>540</v>
      </c>
      <c r="C108" s="1398">
        <f t="shared" ref="C108:P108" si="22">SUM(C93:C107)</f>
        <v>141248</v>
      </c>
      <c r="D108" s="1387">
        <f t="shared" si="22"/>
        <v>37029</v>
      </c>
      <c r="E108" s="1387">
        <f t="shared" si="22"/>
        <v>3816</v>
      </c>
      <c r="F108" s="1387">
        <f t="shared" si="22"/>
        <v>1065774</v>
      </c>
      <c r="G108" s="1387">
        <f t="shared" si="22"/>
        <v>296246</v>
      </c>
      <c r="H108" s="1387">
        <f t="shared" si="22"/>
        <v>45389</v>
      </c>
      <c r="I108" s="1387">
        <f t="shared" si="22"/>
        <v>24381</v>
      </c>
      <c r="J108" s="1387">
        <f t="shared" si="22"/>
        <v>4392</v>
      </c>
      <c r="K108" s="1387">
        <f t="shared" si="22"/>
        <v>2992</v>
      </c>
      <c r="L108" s="1388">
        <f t="shared" si="22"/>
        <v>5159</v>
      </c>
      <c r="M108" s="1397">
        <f t="shared" si="22"/>
        <v>86427</v>
      </c>
      <c r="N108" s="1387">
        <f t="shared" si="22"/>
        <v>31379</v>
      </c>
      <c r="O108" s="1387">
        <f t="shared" si="22"/>
        <v>60224.5</v>
      </c>
      <c r="P108" s="1388">
        <f t="shared" si="22"/>
        <v>1804456.5</v>
      </c>
    </row>
    <row r="109" spans="1:19" s="837" customFormat="1" ht="14.25" x14ac:dyDescent="0.2">
      <c r="A109" s="911"/>
      <c r="B109" s="1383" t="s">
        <v>455</v>
      </c>
      <c r="C109" s="1399">
        <v>151294</v>
      </c>
      <c r="D109" s="1385">
        <v>33802</v>
      </c>
      <c r="E109" s="1385">
        <v>3413</v>
      </c>
      <c r="F109" s="1385">
        <v>1068176</v>
      </c>
      <c r="G109" s="1385">
        <v>300742</v>
      </c>
      <c r="H109" s="1385">
        <v>45096</v>
      </c>
      <c r="I109" s="1385">
        <v>23532</v>
      </c>
      <c r="J109" s="1385">
        <v>5150</v>
      </c>
      <c r="K109" s="1385">
        <v>3083</v>
      </c>
      <c r="L109" s="1386">
        <v>5760</v>
      </c>
      <c r="M109" s="1384">
        <v>95772</v>
      </c>
      <c r="N109" s="1385">
        <v>27098</v>
      </c>
      <c r="O109" s="1385">
        <v>55550</v>
      </c>
      <c r="P109" s="1386">
        <v>1818468</v>
      </c>
    </row>
    <row r="110" spans="1:19" s="628" customFormat="1" ht="14.25" x14ac:dyDescent="0.2">
      <c r="A110" s="666"/>
      <c r="B110" s="1119" t="s">
        <v>242</v>
      </c>
      <c r="C110" s="641">
        <v>163890</v>
      </c>
      <c r="D110" s="634">
        <v>37162</v>
      </c>
      <c r="E110" s="634">
        <v>4113</v>
      </c>
      <c r="F110" s="634">
        <v>1079373</v>
      </c>
      <c r="G110" s="634">
        <v>308578</v>
      </c>
      <c r="H110" s="634">
        <v>42453</v>
      </c>
      <c r="I110" s="634">
        <v>22913</v>
      </c>
      <c r="J110" s="634">
        <v>3696</v>
      </c>
      <c r="K110" s="634">
        <v>2806</v>
      </c>
      <c r="L110" s="635">
        <v>4456</v>
      </c>
      <c r="M110" s="1389">
        <v>92470</v>
      </c>
      <c r="N110" s="634">
        <v>34286</v>
      </c>
      <c r="O110" s="634">
        <v>49788.25</v>
      </c>
      <c r="P110" s="635">
        <v>1845984.25</v>
      </c>
    </row>
    <row r="111" spans="1:19" ht="14.25" x14ac:dyDescent="0.2">
      <c r="A111" s="666"/>
      <c r="B111" s="1119" t="s">
        <v>157</v>
      </c>
      <c r="C111" s="641">
        <v>169116</v>
      </c>
      <c r="D111" s="634">
        <v>38517</v>
      </c>
      <c r="E111" s="634">
        <v>4915</v>
      </c>
      <c r="F111" s="634">
        <v>1076634</v>
      </c>
      <c r="G111" s="634">
        <v>316448</v>
      </c>
      <c r="H111" s="634">
        <v>41913</v>
      </c>
      <c r="I111" s="634">
        <v>22627</v>
      </c>
      <c r="J111" s="634">
        <v>2380</v>
      </c>
      <c r="K111" s="634">
        <v>2720</v>
      </c>
      <c r="L111" s="635">
        <v>3286</v>
      </c>
      <c r="M111" s="1389">
        <v>91314</v>
      </c>
      <c r="N111" s="634">
        <v>37697</v>
      </c>
      <c r="O111" s="634">
        <v>47634</v>
      </c>
      <c r="P111" s="635">
        <v>1855201</v>
      </c>
    </row>
    <row r="112" spans="1:19" ht="14.25" x14ac:dyDescent="0.2">
      <c r="A112" s="666"/>
      <c r="B112" s="1119" t="s">
        <v>156</v>
      </c>
      <c r="C112" s="641">
        <v>159675</v>
      </c>
      <c r="D112" s="634">
        <v>35320</v>
      </c>
      <c r="E112" s="634">
        <v>3213</v>
      </c>
      <c r="F112" s="634">
        <v>1072013</v>
      </c>
      <c r="G112" s="634">
        <v>315337</v>
      </c>
      <c r="H112" s="634">
        <v>42587</v>
      </c>
      <c r="I112" s="634">
        <v>21206</v>
      </c>
      <c r="J112" s="634">
        <v>3690</v>
      </c>
      <c r="K112" s="634">
        <v>3619</v>
      </c>
      <c r="L112" s="635">
        <v>1973</v>
      </c>
      <c r="M112" s="1389">
        <v>104826</v>
      </c>
      <c r="N112" s="634">
        <v>40908</v>
      </c>
      <c r="O112" s="634">
        <v>51569</v>
      </c>
      <c r="P112" s="635">
        <v>1855936</v>
      </c>
    </row>
    <row r="113" spans="1:16" ht="15" thickBot="1" x14ac:dyDescent="0.25">
      <c r="A113" s="810"/>
      <c r="B113" s="1120" t="s">
        <v>77</v>
      </c>
      <c r="C113" s="1118">
        <v>172505</v>
      </c>
      <c r="D113" s="636">
        <v>23312</v>
      </c>
      <c r="E113" s="636">
        <v>2470</v>
      </c>
      <c r="F113" s="636">
        <v>1088747</v>
      </c>
      <c r="G113" s="636">
        <v>323494</v>
      </c>
      <c r="H113" s="636">
        <v>41430</v>
      </c>
      <c r="I113" s="636">
        <v>20835</v>
      </c>
      <c r="J113" s="636">
        <v>2953</v>
      </c>
      <c r="K113" s="636">
        <v>1005</v>
      </c>
      <c r="L113" s="1400" t="s">
        <v>187</v>
      </c>
      <c r="M113" s="1390">
        <v>97343</v>
      </c>
      <c r="N113" s="636">
        <v>43530</v>
      </c>
      <c r="O113" s="636">
        <v>43615</v>
      </c>
      <c r="P113" s="637">
        <v>1861239</v>
      </c>
    </row>
    <row r="114" spans="1:16" x14ac:dyDescent="0.2">
      <c r="A114" s="1" t="s">
        <v>81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26" spans="1:16" x14ac:dyDescent="0.2">
      <c r="P126" t="s">
        <v>161</v>
      </c>
    </row>
  </sheetData>
  <mergeCells count="12">
    <mergeCell ref="C64:E64"/>
    <mergeCell ref="M64:O64"/>
    <mergeCell ref="C91:E91"/>
    <mergeCell ref="M91:O91"/>
    <mergeCell ref="F64:L64"/>
    <mergeCell ref="F91:L91"/>
    <mergeCell ref="C10:E10"/>
    <mergeCell ref="M10:O10"/>
    <mergeCell ref="C36:E36"/>
    <mergeCell ref="M36:O36"/>
    <mergeCell ref="F10:L10"/>
    <mergeCell ref="F36:L36"/>
  </mergeCells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Z29"/>
  <sheetViews>
    <sheetView showGridLines="0" topLeftCell="A5" workbookViewId="0">
      <selection activeCell="G44" sqref="G44"/>
    </sheetView>
  </sheetViews>
  <sheetFormatPr baseColWidth="10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9" width="14.7109375" style="2" customWidth="1"/>
    <col min="10" max="10" width="11.42578125" style="2" customWidth="1"/>
    <col min="11" max="11" width="4.85546875" style="5" customWidth="1"/>
    <col min="12" max="12" width="22" style="2" bestFit="1" customWidth="1"/>
    <col min="13" max="13" width="18.5703125" style="2" hidden="1" customWidth="1"/>
    <col min="14" max="14" width="13.140625" style="2" hidden="1" customWidth="1"/>
    <col min="15" max="15" width="18.5703125" style="2" hidden="1" customWidth="1"/>
    <col min="16" max="16" width="13.140625" style="2" hidden="1" customWidth="1"/>
    <col min="17" max="17" width="16.7109375" style="2" hidden="1" customWidth="1"/>
    <col min="18" max="18" width="13.28515625" style="2" hidden="1" customWidth="1"/>
    <col min="19" max="19" width="16.7109375" style="2" customWidth="1"/>
    <col min="20" max="20" width="13.28515625" style="2" customWidth="1"/>
    <col min="21" max="21" width="11.42578125" style="2" customWidth="1"/>
    <col min="22" max="16384" width="11.42578125" style="2"/>
  </cols>
  <sheetData>
    <row r="1" spans="1:26" x14ac:dyDescent="0.2">
      <c r="A1" s="210" t="s">
        <v>220</v>
      </c>
      <c r="B1" s="211"/>
    </row>
    <row r="2" spans="1:26" x14ac:dyDescent="0.2">
      <c r="A2" s="1" t="s">
        <v>0</v>
      </c>
      <c r="K2" s="1"/>
    </row>
    <row r="4" spans="1:26" x14ac:dyDescent="0.2">
      <c r="A4" s="1" t="str">
        <f>A7</f>
        <v>Tabell 3-4 - A - Egenbetaling for heldøgnsplasser i eldreomsorgsinstitusjoner som bydelen disponerer</v>
      </c>
      <c r="K4" s="1"/>
    </row>
    <row r="5" spans="1:26" x14ac:dyDescent="0.2">
      <c r="A5" s="1" t="str">
        <f>K7</f>
        <v>Tabell 3-4 - B1 - HMS i pleie- og omsorgssektoren - internkontroll i helse- og sosialtjenesten</v>
      </c>
    </row>
    <row r="7" spans="1:26" s="135" customFormat="1" ht="26.25" customHeight="1" thickBot="1" x14ac:dyDescent="0.25">
      <c r="A7" s="70" t="s">
        <v>265</v>
      </c>
      <c r="K7" s="70" t="s">
        <v>266</v>
      </c>
    </row>
    <row r="8" spans="1:26" s="135" customFormat="1" ht="26.25" customHeight="1" thickBot="1" x14ac:dyDescent="0.25">
      <c r="A8" s="71"/>
      <c r="B8" s="10"/>
      <c r="C8" s="1837" t="s">
        <v>267</v>
      </c>
      <c r="D8" s="1837"/>
      <c r="E8" s="1837"/>
      <c r="F8" s="1837" t="s">
        <v>268</v>
      </c>
      <c r="G8" s="1837"/>
      <c r="H8" s="1837"/>
      <c r="I8" s="1837"/>
      <c r="K8" s="71"/>
      <c r="L8" s="10"/>
      <c r="M8" s="1837" t="s">
        <v>269</v>
      </c>
      <c r="N8" s="1837"/>
      <c r="O8" s="1837" t="s">
        <v>270</v>
      </c>
      <c r="P8" s="1837"/>
      <c r="Q8" s="1837" t="s">
        <v>271</v>
      </c>
      <c r="R8" s="1837"/>
      <c r="S8" s="1837" t="s">
        <v>272</v>
      </c>
      <c r="T8" s="1837"/>
    </row>
    <row r="9" spans="1:26" s="135" customFormat="1" ht="93" customHeight="1" thickBot="1" x14ac:dyDescent="0.25">
      <c r="A9" s="17" t="s">
        <v>78</v>
      </c>
      <c r="B9" s="72" t="s">
        <v>3</v>
      </c>
      <c r="C9" s="41" t="s">
        <v>273</v>
      </c>
      <c r="D9" s="42" t="s">
        <v>274</v>
      </c>
      <c r="E9" s="40" t="s">
        <v>275</v>
      </c>
      <c r="F9" s="12" t="s">
        <v>276</v>
      </c>
      <c r="G9" s="40" t="s">
        <v>277</v>
      </c>
      <c r="H9" s="40" t="s">
        <v>278</v>
      </c>
      <c r="I9" s="40" t="s">
        <v>279</v>
      </c>
      <c r="K9" s="17" t="s">
        <v>78</v>
      </c>
      <c r="L9" s="72" t="s">
        <v>3</v>
      </c>
      <c r="M9" s="17" t="s">
        <v>280</v>
      </c>
      <c r="N9" s="16" t="s">
        <v>281</v>
      </c>
      <c r="O9" s="17" t="s">
        <v>280</v>
      </c>
      <c r="P9" s="16" t="s">
        <v>281</v>
      </c>
      <c r="Q9" s="17" t="s">
        <v>280</v>
      </c>
      <c r="R9" s="16" t="s">
        <v>281</v>
      </c>
      <c r="S9" s="41" t="s">
        <v>280</v>
      </c>
      <c r="T9" s="40" t="s">
        <v>281</v>
      </c>
    </row>
    <row r="10" spans="1:26" ht="12.95" customHeight="1" x14ac:dyDescent="0.2">
      <c r="A10" s="31">
        <v>1</v>
      </c>
      <c r="B10" s="32" t="s">
        <v>15</v>
      </c>
      <c r="C10" s="1529">
        <v>21682</v>
      </c>
      <c r="D10" s="927">
        <v>5919</v>
      </c>
      <c r="E10" s="1530">
        <v>243</v>
      </c>
      <c r="F10" s="237">
        <f t="shared" ref="F10:F25" si="0">IF(C10=0,0,C10*1000/E10)</f>
        <v>89226.337448559672</v>
      </c>
      <c r="G10" s="238">
        <f t="shared" ref="G10:G25" si="1">IF(D10=0,0,D10*1000/E10)</f>
        <v>24358.024691358023</v>
      </c>
      <c r="H10" s="238">
        <f t="shared" ref="H10:H25" si="2">IF((C10+D10)=0,0,(C10+D10)*1000/E10)</f>
        <v>113584.36213991769</v>
      </c>
      <c r="I10" s="239">
        <f t="shared" ref="I10:I25" si="3">(H10-$H$25)*100/$H$25</f>
        <v>-34.378363918197152</v>
      </c>
      <c r="K10" s="31">
        <v>1</v>
      </c>
      <c r="L10" s="32" t="s">
        <v>15</v>
      </c>
      <c r="M10" s="240" t="s">
        <v>282</v>
      </c>
      <c r="N10" s="241" t="s">
        <v>283</v>
      </c>
      <c r="O10" s="242" t="s">
        <v>282</v>
      </c>
      <c r="P10" s="243" t="s">
        <v>284</v>
      </c>
      <c r="Q10" s="242" t="s">
        <v>250</v>
      </c>
      <c r="R10" s="244" t="s">
        <v>251</v>
      </c>
      <c r="S10" s="229" t="s">
        <v>282</v>
      </c>
      <c r="T10" s="1538" t="s">
        <v>541</v>
      </c>
      <c r="Z10" s="2" t="s">
        <v>161</v>
      </c>
    </row>
    <row r="11" spans="1:26" ht="12.95" customHeight="1" x14ac:dyDescent="0.2">
      <c r="A11" s="25">
        <v>2</v>
      </c>
      <c r="B11" s="26" t="s">
        <v>16</v>
      </c>
      <c r="C11" s="1531">
        <v>35971</v>
      </c>
      <c r="D11" s="21">
        <v>6485</v>
      </c>
      <c r="E11" s="1532">
        <v>273</v>
      </c>
      <c r="F11" s="245">
        <f t="shared" si="0"/>
        <v>131761.90476190476</v>
      </c>
      <c r="G11" s="64">
        <f t="shared" si="1"/>
        <v>23754.578754578753</v>
      </c>
      <c r="H11" s="64">
        <f t="shared" si="2"/>
        <v>155516.48351648351</v>
      </c>
      <c r="I11" s="246">
        <f t="shared" si="3"/>
        <v>-10.152719143950925</v>
      </c>
      <c r="K11" s="25">
        <v>2</v>
      </c>
      <c r="L11" s="26" t="s">
        <v>16</v>
      </c>
      <c r="M11" s="247" t="s">
        <v>285</v>
      </c>
      <c r="N11" s="248" t="s">
        <v>286</v>
      </c>
      <c r="O11" s="247" t="s">
        <v>285</v>
      </c>
      <c r="P11" s="249" t="s">
        <v>287</v>
      </c>
      <c r="Q11" s="247">
        <v>0</v>
      </c>
      <c r="R11" s="250">
        <v>31</v>
      </c>
      <c r="S11" s="230" t="s">
        <v>282</v>
      </c>
      <c r="T11" s="1539" t="s">
        <v>542</v>
      </c>
    </row>
    <row r="12" spans="1:26" ht="12.95" customHeight="1" x14ac:dyDescent="0.2">
      <c r="A12" s="25">
        <v>3</v>
      </c>
      <c r="B12" s="26" t="s">
        <v>17</v>
      </c>
      <c r="C12" s="1531">
        <v>29623</v>
      </c>
      <c r="D12" s="21">
        <v>7467</v>
      </c>
      <c r="E12" s="1532">
        <v>241</v>
      </c>
      <c r="F12" s="245">
        <f t="shared" si="0"/>
        <v>122917.01244813278</v>
      </c>
      <c r="G12" s="64">
        <f t="shared" si="1"/>
        <v>30983.402489626555</v>
      </c>
      <c r="H12" s="64">
        <f t="shared" si="2"/>
        <v>153900.41493775934</v>
      </c>
      <c r="I12" s="246">
        <f t="shared" si="3"/>
        <v>-11.086378163188433</v>
      </c>
      <c r="K12" s="25">
        <v>3</v>
      </c>
      <c r="L12" s="26" t="s">
        <v>17</v>
      </c>
      <c r="M12" s="247" t="s">
        <v>282</v>
      </c>
      <c r="N12" s="248" t="s">
        <v>288</v>
      </c>
      <c r="O12" s="247" t="s">
        <v>282</v>
      </c>
      <c r="P12" s="249" t="s">
        <v>288</v>
      </c>
      <c r="Q12" s="247">
        <v>8</v>
      </c>
      <c r="R12" s="250">
        <v>12</v>
      </c>
      <c r="S12" s="230" t="s">
        <v>282</v>
      </c>
      <c r="T12" s="1539" t="s">
        <v>542</v>
      </c>
    </row>
    <row r="13" spans="1:26" ht="12.95" customHeight="1" x14ac:dyDescent="0.2">
      <c r="A13" s="25">
        <v>4</v>
      </c>
      <c r="B13" s="26" t="s">
        <v>18</v>
      </c>
      <c r="C13" s="1531">
        <v>18750</v>
      </c>
      <c r="D13" s="21">
        <v>7139</v>
      </c>
      <c r="E13" s="1532">
        <v>132</v>
      </c>
      <c r="F13" s="245">
        <f t="shared" si="0"/>
        <v>142045.45454545456</v>
      </c>
      <c r="G13" s="64">
        <f t="shared" si="1"/>
        <v>54083.333333333336</v>
      </c>
      <c r="H13" s="64">
        <f t="shared" si="2"/>
        <v>196128.78787878787</v>
      </c>
      <c r="I13" s="246">
        <f t="shared" si="3"/>
        <v>13.310421442458699</v>
      </c>
      <c r="K13" s="25">
        <v>4</v>
      </c>
      <c r="L13" s="26" t="s">
        <v>18</v>
      </c>
      <c r="M13" s="247" t="s">
        <v>289</v>
      </c>
      <c r="N13" s="248" t="s">
        <v>290</v>
      </c>
      <c r="O13" s="247" t="s">
        <v>282</v>
      </c>
      <c r="P13" s="249" t="s">
        <v>290</v>
      </c>
      <c r="Q13" s="247">
        <v>2</v>
      </c>
      <c r="R13" s="250">
        <v>15</v>
      </c>
      <c r="S13" s="230" t="s">
        <v>282</v>
      </c>
      <c r="T13" s="1539" t="s">
        <v>541</v>
      </c>
    </row>
    <row r="14" spans="1:26" ht="12.95" customHeight="1" x14ac:dyDescent="0.2">
      <c r="A14" s="25">
        <v>5</v>
      </c>
      <c r="B14" s="26" t="s">
        <v>19</v>
      </c>
      <c r="C14" s="1531">
        <v>63521</v>
      </c>
      <c r="D14" s="21">
        <v>25259</v>
      </c>
      <c r="E14" s="1532">
        <v>422</v>
      </c>
      <c r="F14" s="245">
        <f t="shared" si="0"/>
        <v>150523.69668246445</v>
      </c>
      <c r="G14" s="64">
        <f t="shared" si="1"/>
        <v>59855.450236966826</v>
      </c>
      <c r="H14" s="64">
        <f t="shared" si="2"/>
        <v>210379.14691943128</v>
      </c>
      <c r="I14" s="246">
        <f t="shared" si="3"/>
        <v>21.543349438728104</v>
      </c>
      <c r="K14" s="25">
        <v>5</v>
      </c>
      <c r="L14" s="26" t="s">
        <v>19</v>
      </c>
      <c r="M14" s="247" t="s">
        <v>282</v>
      </c>
      <c r="N14" s="248" t="s">
        <v>291</v>
      </c>
      <c r="O14" s="247" t="s">
        <v>282</v>
      </c>
      <c r="P14" s="249" t="s">
        <v>292</v>
      </c>
      <c r="Q14" s="247">
        <v>0</v>
      </c>
      <c r="R14" s="250">
        <v>2</v>
      </c>
      <c r="S14" s="230" t="s">
        <v>282</v>
      </c>
      <c r="T14" s="1539" t="s">
        <v>543</v>
      </c>
    </row>
    <row r="15" spans="1:26" ht="14.25" customHeight="1" x14ac:dyDescent="0.2">
      <c r="A15" s="25">
        <v>6</v>
      </c>
      <c r="B15" s="26" t="s">
        <v>20</v>
      </c>
      <c r="C15" s="1531">
        <v>44678</v>
      </c>
      <c r="D15" s="21">
        <v>24186</v>
      </c>
      <c r="E15" s="1532">
        <v>297</v>
      </c>
      <c r="F15" s="245">
        <f t="shared" si="0"/>
        <v>150430.97643097644</v>
      </c>
      <c r="G15" s="64">
        <f t="shared" si="1"/>
        <v>81434.343434343435</v>
      </c>
      <c r="H15" s="64">
        <f t="shared" si="2"/>
        <v>231865.31986531988</v>
      </c>
      <c r="I15" s="246">
        <f t="shared" si="3"/>
        <v>33.956658764786013</v>
      </c>
      <c r="K15" s="25">
        <v>6</v>
      </c>
      <c r="L15" s="26" t="s">
        <v>20</v>
      </c>
      <c r="M15" s="247" t="s">
        <v>293</v>
      </c>
      <c r="N15" s="248" t="s">
        <v>294</v>
      </c>
      <c r="O15" s="247" t="s">
        <v>293</v>
      </c>
      <c r="P15" s="249" t="s">
        <v>295</v>
      </c>
      <c r="Q15" s="247">
        <v>0</v>
      </c>
      <c r="R15" s="250">
        <v>18</v>
      </c>
      <c r="S15" s="230" t="s">
        <v>549</v>
      </c>
      <c r="T15" s="1539" t="s">
        <v>544</v>
      </c>
    </row>
    <row r="16" spans="1:26" ht="12.95" customHeight="1" x14ac:dyDescent="0.2">
      <c r="A16" s="25">
        <v>7</v>
      </c>
      <c r="B16" s="26" t="s">
        <v>21</v>
      </c>
      <c r="C16" s="1531">
        <v>55709</v>
      </c>
      <c r="D16" s="21">
        <v>18936</v>
      </c>
      <c r="E16" s="1532">
        <v>440</v>
      </c>
      <c r="F16" s="245">
        <f t="shared" si="0"/>
        <v>126611.36363636363</v>
      </c>
      <c r="G16" s="64">
        <f t="shared" si="1"/>
        <v>43036.36363636364</v>
      </c>
      <c r="H16" s="64">
        <f t="shared" si="2"/>
        <v>169647.72727272726</v>
      </c>
      <c r="I16" s="246">
        <f t="shared" si="3"/>
        <v>-1.9886081898992307</v>
      </c>
      <c r="K16" s="25">
        <v>7</v>
      </c>
      <c r="L16" s="26" t="s">
        <v>21</v>
      </c>
      <c r="M16" s="247" t="s">
        <v>285</v>
      </c>
      <c r="N16" s="248" t="s">
        <v>296</v>
      </c>
      <c r="O16" s="247" t="s">
        <v>285</v>
      </c>
      <c r="P16" s="249" t="s">
        <v>296</v>
      </c>
      <c r="Q16" s="247">
        <v>0</v>
      </c>
      <c r="R16" s="250">
        <v>5</v>
      </c>
      <c r="S16" s="230" t="s">
        <v>282</v>
      </c>
      <c r="T16" s="1539" t="s">
        <v>466</v>
      </c>
    </row>
    <row r="17" spans="1:20" ht="12.95" customHeight="1" x14ac:dyDescent="0.2">
      <c r="A17" s="25">
        <v>8</v>
      </c>
      <c r="B17" s="26" t="s">
        <v>22</v>
      </c>
      <c r="C17" s="1531">
        <v>52106</v>
      </c>
      <c r="D17" s="21">
        <v>18419</v>
      </c>
      <c r="E17" s="1532">
        <v>373</v>
      </c>
      <c r="F17" s="245">
        <f t="shared" si="0"/>
        <v>139694.36997319036</v>
      </c>
      <c r="G17" s="64">
        <f t="shared" si="1"/>
        <v>49380.697050938339</v>
      </c>
      <c r="H17" s="64">
        <f t="shared" si="2"/>
        <v>189075.06702412869</v>
      </c>
      <c r="I17" s="246">
        <f t="shared" si="3"/>
        <v>9.2352416005639242</v>
      </c>
      <c r="K17" s="25">
        <v>8</v>
      </c>
      <c r="L17" s="26" t="s">
        <v>22</v>
      </c>
      <c r="M17" s="247" t="s">
        <v>282</v>
      </c>
      <c r="N17" s="248" t="s">
        <v>294</v>
      </c>
      <c r="O17" s="247" t="s">
        <v>285</v>
      </c>
      <c r="P17" s="249" t="s">
        <v>297</v>
      </c>
      <c r="Q17" s="247">
        <v>13</v>
      </c>
      <c r="R17" s="250">
        <v>41</v>
      </c>
      <c r="S17" s="230" t="s">
        <v>282</v>
      </c>
      <c r="T17" s="1539" t="s">
        <v>545</v>
      </c>
    </row>
    <row r="18" spans="1:20" ht="12.95" customHeight="1" x14ac:dyDescent="0.2">
      <c r="A18" s="25">
        <v>9</v>
      </c>
      <c r="B18" s="26" t="s">
        <v>23</v>
      </c>
      <c r="C18" s="1531">
        <v>28230</v>
      </c>
      <c r="D18" s="21">
        <v>8416</v>
      </c>
      <c r="E18" s="1532">
        <v>195</v>
      </c>
      <c r="F18" s="245">
        <f t="shared" si="0"/>
        <v>144769.23076923078</v>
      </c>
      <c r="G18" s="64">
        <f t="shared" si="1"/>
        <v>43158.974358974359</v>
      </c>
      <c r="H18" s="64">
        <f t="shared" si="2"/>
        <v>187928.20512820513</v>
      </c>
      <c r="I18" s="246">
        <f t="shared" si="3"/>
        <v>8.5726595993754557</v>
      </c>
      <c r="K18" s="25">
        <v>9</v>
      </c>
      <c r="L18" s="26" t="s">
        <v>23</v>
      </c>
      <c r="M18" s="247" t="s">
        <v>282</v>
      </c>
      <c r="N18" s="248" t="s">
        <v>288</v>
      </c>
      <c r="O18" s="247" t="s">
        <v>289</v>
      </c>
      <c r="P18" s="249" t="s">
        <v>298</v>
      </c>
      <c r="Q18" s="247">
        <v>2</v>
      </c>
      <c r="R18" s="250">
        <v>21</v>
      </c>
      <c r="S18" s="230" t="s">
        <v>282</v>
      </c>
      <c r="T18" s="1539" t="s">
        <v>542</v>
      </c>
    </row>
    <row r="19" spans="1:20" ht="12.95" customHeight="1" x14ac:dyDescent="0.2">
      <c r="A19" s="25">
        <v>10</v>
      </c>
      <c r="B19" s="26" t="s">
        <v>24</v>
      </c>
      <c r="C19" s="1531">
        <v>33200</v>
      </c>
      <c r="D19" s="21">
        <v>7058</v>
      </c>
      <c r="E19" s="1532">
        <v>241</v>
      </c>
      <c r="F19" s="245">
        <f t="shared" si="0"/>
        <v>137759.33609958505</v>
      </c>
      <c r="G19" s="64">
        <f t="shared" si="1"/>
        <v>29286.30705394191</v>
      </c>
      <c r="H19" s="64">
        <f t="shared" si="2"/>
        <v>167045.64315352697</v>
      </c>
      <c r="I19" s="246">
        <f t="shared" si="3"/>
        <v>-3.4919226771000327</v>
      </c>
      <c r="K19" s="25">
        <v>10</v>
      </c>
      <c r="L19" s="26" t="s">
        <v>24</v>
      </c>
      <c r="M19" s="247" t="s">
        <v>282</v>
      </c>
      <c r="N19" s="248" t="s">
        <v>299</v>
      </c>
      <c r="O19" s="247" t="s">
        <v>282</v>
      </c>
      <c r="P19" s="249" t="s">
        <v>288</v>
      </c>
      <c r="Q19" s="247">
        <v>2</v>
      </c>
      <c r="R19" s="250">
        <v>8</v>
      </c>
      <c r="S19" s="230" t="s">
        <v>282</v>
      </c>
      <c r="T19" s="1539" t="s">
        <v>546</v>
      </c>
    </row>
    <row r="20" spans="1:20" ht="15" customHeight="1" x14ac:dyDescent="0.2">
      <c r="A20" s="25">
        <v>11</v>
      </c>
      <c r="B20" s="26" t="s">
        <v>25</v>
      </c>
      <c r="C20" s="1531">
        <v>26756</v>
      </c>
      <c r="D20" s="21">
        <v>6217</v>
      </c>
      <c r="E20" s="1532">
        <v>199</v>
      </c>
      <c r="F20" s="245">
        <f t="shared" si="0"/>
        <v>134452.26130653266</v>
      </c>
      <c r="G20" s="64">
        <f t="shared" si="1"/>
        <v>31241.206030150755</v>
      </c>
      <c r="H20" s="64">
        <f t="shared" si="2"/>
        <v>165693.46733668342</v>
      </c>
      <c r="I20" s="246">
        <f t="shared" si="3"/>
        <v>-4.2731216705162058</v>
      </c>
      <c r="K20" s="25">
        <v>11</v>
      </c>
      <c r="L20" s="26" t="s">
        <v>25</v>
      </c>
      <c r="M20" s="247" t="s">
        <v>282</v>
      </c>
      <c r="N20" s="248" t="s">
        <v>300</v>
      </c>
      <c r="O20" s="247" t="s">
        <v>282</v>
      </c>
      <c r="P20" s="249" t="s">
        <v>301</v>
      </c>
      <c r="Q20" s="247">
        <v>0</v>
      </c>
      <c r="R20" s="250">
        <v>7</v>
      </c>
      <c r="S20" s="230" t="s">
        <v>549</v>
      </c>
      <c r="T20" s="1539" t="s">
        <v>466</v>
      </c>
    </row>
    <row r="21" spans="1:20" ht="12.95" customHeight="1" x14ac:dyDescent="0.2">
      <c r="A21" s="25">
        <v>12</v>
      </c>
      <c r="B21" s="26" t="s">
        <v>26</v>
      </c>
      <c r="C21" s="1531">
        <v>54531</v>
      </c>
      <c r="D21" s="21">
        <v>16469</v>
      </c>
      <c r="E21" s="1532">
        <v>454</v>
      </c>
      <c r="F21" s="245">
        <f t="shared" si="0"/>
        <v>120112.33480176212</v>
      </c>
      <c r="G21" s="64">
        <f t="shared" si="1"/>
        <v>36275.330396475772</v>
      </c>
      <c r="H21" s="64">
        <f t="shared" si="2"/>
        <v>156387.6651982379</v>
      </c>
      <c r="I21" s="246">
        <f t="shared" si="3"/>
        <v>-9.6494071896979499</v>
      </c>
      <c r="K21" s="25">
        <v>12</v>
      </c>
      <c r="L21" s="26" t="s">
        <v>26</v>
      </c>
      <c r="M21" s="247" t="s">
        <v>285</v>
      </c>
      <c r="N21" s="248" t="s">
        <v>294</v>
      </c>
      <c r="O21" s="247" t="s">
        <v>285</v>
      </c>
      <c r="P21" s="249" t="s">
        <v>294</v>
      </c>
      <c r="Q21" s="247">
        <v>0</v>
      </c>
      <c r="R21" s="250">
        <v>0</v>
      </c>
      <c r="S21" s="230" t="s">
        <v>282</v>
      </c>
      <c r="T21" s="1539" t="s">
        <v>547</v>
      </c>
    </row>
    <row r="22" spans="1:20" ht="12.95" customHeight="1" x14ac:dyDescent="0.2">
      <c r="A22" s="25">
        <v>13</v>
      </c>
      <c r="B22" s="26" t="s">
        <v>27</v>
      </c>
      <c r="C22" s="1531">
        <v>72563</v>
      </c>
      <c r="D22" s="21">
        <v>20226</v>
      </c>
      <c r="E22" s="1532">
        <v>566</v>
      </c>
      <c r="F22" s="245">
        <f t="shared" si="0"/>
        <v>128203.18021201414</v>
      </c>
      <c r="G22" s="64">
        <f t="shared" si="1"/>
        <v>35734.98233215548</v>
      </c>
      <c r="H22" s="64">
        <f t="shared" si="2"/>
        <v>163938.16254416961</v>
      </c>
      <c r="I22" s="246">
        <f t="shared" si="3"/>
        <v>-5.2872222926167645</v>
      </c>
      <c r="K22" s="25">
        <v>13</v>
      </c>
      <c r="L22" s="26" t="s">
        <v>27</v>
      </c>
      <c r="M22" s="247" t="s">
        <v>282</v>
      </c>
      <c r="N22" s="248" t="s">
        <v>302</v>
      </c>
      <c r="O22" s="247" t="s">
        <v>289</v>
      </c>
      <c r="P22" s="249" t="s">
        <v>303</v>
      </c>
      <c r="Q22" s="247">
        <v>0</v>
      </c>
      <c r="R22" s="250">
        <v>20</v>
      </c>
      <c r="S22" s="230" t="s">
        <v>282</v>
      </c>
      <c r="T22" s="1539" t="s">
        <v>548</v>
      </c>
    </row>
    <row r="23" spans="1:20" ht="12.95" customHeight="1" x14ac:dyDescent="0.2">
      <c r="A23" s="25">
        <v>14</v>
      </c>
      <c r="B23" s="26" t="s">
        <v>28</v>
      </c>
      <c r="C23" s="1531">
        <v>80141</v>
      </c>
      <c r="D23" s="21">
        <v>17522</v>
      </c>
      <c r="E23" s="1532">
        <v>574</v>
      </c>
      <c r="F23" s="245">
        <f t="shared" si="0"/>
        <v>139618.46689895471</v>
      </c>
      <c r="G23" s="64">
        <f t="shared" si="1"/>
        <v>30526.132404181186</v>
      </c>
      <c r="H23" s="64">
        <f t="shared" si="2"/>
        <v>170144.59930313588</v>
      </c>
      <c r="I23" s="246">
        <f t="shared" si="3"/>
        <v>-1.7015479384313756</v>
      </c>
      <c r="K23" s="25">
        <v>14</v>
      </c>
      <c r="L23" s="26" t="s">
        <v>28</v>
      </c>
      <c r="M23" s="247" t="s">
        <v>282</v>
      </c>
      <c r="N23" s="248" t="s">
        <v>304</v>
      </c>
      <c r="O23" s="247" t="s">
        <v>282</v>
      </c>
      <c r="P23" s="249" t="s">
        <v>305</v>
      </c>
      <c r="Q23" s="247">
        <v>3</v>
      </c>
      <c r="R23" s="250">
        <v>5</v>
      </c>
      <c r="S23" s="230" t="s">
        <v>282</v>
      </c>
      <c r="T23" s="1539" t="s">
        <v>467</v>
      </c>
    </row>
    <row r="24" spans="1:20" ht="12.95" customHeight="1" thickBot="1" x14ac:dyDescent="0.25">
      <c r="A24" s="33">
        <v>15</v>
      </c>
      <c r="B24" s="34" t="s">
        <v>29</v>
      </c>
      <c r="C24" s="1533">
        <v>15790</v>
      </c>
      <c r="D24" s="158">
        <v>3881</v>
      </c>
      <c r="E24" s="1534">
        <v>127</v>
      </c>
      <c r="F24" s="251">
        <f t="shared" si="0"/>
        <v>124330.70866141732</v>
      </c>
      <c r="G24" s="35">
        <f t="shared" si="1"/>
        <v>30559.055118110235</v>
      </c>
      <c r="H24" s="35">
        <f t="shared" si="2"/>
        <v>154889.76377952757</v>
      </c>
      <c r="I24" s="252">
        <f t="shared" si="3"/>
        <v>-10.514796931147943</v>
      </c>
      <c r="K24" s="33">
        <v>15</v>
      </c>
      <c r="L24" s="34" t="s">
        <v>29</v>
      </c>
      <c r="M24" s="253" t="s">
        <v>306</v>
      </c>
      <c r="N24" s="254" t="s">
        <v>294</v>
      </c>
      <c r="O24" s="253" t="s">
        <v>282</v>
      </c>
      <c r="P24" s="255" t="s">
        <v>294</v>
      </c>
      <c r="Q24" s="253">
        <v>2</v>
      </c>
      <c r="R24" s="256">
        <v>101</v>
      </c>
      <c r="S24" s="231" t="s">
        <v>282</v>
      </c>
      <c r="T24" s="1540" t="s">
        <v>547</v>
      </c>
    </row>
    <row r="25" spans="1:20" s="37" customFormat="1" ht="19.5" customHeight="1" thickBot="1" x14ac:dyDescent="0.25">
      <c r="A25" s="1535"/>
      <c r="B25" s="1537" t="s">
        <v>540</v>
      </c>
      <c r="C25" s="1536">
        <f>SUM(C10:C24)</f>
        <v>633251</v>
      </c>
      <c r="D25" s="343">
        <f>SUM(D10:D24)</f>
        <v>193599</v>
      </c>
      <c r="E25" s="344">
        <f>SUM(E10:E24)</f>
        <v>4777</v>
      </c>
      <c r="F25" s="345">
        <f t="shared" si="0"/>
        <v>132562.48691647477</v>
      </c>
      <c r="G25" s="343">
        <f t="shared" si="1"/>
        <v>40527.318400669879</v>
      </c>
      <c r="H25" s="344">
        <f t="shared" si="2"/>
        <v>173089.80531714464</v>
      </c>
      <c r="I25" s="346">
        <f t="shared" si="3"/>
        <v>0</v>
      </c>
      <c r="K25" s="226"/>
      <c r="L25" s="257" t="s">
        <v>307</v>
      </c>
      <c r="M25" s="258">
        <f>COUNTIF(M10:M24,"ja")</f>
        <v>13</v>
      </c>
      <c r="N25" s="259" t="s">
        <v>308</v>
      </c>
      <c r="O25" s="258">
        <f>COUNTIF(O10:O24,"ja")</f>
        <v>14</v>
      </c>
      <c r="P25" s="259" t="s">
        <v>308</v>
      </c>
      <c r="Q25" s="258">
        <f>COUNTIF(Q10:Q24,"ja")</f>
        <v>0</v>
      </c>
      <c r="R25" s="259" t="s">
        <v>308</v>
      </c>
      <c r="S25" s="1133">
        <f>COUNTIF(S10:S24,"ja")</f>
        <v>13</v>
      </c>
      <c r="T25" s="1133" t="s">
        <v>308</v>
      </c>
    </row>
    <row r="26" spans="1:20" s="624" customFormat="1" ht="19.5" customHeight="1" thickBot="1" x14ac:dyDescent="0.25">
      <c r="A26" s="260"/>
      <c r="B26" s="84" t="s">
        <v>455</v>
      </c>
      <c r="C26" s="20">
        <v>600150</v>
      </c>
      <c r="D26" s="21">
        <v>216014</v>
      </c>
      <c r="E26" s="22">
        <v>4766.3366666666661</v>
      </c>
      <c r="F26" s="262">
        <v>125914.31155024021</v>
      </c>
      <c r="G26" s="21">
        <v>45320.759968697137</v>
      </c>
      <c r="H26" s="22">
        <v>171235.07151893736</v>
      </c>
      <c r="I26" s="263">
        <v>0</v>
      </c>
      <c r="K26" s="86"/>
      <c r="L26" s="87"/>
      <c r="M26" s="261"/>
      <c r="N26" s="261"/>
      <c r="O26" s="261"/>
      <c r="P26" s="261"/>
      <c r="Q26" s="261"/>
      <c r="R26" s="261"/>
      <c r="S26" s="261"/>
      <c r="T26" s="261"/>
    </row>
    <row r="27" spans="1:20" s="624" customFormat="1" ht="19.5" customHeight="1" x14ac:dyDescent="0.2">
      <c r="A27" s="1240"/>
      <c r="B27" s="1245" t="s">
        <v>242</v>
      </c>
      <c r="C27" s="1241">
        <v>601011</v>
      </c>
      <c r="D27" s="927">
        <v>190520</v>
      </c>
      <c r="E27" s="1242">
        <v>4934.2</v>
      </c>
      <c r="F27" s="1243">
        <v>121805.15585099916</v>
      </c>
      <c r="G27" s="927">
        <v>38612.135705889508</v>
      </c>
      <c r="H27" s="1242">
        <v>160417.29155688867</v>
      </c>
      <c r="I27" s="1244">
        <v>0</v>
      </c>
      <c r="K27" s="86"/>
      <c r="L27" s="87"/>
      <c r="M27" s="261"/>
      <c r="N27" s="261"/>
      <c r="O27" s="261"/>
      <c r="P27" s="261"/>
      <c r="Q27" s="261"/>
      <c r="R27" s="261"/>
      <c r="S27" s="261"/>
      <c r="T27" s="261"/>
    </row>
    <row r="28" spans="1:20" ht="19.5" customHeight="1" x14ac:dyDescent="0.2">
      <c r="A28" s="1240"/>
      <c r="B28" s="1245" t="s">
        <v>157</v>
      </c>
      <c r="C28" s="20">
        <v>571470.5</v>
      </c>
      <c r="D28" s="21">
        <v>184850.7</v>
      </c>
      <c r="E28" s="22">
        <v>5011.3333333333339</v>
      </c>
      <c r="F28" s="262">
        <v>114035.61926300384</v>
      </c>
      <c r="G28" s="21">
        <v>36886.530530796859</v>
      </c>
      <c r="H28" s="22">
        <v>150922.14979380069</v>
      </c>
      <c r="I28" s="1246">
        <v>0</v>
      </c>
      <c r="K28" s="187"/>
      <c r="L28" s="188"/>
      <c r="M28" s="264"/>
      <c r="N28" s="264"/>
      <c r="O28" s="264"/>
      <c r="P28" s="264"/>
      <c r="Q28" s="264"/>
      <c r="R28" s="264"/>
      <c r="S28" s="264"/>
      <c r="T28" s="264"/>
    </row>
    <row r="29" spans="1:20" s="37" customFormat="1" ht="19.5" customHeight="1" thickBot="1" x14ac:dyDescent="0.25">
      <c r="A29" s="1239"/>
      <c r="B29" s="1247" t="s">
        <v>156</v>
      </c>
      <c r="C29" s="157">
        <v>572860</v>
      </c>
      <c r="D29" s="158">
        <v>164890</v>
      </c>
      <c r="E29" s="170">
        <v>5048.333333333333</v>
      </c>
      <c r="F29" s="1248">
        <v>113475.07428194124</v>
      </c>
      <c r="G29" s="158">
        <v>32662.264773852759</v>
      </c>
      <c r="H29" s="170">
        <v>146137.339055794</v>
      </c>
      <c r="I29" s="353">
        <v>0</v>
      </c>
      <c r="K29" s="86"/>
      <c r="L29" s="87" t="s">
        <v>161</v>
      </c>
      <c r="M29" s="261"/>
      <c r="N29" s="261"/>
      <c r="O29" s="261"/>
      <c r="P29" s="261"/>
      <c r="Q29" s="261"/>
      <c r="R29" s="261"/>
      <c r="S29" s="261"/>
      <c r="T29" s="261"/>
    </row>
  </sheetData>
  <mergeCells count="6">
    <mergeCell ref="S8:T8"/>
    <mergeCell ref="C8:E8"/>
    <mergeCell ref="F8:I8"/>
    <mergeCell ref="M8:N8"/>
    <mergeCell ref="O8:P8"/>
    <mergeCell ref="Q8:R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BJ36"/>
  <sheetViews>
    <sheetView showGridLines="0" workbookViewId="0">
      <selection activeCell="K35" sqref="K35"/>
    </sheetView>
  </sheetViews>
  <sheetFormatPr baseColWidth="10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5.5703125" style="2" customWidth="1"/>
    <col min="7" max="7" width="5.28515625" style="2" customWidth="1"/>
    <col min="8" max="8" width="5.28515625" style="827" customWidth="1"/>
    <col min="9" max="9" width="5.42578125" style="2" customWidth="1"/>
    <col min="10" max="10" width="7" style="2" customWidth="1"/>
    <col min="11" max="11" width="6.28515625" style="2" customWidth="1"/>
    <col min="12" max="13" width="6" style="2" customWidth="1"/>
    <col min="14" max="14" width="6.28515625" style="2" customWidth="1"/>
    <col min="15" max="15" width="6.140625" style="2" customWidth="1"/>
    <col min="16" max="16" width="6.140625" style="827" customWidth="1"/>
    <col min="17" max="17" width="5.5703125" style="2" customWidth="1"/>
    <col min="18" max="18" width="7.5703125" style="2" customWidth="1"/>
    <col min="19" max="19" width="5.28515625" style="2" customWidth="1"/>
    <col min="20" max="20" width="5.7109375" style="2" customWidth="1"/>
    <col min="21" max="21" width="6" style="2" customWidth="1"/>
    <col min="22" max="22" width="6.85546875" style="2" customWidth="1"/>
    <col min="23" max="23" width="6.5703125" style="2" customWidth="1"/>
    <col min="24" max="24" width="6.42578125" style="2" customWidth="1"/>
    <col min="25" max="25" width="6.42578125" style="827" customWidth="1"/>
    <col min="26" max="26" width="6.5703125" style="2" customWidth="1"/>
    <col min="27" max="27" width="6.5703125" style="827" customWidth="1"/>
    <col min="28" max="28" width="6" style="2" customWidth="1"/>
    <col min="29" max="29" width="5.85546875" style="5" customWidth="1"/>
    <col min="30" max="30" width="20.5703125" style="2" customWidth="1"/>
    <col min="31" max="31" width="6.85546875" style="2" customWidth="1"/>
    <col min="32" max="32" width="7.28515625" style="2" customWidth="1"/>
    <col min="33" max="33" width="6.140625" style="2" customWidth="1"/>
    <col min="34" max="34" width="7.28515625" style="2" customWidth="1"/>
    <col min="35" max="35" width="7" style="2" customWidth="1"/>
    <col min="36" max="36" width="7" style="827" customWidth="1"/>
    <col min="37" max="37" width="8.140625" style="2" customWidth="1"/>
    <col min="38" max="38" width="8" style="2" customWidth="1"/>
    <col min="39" max="39" width="6.140625" style="2" customWidth="1"/>
    <col min="40" max="40" width="6.28515625" style="2" customWidth="1"/>
    <col min="41" max="41" width="6.42578125" style="2" customWidth="1"/>
    <col min="42" max="42" width="5.42578125" style="2" customWidth="1"/>
    <col min="43" max="43" width="6.140625" style="2" customWidth="1"/>
    <col min="44" max="44" width="6.140625" style="827" customWidth="1"/>
    <col min="45" max="45" width="6.140625" style="2" customWidth="1"/>
    <col min="46" max="46" width="7.28515625" style="2" customWidth="1"/>
    <col min="47" max="16384" width="11.42578125" style="2"/>
  </cols>
  <sheetData>
    <row r="1" spans="1:62" x14ac:dyDescent="0.2">
      <c r="A1" s="1" t="s">
        <v>0</v>
      </c>
      <c r="AC1" s="1"/>
    </row>
    <row r="2" spans="1:62" x14ac:dyDescent="0.2">
      <c r="A2" s="1"/>
      <c r="AC2" s="1"/>
    </row>
    <row r="3" spans="1:62" x14ac:dyDescent="0.2">
      <c r="A3" s="1" t="str">
        <f>A7</f>
        <v>Tabell 3 - 5 - A -  Brukere av hjemmetjenester pr. 31.12.   *)</v>
      </c>
      <c r="Q3" s="2" t="s">
        <v>161</v>
      </c>
      <c r="AC3" s="1"/>
    </row>
    <row r="4" spans="1:62" x14ac:dyDescent="0.2">
      <c r="A4" s="1" t="str">
        <f>AC7</f>
        <v>Tabell 3 - 5 - B -  Sum brukere av hjemmetjenester pr. 31.12. - antall med private tjenesteyter   *)</v>
      </c>
      <c r="K4" s="4" t="s">
        <v>87</v>
      </c>
      <c r="L4" s="4"/>
      <c r="R4" s="2" t="s">
        <v>161</v>
      </c>
      <c r="U4" s="2" t="s">
        <v>161</v>
      </c>
      <c r="Y4" s="827" t="s">
        <v>161</v>
      </c>
      <c r="AC4" s="1"/>
    </row>
    <row r="5" spans="1:62" x14ac:dyDescent="0.2">
      <c r="A5" s="1"/>
      <c r="U5" s="2" t="s">
        <v>161</v>
      </c>
      <c r="AC5" s="1"/>
      <c r="AK5" s="2" t="s">
        <v>161</v>
      </c>
    </row>
    <row r="7" spans="1:62" s="8" customFormat="1" ht="15.75" customHeight="1" thickBot="1" x14ac:dyDescent="0.25">
      <c r="A7" s="966" t="s">
        <v>561</v>
      </c>
      <c r="AB7" s="2"/>
      <c r="AC7" s="7" t="s">
        <v>562</v>
      </c>
    </row>
    <row r="8" spans="1:62" s="11" customFormat="1" ht="18" customHeight="1" thickBot="1" x14ac:dyDescent="0.25">
      <c r="A8" s="108"/>
      <c r="B8" s="109"/>
      <c r="C8" s="1859" t="s">
        <v>88</v>
      </c>
      <c r="D8" s="1859"/>
      <c r="E8" s="1859"/>
      <c r="F8" s="1859"/>
      <c r="G8" s="1859"/>
      <c r="H8" s="1859"/>
      <c r="I8" s="1859"/>
      <c r="J8" s="1859"/>
      <c r="K8" s="1820" t="s">
        <v>89</v>
      </c>
      <c r="L8" s="1820"/>
      <c r="M8" s="1820"/>
      <c r="N8" s="1820"/>
      <c r="O8" s="1820"/>
      <c r="P8" s="1820"/>
      <c r="Q8" s="1820"/>
      <c r="R8" s="1820"/>
      <c r="S8" s="1820" t="s">
        <v>90</v>
      </c>
      <c r="T8" s="1820"/>
      <c r="U8" s="1820"/>
      <c r="V8" s="1820"/>
      <c r="W8" s="1820"/>
      <c r="X8" s="1820"/>
      <c r="Y8" s="1860"/>
      <c r="Z8" s="1821"/>
      <c r="AA8" s="1405"/>
      <c r="AB8" s="2"/>
      <c r="AC8" s="9"/>
      <c r="AD8" s="10"/>
      <c r="AE8" s="1861" t="s">
        <v>91</v>
      </c>
      <c r="AF8" s="1861"/>
      <c r="AG8" s="1861"/>
      <c r="AH8" s="1861"/>
      <c r="AI8" s="1861"/>
      <c r="AJ8" s="1861"/>
      <c r="AK8" s="1861"/>
      <c r="AL8" s="1861"/>
      <c r="AM8" s="1861" t="s">
        <v>92</v>
      </c>
      <c r="AN8" s="1861"/>
      <c r="AO8" s="1861"/>
      <c r="AP8" s="1861"/>
      <c r="AQ8" s="1861"/>
      <c r="AR8" s="1861"/>
      <c r="AS8" s="1861"/>
      <c r="AT8" s="1861"/>
      <c r="AU8" s="1857" t="s">
        <v>452</v>
      </c>
    </row>
    <row r="9" spans="1:62" s="11" customFormat="1" ht="43.5" customHeight="1" thickBot="1" x14ac:dyDescent="0.25">
      <c r="A9" s="121" t="s">
        <v>2</v>
      </c>
      <c r="B9" s="9" t="s">
        <v>3</v>
      </c>
      <c r="C9" s="310" t="s">
        <v>93</v>
      </c>
      <c r="D9" s="1645" t="s">
        <v>6</v>
      </c>
      <c r="E9" s="311" t="s">
        <v>13</v>
      </c>
      <c r="F9" s="311" t="s">
        <v>9</v>
      </c>
      <c r="G9" s="311" t="s">
        <v>94</v>
      </c>
      <c r="H9" s="311" t="s">
        <v>487</v>
      </c>
      <c r="I9" s="311" t="s">
        <v>492</v>
      </c>
      <c r="J9" s="1404" t="s">
        <v>14</v>
      </c>
      <c r="K9" s="1401" t="s">
        <v>93</v>
      </c>
      <c r="L9" s="1402" t="s">
        <v>6</v>
      </c>
      <c r="M9" s="1403" t="s">
        <v>13</v>
      </c>
      <c r="N9" s="1403" t="s">
        <v>9</v>
      </c>
      <c r="O9" s="1403" t="s">
        <v>94</v>
      </c>
      <c r="P9" s="1403" t="s">
        <v>487</v>
      </c>
      <c r="Q9" s="1403" t="s">
        <v>492</v>
      </c>
      <c r="R9" s="1404" t="s">
        <v>14</v>
      </c>
      <c r="S9" s="1401" t="s">
        <v>93</v>
      </c>
      <c r="T9" s="1402" t="s">
        <v>6</v>
      </c>
      <c r="U9" s="1403" t="s">
        <v>13</v>
      </c>
      <c r="V9" s="1403" t="s">
        <v>9</v>
      </c>
      <c r="W9" s="1403" t="s">
        <v>94</v>
      </c>
      <c r="X9" s="1403" t="s">
        <v>487</v>
      </c>
      <c r="Y9" s="1403" t="s">
        <v>492</v>
      </c>
      <c r="Z9" s="1404" t="s">
        <v>14</v>
      </c>
      <c r="AA9" s="1406"/>
      <c r="AB9" s="1404"/>
      <c r="AC9" s="13" t="s">
        <v>2</v>
      </c>
      <c r="AD9" s="14" t="s">
        <v>3</v>
      </c>
      <c r="AE9" s="1401" t="s">
        <v>93</v>
      </c>
      <c r="AF9" s="1402" t="s">
        <v>6</v>
      </c>
      <c r="AG9" s="1403" t="s">
        <v>13</v>
      </c>
      <c r="AH9" s="1403" t="s">
        <v>9</v>
      </c>
      <c r="AI9" s="1403" t="s">
        <v>94</v>
      </c>
      <c r="AJ9" s="1403" t="s">
        <v>487</v>
      </c>
      <c r="AK9" s="1403" t="s">
        <v>492</v>
      </c>
      <c r="AL9" s="1404" t="s">
        <v>14</v>
      </c>
      <c r="AM9" s="1401" t="s">
        <v>93</v>
      </c>
      <c r="AN9" s="1402" t="s">
        <v>6</v>
      </c>
      <c r="AO9" s="1403" t="s">
        <v>13</v>
      </c>
      <c r="AP9" s="1403" t="s">
        <v>9</v>
      </c>
      <c r="AQ9" s="1403" t="s">
        <v>94</v>
      </c>
      <c r="AR9" s="1403" t="s">
        <v>487</v>
      </c>
      <c r="AS9" s="1403" t="s">
        <v>492</v>
      </c>
      <c r="AT9" s="1404" t="s">
        <v>14</v>
      </c>
      <c r="AU9" s="1858"/>
    </row>
    <row r="10" spans="1:62" ht="12.95" customHeight="1" x14ac:dyDescent="0.2">
      <c r="A10" s="114">
        <v>1</v>
      </c>
      <c r="B10" s="32" t="s">
        <v>15</v>
      </c>
      <c r="C10" s="1121">
        <v>146</v>
      </c>
      <c r="D10" s="626">
        <v>114</v>
      </c>
      <c r="E10" s="626">
        <v>57</v>
      </c>
      <c r="F10" s="626">
        <v>18</v>
      </c>
      <c r="G10" s="626">
        <v>16</v>
      </c>
      <c r="H10" s="626">
        <v>8</v>
      </c>
      <c r="I10" s="627">
        <v>0</v>
      </c>
      <c r="J10" s="1642">
        <f t="shared" ref="J10:J24" si="0">SUM(C10:I10)</f>
        <v>359</v>
      </c>
      <c r="K10" s="1121">
        <v>40</v>
      </c>
      <c r="L10" s="626">
        <v>48</v>
      </c>
      <c r="M10" s="626">
        <v>58</v>
      </c>
      <c r="N10" s="626">
        <v>32</v>
      </c>
      <c r="O10" s="626">
        <v>25</v>
      </c>
      <c r="P10" s="626">
        <v>14</v>
      </c>
      <c r="Q10" s="627">
        <v>3</v>
      </c>
      <c r="R10" s="807">
        <f t="shared" ref="R10:R24" si="1">SUM(K10:Q10)</f>
        <v>220</v>
      </c>
      <c r="S10" s="1121">
        <v>36</v>
      </c>
      <c r="T10" s="626">
        <v>60</v>
      </c>
      <c r="U10" s="626">
        <v>71</v>
      </c>
      <c r="V10" s="626">
        <v>34</v>
      </c>
      <c r="W10" s="626">
        <v>34</v>
      </c>
      <c r="X10" s="626">
        <v>41</v>
      </c>
      <c r="Y10" s="627">
        <v>12</v>
      </c>
      <c r="Z10" s="807">
        <f>SUM(S10:Y10)</f>
        <v>288</v>
      </c>
      <c r="AA10" s="1407"/>
      <c r="AC10" s="18">
        <v>1</v>
      </c>
      <c r="AD10" s="19" t="s">
        <v>15</v>
      </c>
      <c r="AE10" s="76">
        <f t="shared" ref="AE10:AE24" si="2">C10+K10+S10</f>
        <v>222</v>
      </c>
      <c r="AF10" s="45">
        <f t="shared" ref="AF10:AF24" si="3">D10+L10+T10</f>
        <v>222</v>
      </c>
      <c r="AG10" s="45">
        <f t="shared" ref="AG10:AG24" si="4">E10+M10+U10</f>
        <v>186</v>
      </c>
      <c r="AH10" s="45">
        <f t="shared" ref="AH10:AH24" si="5">F10+N10+V10</f>
        <v>84</v>
      </c>
      <c r="AI10" s="45">
        <f t="shared" ref="AI10:AI24" si="6">G10+O10+W10</f>
        <v>75</v>
      </c>
      <c r="AJ10" s="804">
        <f t="shared" ref="AJ10:AJ24" si="7">H10+P10+X10</f>
        <v>63</v>
      </c>
      <c r="AK10" s="804">
        <f t="shared" ref="AK10:AK24" si="8">I10+Q10+Y10</f>
        <v>15</v>
      </c>
      <c r="AL10" s="1649">
        <f t="shared" ref="AL10:AL24" si="9">SUM(AE10:AK10)</f>
        <v>867</v>
      </c>
      <c r="AM10" s="1653">
        <v>28</v>
      </c>
      <c r="AN10" s="1654">
        <v>27</v>
      </c>
      <c r="AO10" s="1654">
        <v>27</v>
      </c>
      <c r="AP10" s="1654">
        <v>18</v>
      </c>
      <c r="AQ10" s="1654">
        <v>19</v>
      </c>
      <c r="AR10" s="1654">
        <v>15</v>
      </c>
      <c r="AS10" s="1655">
        <v>2</v>
      </c>
      <c r="AT10" s="1652">
        <f t="shared" ref="AT10:AT24" si="10">SUM(AM10:AS10)</f>
        <v>136</v>
      </c>
      <c r="AU10" s="912">
        <f t="shared" ref="AU10:AU25" si="11">AT10/AL10</f>
        <v>0.15686274509803921</v>
      </c>
      <c r="AW10" s="825"/>
      <c r="AX10" s="826"/>
      <c r="AY10" s="826"/>
      <c r="AZ10" s="826"/>
      <c r="BA10" s="825"/>
      <c r="BB10" s="826"/>
      <c r="BC10" s="825"/>
      <c r="BD10" s="825"/>
      <c r="BE10" s="826"/>
      <c r="BF10" s="826"/>
      <c r="BG10" s="826"/>
      <c r="BH10" s="826"/>
      <c r="BI10" s="826"/>
      <c r="BJ10" s="826"/>
    </row>
    <row r="11" spans="1:62" ht="12.95" customHeight="1" x14ac:dyDescent="0.2">
      <c r="A11" s="115">
        <v>2</v>
      </c>
      <c r="B11" s="26" t="s">
        <v>16</v>
      </c>
      <c r="C11" s="1647">
        <v>162</v>
      </c>
      <c r="D11" s="124">
        <v>141</v>
      </c>
      <c r="E11" s="124">
        <v>48</v>
      </c>
      <c r="F11" s="124">
        <v>17</v>
      </c>
      <c r="G11" s="124">
        <v>8</v>
      </c>
      <c r="H11" s="124">
        <v>8</v>
      </c>
      <c r="I11" s="125">
        <v>1</v>
      </c>
      <c r="J11" s="1643">
        <f t="shared" si="0"/>
        <v>385</v>
      </c>
      <c r="K11" s="1647">
        <v>62</v>
      </c>
      <c r="L11" s="124">
        <v>53</v>
      </c>
      <c r="M11" s="124">
        <v>75</v>
      </c>
      <c r="N11" s="124">
        <v>22</v>
      </c>
      <c r="O11" s="124">
        <v>48</v>
      </c>
      <c r="P11" s="124">
        <v>27</v>
      </c>
      <c r="Q11" s="125">
        <v>9</v>
      </c>
      <c r="R11" s="808">
        <f t="shared" si="1"/>
        <v>296</v>
      </c>
      <c r="S11" s="1647">
        <v>51</v>
      </c>
      <c r="T11" s="124">
        <v>74</v>
      </c>
      <c r="U11" s="124">
        <v>74</v>
      </c>
      <c r="V11" s="124">
        <v>33</v>
      </c>
      <c r="W11" s="124">
        <v>35</v>
      </c>
      <c r="X11" s="124">
        <v>20</v>
      </c>
      <c r="Y11" s="125">
        <v>15</v>
      </c>
      <c r="Z11" s="808">
        <f t="shared" ref="Z11:Z24" si="12">SUM(S11:Y11)</f>
        <v>302</v>
      </c>
      <c r="AA11" s="1407"/>
      <c r="AC11" s="25">
        <v>2</v>
      </c>
      <c r="AD11" s="26" t="s">
        <v>16</v>
      </c>
      <c r="AE11" s="77">
        <f t="shared" si="2"/>
        <v>275</v>
      </c>
      <c r="AF11" s="47">
        <f t="shared" si="3"/>
        <v>268</v>
      </c>
      <c r="AG11" s="47">
        <f t="shared" si="4"/>
        <v>197</v>
      </c>
      <c r="AH11" s="47">
        <f t="shared" si="5"/>
        <v>72</v>
      </c>
      <c r="AI11" s="47">
        <f t="shared" si="6"/>
        <v>91</v>
      </c>
      <c r="AJ11" s="805">
        <f t="shared" si="7"/>
        <v>55</v>
      </c>
      <c r="AK11" s="805">
        <f t="shared" si="8"/>
        <v>25</v>
      </c>
      <c r="AL11" s="1650">
        <f t="shared" si="9"/>
        <v>983</v>
      </c>
      <c r="AM11" s="1656">
        <v>24</v>
      </c>
      <c r="AN11" s="805">
        <v>23</v>
      </c>
      <c r="AO11" s="805">
        <v>9</v>
      </c>
      <c r="AP11" s="805">
        <v>6</v>
      </c>
      <c r="AQ11" s="805">
        <v>10</v>
      </c>
      <c r="AR11" s="805">
        <v>6</v>
      </c>
      <c r="AS11" s="1657">
        <v>1</v>
      </c>
      <c r="AT11" s="1643">
        <f t="shared" si="10"/>
        <v>79</v>
      </c>
      <c r="AU11" s="913">
        <f t="shared" si="11"/>
        <v>8.0366225839267544E-2</v>
      </c>
      <c r="AW11" s="825"/>
      <c r="AX11" s="826"/>
      <c r="AY11" s="826"/>
      <c r="AZ11" s="826"/>
      <c r="BA11" s="825"/>
      <c r="BB11" s="826"/>
      <c r="BC11" s="825"/>
      <c r="BD11" s="825"/>
      <c r="BE11" s="826"/>
      <c r="BF11" s="826"/>
      <c r="BG11" s="826"/>
      <c r="BH11" s="826"/>
      <c r="BI11" s="826"/>
      <c r="BJ11" s="826"/>
    </row>
    <row r="12" spans="1:62" ht="12.95" customHeight="1" x14ac:dyDescent="0.2">
      <c r="A12" s="115">
        <v>3</v>
      </c>
      <c r="B12" s="26" t="s">
        <v>17</v>
      </c>
      <c r="C12" s="1647">
        <v>118</v>
      </c>
      <c r="D12" s="124">
        <v>87</v>
      </c>
      <c r="E12" s="124">
        <v>59</v>
      </c>
      <c r="F12" s="124">
        <v>18</v>
      </c>
      <c r="G12" s="124">
        <v>15</v>
      </c>
      <c r="H12" s="124">
        <v>14</v>
      </c>
      <c r="I12" s="125">
        <v>3</v>
      </c>
      <c r="J12" s="1643">
        <f t="shared" si="0"/>
        <v>314</v>
      </c>
      <c r="K12" s="1647">
        <v>56</v>
      </c>
      <c r="L12" s="124">
        <v>70</v>
      </c>
      <c r="M12" s="124">
        <v>75</v>
      </c>
      <c r="N12" s="124">
        <v>27</v>
      </c>
      <c r="O12" s="124">
        <v>24</v>
      </c>
      <c r="P12" s="124">
        <v>20</v>
      </c>
      <c r="Q12" s="125">
        <v>5</v>
      </c>
      <c r="R12" s="808">
        <f t="shared" si="1"/>
        <v>277</v>
      </c>
      <c r="S12" s="1647">
        <v>74</v>
      </c>
      <c r="T12" s="124">
        <v>97</v>
      </c>
      <c r="U12" s="124">
        <v>105</v>
      </c>
      <c r="V12" s="124">
        <v>41</v>
      </c>
      <c r="W12" s="124">
        <v>39</v>
      </c>
      <c r="X12" s="124">
        <v>39</v>
      </c>
      <c r="Y12" s="125">
        <v>18</v>
      </c>
      <c r="Z12" s="808">
        <f t="shared" si="12"/>
        <v>413</v>
      </c>
      <c r="AA12" s="1407"/>
      <c r="AC12" s="25">
        <v>3</v>
      </c>
      <c r="AD12" s="26" t="s">
        <v>17</v>
      </c>
      <c r="AE12" s="77">
        <f t="shared" si="2"/>
        <v>248</v>
      </c>
      <c r="AF12" s="47">
        <f t="shared" si="3"/>
        <v>254</v>
      </c>
      <c r="AG12" s="47">
        <f t="shared" si="4"/>
        <v>239</v>
      </c>
      <c r="AH12" s="47">
        <f t="shared" si="5"/>
        <v>86</v>
      </c>
      <c r="AI12" s="47">
        <f t="shared" si="6"/>
        <v>78</v>
      </c>
      <c r="AJ12" s="805">
        <f t="shared" si="7"/>
        <v>73</v>
      </c>
      <c r="AK12" s="805">
        <f t="shared" si="8"/>
        <v>26</v>
      </c>
      <c r="AL12" s="1650">
        <f t="shared" si="9"/>
        <v>1004</v>
      </c>
      <c r="AM12" s="1656">
        <v>35</v>
      </c>
      <c r="AN12" s="805">
        <v>26</v>
      </c>
      <c r="AO12" s="805">
        <v>33</v>
      </c>
      <c r="AP12" s="805">
        <v>15</v>
      </c>
      <c r="AQ12" s="805">
        <v>17</v>
      </c>
      <c r="AR12" s="805">
        <v>17</v>
      </c>
      <c r="AS12" s="1657">
        <v>6</v>
      </c>
      <c r="AT12" s="1643">
        <f t="shared" si="10"/>
        <v>149</v>
      </c>
      <c r="AU12" s="913">
        <f t="shared" si="11"/>
        <v>0.14840637450199204</v>
      </c>
      <c r="AW12" s="825"/>
      <c r="AX12" s="826"/>
      <c r="AY12" s="826"/>
      <c r="AZ12" s="826"/>
      <c r="BA12" s="825"/>
      <c r="BB12" s="826"/>
      <c r="BC12" s="825"/>
      <c r="BD12" s="825"/>
      <c r="BE12" s="826"/>
      <c r="BF12" s="826"/>
      <c r="BG12" s="826"/>
      <c r="BH12" s="826"/>
      <c r="BI12" s="826"/>
      <c r="BJ12" s="826"/>
    </row>
    <row r="13" spans="1:62" ht="12.95" customHeight="1" x14ac:dyDescent="0.2">
      <c r="A13" s="115">
        <v>4</v>
      </c>
      <c r="B13" s="26" t="s">
        <v>18</v>
      </c>
      <c r="C13" s="1647">
        <v>112</v>
      </c>
      <c r="D13" s="124">
        <v>45</v>
      </c>
      <c r="E13" s="124">
        <v>42</v>
      </c>
      <c r="F13" s="124">
        <v>16</v>
      </c>
      <c r="G13" s="124">
        <v>12</v>
      </c>
      <c r="H13" s="124">
        <v>16</v>
      </c>
      <c r="I13" s="125">
        <v>3</v>
      </c>
      <c r="J13" s="1643">
        <f t="shared" si="0"/>
        <v>246</v>
      </c>
      <c r="K13" s="1647">
        <v>50</v>
      </c>
      <c r="L13" s="124">
        <v>42</v>
      </c>
      <c r="M13" s="124">
        <v>36</v>
      </c>
      <c r="N13" s="124">
        <v>17</v>
      </c>
      <c r="O13" s="124">
        <v>25</v>
      </c>
      <c r="P13" s="124">
        <v>24</v>
      </c>
      <c r="Q13" s="125">
        <v>6</v>
      </c>
      <c r="R13" s="808">
        <f t="shared" si="1"/>
        <v>200</v>
      </c>
      <c r="S13" s="1647">
        <v>27</v>
      </c>
      <c r="T13" s="124">
        <v>31</v>
      </c>
      <c r="U13" s="124">
        <v>39</v>
      </c>
      <c r="V13" s="124">
        <v>24</v>
      </c>
      <c r="W13" s="124">
        <v>38</v>
      </c>
      <c r="X13" s="124">
        <v>34</v>
      </c>
      <c r="Y13" s="125">
        <v>14</v>
      </c>
      <c r="Z13" s="808">
        <f t="shared" si="12"/>
        <v>207</v>
      </c>
      <c r="AA13" s="1407"/>
      <c r="AB13" s="2" t="s">
        <v>161</v>
      </c>
      <c r="AC13" s="25">
        <v>4</v>
      </c>
      <c r="AD13" s="26" t="s">
        <v>18</v>
      </c>
      <c r="AE13" s="77">
        <f t="shared" si="2"/>
        <v>189</v>
      </c>
      <c r="AF13" s="47">
        <f t="shared" si="3"/>
        <v>118</v>
      </c>
      <c r="AG13" s="47">
        <f t="shared" si="4"/>
        <v>117</v>
      </c>
      <c r="AH13" s="47">
        <f t="shared" si="5"/>
        <v>57</v>
      </c>
      <c r="AI13" s="47">
        <f t="shared" si="6"/>
        <v>75</v>
      </c>
      <c r="AJ13" s="805">
        <f t="shared" si="7"/>
        <v>74</v>
      </c>
      <c r="AK13" s="805">
        <f t="shared" si="8"/>
        <v>23</v>
      </c>
      <c r="AL13" s="1650">
        <f t="shared" si="9"/>
        <v>653</v>
      </c>
      <c r="AM13" s="1656">
        <v>25</v>
      </c>
      <c r="AN13" s="805">
        <v>16</v>
      </c>
      <c r="AO13" s="805">
        <v>18</v>
      </c>
      <c r="AP13" s="805">
        <v>13</v>
      </c>
      <c r="AQ13" s="805">
        <v>16</v>
      </c>
      <c r="AR13" s="805">
        <v>23</v>
      </c>
      <c r="AS13" s="1657">
        <v>8</v>
      </c>
      <c r="AT13" s="1643">
        <f t="shared" si="10"/>
        <v>119</v>
      </c>
      <c r="AU13" s="913">
        <f t="shared" si="11"/>
        <v>0.18223583460949463</v>
      </c>
      <c r="AW13" s="825"/>
      <c r="AX13" s="826"/>
      <c r="AY13" s="826"/>
      <c r="AZ13" s="826"/>
      <c r="BA13" s="825"/>
      <c r="BB13" s="826"/>
      <c r="BC13" s="825"/>
      <c r="BD13" s="825"/>
      <c r="BE13" s="826"/>
      <c r="BF13" s="826"/>
      <c r="BG13" s="826"/>
      <c r="BH13" s="826"/>
      <c r="BI13" s="826"/>
      <c r="BJ13" s="826"/>
    </row>
    <row r="14" spans="1:62" ht="12.95" customHeight="1" x14ac:dyDescent="0.2">
      <c r="A14" s="115">
        <v>5</v>
      </c>
      <c r="B14" s="26" t="s">
        <v>19</v>
      </c>
      <c r="C14" s="1647">
        <v>92</v>
      </c>
      <c r="D14" s="124">
        <v>84</v>
      </c>
      <c r="E14" s="124">
        <v>120</v>
      </c>
      <c r="F14" s="124">
        <v>54</v>
      </c>
      <c r="G14" s="124">
        <v>75</v>
      </c>
      <c r="H14" s="124">
        <v>41</v>
      </c>
      <c r="I14" s="125">
        <v>7</v>
      </c>
      <c r="J14" s="1643">
        <f t="shared" si="0"/>
        <v>473</v>
      </c>
      <c r="K14" s="1647">
        <v>75</v>
      </c>
      <c r="L14" s="124">
        <v>60</v>
      </c>
      <c r="M14" s="124">
        <v>109</v>
      </c>
      <c r="N14" s="124">
        <v>51</v>
      </c>
      <c r="O14" s="124">
        <v>68</v>
      </c>
      <c r="P14" s="124">
        <v>53</v>
      </c>
      <c r="Q14" s="125">
        <v>12</v>
      </c>
      <c r="R14" s="808">
        <f t="shared" si="1"/>
        <v>428</v>
      </c>
      <c r="S14" s="1647">
        <v>30</v>
      </c>
      <c r="T14" s="124">
        <v>53</v>
      </c>
      <c r="U14" s="124">
        <v>105</v>
      </c>
      <c r="V14" s="124">
        <v>57</v>
      </c>
      <c r="W14" s="124">
        <v>98</v>
      </c>
      <c r="X14" s="124">
        <v>69</v>
      </c>
      <c r="Y14" s="125">
        <v>32</v>
      </c>
      <c r="Z14" s="808">
        <f t="shared" si="12"/>
        <v>444</v>
      </c>
      <c r="AA14" s="1407"/>
      <c r="AC14" s="25">
        <v>5</v>
      </c>
      <c r="AD14" s="26" t="s">
        <v>19</v>
      </c>
      <c r="AE14" s="77">
        <f t="shared" si="2"/>
        <v>197</v>
      </c>
      <c r="AF14" s="47">
        <f t="shared" si="3"/>
        <v>197</v>
      </c>
      <c r="AG14" s="47">
        <f t="shared" si="4"/>
        <v>334</v>
      </c>
      <c r="AH14" s="47">
        <f t="shared" si="5"/>
        <v>162</v>
      </c>
      <c r="AI14" s="47">
        <f t="shared" si="6"/>
        <v>241</v>
      </c>
      <c r="AJ14" s="805">
        <f t="shared" si="7"/>
        <v>163</v>
      </c>
      <c r="AK14" s="805">
        <f t="shared" si="8"/>
        <v>51</v>
      </c>
      <c r="AL14" s="1650">
        <f t="shared" si="9"/>
        <v>1345</v>
      </c>
      <c r="AM14" s="1656">
        <v>53</v>
      </c>
      <c r="AN14" s="805">
        <v>48</v>
      </c>
      <c r="AO14" s="805">
        <v>91</v>
      </c>
      <c r="AP14" s="805">
        <v>47</v>
      </c>
      <c r="AQ14" s="805">
        <v>83</v>
      </c>
      <c r="AR14" s="805">
        <v>59</v>
      </c>
      <c r="AS14" s="1657">
        <v>26</v>
      </c>
      <c r="AT14" s="1643">
        <f t="shared" si="10"/>
        <v>407</v>
      </c>
      <c r="AU14" s="913">
        <f t="shared" si="11"/>
        <v>0.30260223048327139</v>
      </c>
      <c r="AW14" s="825"/>
      <c r="AX14" s="826"/>
      <c r="AY14" s="826"/>
      <c r="AZ14" s="826"/>
      <c r="BA14" s="825"/>
      <c r="BB14" s="826"/>
      <c r="BC14" s="825"/>
      <c r="BD14" s="825"/>
      <c r="BE14" s="826"/>
      <c r="BF14" s="826"/>
      <c r="BG14" s="826"/>
      <c r="BH14" s="826"/>
      <c r="BI14" s="826"/>
      <c r="BJ14" s="826"/>
    </row>
    <row r="15" spans="1:62" ht="12.95" customHeight="1" x14ac:dyDescent="0.2">
      <c r="A15" s="115">
        <v>6</v>
      </c>
      <c r="B15" s="26" t="s">
        <v>20</v>
      </c>
      <c r="C15" s="1647">
        <v>53</v>
      </c>
      <c r="D15" s="124">
        <v>47</v>
      </c>
      <c r="E15" s="124">
        <v>43</v>
      </c>
      <c r="F15" s="124">
        <v>37</v>
      </c>
      <c r="G15" s="124">
        <v>44</v>
      </c>
      <c r="H15" s="124">
        <v>30</v>
      </c>
      <c r="I15" s="125">
        <v>7</v>
      </c>
      <c r="J15" s="1643">
        <f t="shared" si="0"/>
        <v>261</v>
      </c>
      <c r="K15" s="1647">
        <v>45</v>
      </c>
      <c r="L15" s="124">
        <v>19</v>
      </c>
      <c r="M15" s="124">
        <v>50</v>
      </c>
      <c r="N15" s="124">
        <v>47</v>
      </c>
      <c r="O15" s="124">
        <v>53</v>
      </c>
      <c r="P15" s="124">
        <v>31</v>
      </c>
      <c r="Q15" s="125">
        <v>11</v>
      </c>
      <c r="R15" s="808">
        <f t="shared" si="1"/>
        <v>256</v>
      </c>
      <c r="S15" s="1647">
        <v>36</v>
      </c>
      <c r="T15" s="124">
        <v>51</v>
      </c>
      <c r="U15" s="124">
        <v>45</v>
      </c>
      <c r="V15" s="124">
        <v>36</v>
      </c>
      <c r="W15" s="124">
        <v>50</v>
      </c>
      <c r="X15" s="124">
        <v>50</v>
      </c>
      <c r="Y15" s="125">
        <v>24</v>
      </c>
      <c r="Z15" s="808">
        <f t="shared" si="12"/>
        <v>292</v>
      </c>
      <c r="AA15" s="1407"/>
      <c r="AC15" s="25">
        <v>6</v>
      </c>
      <c r="AD15" s="26" t="s">
        <v>20</v>
      </c>
      <c r="AE15" s="77">
        <f t="shared" si="2"/>
        <v>134</v>
      </c>
      <c r="AF15" s="47">
        <f t="shared" si="3"/>
        <v>117</v>
      </c>
      <c r="AG15" s="47">
        <f t="shared" si="4"/>
        <v>138</v>
      </c>
      <c r="AH15" s="47">
        <f t="shared" si="5"/>
        <v>120</v>
      </c>
      <c r="AI15" s="47">
        <f t="shared" si="6"/>
        <v>147</v>
      </c>
      <c r="AJ15" s="805">
        <f t="shared" si="7"/>
        <v>111</v>
      </c>
      <c r="AK15" s="805">
        <f t="shared" si="8"/>
        <v>42</v>
      </c>
      <c r="AL15" s="1650">
        <f t="shared" si="9"/>
        <v>809</v>
      </c>
      <c r="AM15" s="1656">
        <v>29</v>
      </c>
      <c r="AN15" s="805">
        <v>28</v>
      </c>
      <c r="AO15" s="805">
        <v>48</v>
      </c>
      <c r="AP15" s="805">
        <v>43</v>
      </c>
      <c r="AQ15" s="805">
        <v>56</v>
      </c>
      <c r="AR15" s="805">
        <v>44</v>
      </c>
      <c r="AS15" s="1657">
        <v>14</v>
      </c>
      <c r="AT15" s="1643">
        <f t="shared" si="10"/>
        <v>262</v>
      </c>
      <c r="AU15" s="913">
        <f t="shared" si="11"/>
        <v>0.32385661310259578</v>
      </c>
      <c r="AW15" s="825"/>
      <c r="AX15" s="826"/>
      <c r="AY15" s="826"/>
      <c r="AZ15" s="826"/>
      <c r="BA15" s="825"/>
      <c r="BB15" s="826"/>
      <c r="BC15" s="825"/>
      <c r="BD15" s="825"/>
      <c r="BE15" s="826"/>
      <c r="BF15" s="826"/>
      <c r="BG15" s="826"/>
      <c r="BH15" s="826"/>
      <c r="BI15" s="826"/>
      <c r="BJ15" s="826"/>
    </row>
    <row r="16" spans="1:62" ht="12.95" customHeight="1" x14ac:dyDescent="0.2">
      <c r="A16" s="116">
        <v>7</v>
      </c>
      <c r="B16" s="32" t="s">
        <v>21</v>
      </c>
      <c r="C16" s="1647">
        <v>64</v>
      </c>
      <c r="D16" s="124">
        <v>60</v>
      </c>
      <c r="E16" s="124">
        <v>81</v>
      </c>
      <c r="F16" s="124">
        <v>47</v>
      </c>
      <c r="G16" s="124">
        <v>79</v>
      </c>
      <c r="H16" s="124">
        <v>58</v>
      </c>
      <c r="I16" s="125">
        <v>16</v>
      </c>
      <c r="J16" s="1643">
        <f t="shared" si="0"/>
        <v>405</v>
      </c>
      <c r="K16" s="1647">
        <v>88</v>
      </c>
      <c r="L16" s="124">
        <v>61</v>
      </c>
      <c r="M16" s="124">
        <v>69</v>
      </c>
      <c r="N16" s="124">
        <v>41</v>
      </c>
      <c r="O16" s="124">
        <v>73</v>
      </c>
      <c r="P16" s="124">
        <v>52</v>
      </c>
      <c r="Q16" s="125">
        <v>8</v>
      </c>
      <c r="R16" s="808">
        <f t="shared" si="1"/>
        <v>392</v>
      </c>
      <c r="S16" s="1647">
        <v>18</v>
      </c>
      <c r="T16" s="124">
        <v>51</v>
      </c>
      <c r="U16" s="124">
        <v>54</v>
      </c>
      <c r="V16" s="124">
        <v>34</v>
      </c>
      <c r="W16" s="124">
        <v>57</v>
      </c>
      <c r="X16" s="124">
        <v>64</v>
      </c>
      <c r="Y16" s="125">
        <v>24</v>
      </c>
      <c r="Z16" s="808">
        <f t="shared" si="12"/>
        <v>302</v>
      </c>
      <c r="AA16" s="1407"/>
      <c r="AC16" s="31">
        <v>7</v>
      </c>
      <c r="AD16" s="32" t="s">
        <v>21</v>
      </c>
      <c r="AE16" s="77">
        <f t="shared" si="2"/>
        <v>170</v>
      </c>
      <c r="AF16" s="47">
        <f t="shared" si="3"/>
        <v>172</v>
      </c>
      <c r="AG16" s="47">
        <f t="shared" si="4"/>
        <v>204</v>
      </c>
      <c r="AH16" s="47">
        <f t="shared" si="5"/>
        <v>122</v>
      </c>
      <c r="AI16" s="47">
        <f t="shared" si="6"/>
        <v>209</v>
      </c>
      <c r="AJ16" s="805">
        <f t="shared" si="7"/>
        <v>174</v>
      </c>
      <c r="AK16" s="805">
        <f t="shared" si="8"/>
        <v>48</v>
      </c>
      <c r="AL16" s="1650">
        <f t="shared" si="9"/>
        <v>1099</v>
      </c>
      <c r="AM16" s="1656">
        <v>31</v>
      </c>
      <c r="AN16" s="805">
        <v>48</v>
      </c>
      <c r="AO16" s="805">
        <v>77</v>
      </c>
      <c r="AP16" s="805">
        <v>40</v>
      </c>
      <c r="AQ16" s="805">
        <v>82</v>
      </c>
      <c r="AR16" s="805">
        <v>76</v>
      </c>
      <c r="AS16" s="1657">
        <v>22</v>
      </c>
      <c r="AT16" s="1643">
        <f t="shared" si="10"/>
        <v>376</v>
      </c>
      <c r="AU16" s="913">
        <f t="shared" si="11"/>
        <v>0.34212920837124661</v>
      </c>
    </row>
    <row r="17" spans="1:47" ht="12.95" customHeight="1" x14ac:dyDescent="0.2">
      <c r="A17" s="115">
        <v>8</v>
      </c>
      <c r="B17" s="26" t="s">
        <v>22</v>
      </c>
      <c r="C17" s="1647">
        <v>125</v>
      </c>
      <c r="D17" s="124">
        <v>68</v>
      </c>
      <c r="E17" s="124">
        <v>108</v>
      </c>
      <c r="F17" s="124">
        <v>56</v>
      </c>
      <c r="G17" s="124">
        <v>53</v>
      </c>
      <c r="H17" s="124">
        <v>34</v>
      </c>
      <c r="I17" s="125">
        <v>7</v>
      </c>
      <c r="J17" s="1643">
        <f t="shared" si="0"/>
        <v>451</v>
      </c>
      <c r="K17" s="1647">
        <v>83</v>
      </c>
      <c r="L17" s="124">
        <v>31</v>
      </c>
      <c r="M17" s="124">
        <v>45</v>
      </c>
      <c r="N17" s="124">
        <v>38</v>
      </c>
      <c r="O17" s="124">
        <v>58</v>
      </c>
      <c r="P17" s="124">
        <v>43</v>
      </c>
      <c r="Q17" s="125">
        <v>5</v>
      </c>
      <c r="R17" s="808">
        <f t="shared" si="1"/>
        <v>303</v>
      </c>
      <c r="S17" s="1647">
        <v>63</v>
      </c>
      <c r="T17" s="124">
        <v>47</v>
      </c>
      <c r="U17" s="124">
        <v>59</v>
      </c>
      <c r="V17" s="124">
        <v>50</v>
      </c>
      <c r="W17" s="124">
        <v>90</v>
      </c>
      <c r="X17" s="124">
        <v>90</v>
      </c>
      <c r="Y17" s="125">
        <v>30</v>
      </c>
      <c r="Z17" s="808">
        <f t="shared" si="12"/>
        <v>429</v>
      </c>
      <c r="AA17" s="1407"/>
      <c r="AC17" s="25">
        <v>8</v>
      </c>
      <c r="AD17" s="26" t="s">
        <v>22</v>
      </c>
      <c r="AE17" s="77">
        <f t="shared" si="2"/>
        <v>271</v>
      </c>
      <c r="AF17" s="47">
        <f t="shared" si="3"/>
        <v>146</v>
      </c>
      <c r="AG17" s="47">
        <f t="shared" si="4"/>
        <v>212</v>
      </c>
      <c r="AH17" s="47">
        <f t="shared" si="5"/>
        <v>144</v>
      </c>
      <c r="AI17" s="47">
        <f t="shared" si="6"/>
        <v>201</v>
      </c>
      <c r="AJ17" s="805">
        <f t="shared" si="7"/>
        <v>167</v>
      </c>
      <c r="AK17" s="805">
        <f t="shared" si="8"/>
        <v>42</v>
      </c>
      <c r="AL17" s="1650">
        <f t="shared" si="9"/>
        <v>1183</v>
      </c>
      <c r="AM17" s="1656">
        <v>22</v>
      </c>
      <c r="AN17" s="805">
        <v>13</v>
      </c>
      <c r="AO17" s="805">
        <v>14</v>
      </c>
      <c r="AP17" s="805">
        <v>21</v>
      </c>
      <c r="AQ17" s="805">
        <v>35</v>
      </c>
      <c r="AR17" s="805">
        <v>20</v>
      </c>
      <c r="AS17" s="1657">
        <v>15</v>
      </c>
      <c r="AT17" s="1643">
        <f t="shared" si="10"/>
        <v>140</v>
      </c>
      <c r="AU17" s="913">
        <f t="shared" si="11"/>
        <v>0.11834319526627218</v>
      </c>
    </row>
    <row r="18" spans="1:47" ht="12.95" customHeight="1" x14ac:dyDescent="0.2">
      <c r="A18" s="115">
        <v>9</v>
      </c>
      <c r="B18" s="26" t="s">
        <v>23</v>
      </c>
      <c r="C18" s="1647">
        <v>28</v>
      </c>
      <c r="D18" s="124">
        <v>40</v>
      </c>
      <c r="E18" s="124">
        <v>60</v>
      </c>
      <c r="F18" s="124">
        <v>31</v>
      </c>
      <c r="G18" s="124">
        <v>32</v>
      </c>
      <c r="H18" s="124">
        <v>26</v>
      </c>
      <c r="I18" s="125">
        <v>6</v>
      </c>
      <c r="J18" s="1643">
        <f t="shared" si="0"/>
        <v>223</v>
      </c>
      <c r="K18" s="1647">
        <v>58</v>
      </c>
      <c r="L18" s="124">
        <v>36</v>
      </c>
      <c r="M18" s="124">
        <v>53</v>
      </c>
      <c r="N18" s="124">
        <v>45</v>
      </c>
      <c r="O18" s="124">
        <v>49</v>
      </c>
      <c r="P18" s="124">
        <v>30</v>
      </c>
      <c r="Q18" s="125">
        <v>3</v>
      </c>
      <c r="R18" s="808">
        <f t="shared" si="1"/>
        <v>274</v>
      </c>
      <c r="S18" s="1647">
        <v>53</v>
      </c>
      <c r="T18" s="124">
        <v>43</v>
      </c>
      <c r="U18" s="124">
        <v>58</v>
      </c>
      <c r="V18" s="124">
        <v>49</v>
      </c>
      <c r="W18" s="124">
        <v>80</v>
      </c>
      <c r="X18" s="124">
        <v>68</v>
      </c>
      <c r="Y18" s="125">
        <v>16</v>
      </c>
      <c r="Z18" s="808">
        <f t="shared" si="12"/>
        <v>367</v>
      </c>
      <c r="AA18" s="1407"/>
      <c r="AC18" s="25">
        <v>9</v>
      </c>
      <c r="AD18" s="26" t="s">
        <v>23</v>
      </c>
      <c r="AE18" s="77">
        <f t="shared" si="2"/>
        <v>139</v>
      </c>
      <c r="AF18" s="47">
        <f t="shared" si="3"/>
        <v>119</v>
      </c>
      <c r="AG18" s="47">
        <f t="shared" si="4"/>
        <v>171</v>
      </c>
      <c r="AH18" s="47">
        <f t="shared" si="5"/>
        <v>125</v>
      </c>
      <c r="AI18" s="47">
        <f t="shared" si="6"/>
        <v>161</v>
      </c>
      <c r="AJ18" s="805">
        <f t="shared" si="7"/>
        <v>124</v>
      </c>
      <c r="AK18" s="805">
        <f t="shared" si="8"/>
        <v>25</v>
      </c>
      <c r="AL18" s="1650">
        <f t="shared" si="9"/>
        <v>864</v>
      </c>
      <c r="AM18" s="1656">
        <v>16</v>
      </c>
      <c r="AN18" s="805">
        <v>16</v>
      </c>
      <c r="AO18" s="805">
        <v>27</v>
      </c>
      <c r="AP18" s="805">
        <v>22</v>
      </c>
      <c r="AQ18" s="805">
        <v>27</v>
      </c>
      <c r="AR18" s="805">
        <v>29</v>
      </c>
      <c r="AS18" s="1657">
        <v>0</v>
      </c>
      <c r="AT18" s="1643">
        <f t="shared" si="10"/>
        <v>137</v>
      </c>
      <c r="AU18" s="913">
        <f t="shared" si="11"/>
        <v>0.15856481481481483</v>
      </c>
    </row>
    <row r="19" spans="1:47" ht="12.95" customHeight="1" x14ac:dyDescent="0.2">
      <c r="A19" s="115">
        <v>10</v>
      </c>
      <c r="B19" s="26" t="s">
        <v>24</v>
      </c>
      <c r="C19" s="1647">
        <v>94</v>
      </c>
      <c r="D19" s="124">
        <v>74</v>
      </c>
      <c r="E19" s="124">
        <v>67</v>
      </c>
      <c r="F19" s="124">
        <v>38</v>
      </c>
      <c r="G19" s="124">
        <v>22</v>
      </c>
      <c r="H19" s="124">
        <v>14</v>
      </c>
      <c r="I19" s="125">
        <v>0</v>
      </c>
      <c r="J19" s="1643">
        <f t="shared" si="0"/>
        <v>309</v>
      </c>
      <c r="K19" s="1647">
        <v>56</v>
      </c>
      <c r="L19" s="124">
        <v>63</v>
      </c>
      <c r="M19" s="124">
        <v>87</v>
      </c>
      <c r="N19" s="124">
        <v>45</v>
      </c>
      <c r="O19" s="124">
        <v>55</v>
      </c>
      <c r="P19" s="124">
        <v>21</v>
      </c>
      <c r="Q19" s="125">
        <v>4</v>
      </c>
      <c r="R19" s="808">
        <f t="shared" si="1"/>
        <v>331</v>
      </c>
      <c r="S19" s="1647">
        <v>30</v>
      </c>
      <c r="T19" s="124">
        <v>46</v>
      </c>
      <c r="U19" s="124">
        <v>77</v>
      </c>
      <c r="V19" s="124">
        <v>52</v>
      </c>
      <c r="W19" s="124">
        <v>63</v>
      </c>
      <c r="X19" s="124">
        <v>39</v>
      </c>
      <c r="Y19" s="125">
        <v>11</v>
      </c>
      <c r="Z19" s="808">
        <f t="shared" si="12"/>
        <v>318</v>
      </c>
      <c r="AA19" s="1407"/>
      <c r="AC19" s="25">
        <v>10</v>
      </c>
      <c r="AD19" s="26" t="s">
        <v>24</v>
      </c>
      <c r="AE19" s="77">
        <f t="shared" si="2"/>
        <v>180</v>
      </c>
      <c r="AF19" s="47">
        <f t="shared" si="3"/>
        <v>183</v>
      </c>
      <c r="AG19" s="47">
        <f t="shared" si="4"/>
        <v>231</v>
      </c>
      <c r="AH19" s="47">
        <f t="shared" si="5"/>
        <v>135</v>
      </c>
      <c r="AI19" s="47">
        <f t="shared" si="6"/>
        <v>140</v>
      </c>
      <c r="AJ19" s="805">
        <f t="shared" si="7"/>
        <v>74</v>
      </c>
      <c r="AK19" s="805">
        <f t="shared" si="8"/>
        <v>15</v>
      </c>
      <c r="AL19" s="1650">
        <f t="shared" si="9"/>
        <v>958</v>
      </c>
      <c r="AM19" s="1656">
        <v>27</v>
      </c>
      <c r="AN19" s="805">
        <v>31</v>
      </c>
      <c r="AO19" s="805">
        <v>43</v>
      </c>
      <c r="AP19" s="805">
        <v>20</v>
      </c>
      <c r="AQ19" s="805">
        <v>37</v>
      </c>
      <c r="AR19" s="805">
        <v>13</v>
      </c>
      <c r="AS19" s="1657">
        <v>1</v>
      </c>
      <c r="AT19" s="1643">
        <f t="shared" si="10"/>
        <v>172</v>
      </c>
      <c r="AU19" s="913">
        <f t="shared" si="11"/>
        <v>0.17954070981210857</v>
      </c>
    </row>
    <row r="20" spans="1:47" ht="12.95" customHeight="1" x14ac:dyDescent="0.2">
      <c r="A20" s="115">
        <v>11</v>
      </c>
      <c r="B20" s="26" t="s">
        <v>25</v>
      </c>
      <c r="C20" s="1647">
        <v>99</v>
      </c>
      <c r="D20" s="124">
        <v>80</v>
      </c>
      <c r="E20" s="124">
        <v>107</v>
      </c>
      <c r="F20" s="124">
        <v>35</v>
      </c>
      <c r="G20" s="124">
        <v>22</v>
      </c>
      <c r="H20" s="124">
        <v>17</v>
      </c>
      <c r="I20" s="125">
        <v>4</v>
      </c>
      <c r="J20" s="1643">
        <f t="shared" si="0"/>
        <v>364</v>
      </c>
      <c r="K20" s="1647">
        <v>40</v>
      </c>
      <c r="L20" s="124">
        <v>31</v>
      </c>
      <c r="M20" s="124">
        <v>46</v>
      </c>
      <c r="N20" s="124">
        <v>38</v>
      </c>
      <c r="O20" s="124">
        <v>40</v>
      </c>
      <c r="P20" s="124">
        <v>21</v>
      </c>
      <c r="Q20" s="125">
        <v>2</v>
      </c>
      <c r="R20" s="808">
        <f t="shared" si="1"/>
        <v>218</v>
      </c>
      <c r="S20" s="1647">
        <v>66</v>
      </c>
      <c r="T20" s="124">
        <v>57</v>
      </c>
      <c r="U20" s="124">
        <v>70</v>
      </c>
      <c r="V20" s="124">
        <v>42</v>
      </c>
      <c r="W20" s="124">
        <v>42</v>
      </c>
      <c r="X20" s="124">
        <v>27</v>
      </c>
      <c r="Y20" s="125">
        <v>5</v>
      </c>
      <c r="Z20" s="808">
        <f t="shared" si="12"/>
        <v>309</v>
      </c>
      <c r="AA20" s="1407"/>
      <c r="AC20" s="25">
        <v>11</v>
      </c>
      <c r="AD20" s="26" t="s">
        <v>25</v>
      </c>
      <c r="AE20" s="77">
        <f t="shared" si="2"/>
        <v>205</v>
      </c>
      <c r="AF20" s="47">
        <f t="shared" si="3"/>
        <v>168</v>
      </c>
      <c r="AG20" s="47">
        <f t="shared" si="4"/>
        <v>223</v>
      </c>
      <c r="AH20" s="47">
        <f t="shared" si="5"/>
        <v>115</v>
      </c>
      <c r="AI20" s="47">
        <f t="shared" si="6"/>
        <v>104</v>
      </c>
      <c r="AJ20" s="805">
        <f t="shared" si="7"/>
        <v>65</v>
      </c>
      <c r="AK20" s="805">
        <f t="shared" si="8"/>
        <v>11</v>
      </c>
      <c r="AL20" s="1650">
        <f t="shared" si="9"/>
        <v>891</v>
      </c>
      <c r="AM20" s="1656">
        <v>27</v>
      </c>
      <c r="AN20" s="805">
        <v>25</v>
      </c>
      <c r="AO20" s="805">
        <v>46</v>
      </c>
      <c r="AP20" s="805">
        <v>26</v>
      </c>
      <c r="AQ20" s="805">
        <v>39</v>
      </c>
      <c r="AR20" s="805">
        <v>16</v>
      </c>
      <c r="AS20" s="1657">
        <v>3</v>
      </c>
      <c r="AT20" s="1643">
        <f t="shared" si="10"/>
        <v>182</v>
      </c>
      <c r="AU20" s="913">
        <f t="shared" si="11"/>
        <v>0.20426487093153758</v>
      </c>
    </row>
    <row r="21" spans="1:47" ht="12.95" customHeight="1" x14ac:dyDescent="0.2">
      <c r="A21" s="115">
        <v>12</v>
      </c>
      <c r="B21" s="26" t="s">
        <v>26</v>
      </c>
      <c r="C21" s="1647">
        <v>146</v>
      </c>
      <c r="D21" s="124">
        <v>126</v>
      </c>
      <c r="E21" s="124">
        <v>126</v>
      </c>
      <c r="F21" s="124">
        <v>48</v>
      </c>
      <c r="G21" s="124">
        <v>39</v>
      </c>
      <c r="H21" s="124">
        <v>22</v>
      </c>
      <c r="I21" s="125">
        <v>7</v>
      </c>
      <c r="J21" s="1643">
        <f t="shared" si="0"/>
        <v>514</v>
      </c>
      <c r="K21" s="1647">
        <v>52</v>
      </c>
      <c r="L21" s="124">
        <v>60</v>
      </c>
      <c r="M21" s="124">
        <v>92</v>
      </c>
      <c r="N21" s="124">
        <v>58</v>
      </c>
      <c r="O21" s="124">
        <v>66</v>
      </c>
      <c r="P21" s="124">
        <v>44</v>
      </c>
      <c r="Q21" s="125">
        <v>6</v>
      </c>
      <c r="R21" s="808">
        <f t="shared" si="1"/>
        <v>378</v>
      </c>
      <c r="S21" s="1647">
        <v>58</v>
      </c>
      <c r="T21" s="124">
        <v>79</v>
      </c>
      <c r="U21" s="124">
        <v>88</v>
      </c>
      <c r="V21" s="124">
        <v>61</v>
      </c>
      <c r="W21" s="124">
        <v>63</v>
      </c>
      <c r="X21" s="124">
        <v>60</v>
      </c>
      <c r="Y21" s="125">
        <v>14</v>
      </c>
      <c r="Z21" s="808">
        <f t="shared" si="12"/>
        <v>423</v>
      </c>
      <c r="AA21" s="1407"/>
      <c r="AC21" s="25">
        <v>12</v>
      </c>
      <c r="AD21" s="26" t="s">
        <v>26</v>
      </c>
      <c r="AE21" s="77">
        <f t="shared" si="2"/>
        <v>256</v>
      </c>
      <c r="AF21" s="47">
        <f t="shared" si="3"/>
        <v>265</v>
      </c>
      <c r="AG21" s="47">
        <f t="shared" si="4"/>
        <v>306</v>
      </c>
      <c r="AH21" s="47">
        <f t="shared" si="5"/>
        <v>167</v>
      </c>
      <c r="AI21" s="47">
        <f t="shared" si="6"/>
        <v>168</v>
      </c>
      <c r="AJ21" s="805">
        <f t="shared" si="7"/>
        <v>126</v>
      </c>
      <c r="AK21" s="805">
        <f t="shared" si="8"/>
        <v>27</v>
      </c>
      <c r="AL21" s="1650">
        <f t="shared" si="9"/>
        <v>1315</v>
      </c>
      <c r="AM21" s="1656">
        <v>32</v>
      </c>
      <c r="AN21" s="805">
        <v>64</v>
      </c>
      <c r="AO21" s="805">
        <v>100</v>
      </c>
      <c r="AP21" s="805">
        <v>56</v>
      </c>
      <c r="AQ21" s="805">
        <v>61</v>
      </c>
      <c r="AR21" s="805">
        <v>43</v>
      </c>
      <c r="AS21" s="1657">
        <v>12</v>
      </c>
      <c r="AT21" s="1643">
        <f t="shared" si="10"/>
        <v>368</v>
      </c>
      <c r="AU21" s="913">
        <f t="shared" si="11"/>
        <v>0.27984790874524718</v>
      </c>
    </row>
    <row r="22" spans="1:47" ht="12.95" customHeight="1" x14ac:dyDescent="0.2">
      <c r="A22" s="115">
        <v>13</v>
      </c>
      <c r="B22" s="26" t="s">
        <v>27</v>
      </c>
      <c r="C22" s="1647">
        <v>87</v>
      </c>
      <c r="D22" s="124">
        <v>79</v>
      </c>
      <c r="E22" s="124">
        <v>97</v>
      </c>
      <c r="F22" s="124">
        <v>89</v>
      </c>
      <c r="G22" s="124">
        <v>70</v>
      </c>
      <c r="H22" s="124">
        <v>46</v>
      </c>
      <c r="I22" s="125">
        <v>7</v>
      </c>
      <c r="J22" s="1643">
        <f t="shared" si="0"/>
        <v>475</v>
      </c>
      <c r="K22" s="1647">
        <v>80</v>
      </c>
      <c r="L22" s="124">
        <v>61</v>
      </c>
      <c r="M22" s="124">
        <v>88</v>
      </c>
      <c r="N22" s="124">
        <v>105</v>
      </c>
      <c r="O22" s="124">
        <v>130</v>
      </c>
      <c r="P22" s="124">
        <v>64</v>
      </c>
      <c r="Q22" s="125">
        <v>16</v>
      </c>
      <c r="R22" s="808">
        <f t="shared" si="1"/>
        <v>544</v>
      </c>
      <c r="S22" s="1647">
        <v>42</v>
      </c>
      <c r="T22" s="124">
        <v>64</v>
      </c>
      <c r="U22" s="124">
        <v>93</v>
      </c>
      <c r="V22" s="124">
        <v>88</v>
      </c>
      <c r="W22" s="124">
        <v>151</v>
      </c>
      <c r="X22" s="124">
        <v>111</v>
      </c>
      <c r="Y22" s="125">
        <v>22</v>
      </c>
      <c r="Z22" s="808">
        <f t="shared" si="12"/>
        <v>571</v>
      </c>
      <c r="AA22" s="1407"/>
      <c r="AC22" s="25">
        <v>13</v>
      </c>
      <c r="AD22" s="26" t="s">
        <v>27</v>
      </c>
      <c r="AE22" s="77">
        <f t="shared" si="2"/>
        <v>209</v>
      </c>
      <c r="AF22" s="47">
        <f t="shared" si="3"/>
        <v>204</v>
      </c>
      <c r="AG22" s="47">
        <f t="shared" si="4"/>
        <v>278</v>
      </c>
      <c r="AH22" s="47">
        <f t="shared" si="5"/>
        <v>282</v>
      </c>
      <c r="AI22" s="47">
        <f t="shared" si="6"/>
        <v>351</v>
      </c>
      <c r="AJ22" s="805">
        <f t="shared" si="7"/>
        <v>221</v>
      </c>
      <c r="AK22" s="805">
        <f t="shared" si="8"/>
        <v>45</v>
      </c>
      <c r="AL22" s="1650">
        <f t="shared" si="9"/>
        <v>1590</v>
      </c>
      <c r="AM22" s="1656">
        <v>35</v>
      </c>
      <c r="AN22" s="805">
        <v>22</v>
      </c>
      <c r="AO22" s="805">
        <v>48</v>
      </c>
      <c r="AP22" s="805">
        <v>65</v>
      </c>
      <c r="AQ22" s="805">
        <v>82</v>
      </c>
      <c r="AR22" s="805">
        <v>49</v>
      </c>
      <c r="AS22" s="1657">
        <v>10</v>
      </c>
      <c r="AT22" s="1643">
        <f t="shared" si="10"/>
        <v>311</v>
      </c>
      <c r="AU22" s="913">
        <f t="shared" si="11"/>
        <v>0.19559748427672957</v>
      </c>
    </row>
    <row r="23" spans="1:47" ht="12.95" customHeight="1" x14ac:dyDescent="0.2">
      <c r="A23" s="115">
        <v>14</v>
      </c>
      <c r="B23" s="26" t="s">
        <v>28</v>
      </c>
      <c r="C23" s="1647">
        <v>109</v>
      </c>
      <c r="D23" s="124">
        <v>73</v>
      </c>
      <c r="E23" s="124">
        <v>115</v>
      </c>
      <c r="F23" s="124">
        <v>60</v>
      </c>
      <c r="G23" s="124">
        <v>84</v>
      </c>
      <c r="H23" s="124">
        <v>66</v>
      </c>
      <c r="I23" s="125">
        <v>5</v>
      </c>
      <c r="J23" s="1643">
        <f t="shared" si="0"/>
        <v>512</v>
      </c>
      <c r="K23" s="1647">
        <v>59</v>
      </c>
      <c r="L23" s="124">
        <v>60</v>
      </c>
      <c r="M23" s="124">
        <v>68</v>
      </c>
      <c r="N23" s="124">
        <v>81</v>
      </c>
      <c r="O23" s="124">
        <v>110</v>
      </c>
      <c r="P23" s="124">
        <v>77</v>
      </c>
      <c r="Q23" s="125">
        <v>19</v>
      </c>
      <c r="R23" s="808">
        <f t="shared" si="1"/>
        <v>474</v>
      </c>
      <c r="S23" s="1647">
        <v>22</v>
      </c>
      <c r="T23" s="124">
        <v>51</v>
      </c>
      <c r="U23" s="124">
        <v>87</v>
      </c>
      <c r="V23" s="124">
        <v>71</v>
      </c>
      <c r="W23" s="124">
        <v>131</v>
      </c>
      <c r="X23" s="124">
        <v>131</v>
      </c>
      <c r="Y23" s="125">
        <v>27</v>
      </c>
      <c r="Z23" s="808">
        <f t="shared" si="12"/>
        <v>520</v>
      </c>
      <c r="AA23" s="1407"/>
      <c r="AC23" s="25">
        <v>14</v>
      </c>
      <c r="AD23" s="26" t="s">
        <v>28</v>
      </c>
      <c r="AE23" s="77">
        <f t="shared" si="2"/>
        <v>190</v>
      </c>
      <c r="AF23" s="47">
        <f t="shared" si="3"/>
        <v>184</v>
      </c>
      <c r="AG23" s="47">
        <f t="shared" si="4"/>
        <v>270</v>
      </c>
      <c r="AH23" s="47">
        <f t="shared" si="5"/>
        <v>212</v>
      </c>
      <c r="AI23" s="47">
        <f t="shared" si="6"/>
        <v>325</v>
      </c>
      <c r="AJ23" s="805">
        <f t="shared" si="7"/>
        <v>274</v>
      </c>
      <c r="AK23" s="805">
        <f t="shared" si="8"/>
        <v>51</v>
      </c>
      <c r="AL23" s="1650">
        <f t="shared" si="9"/>
        <v>1506</v>
      </c>
      <c r="AM23" s="1656">
        <v>20</v>
      </c>
      <c r="AN23" s="805">
        <v>42</v>
      </c>
      <c r="AO23" s="805">
        <v>66</v>
      </c>
      <c r="AP23" s="805">
        <v>64</v>
      </c>
      <c r="AQ23" s="805">
        <v>113</v>
      </c>
      <c r="AR23" s="805">
        <v>93</v>
      </c>
      <c r="AS23" s="1657">
        <v>17</v>
      </c>
      <c r="AT23" s="1643">
        <f t="shared" si="10"/>
        <v>415</v>
      </c>
      <c r="AU23" s="913">
        <f t="shared" si="11"/>
        <v>0.27556440903054447</v>
      </c>
    </row>
    <row r="24" spans="1:47" ht="14.25" customHeight="1" thickBot="1" x14ac:dyDescent="0.25">
      <c r="A24" s="123">
        <v>15</v>
      </c>
      <c r="B24" s="34" t="s">
        <v>29</v>
      </c>
      <c r="C24" s="1648">
        <v>94</v>
      </c>
      <c r="D24" s="126">
        <v>95</v>
      </c>
      <c r="E24" s="126">
        <v>42</v>
      </c>
      <c r="F24" s="126">
        <v>21</v>
      </c>
      <c r="G24" s="126">
        <v>12</v>
      </c>
      <c r="H24" s="126">
        <v>6</v>
      </c>
      <c r="I24" s="127">
        <v>0</v>
      </c>
      <c r="J24" s="1644">
        <f t="shared" si="0"/>
        <v>270</v>
      </c>
      <c r="K24" s="1648">
        <v>57</v>
      </c>
      <c r="L24" s="126">
        <v>46</v>
      </c>
      <c r="M24" s="126">
        <v>49</v>
      </c>
      <c r="N24" s="126">
        <v>20</v>
      </c>
      <c r="O24" s="126">
        <v>33</v>
      </c>
      <c r="P24" s="126">
        <v>15</v>
      </c>
      <c r="Q24" s="127">
        <v>4</v>
      </c>
      <c r="R24" s="809">
        <f t="shared" si="1"/>
        <v>224</v>
      </c>
      <c r="S24" s="1648">
        <v>74</v>
      </c>
      <c r="T24" s="126">
        <v>52</v>
      </c>
      <c r="U24" s="126">
        <v>41</v>
      </c>
      <c r="V24" s="126">
        <v>23</v>
      </c>
      <c r="W24" s="126">
        <v>28</v>
      </c>
      <c r="X24" s="126">
        <v>18</v>
      </c>
      <c r="Y24" s="127">
        <v>4</v>
      </c>
      <c r="Z24" s="809">
        <f t="shared" si="12"/>
        <v>240</v>
      </c>
      <c r="AA24" s="1407"/>
      <c r="AC24" s="33">
        <v>15</v>
      </c>
      <c r="AD24" s="34" t="s">
        <v>29</v>
      </c>
      <c r="AE24" s="78">
        <f t="shared" si="2"/>
        <v>225</v>
      </c>
      <c r="AF24" s="51">
        <f t="shared" si="3"/>
        <v>193</v>
      </c>
      <c r="AG24" s="51">
        <f t="shared" si="4"/>
        <v>132</v>
      </c>
      <c r="AH24" s="51">
        <f t="shared" si="5"/>
        <v>64</v>
      </c>
      <c r="AI24" s="51">
        <f t="shared" si="6"/>
        <v>73</v>
      </c>
      <c r="AJ24" s="806">
        <f t="shared" si="7"/>
        <v>39</v>
      </c>
      <c r="AK24" s="806">
        <f t="shared" si="8"/>
        <v>8</v>
      </c>
      <c r="AL24" s="1651">
        <f t="shared" si="9"/>
        <v>734</v>
      </c>
      <c r="AM24" s="1658">
        <v>42</v>
      </c>
      <c r="AN24" s="1659">
        <v>28</v>
      </c>
      <c r="AO24" s="1659">
        <v>22</v>
      </c>
      <c r="AP24" s="1659">
        <v>11</v>
      </c>
      <c r="AQ24" s="1659">
        <v>10</v>
      </c>
      <c r="AR24" s="1659">
        <v>6</v>
      </c>
      <c r="AS24" s="1660">
        <v>1</v>
      </c>
      <c r="AT24" s="1644">
        <f t="shared" si="10"/>
        <v>120</v>
      </c>
      <c r="AU24" s="914">
        <f t="shared" si="11"/>
        <v>0.16348773841961853</v>
      </c>
    </row>
    <row r="25" spans="1:47" s="37" customFormat="1" ht="14.25" customHeight="1" thickBot="1" x14ac:dyDescent="0.25">
      <c r="A25" s="228"/>
      <c r="B25" s="915" t="s">
        <v>519</v>
      </c>
      <c r="C25" s="1646">
        <f t="shared" ref="C25:Z25" si="13">SUM(C10:C24)</f>
        <v>1529</v>
      </c>
      <c r="D25" s="1646">
        <f t="shared" si="13"/>
        <v>1213</v>
      </c>
      <c r="E25" s="1646">
        <f t="shared" si="13"/>
        <v>1172</v>
      </c>
      <c r="F25" s="1646">
        <f t="shared" si="13"/>
        <v>585</v>
      </c>
      <c r="G25" s="1646">
        <f t="shared" si="13"/>
        <v>583</v>
      </c>
      <c r="H25" s="1646">
        <f t="shared" si="13"/>
        <v>406</v>
      </c>
      <c r="I25" s="1646">
        <f t="shared" si="13"/>
        <v>73</v>
      </c>
      <c r="J25" s="916">
        <f>SUM(J10:J24)</f>
        <v>5561</v>
      </c>
      <c r="K25" s="916">
        <f t="shared" si="13"/>
        <v>901</v>
      </c>
      <c r="L25" s="916">
        <f t="shared" si="13"/>
        <v>741</v>
      </c>
      <c r="M25" s="916">
        <f t="shared" si="13"/>
        <v>1000</v>
      </c>
      <c r="N25" s="916">
        <f t="shared" si="13"/>
        <v>667</v>
      </c>
      <c r="O25" s="916">
        <f t="shared" si="13"/>
        <v>857</v>
      </c>
      <c r="P25" s="916">
        <f t="shared" si="13"/>
        <v>536</v>
      </c>
      <c r="Q25" s="916">
        <f t="shared" si="13"/>
        <v>113</v>
      </c>
      <c r="R25" s="916">
        <f t="shared" si="13"/>
        <v>4815</v>
      </c>
      <c r="S25" s="916">
        <f t="shared" si="13"/>
        <v>680</v>
      </c>
      <c r="T25" s="916">
        <f t="shared" si="13"/>
        <v>856</v>
      </c>
      <c r="U25" s="916">
        <f t="shared" si="13"/>
        <v>1066</v>
      </c>
      <c r="V25" s="916">
        <f t="shared" si="13"/>
        <v>695</v>
      </c>
      <c r="W25" s="916">
        <f t="shared" si="13"/>
        <v>999</v>
      </c>
      <c r="X25" s="916">
        <f t="shared" si="13"/>
        <v>861</v>
      </c>
      <c r="Y25" s="916">
        <f t="shared" si="13"/>
        <v>268</v>
      </c>
      <c r="Z25" s="917">
        <f t="shared" si="13"/>
        <v>5425</v>
      </c>
      <c r="AA25" s="1407"/>
      <c r="AB25" s="2"/>
      <c r="AC25" s="228"/>
      <c r="AD25" s="915" t="s">
        <v>519</v>
      </c>
      <c r="AE25" s="916">
        <f t="shared" ref="AE25:AT25" si="14">SUM(AE10:AE24)</f>
        <v>3110</v>
      </c>
      <c r="AF25" s="916">
        <f t="shared" si="14"/>
        <v>2810</v>
      </c>
      <c r="AG25" s="916">
        <f t="shared" si="14"/>
        <v>3238</v>
      </c>
      <c r="AH25" s="916">
        <f t="shared" si="14"/>
        <v>1947</v>
      </c>
      <c r="AI25" s="916">
        <f t="shared" si="14"/>
        <v>2439</v>
      </c>
      <c r="AJ25" s="916">
        <f t="shared" si="14"/>
        <v>1803</v>
      </c>
      <c r="AK25" s="916">
        <f t="shared" si="14"/>
        <v>454</v>
      </c>
      <c r="AL25" s="916">
        <f t="shared" si="14"/>
        <v>15801</v>
      </c>
      <c r="AM25" s="916">
        <f t="shared" si="14"/>
        <v>446</v>
      </c>
      <c r="AN25" s="916">
        <f t="shared" si="14"/>
        <v>457</v>
      </c>
      <c r="AO25" s="916">
        <f t="shared" si="14"/>
        <v>669</v>
      </c>
      <c r="AP25" s="916">
        <f t="shared" si="14"/>
        <v>467</v>
      </c>
      <c r="AQ25" s="916">
        <f t="shared" si="14"/>
        <v>687</v>
      </c>
      <c r="AR25" s="916">
        <f t="shared" si="14"/>
        <v>509</v>
      </c>
      <c r="AS25" s="916">
        <f t="shared" si="14"/>
        <v>138</v>
      </c>
      <c r="AT25" s="917">
        <f t="shared" si="14"/>
        <v>3373</v>
      </c>
      <c r="AU25" s="918">
        <f t="shared" si="11"/>
        <v>0.21346750205683185</v>
      </c>
    </row>
    <row r="26" spans="1:47" s="827" customFormat="1" ht="14.25" customHeight="1" thickBot="1" x14ac:dyDescent="0.25">
      <c r="A26" s="1378"/>
      <c r="B26" s="1638" t="s">
        <v>489</v>
      </c>
      <c r="C26" s="1639">
        <v>1508</v>
      </c>
      <c r="D26" s="1639">
        <v>1201</v>
      </c>
      <c r="E26" s="1639">
        <v>1132</v>
      </c>
      <c r="F26" s="1639">
        <v>567</v>
      </c>
      <c r="G26" s="1639">
        <v>586</v>
      </c>
      <c r="H26" s="1639">
        <v>361</v>
      </c>
      <c r="I26" s="1639">
        <v>67</v>
      </c>
      <c r="J26" s="1639">
        <v>5422</v>
      </c>
      <c r="K26" s="1639">
        <v>915</v>
      </c>
      <c r="L26" s="1639">
        <v>779</v>
      </c>
      <c r="M26" s="1639">
        <v>1030</v>
      </c>
      <c r="N26" s="1639">
        <v>719</v>
      </c>
      <c r="O26" s="1639">
        <v>897</v>
      </c>
      <c r="P26" s="1639">
        <v>551</v>
      </c>
      <c r="Q26" s="1639">
        <v>130</v>
      </c>
      <c r="R26" s="1639">
        <v>5021</v>
      </c>
      <c r="S26" s="1639">
        <v>644</v>
      </c>
      <c r="T26" s="1639">
        <v>840</v>
      </c>
      <c r="U26" s="1639">
        <v>1049</v>
      </c>
      <c r="V26" s="1639">
        <v>719</v>
      </c>
      <c r="W26" s="1639">
        <v>1014</v>
      </c>
      <c r="X26" s="1639">
        <v>864</v>
      </c>
      <c r="Y26" s="1639">
        <v>271</v>
      </c>
      <c r="Z26" s="1640">
        <v>5401</v>
      </c>
      <c r="AA26" s="1637"/>
      <c r="AC26" s="1378"/>
      <c r="AD26" s="1638" t="s">
        <v>489</v>
      </c>
      <c r="AE26" s="1639">
        <v>3067</v>
      </c>
      <c r="AF26" s="1639">
        <v>2820</v>
      </c>
      <c r="AG26" s="1639">
        <v>3211</v>
      </c>
      <c r="AH26" s="1639">
        <v>2005</v>
      </c>
      <c r="AI26" s="1639">
        <v>2497</v>
      </c>
      <c r="AJ26" s="1639">
        <v>1776</v>
      </c>
      <c r="AK26" s="1639">
        <v>468</v>
      </c>
      <c r="AL26" s="1639">
        <v>15844</v>
      </c>
      <c r="AM26" s="1639">
        <v>443</v>
      </c>
      <c r="AN26" s="1639">
        <v>446</v>
      </c>
      <c r="AO26" s="1639">
        <v>687</v>
      </c>
      <c r="AP26" s="1639">
        <v>488</v>
      </c>
      <c r="AQ26" s="1639">
        <v>733</v>
      </c>
      <c r="AR26" s="1639">
        <v>485</v>
      </c>
      <c r="AS26" s="1639">
        <v>139</v>
      </c>
      <c r="AT26" s="1640">
        <v>3421</v>
      </c>
      <c r="AU26" s="1641">
        <v>0.21591769755112344</v>
      </c>
    </row>
    <row r="27" spans="1:47" x14ac:dyDescent="0.2">
      <c r="A27" s="1" t="s">
        <v>193</v>
      </c>
      <c r="AC27" s="1" t="s">
        <v>193</v>
      </c>
    </row>
    <row r="28" spans="1:47" x14ac:dyDescent="0.2">
      <c r="A28" s="1"/>
      <c r="AC28" s="1"/>
    </row>
    <row r="29" spans="1:47" x14ac:dyDescent="0.2">
      <c r="A29" s="8"/>
      <c r="AC29" s="8"/>
      <c r="AI29" s="2" t="s">
        <v>161</v>
      </c>
    </row>
    <row r="30" spans="1:47" ht="12.75" x14ac:dyDescent="0.2">
      <c r="B30" s="823"/>
      <c r="C30" s="822"/>
      <c r="D30" s="823"/>
      <c r="E30" s="823"/>
      <c r="F30" s="823"/>
      <c r="G30" s="822"/>
      <c r="H30" s="879"/>
      <c r="I30" s="823"/>
      <c r="J30" s="822"/>
      <c r="K30" s="822"/>
      <c r="L30" s="823"/>
      <c r="M30" s="823"/>
      <c r="N30" s="823"/>
      <c r="O30" s="823"/>
      <c r="P30" s="852"/>
      <c r="Q30" s="823"/>
      <c r="R30" s="823"/>
      <c r="AQ30" s="2" t="s">
        <v>161</v>
      </c>
    </row>
    <row r="31" spans="1:47" ht="12.75" x14ac:dyDescent="0.2">
      <c r="B31" s="823"/>
      <c r="C31" s="822"/>
      <c r="D31" s="823"/>
      <c r="E31" s="823"/>
      <c r="F31" s="823"/>
      <c r="G31" s="822"/>
      <c r="H31" s="879"/>
      <c r="I31" s="823"/>
      <c r="J31" s="822"/>
      <c r="K31" s="822"/>
      <c r="L31" s="823"/>
      <c r="M31" s="823"/>
      <c r="N31" s="823"/>
      <c r="O31" s="823"/>
      <c r="P31" s="852"/>
      <c r="Q31" s="823"/>
      <c r="R31" s="823"/>
    </row>
    <row r="32" spans="1:47" ht="12.75" x14ac:dyDescent="0.2">
      <c r="B32" s="823"/>
      <c r="C32" s="822"/>
      <c r="D32" s="823"/>
      <c r="E32" s="823"/>
      <c r="F32" s="823"/>
      <c r="G32" s="822"/>
      <c r="H32" s="879"/>
      <c r="I32" s="823"/>
      <c r="J32" s="822"/>
      <c r="K32" s="822"/>
      <c r="L32" s="823"/>
      <c r="M32" s="823"/>
      <c r="N32" s="823"/>
      <c r="O32" s="823"/>
      <c r="P32" s="852"/>
      <c r="Q32" s="823"/>
      <c r="R32" s="823"/>
    </row>
    <row r="33" spans="1:44" ht="12.75" x14ac:dyDescent="0.2">
      <c r="B33" s="823"/>
      <c r="C33" s="822"/>
      <c r="D33" s="823"/>
      <c r="E33" s="823"/>
      <c r="F33" s="823"/>
      <c r="G33" s="822"/>
      <c r="H33" s="879"/>
      <c r="I33" s="823"/>
      <c r="J33" s="822"/>
      <c r="K33" s="822"/>
      <c r="L33" s="823"/>
      <c r="M33" s="823"/>
      <c r="N33" s="823"/>
      <c r="O33" s="823"/>
      <c r="P33" s="852"/>
      <c r="Q33" s="823"/>
      <c r="R33" s="823"/>
    </row>
    <row r="34" spans="1:44" ht="12.75" x14ac:dyDescent="0.2">
      <c r="A34" s="2"/>
      <c r="B34" s="823"/>
      <c r="C34" s="822"/>
      <c r="D34" s="823"/>
      <c r="E34" s="823"/>
      <c r="F34" s="823" t="s">
        <v>161</v>
      </c>
      <c r="G34" s="822"/>
      <c r="H34" s="879"/>
      <c r="I34" s="823"/>
      <c r="J34" s="822"/>
      <c r="K34" s="822"/>
      <c r="L34" s="823"/>
      <c r="M34" s="823"/>
      <c r="N34" s="823"/>
      <c r="O34" s="823"/>
      <c r="P34" s="852"/>
      <c r="Q34" s="823"/>
      <c r="R34" s="823"/>
      <c r="V34" s="2" t="s">
        <v>161</v>
      </c>
      <c r="Y34" s="2"/>
      <c r="AA34" s="2"/>
      <c r="AC34" s="2"/>
      <c r="AJ34" s="2"/>
      <c r="AR34" s="2"/>
    </row>
    <row r="35" spans="1:44" ht="12.75" x14ac:dyDescent="0.2">
      <c r="A35" s="2"/>
      <c r="B35" s="823"/>
      <c r="C35" s="822"/>
      <c r="D35" s="823"/>
      <c r="E35" s="823"/>
      <c r="F35" s="823"/>
      <c r="G35" s="822"/>
      <c r="H35" s="879"/>
      <c r="I35" s="823"/>
      <c r="J35" s="822"/>
      <c r="K35" s="822"/>
      <c r="L35" s="823"/>
      <c r="M35" s="823"/>
      <c r="N35" s="823"/>
      <c r="O35" s="823"/>
      <c r="P35" s="852"/>
      <c r="Q35" s="823"/>
      <c r="R35" s="823"/>
      <c r="Y35" s="2"/>
      <c r="AA35" s="2"/>
      <c r="AC35" s="2"/>
      <c r="AJ35" s="2"/>
      <c r="AR35" s="2"/>
    </row>
    <row r="36" spans="1:44" ht="12.75" x14ac:dyDescent="0.2">
      <c r="A36" s="2"/>
      <c r="B36" s="821"/>
      <c r="C36" s="820"/>
      <c r="D36" s="821"/>
      <c r="E36" s="821"/>
      <c r="F36" s="821"/>
      <c r="G36" s="820"/>
      <c r="H36" s="879"/>
      <c r="I36" s="821"/>
      <c r="J36" s="820"/>
      <c r="K36" s="820"/>
      <c r="L36" s="821"/>
      <c r="M36" s="821"/>
      <c r="N36" s="821"/>
      <c r="O36" s="821"/>
      <c r="P36" s="852"/>
      <c r="Q36" s="821"/>
      <c r="R36" s="821"/>
      <c r="Y36" s="2"/>
      <c r="AA36" s="2"/>
      <c r="AC36" s="2"/>
      <c r="AJ36" s="2"/>
      <c r="AR36" s="2"/>
    </row>
  </sheetData>
  <mergeCells count="6">
    <mergeCell ref="AU8:AU9"/>
    <mergeCell ref="C8:J8"/>
    <mergeCell ref="K8:R8"/>
    <mergeCell ref="S8:Z8"/>
    <mergeCell ref="AE8:AL8"/>
    <mergeCell ref="AM8:AT8"/>
  </mergeCells>
  <printOptions horizontalCentered="1" verticalCentered="1"/>
  <pageMargins left="0.39370078740157505" right="0.39370078740157505" top="0.78740157480314998" bottom="0.59055118110236204" header="0.5" footer="0.5"/>
  <pageSetup paperSize="9" scale="6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49"/>
  <sheetViews>
    <sheetView showGridLines="0" topLeftCell="A9" workbookViewId="0">
      <selection activeCell="AB34" sqref="AB34"/>
    </sheetView>
  </sheetViews>
  <sheetFormatPr baseColWidth="10" defaultRowHeight="12" x14ac:dyDescent="0.2"/>
  <cols>
    <col min="1" max="1" width="5.5703125" style="5" customWidth="1"/>
    <col min="2" max="2" width="21" style="827" customWidth="1"/>
    <col min="3" max="3" width="6.140625" style="827" customWidth="1"/>
    <col min="4" max="4" width="7" style="827" customWidth="1"/>
    <col min="5" max="5" width="6.28515625" style="827" customWidth="1"/>
    <col min="6" max="6" width="5.5703125" style="827" customWidth="1"/>
    <col min="7" max="8" width="5.28515625" style="827" customWidth="1"/>
    <col min="9" max="9" width="5.42578125" style="827" customWidth="1"/>
    <col min="10" max="10" width="7" style="827" customWidth="1"/>
    <col min="11" max="11" width="6.28515625" style="827" customWidth="1"/>
    <col min="12" max="13" width="6" style="827" customWidth="1"/>
    <col min="14" max="14" width="6.28515625" style="827" customWidth="1"/>
    <col min="15" max="16" width="6.140625" style="827" customWidth="1"/>
    <col min="17" max="17" width="5.5703125" style="827" customWidth="1"/>
    <col min="18" max="18" width="7.5703125" style="827" customWidth="1"/>
    <col min="19" max="19" width="5.28515625" style="827" customWidth="1"/>
    <col min="20" max="20" width="5.7109375" style="827" customWidth="1"/>
    <col min="21" max="21" width="6" style="827" customWidth="1"/>
    <col min="22" max="22" width="6.85546875" style="827" customWidth="1"/>
    <col min="23" max="23" width="6.5703125" style="827" customWidth="1"/>
    <col min="24" max="25" width="6.42578125" style="827" customWidth="1"/>
    <col min="26" max="26" width="6.5703125" style="827" customWidth="1"/>
    <col min="27" max="27" width="6.85546875" style="827" customWidth="1"/>
    <col min="28" max="28" width="7.28515625" style="827" customWidth="1"/>
    <col min="29" max="29" width="6.140625" style="827" customWidth="1"/>
    <col min="30" max="30" width="7.28515625" style="827" customWidth="1"/>
    <col min="31" max="32" width="7" style="827" customWidth="1"/>
    <col min="33" max="33" width="8.140625" style="827" customWidth="1"/>
    <col min="34" max="34" width="8" style="827" customWidth="1"/>
    <col min="35" max="16384" width="11.42578125" style="827"/>
  </cols>
  <sheetData>
    <row r="1" spans="1:49" x14ac:dyDescent="0.2">
      <c r="A1" s="1" t="s">
        <v>0</v>
      </c>
    </row>
    <row r="2" spans="1:49" x14ac:dyDescent="0.2">
      <c r="A2" s="1"/>
    </row>
    <row r="3" spans="1:49" x14ac:dyDescent="0.2">
      <c r="A3" s="1" t="str">
        <f>A7</f>
        <v>Tabell 3 - 5 - A -2  Antall personer som mottar tjenestene avlastning utenfor institusjon og omsorgslønn pr 31.12.   *)</v>
      </c>
      <c r="Q3" s="827" t="s">
        <v>161</v>
      </c>
    </row>
    <row r="4" spans="1:49" x14ac:dyDescent="0.2">
      <c r="A4" s="1"/>
      <c r="K4" s="4" t="s">
        <v>87</v>
      </c>
      <c r="L4" s="4"/>
      <c r="R4" s="827" t="s">
        <v>161</v>
      </c>
      <c r="U4" s="827" t="s">
        <v>161</v>
      </c>
      <c r="Y4" s="827" t="s">
        <v>161</v>
      </c>
    </row>
    <row r="5" spans="1:49" x14ac:dyDescent="0.2">
      <c r="A5" s="1"/>
      <c r="U5" s="827" t="s">
        <v>161</v>
      </c>
      <c r="AG5" s="827" t="s">
        <v>161</v>
      </c>
    </row>
    <row r="7" spans="1:49" s="8" customFormat="1" ht="15.75" customHeight="1" thickBot="1" x14ac:dyDescent="0.25">
      <c r="A7" s="966" t="s">
        <v>563</v>
      </c>
    </row>
    <row r="8" spans="1:49" s="135" customFormat="1" ht="18" customHeight="1" thickBot="1" x14ac:dyDescent="0.25">
      <c r="A8" s="108"/>
      <c r="B8" s="109"/>
      <c r="C8" s="1859" t="s">
        <v>493</v>
      </c>
      <c r="D8" s="1859"/>
      <c r="E8" s="1859"/>
      <c r="F8" s="1859"/>
      <c r="G8" s="1859"/>
      <c r="H8" s="1859"/>
      <c r="I8" s="1859"/>
      <c r="J8" s="1859"/>
      <c r="K8" s="1820" t="s">
        <v>494</v>
      </c>
      <c r="L8" s="1820"/>
      <c r="M8" s="1820"/>
      <c r="N8" s="1820"/>
      <c r="O8" s="1820"/>
      <c r="P8" s="1820"/>
      <c r="Q8" s="1820"/>
      <c r="R8" s="1820"/>
      <c r="S8" s="1820" t="s">
        <v>495</v>
      </c>
      <c r="T8" s="1820"/>
      <c r="U8" s="1820"/>
      <c r="V8" s="1820"/>
      <c r="W8" s="1820"/>
      <c r="X8" s="1820"/>
      <c r="Y8" s="1860"/>
      <c r="Z8" s="1821"/>
    </row>
    <row r="9" spans="1:49" s="135" customFormat="1" ht="43.5" customHeight="1" thickBot="1" x14ac:dyDescent="0.25">
      <c r="A9" s="121" t="s">
        <v>2</v>
      </c>
      <c r="B9" s="9" t="s">
        <v>3</v>
      </c>
      <c r="C9" s="1401" t="s">
        <v>93</v>
      </c>
      <c r="D9" s="1402" t="s">
        <v>6</v>
      </c>
      <c r="E9" s="1403" t="s">
        <v>13</v>
      </c>
      <c r="F9" s="1403" t="s">
        <v>9</v>
      </c>
      <c r="G9" s="1403" t="s">
        <v>94</v>
      </c>
      <c r="H9" s="1403" t="s">
        <v>487</v>
      </c>
      <c r="I9" s="1406" t="s">
        <v>492</v>
      </c>
      <c r="J9" s="212" t="s">
        <v>14</v>
      </c>
      <c r="K9" s="1401" t="s">
        <v>93</v>
      </c>
      <c r="L9" s="1402" t="s">
        <v>6</v>
      </c>
      <c r="M9" s="1403" t="s">
        <v>13</v>
      </c>
      <c r="N9" s="1403" t="s">
        <v>9</v>
      </c>
      <c r="O9" s="1403" t="s">
        <v>94</v>
      </c>
      <c r="P9" s="1403" t="s">
        <v>487</v>
      </c>
      <c r="Q9" s="1403" t="s">
        <v>492</v>
      </c>
      <c r="R9" s="212" t="s">
        <v>14</v>
      </c>
      <c r="S9" s="1401" t="s">
        <v>93</v>
      </c>
      <c r="T9" s="1402" t="s">
        <v>6</v>
      </c>
      <c r="U9" s="1403" t="s">
        <v>13</v>
      </c>
      <c r="V9" s="1403" t="s">
        <v>9</v>
      </c>
      <c r="W9" s="1403" t="s">
        <v>94</v>
      </c>
      <c r="X9" s="1403" t="s">
        <v>487</v>
      </c>
      <c r="Y9" s="1403" t="s">
        <v>492</v>
      </c>
      <c r="Z9" s="212" t="s">
        <v>14</v>
      </c>
    </row>
    <row r="10" spans="1:49" ht="12.95" customHeight="1" x14ac:dyDescent="0.2">
      <c r="A10" s="114">
        <v>1</v>
      </c>
      <c r="B10" s="32" t="s">
        <v>15</v>
      </c>
      <c r="C10" s="1409">
        <v>24</v>
      </c>
      <c r="D10" s="1410">
        <v>0</v>
      </c>
      <c r="E10" s="1410">
        <v>0</v>
      </c>
      <c r="F10" s="1410">
        <v>0</v>
      </c>
      <c r="G10" s="1410">
        <v>0</v>
      </c>
      <c r="H10" s="1410">
        <v>0</v>
      </c>
      <c r="I10" s="1410">
        <v>0</v>
      </c>
      <c r="J10" s="1418">
        <f t="shared" ref="J10:J24" si="0">SUM(C10:I10)</f>
        <v>24</v>
      </c>
      <c r="K10" s="1409">
        <v>19</v>
      </c>
      <c r="L10" s="1410">
        <v>2</v>
      </c>
      <c r="M10" s="1410">
        <v>4</v>
      </c>
      <c r="N10" s="1410">
        <v>2</v>
      </c>
      <c r="O10" s="1410">
        <v>1</v>
      </c>
      <c r="P10" s="1410">
        <v>0</v>
      </c>
      <c r="Q10" s="1410">
        <v>0</v>
      </c>
      <c r="R10" s="1418">
        <f t="shared" ref="R10:R24" si="1">SUM(K10:Q10)</f>
        <v>28</v>
      </c>
      <c r="S10" s="1409">
        <v>34</v>
      </c>
      <c r="T10" s="1410">
        <v>0</v>
      </c>
      <c r="U10" s="1410">
        <v>0</v>
      </c>
      <c r="V10" s="1410">
        <v>0</v>
      </c>
      <c r="W10" s="1410">
        <v>0</v>
      </c>
      <c r="X10" s="1410">
        <v>0</v>
      </c>
      <c r="Y10" s="1410">
        <v>0</v>
      </c>
      <c r="Z10" s="1418">
        <f>SUM(S10:Y10)</f>
        <v>34</v>
      </c>
      <c r="AJ10" s="879"/>
      <c r="AK10" s="880"/>
      <c r="AL10" s="880"/>
      <c r="AM10" s="880"/>
      <c r="AN10" s="879"/>
      <c r="AO10" s="880"/>
      <c r="AP10" s="879"/>
      <c r="AQ10" s="879"/>
      <c r="AR10" s="880"/>
      <c r="AS10" s="880"/>
      <c r="AT10" s="880"/>
      <c r="AU10" s="880"/>
      <c r="AV10" s="880"/>
      <c r="AW10" s="880"/>
    </row>
    <row r="11" spans="1:49" ht="12.95" customHeight="1" x14ac:dyDescent="0.2">
      <c r="A11" s="115">
        <v>2</v>
      </c>
      <c r="B11" s="26" t="s">
        <v>16</v>
      </c>
      <c r="C11" s="1411">
        <v>23</v>
      </c>
      <c r="D11" s="1412">
        <v>0</v>
      </c>
      <c r="E11" s="1412">
        <v>0</v>
      </c>
      <c r="F11" s="1412">
        <v>0</v>
      </c>
      <c r="G11" s="1412">
        <v>0</v>
      </c>
      <c r="H11" s="1412">
        <v>0</v>
      </c>
      <c r="I11" s="1412">
        <v>0</v>
      </c>
      <c r="J11" s="1419">
        <f t="shared" si="0"/>
        <v>23</v>
      </c>
      <c r="K11" s="1411">
        <v>14</v>
      </c>
      <c r="L11" s="1412">
        <v>9</v>
      </c>
      <c r="M11" s="1412">
        <v>4</v>
      </c>
      <c r="N11" s="1412">
        <v>1</v>
      </c>
      <c r="O11" s="1412">
        <v>1</v>
      </c>
      <c r="P11" s="1412">
        <v>1</v>
      </c>
      <c r="Q11" s="1412">
        <v>0</v>
      </c>
      <c r="R11" s="1419">
        <f t="shared" si="1"/>
        <v>30</v>
      </c>
      <c r="S11" s="1411">
        <v>14</v>
      </c>
      <c r="T11" s="1412">
        <v>0</v>
      </c>
      <c r="U11" s="1412">
        <v>0</v>
      </c>
      <c r="V11" s="1412">
        <v>0</v>
      </c>
      <c r="W11" s="1412">
        <v>0</v>
      </c>
      <c r="X11" s="1412">
        <v>0</v>
      </c>
      <c r="Y11" s="1412">
        <v>0</v>
      </c>
      <c r="Z11" s="1419">
        <f t="shared" ref="Z11:Z24" si="2">SUM(S11:Y11)</f>
        <v>14</v>
      </c>
      <c r="AJ11" s="879"/>
      <c r="AK11" s="880"/>
      <c r="AL11" s="880"/>
      <c r="AM11" s="880"/>
      <c r="AN11" s="879"/>
      <c r="AO11" s="880"/>
      <c r="AP11" s="879"/>
      <c r="AQ11" s="879"/>
      <c r="AR11" s="880"/>
      <c r="AS11" s="880"/>
      <c r="AT11" s="880"/>
      <c r="AU11" s="880"/>
      <c r="AV11" s="880"/>
      <c r="AW11" s="880"/>
    </row>
    <row r="12" spans="1:49" ht="12.95" customHeight="1" x14ac:dyDescent="0.2">
      <c r="A12" s="115">
        <v>3</v>
      </c>
      <c r="B12" s="26" t="s">
        <v>17</v>
      </c>
      <c r="C12" s="1411">
        <v>40</v>
      </c>
      <c r="D12" s="1412">
        <v>0</v>
      </c>
      <c r="E12" s="1412">
        <v>0</v>
      </c>
      <c r="F12" s="1412">
        <v>0</v>
      </c>
      <c r="G12" s="1412">
        <v>0</v>
      </c>
      <c r="H12" s="1412">
        <v>0</v>
      </c>
      <c r="I12" s="1412">
        <v>0</v>
      </c>
      <c r="J12" s="1419">
        <f t="shared" si="0"/>
        <v>40</v>
      </c>
      <c r="K12" s="1411">
        <v>13</v>
      </c>
      <c r="L12" s="1412">
        <v>0</v>
      </c>
      <c r="M12" s="1412">
        <v>3</v>
      </c>
      <c r="N12" s="1412">
        <v>1</v>
      </c>
      <c r="O12" s="1412">
        <v>0</v>
      </c>
      <c r="P12" s="1412">
        <v>0</v>
      </c>
      <c r="Q12" s="1412">
        <v>0</v>
      </c>
      <c r="R12" s="1419">
        <f t="shared" si="1"/>
        <v>17</v>
      </c>
      <c r="S12" s="1411">
        <v>10</v>
      </c>
      <c r="T12" s="1412">
        <v>1</v>
      </c>
      <c r="U12" s="1412">
        <v>0</v>
      </c>
      <c r="V12" s="1412">
        <v>0</v>
      </c>
      <c r="W12" s="1412">
        <v>0</v>
      </c>
      <c r="X12" s="1412">
        <v>0</v>
      </c>
      <c r="Y12" s="1412">
        <v>0</v>
      </c>
      <c r="Z12" s="1419">
        <f t="shared" si="2"/>
        <v>11</v>
      </c>
      <c r="AJ12" s="879"/>
      <c r="AK12" s="880"/>
      <c r="AL12" s="880"/>
      <c r="AM12" s="880"/>
      <c r="AN12" s="879"/>
      <c r="AO12" s="880"/>
      <c r="AP12" s="879"/>
      <c r="AQ12" s="879"/>
      <c r="AR12" s="880"/>
      <c r="AS12" s="880"/>
      <c r="AT12" s="880"/>
      <c r="AU12" s="880"/>
      <c r="AV12" s="880"/>
      <c r="AW12" s="880"/>
    </row>
    <row r="13" spans="1:49" ht="12.95" customHeight="1" x14ac:dyDescent="0.2">
      <c r="A13" s="115">
        <v>4</v>
      </c>
      <c r="B13" s="26" t="s">
        <v>18</v>
      </c>
      <c r="C13" s="1411">
        <v>22</v>
      </c>
      <c r="D13" s="1412">
        <v>0</v>
      </c>
      <c r="E13" s="1412">
        <v>0</v>
      </c>
      <c r="F13" s="1412">
        <v>0</v>
      </c>
      <c r="G13" s="1412">
        <v>0</v>
      </c>
      <c r="H13" s="1412">
        <v>0</v>
      </c>
      <c r="I13" s="1412">
        <v>0</v>
      </c>
      <c r="J13" s="1419">
        <f t="shared" si="0"/>
        <v>22</v>
      </c>
      <c r="K13" s="1411">
        <v>3</v>
      </c>
      <c r="L13" s="1412">
        <v>5</v>
      </c>
      <c r="M13" s="1412">
        <v>5</v>
      </c>
      <c r="N13" s="1412">
        <v>0</v>
      </c>
      <c r="O13" s="1412">
        <v>0</v>
      </c>
      <c r="P13" s="1412">
        <v>0</v>
      </c>
      <c r="Q13" s="1412">
        <v>0</v>
      </c>
      <c r="R13" s="1419">
        <f t="shared" si="1"/>
        <v>13</v>
      </c>
      <c r="S13" s="1411">
        <v>3</v>
      </c>
      <c r="T13" s="1412">
        <v>0</v>
      </c>
      <c r="U13" s="1412">
        <v>0</v>
      </c>
      <c r="V13" s="1412">
        <v>0</v>
      </c>
      <c r="W13" s="1412">
        <v>0</v>
      </c>
      <c r="X13" s="1412">
        <v>0</v>
      </c>
      <c r="Y13" s="1412">
        <v>0</v>
      </c>
      <c r="Z13" s="1419">
        <f t="shared" si="2"/>
        <v>3</v>
      </c>
      <c r="AJ13" s="879"/>
      <c r="AK13" s="880"/>
      <c r="AL13" s="880"/>
      <c r="AM13" s="880"/>
      <c r="AN13" s="879"/>
      <c r="AO13" s="880"/>
      <c r="AP13" s="879"/>
      <c r="AQ13" s="879"/>
      <c r="AR13" s="880"/>
      <c r="AS13" s="880"/>
      <c r="AT13" s="880"/>
      <c r="AU13" s="880"/>
      <c r="AV13" s="880"/>
      <c r="AW13" s="880"/>
    </row>
    <row r="14" spans="1:49" ht="12.95" customHeight="1" x14ac:dyDescent="0.2">
      <c r="A14" s="115">
        <v>5</v>
      </c>
      <c r="B14" s="26" t="s">
        <v>19</v>
      </c>
      <c r="C14" s="1411">
        <v>28</v>
      </c>
      <c r="D14" s="1412">
        <v>0</v>
      </c>
      <c r="E14" s="1412">
        <v>0</v>
      </c>
      <c r="F14" s="1412">
        <v>0</v>
      </c>
      <c r="G14" s="1412">
        <v>0</v>
      </c>
      <c r="H14" s="1412">
        <v>0</v>
      </c>
      <c r="I14" s="1412">
        <v>0</v>
      </c>
      <c r="J14" s="1419">
        <f t="shared" si="0"/>
        <v>28</v>
      </c>
      <c r="K14" s="1411">
        <v>17</v>
      </c>
      <c r="L14" s="1412">
        <v>3</v>
      </c>
      <c r="M14" s="1412">
        <v>9</v>
      </c>
      <c r="N14" s="1412">
        <v>2</v>
      </c>
      <c r="O14" s="1412">
        <v>3</v>
      </c>
      <c r="P14" s="1412">
        <v>3</v>
      </c>
      <c r="Q14" s="1412">
        <v>0</v>
      </c>
      <c r="R14" s="1419">
        <f t="shared" si="1"/>
        <v>37</v>
      </c>
      <c r="S14" s="1411">
        <v>8</v>
      </c>
      <c r="T14" s="1412">
        <v>0</v>
      </c>
      <c r="U14" s="1412">
        <v>0</v>
      </c>
      <c r="V14" s="1412">
        <v>0</v>
      </c>
      <c r="W14" s="1412">
        <v>0</v>
      </c>
      <c r="X14" s="1412">
        <v>0</v>
      </c>
      <c r="Y14" s="1412">
        <v>0</v>
      </c>
      <c r="Z14" s="1419">
        <f t="shared" si="2"/>
        <v>8</v>
      </c>
      <c r="AJ14" s="879"/>
      <c r="AK14" s="880"/>
      <c r="AL14" s="880"/>
      <c r="AM14" s="880"/>
      <c r="AN14" s="879"/>
      <c r="AO14" s="880"/>
      <c r="AP14" s="879"/>
      <c r="AQ14" s="879"/>
      <c r="AR14" s="880"/>
      <c r="AS14" s="880"/>
      <c r="AT14" s="880"/>
      <c r="AU14" s="880"/>
      <c r="AV14" s="880"/>
      <c r="AW14" s="880"/>
    </row>
    <row r="15" spans="1:49" ht="12.95" customHeight="1" x14ac:dyDescent="0.2">
      <c r="A15" s="115">
        <v>6</v>
      </c>
      <c r="B15" s="26" t="s">
        <v>20</v>
      </c>
      <c r="C15" s="1411">
        <v>30</v>
      </c>
      <c r="D15" s="1412">
        <v>0</v>
      </c>
      <c r="E15" s="1412">
        <v>0</v>
      </c>
      <c r="F15" s="1412">
        <v>0</v>
      </c>
      <c r="G15" s="1412">
        <v>0</v>
      </c>
      <c r="H15" s="1412">
        <v>0</v>
      </c>
      <c r="I15" s="1412">
        <v>0</v>
      </c>
      <c r="J15" s="1419">
        <f t="shared" si="0"/>
        <v>30</v>
      </c>
      <c r="K15" s="1411">
        <v>21</v>
      </c>
      <c r="L15" s="1412">
        <v>7</v>
      </c>
      <c r="M15" s="1412">
        <v>0</v>
      </c>
      <c r="N15" s="1412">
        <v>1</v>
      </c>
      <c r="O15" s="1412">
        <v>1</v>
      </c>
      <c r="P15" s="1412">
        <v>0</v>
      </c>
      <c r="Q15" s="1412">
        <v>0</v>
      </c>
      <c r="R15" s="1419">
        <f t="shared" si="1"/>
        <v>30</v>
      </c>
      <c r="S15" s="1411">
        <v>12</v>
      </c>
      <c r="T15" s="1412">
        <v>1</v>
      </c>
      <c r="U15" s="1412">
        <v>0</v>
      </c>
      <c r="V15" s="1412">
        <v>0</v>
      </c>
      <c r="W15" s="1412">
        <v>0</v>
      </c>
      <c r="X15" s="1412">
        <v>0</v>
      </c>
      <c r="Y15" s="1412">
        <v>0</v>
      </c>
      <c r="Z15" s="1419">
        <f t="shared" si="2"/>
        <v>13</v>
      </c>
      <c r="AJ15" s="879"/>
      <c r="AK15" s="880"/>
      <c r="AL15" s="880"/>
      <c r="AM15" s="880"/>
      <c r="AN15" s="879"/>
      <c r="AO15" s="880"/>
      <c r="AP15" s="879"/>
      <c r="AQ15" s="879"/>
      <c r="AR15" s="880"/>
      <c r="AS15" s="880"/>
      <c r="AT15" s="880"/>
      <c r="AU15" s="880"/>
      <c r="AV15" s="880"/>
      <c r="AW15" s="880"/>
    </row>
    <row r="16" spans="1:49" ht="12.95" customHeight="1" x14ac:dyDescent="0.2">
      <c r="A16" s="116">
        <v>7</v>
      </c>
      <c r="B16" s="32" t="s">
        <v>21</v>
      </c>
      <c r="C16" s="1411">
        <v>63</v>
      </c>
      <c r="D16" s="1412">
        <v>0</v>
      </c>
      <c r="E16" s="1412">
        <v>0</v>
      </c>
      <c r="F16" s="1412">
        <v>0</v>
      </c>
      <c r="G16" s="1412">
        <v>0</v>
      </c>
      <c r="H16" s="1412">
        <v>0</v>
      </c>
      <c r="I16" s="1412">
        <v>0</v>
      </c>
      <c r="J16" s="1419">
        <f t="shared" si="0"/>
        <v>63</v>
      </c>
      <c r="K16" s="1411">
        <v>8</v>
      </c>
      <c r="L16" s="1412">
        <v>8</v>
      </c>
      <c r="M16" s="1412">
        <v>7</v>
      </c>
      <c r="N16" s="1412">
        <v>0</v>
      </c>
      <c r="O16" s="1412">
        <v>0</v>
      </c>
      <c r="P16" s="1412">
        <v>2</v>
      </c>
      <c r="Q16" s="1412">
        <v>0</v>
      </c>
      <c r="R16" s="1419">
        <f t="shared" si="1"/>
        <v>25</v>
      </c>
      <c r="S16" s="1411">
        <v>7</v>
      </c>
      <c r="T16" s="1412">
        <v>0</v>
      </c>
      <c r="U16" s="1412">
        <v>0</v>
      </c>
      <c r="V16" s="1412">
        <v>0</v>
      </c>
      <c r="W16" s="1412">
        <v>0</v>
      </c>
      <c r="X16" s="1412">
        <v>0</v>
      </c>
      <c r="Y16" s="1412">
        <v>0</v>
      </c>
      <c r="Z16" s="1419">
        <f t="shared" si="2"/>
        <v>7</v>
      </c>
    </row>
    <row r="17" spans="1:31" ht="12.95" customHeight="1" x14ac:dyDescent="0.2">
      <c r="A17" s="115">
        <v>8</v>
      </c>
      <c r="B17" s="26" t="s">
        <v>22</v>
      </c>
      <c r="C17" s="1411">
        <v>12</v>
      </c>
      <c r="D17" s="1412">
        <v>4</v>
      </c>
      <c r="E17" s="1412">
        <v>8</v>
      </c>
      <c r="F17" s="1412">
        <v>2</v>
      </c>
      <c r="G17" s="1412">
        <v>1</v>
      </c>
      <c r="H17" s="1412">
        <v>2</v>
      </c>
      <c r="I17" s="1412">
        <v>1</v>
      </c>
      <c r="J17" s="1419">
        <f t="shared" si="0"/>
        <v>30</v>
      </c>
      <c r="K17" s="1411">
        <v>81</v>
      </c>
      <c r="L17" s="1412">
        <v>1</v>
      </c>
      <c r="M17" s="1412">
        <v>5</v>
      </c>
      <c r="N17" s="1412">
        <v>0</v>
      </c>
      <c r="O17" s="1412">
        <v>1</v>
      </c>
      <c r="P17" s="1412">
        <v>0</v>
      </c>
      <c r="Q17" s="1412">
        <v>0</v>
      </c>
      <c r="R17" s="1419">
        <f t="shared" si="1"/>
        <v>88</v>
      </c>
      <c r="S17" s="1411">
        <v>14</v>
      </c>
      <c r="T17" s="1412">
        <v>3</v>
      </c>
      <c r="U17" s="1412">
        <v>3</v>
      </c>
      <c r="V17" s="1412">
        <v>2</v>
      </c>
      <c r="W17" s="1412">
        <v>0</v>
      </c>
      <c r="X17" s="1412">
        <v>2</v>
      </c>
      <c r="Y17" s="1412">
        <v>1</v>
      </c>
      <c r="Z17" s="1419">
        <f t="shared" si="2"/>
        <v>25</v>
      </c>
    </row>
    <row r="18" spans="1:31" ht="12.95" customHeight="1" x14ac:dyDescent="0.2">
      <c r="A18" s="115">
        <v>9</v>
      </c>
      <c r="B18" s="26" t="s">
        <v>23</v>
      </c>
      <c r="C18" s="1411">
        <v>37</v>
      </c>
      <c r="D18" s="1412">
        <v>0</v>
      </c>
      <c r="E18" s="1412">
        <v>0</v>
      </c>
      <c r="F18" s="1412">
        <v>0</v>
      </c>
      <c r="G18" s="1412">
        <v>0</v>
      </c>
      <c r="H18" s="1412">
        <v>0</v>
      </c>
      <c r="I18" s="1412">
        <v>0</v>
      </c>
      <c r="J18" s="1419">
        <f t="shared" si="0"/>
        <v>37</v>
      </c>
      <c r="K18" s="1411">
        <v>15</v>
      </c>
      <c r="L18" s="1412">
        <v>6</v>
      </c>
      <c r="M18" s="1412">
        <v>2</v>
      </c>
      <c r="N18" s="1412">
        <v>0</v>
      </c>
      <c r="O18" s="1412">
        <v>1</v>
      </c>
      <c r="P18" s="1412">
        <v>0</v>
      </c>
      <c r="Q18" s="1412">
        <v>0</v>
      </c>
      <c r="R18" s="1419">
        <f t="shared" si="1"/>
        <v>24</v>
      </c>
      <c r="S18" s="1411">
        <v>7</v>
      </c>
      <c r="T18" s="1412">
        <v>0</v>
      </c>
      <c r="U18" s="1412">
        <v>0</v>
      </c>
      <c r="V18" s="1412">
        <v>0</v>
      </c>
      <c r="W18" s="1412">
        <v>0</v>
      </c>
      <c r="X18" s="1412">
        <v>0</v>
      </c>
      <c r="Y18" s="1412">
        <v>0</v>
      </c>
      <c r="Z18" s="1419">
        <f t="shared" si="2"/>
        <v>7</v>
      </c>
    </row>
    <row r="19" spans="1:31" ht="12.95" customHeight="1" x14ac:dyDescent="0.2">
      <c r="A19" s="115">
        <v>10</v>
      </c>
      <c r="B19" s="26" t="s">
        <v>24</v>
      </c>
      <c r="C19" s="1411">
        <v>37</v>
      </c>
      <c r="D19" s="1412">
        <v>0</v>
      </c>
      <c r="E19" s="1412">
        <v>1</v>
      </c>
      <c r="F19" s="1412">
        <v>0</v>
      </c>
      <c r="G19" s="1412">
        <v>0</v>
      </c>
      <c r="H19" s="1412">
        <v>0</v>
      </c>
      <c r="I19" s="1412">
        <v>0</v>
      </c>
      <c r="J19" s="1419">
        <f t="shared" si="0"/>
        <v>38</v>
      </c>
      <c r="K19" s="1411">
        <v>26</v>
      </c>
      <c r="L19" s="1412">
        <v>9</v>
      </c>
      <c r="M19" s="1412">
        <v>5</v>
      </c>
      <c r="N19" s="1412">
        <v>2</v>
      </c>
      <c r="O19" s="1412">
        <v>1</v>
      </c>
      <c r="P19" s="1412">
        <v>0</v>
      </c>
      <c r="Q19" s="1412">
        <v>0</v>
      </c>
      <c r="R19" s="1419">
        <f t="shared" si="1"/>
        <v>43</v>
      </c>
      <c r="S19" s="1411">
        <v>18</v>
      </c>
      <c r="T19" s="1412">
        <v>0</v>
      </c>
      <c r="U19" s="1412">
        <v>0</v>
      </c>
      <c r="V19" s="1412">
        <v>0</v>
      </c>
      <c r="W19" s="1412">
        <v>0</v>
      </c>
      <c r="X19" s="1412">
        <v>0</v>
      </c>
      <c r="Y19" s="1412">
        <v>0</v>
      </c>
      <c r="Z19" s="1419">
        <f t="shared" si="2"/>
        <v>18</v>
      </c>
    </row>
    <row r="20" spans="1:31" ht="12.95" customHeight="1" x14ac:dyDescent="0.2">
      <c r="A20" s="115">
        <v>11</v>
      </c>
      <c r="B20" s="26" t="s">
        <v>25</v>
      </c>
      <c r="C20" s="1411">
        <v>34</v>
      </c>
      <c r="D20" s="1412">
        <v>0</v>
      </c>
      <c r="E20" s="1412">
        <v>0</v>
      </c>
      <c r="F20" s="1412">
        <v>0</v>
      </c>
      <c r="G20" s="1412">
        <v>0</v>
      </c>
      <c r="H20" s="1412">
        <v>0</v>
      </c>
      <c r="I20" s="1412">
        <v>0</v>
      </c>
      <c r="J20" s="1419">
        <f t="shared" si="0"/>
        <v>34</v>
      </c>
      <c r="K20" s="1411">
        <v>22</v>
      </c>
      <c r="L20" s="1412">
        <v>3</v>
      </c>
      <c r="M20" s="1412">
        <v>6</v>
      </c>
      <c r="N20" s="1412">
        <v>1</v>
      </c>
      <c r="O20" s="1412">
        <v>0</v>
      </c>
      <c r="P20" s="1412">
        <v>1</v>
      </c>
      <c r="Q20" s="1412">
        <v>0</v>
      </c>
      <c r="R20" s="1419">
        <f t="shared" si="1"/>
        <v>33</v>
      </c>
      <c r="S20" s="1411">
        <v>19</v>
      </c>
      <c r="T20" s="1412">
        <v>0</v>
      </c>
      <c r="U20" s="1412">
        <v>0</v>
      </c>
      <c r="V20" s="1412">
        <v>0</v>
      </c>
      <c r="W20" s="1412">
        <v>0</v>
      </c>
      <c r="X20" s="1412">
        <v>0</v>
      </c>
      <c r="Y20" s="1412">
        <v>0</v>
      </c>
      <c r="Z20" s="1419">
        <f t="shared" si="2"/>
        <v>19</v>
      </c>
    </row>
    <row r="21" spans="1:31" ht="12.95" customHeight="1" x14ac:dyDescent="0.2">
      <c r="A21" s="115">
        <v>12</v>
      </c>
      <c r="B21" s="26" t="s">
        <v>26</v>
      </c>
      <c r="C21" s="1411">
        <v>79</v>
      </c>
      <c r="D21" s="1412">
        <v>1</v>
      </c>
      <c r="E21" s="1412">
        <v>1</v>
      </c>
      <c r="F21" s="1412">
        <v>0</v>
      </c>
      <c r="G21" s="1412">
        <v>0</v>
      </c>
      <c r="H21" s="1412">
        <v>0</v>
      </c>
      <c r="I21" s="1412">
        <v>0</v>
      </c>
      <c r="J21" s="1419">
        <f t="shared" si="0"/>
        <v>81</v>
      </c>
      <c r="K21" s="1411">
        <v>47</v>
      </c>
      <c r="L21" s="1412">
        <v>13</v>
      </c>
      <c r="M21" s="1412">
        <v>9</v>
      </c>
      <c r="N21" s="1412">
        <v>2</v>
      </c>
      <c r="O21" s="1412">
        <v>1</v>
      </c>
      <c r="P21" s="1412">
        <v>0</v>
      </c>
      <c r="Q21" s="1412">
        <v>1</v>
      </c>
      <c r="R21" s="1419">
        <f t="shared" si="1"/>
        <v>73</v>
      </c>
      <c r="S21" s="1411">
        <v>41</v>
      </c>
      <c r="T21" s="1412">
        <v>1</v>
      </c>
      <c r="U21" s="1412">
        <v>0</v>
      </c>
      <c r="V21" s="1412">
        <v>0</v>
      </c>
      <c r="W21" s="1412">
        <v>0</v>
      </c>
      <c r="X21" s="1412">
        <v>0</v>
      </c>
      <c r="Y21" s="1412">
        <v>0</v>
      </c>
      <c r="Z21" s="1419">
        <f t="shared" si="2"/>
        <v>42</v>
      </c>
    </row>
    <row r="22" spans="1:31" ht="12.95" customHeight="1" x14ac:dyDescent="0.2">
      <c r="A22" s="115">
        <v>13</v>
      </c>
      <c r="B22" s="26" t="s">
        <v>27</v>
      </c>
      <c r="C22" s="1411">
        <v>55</v>
      </c>
      <c r="D22" s="1412">
        <v>0</v>
      </c>
      <c r="E22" s="1412">
        <v>1</v>
      </c>
      <c r="F22" s="1412">
        <v>0</v>
      </c>
      <c r="G22" s="1412">
        <v>0</v>
      </c>
      <c r="H22" s="1412">
        <v>0</v>
      </c>
      <c r="I22" s="1412">
        <v>0</v>
      </c>
      <c r="J22" s="1419">
        <f t="shared" si="0"/>
        <v>56</v>
      </c>
      <c r="K22" s="1411">
        <v>24</v>
      </c>
      <c r="L22" s="1412">
        <v>9</v>
      </c>
      <c r="M22" s="1412">
        <v>6</v>
      </c>
      <c r="N22" s="1412">
        <v>1</v>
      </c>
      <c r="O22" s="1412">
        <v>1</v>
      </c>
      <c r="P22" s="1412">
        <v>0</v>
      </c>
      <c r="Q22" s="1412">
        <v>0</v>
      </c>
      <c r="R22" s="1419">
        <f t="shared" si="1"/>
        <v>41</v>
      </c>
      <c r="S22" s="1411">
        <v>20</v>
      </c>
      <c r="T22" s="1412">
        <v>2</v>
      </c>
      <c r="U22" s="1412">
        <v>1</v>
      </c>
      <c r="V22" s="1412">
        <v>0</v>
      </c>
      <c r="W22" s="1412">
        <v>0</v>
      </c>
      <c r="X22" s="1412">
        <v>0</v>
      </c>
      <c r="Y22" s="1412">
        <v>0</v>
      </c>
      <c r="Z22" s="1419">
        <f t="shared" si="2"/>
        <v>23</v>
      </c>
    </row>
    <row r="23" spans="1:31" ht="12.95" customHeight="1" x14ac:dyDescent="0.2">
      <c r="A23" s="115">
        <v>14</v>
      </c>
      <c r="B23" s="26" t="s">
        <v>28</v>
      </c>
      <c r="C23" s="1411">
        <v>57</v>
      </c>
      <c r="D23" s="1412">
        <v>1</v>
      </c>
      <c r="E23" s="1412">
        <v>0</v>
      </c>
      <c r="F23" s="1412">
        <v>0</v>
      </c>
      <c r="G23" s="1412">
        <v>0</v>
      </c>
      <c r="H23" s="1412">
        <v>0</v>
      </c>
      <c r="I23" s="1412">
        <v>0</v>
      </c>
      <c r="J23" s="1419">
        <f t="shared" si="0"/>
        <v>58</v>
      </c>
      <c r="K23" s="1411">
        <v>11</v>
      </c>
      <c r="L23" s="1412">
        <v>3</v>
      </c>
      <c r="M23" s="1412">
        <v>3</v>
      </c>
      <c r="N23" s="1412">
        <v>0</v>
      </c>
      <c r="O23" s="1412">
        <v>0</v>
      </c>
      <c r="P23" s="1412">
        <v>0</v>
      </c>
      <c r="Q23" s="1412">
        <v>0</v>
      </c>
      <c r="R23" s="1419">
        <f t="shared" si="1"/>
        <v>17</v>
      </c>
      <c r="S23" s="1411">
        <v>17</v>
      </c>
      <c r="T23" s="1412">
        <v>1</v>
      </c>
      <c r="U23" s="1412">
        <v>0</v>
      </c>
      <c r="V23" s="1412">
        <v>0</v>
      </c>
      <c r="W23" s="1412">
        <v>0</v>
      </c>
      <c r="X23" s="1412">
        <v>0</v>
      </c>
      <c r="Y23" s="1412">
        <v>0</v>
      </c>
      <c r="Z23" s="1419">
        <f t="shared" si="2"/>
        <v>18</v>
      </c>
    </row>
    <row r="24" spans="1:31" ht="14.25" customHeight="1" thickBot="1" x14ac:dyDescent="0.25">
      <c r="A24" s="123">
        <v>15</v>
      </c>
      <c r="B24" s="34" t="s">
        <v>29</v>
      </c>
      <c r="C24" s="1413">
        <v>56</v>
      </c>
      <c r="D24" s="1414">
        <v>1</v>
      </c>
      <c r="E24" s="1414">
        <v>0</v>
      </c>
      <c r="F24" s="1414">
        <v>0</v>
      </c>
      <c r="G24" s="1414">
        <v>0</v>
      </c>
      <c r="H24" s="1414">
        <v>0</v>
      </c>
      <c r="I24" s="1414">
        <v>0</v>
      </c>
      <c r="J24" s="1420">
        <f t="shared" si="0"/>
        <v>57</v>
      </c>
      <c r="K24" s="1413">
        <v>51</v>
      </c>
      <c r="L24" s="1414">
        <v>11</v>
      </c>
      <c r="M24" s="1414">
        <v>3</v>
      </c>
      <c r="N24" s="1414">
        <v>2</v>
      </c>
      <c r="O24" s="1414">
        <v>1</v>
      </c>
      <c r="P24" s="1414">
        <v>1</v>
      </c>
      <c r="Q24" s="1414">
        <v>0</v>
      </c>
      <c r="R24" s="1420">
        <f t="shared" si="1"/>
        <v>69</v>
      </c>
      <c r="S24" s="1413">
        <v>48</v>
      </c>
      <c r="T24" s="1414">
        <v>0</v>
      </c>
      <c r="U24" s="1414">
        <v>0</v>
      </c>
      <c r="V24" s="1414">
        <v>0</v>
      </c>
      <c r="W24" s="1414">
        <v>0</v>
      </c>
      <c r="X24" s="1414">
        <v>0</v>
      </c>
      <c r="Y24" s="1414">
        <v>0</v>
      </c>
      <c r="Z24" s="1420">
        <f t="shared" si="2"/>
        <v>48</v>
      </c>
    </row>
    <row r="25" spans="1:31" s="624" customFormat="1" ht="14.25" customHeight="1" thickBot="1" x14ac:dyDescent="0.25">
      <c r="A25" s="228"/>
      <c r="B25" s="915" t="s">
        <v>564</v>
      </c>
      <c r="C25" s="1415">
        <f t="shared" ref="C25:Z25" si="3">SUM(C10:C24)</f>
        <v>597</v>
      </c>
      <c r="D25" s="1415">
        <f t="shared" si="3"/>
        <v>7</v>
      </c>
      <c r="E25" s="1415">
        <f t="shared" si="3"/>
        <v>11</v>
      </c>
      <c r="F25" s="1415">
        <f t="shared" si="3"/>
        <v>2</v>
      </c>
      <c r="G25" s="1415">
        <f t="shared" si="3"/>
        <v>1</v>
      </c>
      <c r="H25" s="1415">
        <f t="shared" si="3"/>
        <v>2</v>
      </c>
      <c r="I25" s="1416">
        <f t="shared" si="3"/>
        <v>1</v>
      </c>
      <c r="J25" s="1421">
        <f>SUM(J10:J24)</f>
        <v>621</v>
      </c>
      <c r="K25" s="1417">
        <f t="shared" si="3"/>
        <v>372</v>
      </c>
      <c r="L25" s="916">
        <f t="shared" si="3"/>
        <v>89</v>
      </c>
      <c r="M25" s="916">
        <f t="shared" si="3"/>
        <v>71</v>
      </c>
      <c r="N25" s="916">
        <f t="shared" si="3"/>
        <v>15</v>
      </c>
      <c r="O25" s="916">
        <f t="shared" si="3"/>
        <v>12</v>
      </c>
      <c r="P25" s="916">
        <f t="shared" si="3"/>
        <v>8</v>
      </c>
      <c r="Q25" s="916">
        <f t="shared" si="3"/>
        <v>1</v>
      </c>
      <c r="R25" s="1421">
        <f t="shared" si="3"/>
        <v>568</v>
      </c>
      <c r="S25" s="1415">
        <f t="shared" si="3"/>
        <v>272</v>
      </c>
      <c r="T25" s="1415">
        <f t="shared" si="3"/>
        <v>9</v>
      </c>
      <c r="U25" s="1415">
        <f t="shared" si="3"/>
        <v>4</v>
      </c>
      <c r="V25" s="1415">
        <f t="shared" si="3"/>
        <v>2</v>
      </c>
      <c r="W25" s="1415">
        <f t="shared" si="3"/>
        <v>0</v>
      </c>
      <c r="X25" s="1415">
        <f t="shared" si="3"/>
        <v>2</v>
      </c>
      <c r="Y25" s="1415">
        <f t="shared" si="3"/>
        <v>1</v>
      </c>
      <c r="Z25" s="1421">
        <f t="shared" si="3"/>
        <v>290</v>
      </c>
    </row>
    <row r="26" spans="1:31" ht="14.25" customHeight="1" thickBot="1" x14ac:dyDescent="0.25">
      <c r="A26" s="1378"/>
      <c r="B26" s="1638" t="s">
        <v>565</v>
      </c>
      <c r="C26" s="1661">
        <v>648</v>
      </c>
      <c r="D26" s="1661">
        <v>6</v>
      </c>
      <c r="E26" s="1661">
        <v>3</v>
      </c>
      <c r="F26" s="1661">
        <v>0</v>
      </c>
      <c r="G26" s="1661">
        <v>0</v>
      </c>
      <c r="H26" s="1661">
        <v>0</v>
      </c>
      <c r="I26" s="1663">
        <v>0</v>
      </c>
      <c r="J26" s="1662">
        <v>657</v>
      </c>
      <c r="K26" s="1664">
        <v>290</v>
      </c>
      <c r="L26" s="1639">
        <v>88</v>
      </c>
      <c r="M26" s="1639">
        <v>72</v>
      </c>
      <c r="N26" s="1639">
        <v>15</v>
      </c>
      <c r="O26" s="1639">
        <v>11</v>
      </c>
      <c r="P26" s="1639">
        <v>12</v>
      </c>
      <c r="Q26" s="1639">
        <v>2</v>
      </c>
      <c r="R26" s="1662">
        <v>490</v>
      </c>
      <c r="S26" s="1661">
        <v>275</v>
      </c>
      <c r="T26" s="1661">
        <v>5</v>
      </c>
      <c r="U26" s="1661">
        <v>1</v>
      </c>
      <c r="V26" s="1661">
        <v>0</v>
      </c>
      <c r="W26" s="1661">
        <v>0</v>
      </c>
      <c r="X26" s="1661">
        <v>0</v>
      </c>
      <c r="Y26" s="1661">
        <v>0</v>
      </c>
      <c r="Z26" s="1662">
        <v>281</v>
      </c>
    </row>
    <row r="27" spans="1:31" x14ac:dyDescent="0.2">
      <c r="A27" s="1" t="s">
        <v>193</v>
      </c>
    </row>
    <row r="28" spans="1:31" x14ac:dyDescent="0.2">
      <c r="A28" s="1"/>
    </row>
    <row r="29" spans="1:31" x14ac:dyDescent="0.2">
      <c r="A29" s="8"/>
      <c r="B29" s="1422" t="s">
        <v>498</v>
      </c>
      <c r="AE29" s="827" t="s">
        <v>161</v>
      </c>
    </row>
    <row r="30" spans="1:31" ht="13.5" thickBot="1" x14ac:dyDescent="0.25">
      <c r="B30" s="4" t="s">
        <v>87</v>
      </c>
      <c r="C30" s="879"/>
      <c r="D30" s="852"/>
      <c r="E30" s="852"/>
      <c r="F30" s="852"/>
      <c r="G30" s="879"/>
      <c r="H30" s="879"/>
      <c r="I30" s="852"/>
      <c r="J30" s="879"/>
      <c r="K30" s="879"/>
      <c r="L30" s="852"/>
      <c r="M30" s="852"/>
      <c r="N30" s="852"/>
      <c r="O30" s="852"/>
      <c r="P30" s="852"/>
      <c r="Q30" s="852"/>
      <c r="R30" s="852"/>
    </row>
    <row r="31" spans="1:31" ht="27.75" customHeight="1" thickBot="1" x14ac:dyDescent="0.25">
      <c r="A31" s="108"/>
      <c r="B31" s="109"/>
      <c r="C31" s="1865" t="s">
        <v>496</v>
      </c>
      <c r="D31" s="1866"/>
      <c r="E31" s="1866"/>
      <c r="F31" s="1866"/>
      <c r="G31" s="1866"/>
      <c r="H31" s="1866"/>
      <c r="I31" s="1866"/>
      <c r="J31" s="1867"/>
      <c r="K31" s="1862" t="s">
        <v>497</v>
      </c>
      <c r="L31" s="1863"/>
      <c r="M31" s="1863"/>
      <c r="N31" s="1863"/>
      <c r="O31" s="1863"/>
      <c r="P31" s="1863"/>
      <c r="Q31" s="1863"/>
      <c r="R31" s="1864"/>
    </row>
    <row r="32" spans="1:31" ht="24.75" thickBot="1" x14ac:dyDescent="0.25">
      <c r="A32" s="121" t="s">
        <v>2</v>
      </c>
      <c r="B32" s="9" t="s">
        <v>3</v>
      </c>
      <c r="C32" s="1401" t="s">
        <v>93</v>
      </c>
      <c r="D32" s="1402" t="s">
        <v>6</v>
      </c>
      <c r="E32" s="1403" t="s">
        <v>13</v>
      </c>
      <c r="F32" s="1403" t="s">
        <v>9</v>
      </c>
      <c r="G32" s="1403" t="s">
        <v>94</v>
      </c>
      <c r="H32" s="1403" t="s">
        <v>487</v>
      </c>
      <c r="I32" s="1403" t="s">
        <v>492</v>
      </c>
      <c r="J32" s="212" t="s">
        <v>14</v>
      </c>
      <c r="K32" s="1401" t="s">
        <v>93</v>
      </c>
      <c r="L32" s="1402" t="s">
        <v>6</v>
      </c>
      <c r="M32" s="1403" t="s">
        <v>13</v>
      </c>
      <c r="N32" s="1403" t="s">
        <v>9</v>
      </c>
      <c r="O32" s="1403" t="s">
        <v>94</v>
      </c>
      <c r="P32" s="1403" t="s">
        <v>487</v>
      </c>
      <c r="Q32" s="1406" t="s">
        <v>492</v>
      </c>
      <c r="R32" s="212" t="s">
        <v>14</v>
      </c>
    </row>
    <row r="33" spans="1:22" x14ac:dyDescent="0.2">
      <c r="A33" s="114">
        <v>1</v>
      </c>
      <c r="B33" s="32" t="s">
        <v>15</v>
      </c>
      <c r="C33" s="1665">
        <v>5</v>
      </c>
      <c r="D33" s="1666">
        <v>1</v>
      </c>
      <c r="E33" s="1666">
        <v>0</v>
      </c>
      <c r="F33" s="1666">
        <v>0</v>
      </c>
      <c r="G33" s="1666">
        <v>1</v>
      </c>
      <c r="H33" s="1666">
        <v>0</v>
      </c>
      <c r="I33" s="1667">
        <v>0</v>
      </c>
      <c r="J33" s="1418">
        <f t="shared" ref="J33:J47" si="4">SUM(C33:I33)</f>
        <v>7</v>
      </c>
      <c r="K33" s="1665">
        <f>'Tab_3_5_-_hjemmetjenester'!AE10+'3-5A-2 avl. og oms.l'!C10+'3-5A-2 avl. og oms.l'!K10+'3-5A-2 avl. og oms.l'!S10-'3-5A-2 avl. og oms.l'!C33</f>
        <v>294</v>
      </c>
      <c r="L33" s="1666">
        <f>'Tab_3_5_-_hjemmetjenester'!AF10+'3-5A-2 avl. og oms.l'!D10+'3-5A-2 avl. og oms.l'!L10+'3-5A-2 avl. og oms.l'!T10-'3-5A-2 avl. og oms.l'!D33</f>
        <v>223</v>
      </c>
      <c r="M33" s="1666">
        <f>'Tab_3_5_-_hjemmetjenester'!AG10+'3-5A-2 avl. og oms.l'!E10+'3-5A-2 avl. og oms.l'!M10+'3-5A-2 avl. og oms.l'!U10-'3-5A-2 avl. og oms.l'!E33</f>
        <v>190</v>
      </c>
      <c r="N33" s="1666">
        <f>'Tab_3_5_-_hjemmetjenester'!AH10+'3-5A-2 avl. og oms.l'!F10+'3-5A-2 avl. og oms.l'!N10+'3-5A-2 avl. og oms.l'!V10-'3-5A-2 avl. og oms.l'!F33</f>
        <v>86</v>
      </c>
      <c r="O33" s="1666">
        <f>'Tab_3_5_-_hjemmetjenester'!AI10+'3-5A-2 avl. og oms.l'!G10+'3-5A-2 avl. og oms.l'!O10+'3-5A-2 avl. og oms.l'!W10-'3-5A-2 avl. og oms.l'!G33</f>
        <v>75</v>
      </c>
      <c r="P33" s="1666">
        <f>'Tab_3_5_-_hjemmetjenester'!AJ10+'3-5A-2 avl. og oms.l'!H10+'3-5A-2 avl. og oms.l'!P10+'3-5A-2 avl. og oms.l'!X10-'3-5A-2 avl. og oms.l'!H33</f>
        <v>63</v>
      </c>
      <c r="Q33" s="1667">
        <f>'Tab_3_5_-_hjemmetjenester'!AK10+'3-5A-2 avl. og oms.l'!I10+'3-5A-2 avl. og oms.l'!Q10+'3-5A-2 avl. og oms.l'!Y10-'3-5A-2 avl. og oms.l'!I33</f>
        <v>15</v>
      </c>
      <c r="R33" s="1418">
        <f t="shared" ref="R33:R47" si="5">SUM(K33:Q33)</f>
        <v>946</v>
      </c>
    </row>
    <row r="34" spans="1:22" x14ac:dyDescent="0.2">
      <c r="A34" s="115">
        <v>2</v>
      </c>
      <c r="B34" s="26" t="s">
        <v>16</v>
      </c>
      <c r="C34" s="1668">
        <v>8</v>
      </c>
      <c r="D34" s="1412">
        <v>5</v>
      </c>
      <c r="E34" s="1412">
        <v>0</v>
      </c>
      <c r="F34" s="1412">
        <v>0</v>
      </c>
      <c r="G34" s="1412">
        <v>0</v>
      </c>
      <c r="H34" s="1412">
        <v>1</v>
      </c>
      <c r="I34" s="1669">
        <v>0</v>
      </c>
      <c r="J34" s="1419">
        <f t="shared" si="4"/>
        <v>14</v>
      </c>
      <c r="K34" s="1668">
        <f>'Tab_3_5_-_hjemmetjenester'!AE11+'3-5A-2 avl. og oms.l'!C11+'3-5A-2 avl. og oms.l'!K11+'3-5A-2 avl. og oms.l'!S11-'3-5A-2 avl. og oms.l'!C34</f>
        <v>318</v>
      </c>
      <c r="L34" s="1412">
        <f>'Tab_3_5_-_hjemmetjenester'!AF11+'3-5A-2 avl. og oms.l'!D11+'3-5A-2 avl. og oms.l'!L11+'3-5A-2 avl. og oms.l'!T11-'3-5A-2 avl. og oms.l'!D34</f>
        <v>272</v>
      </c>
      <c r="M34" s="1412">
        <f>'Tab_3_5_-_hjemmetjenester'!AG11+'3-5A-2 avl. og oms.l'!E11+'3-5A-2 avl. og oms.l'!M11+'3-5A-2 avl. og oms.l'!U11-'3-5A-2 avl. og oms.l'!E34</f>
        <v>201</v>
      </c>
      <c r="N34" s="1412">
        <f>'Tab_3_5_-_hjemmetjenester'!AH11+'3-5A-2 avl. og oms.l'!F11+'3-5A-2 avl. og oms.l'!N11+'3-5A-2 avl. og oms.l'!V11-'3-5A-2 avl. og oms.l'!F34</f>
        <v>73</v>
      </c>
      <c r="O34" s="1412">
        <f>'Tab_3_5_-_hjemmetjenester'!AI11+'3-5A-2 avl. og oms.l'!G11+'3-5A-2 avl. og oms.l'!O11+'3-5A-2 avl. og oms.l'!W11-'3-5A-2 avl. og oms.l'!G34</f>
        <v>92</v>
      </c>
      <c r="P34" s="1412">
        <f>'Tab_3_5_-_hjemmetjenester'!AJ11+'3-5A-2 avl. og oms.l'!H11+'3-5A-2 avl. og oms.l'!P11+'3-5A-2 avl. og oms.l'!X11-'3-5A-2 avl. og oms.l'!H34</f>
        <v>55</v>
      </c>
      <c r="Q34" s="1669">
        <f>'Tab_3_5_-_hjemmetjenester'!AK11+'3-5A-2 avl. og oms.l'!I11+'3-5A-2 avl. og oms.l'!Q11+'3-5A-2 avl. og oms.l'!Y11-'3-5A-2 avl. og oms.l'!I34</f>
        <v>25</v>
      </c>
      <c r="R34" s="1419">
        <f t="shared" si="5"/>
        <v>1036</v>
      </c>
      <c r="V34" s="827" t="s">
        <v>161</v>
      </c>
    </row>
    <row r="35" spans="1:22" x14ac:dyDescent="0.2">
      <c r="A35" s="115">
        <v>3</v>
      </c>
      <c r="B35" s="26" t="s">
        <v>17</v>
      </c>
      <c r="C35" s="1668">
        <v>9</v>
      </c>
      <c r="D35" s="1412">
        <v>0</v>
      </c>
      <c r="E35" s="1412">
        <v>0</v>
      </c>
      <c r="F35" s="1412">
        <v>1</v>
      </c>
      <c r="G35" s="1412">
        <v>0</v>
      </c>
      <c r="H35" s="1412">
        <v>0</v>
      </c>
      <c r="I35" s="1669">
        <v>0</v>
      </c>
      <c r="J35" s="1419">
        <f t="shared" si="4"/>
        <v>10</v>
      </c>
      <c r="K35" s="1668">
        <f>'Tab_3_5_-_hjemmetjenester'!AE12+'3-5A-2 avl. og oms.l'!C12+'3-5A-2 avl. og oms.l'!K12+'3-5A-2 avl. og oms.l'!S12-'3-5A-2 avl. og oms.l'!C35</f>
        <v>302</v>
      </c>
      <c r="L35" s="1412">
        <f>'Tab_3_5_-_hjemmetjenester'!AF12+'3-5A-2 avl. og oms.l'!D12+'3-5A-2 avl. og oms.l'!L12+'3-5A-2 avl. og oms.l'!T12-'3-5A-2 avl. og oms.l'!D35</f>
        <v>255</v>
      </c>
      <c r="M35" s="1412">
        <f>'Tab_3_5_-_hjemmetjenester'!AG12+'3-5A-2 avl. og oms.l'!E12+'3-5A-2 avl. og oms.l'!M12+'3-5A-2 avl. og oms.l'!U12-'3-5A-2 avl. og oms.l'!E35</f>
        <v>242</v>
      </c>
      <c r="N35" s="1412">
        <f>'Tab_3_5_-_hjemmetjenester'!AH12+'3-5A-2 avl. og oms.l'!F12+'3-5A-2 avl. og oms.l'!N12+'3-5A-2 avl. og oms.l'!V12-'3-5A-2 avl. og oms.l'!F35</f>
        <v>86</v>
      </c>
      <c r="O35" s="1412">
        <f>'Tab_3_5_-_hjemmetjenester'!AI12+'3-5A-2 avl. og oms.l'!G12+'3-5A-2 avl. og oms.l'!O12+'3-5A-2 avl. og oms.l'!W12-'3-5A-2 avl. og oms.l'!G35</f>
        <v>78</v>
      </c>
      <c r="P35" s="1412">
        <f>'Tab_3_5_-_hjemmetjenester'!AJ12+'3-5A-2 avl. og oms.l'!H12+'3-5A-2 avl. og oms.l'!P12+'3-5A-2 avl. og oms.l'!X12-'3-5A-2 avl. og oms.l'!H35</f>
        <v>73</v>
      </c>
      <c r="Q35" s="1669">
        <f>'Tab_3_5_-_hjemmetjenester'!AK12+'3-5A-2 avl. og oms.l'!I12+'3-5A-2 avl. og oms.l'!Q12+'3-5A-2 avl. og oms.l'!Y12-'3-5A-2 avl. og oms.l'!I35</f>
        <v>26</v>
      </c>
      <c r="R35" s="1419">
        <f t="shared" si="5"/>
        <v>1062</v>
      </c>
    </row>
    <row r="36" spans="1:22" x14ac:dyDescent="0.2">
      <c r="A36" s="115">
        <v>4</v>
      </c>
      <c r="B36" s="26" t="s">
        <v>18</v>
      </c>
      <c r="C36" s="1668">
        <v>7</v>
      </c>
      <c r="D36" s="1412">
        <v>5</v>
      </c>
      <c r="E36" s="1412">
        <v>5</v>
      </c>
      <c r="F36" s="1412">
        <v>0</v>
      </c>
      <c r="G36" s="1412">
        <v>0</v>
      </c>
      <c r="H36" s="1412">
        <v>0</v>
      </c>
      <c r="I36" s="1669">
        <v>0</v>
      </c>
      <c r="J36" s="1419">
        <f t="shared" si="4"/>
        <v>17</v>
      </c>
      <c r="K36" s="1668">
        <f>'Tab_3_5_-_hjemmetjenester'!AE13+'3-5A-2 avl. og oms.l'!C13+'3-5A-2 avl. og oms.l'!K13+'3-5A-2 avl. og oms.l'!S13-'3-5A-2 avl. og oms.l'!C36</f>
        <v>210</v>
      </c>
      <c r="L36" s="1412">
        <f>'Tab_3_5_-_hjemmetjenester'!AF13+'3-5A-2 avl. og oms.l'!D13+'3-5A-2 avl. og oms.l'!L13+'3-5A-2 avl. og oms.l'!T13-'3-5A-2 avl. og oms.l'!D36</f>
        <v>118</v>
      </c>
      <c r="M36" s="1412">
        <f>'Tab_3_5_-_hjemmetjenester'!AG13+'3-5A-2 avl. og oms.l'!E13+'3-5A-2 avl. og oms.l'!M13+'3-5A-2 avl. og oms.l'!U13-'3-5A-2 avl. og oms.l'!E36</f>
        <v>117</v>
      </c>
      <c r="N36" s="1412">
        <f>'Tab_3_5_-_hjemmetjenester'!AH13+'3-5A-2 avl. og oms.l'!F13+'3-5A-2 avl. og oms.l'!N13+'3-5A-2 avl. og oms.l'!V13-'3-5A-2 avl. og oms.l'!F36</f>
        <v>57</v>
      </c>
      <c r="O36" s="1412">
        <f>'Tab_3_5_-_hjemmetjenester'!AI13+'3-5A-2 avl. og oms.l'!G13+'3-5A-2 avl. og oms.l'!O13+'3-5A-2 avl. og oms.l'!W13-'3-5A-2 avl. og oms.l'!G36</f>
        <v>75</v>
      </c>
      <c r="P36" s="1412">
        <f>'Tab_3_5_-_hjemmetjenester'!AJ13+'3-5A-2 avl. og oms.l'!H13+'3-5A-2 avl. og oms.l'!P13+'3-5A-2 avl. og oms.l'!X13-'3-5A-2 avl. og oms.l'!H36</f>
        <v>74</v>
      </c>
      <c r="Q36" s="1669">
        <f>'Tab_3_5_-_hjemmetjenester'!AK13+'3-5A-2 avl. og oms.l'!I13+'3-5A-2 avl. og oms.l'!Q13+'3-5A-2 avl. og oms.l'!Y13-'3-5A-2 avl. og oms.l'!I36</f>
        <v>23</v>
      </c>
      <c r="R36" s="1419">
        <f t="shared" si="5"/>
        <v>674</v>
      </c>
    </row>
    <row r="37" spans="1:22" x14ac:dyDescent="0.2">
      <c r="A37" s="115">
        <v>5</v>
      </c>
      <c r="B37" s="26" t="s">
        <v>19</v>
      </c>
      <c r="C37" s="1668">
        <v>4</v>
      </c>
      <c r="D37" s="1412">
        <v>0</v>
      </c>
      <c r="E37" s="1412">
        <v>6</v>
      </c>
      <c r="F37" s="1412">
        <v>0</v>
      </c>
      <c r="G37" s="1412">
        <v>1</v>
      </c>
      <c r="H37" s="1412">
        <v>2</v>
      </c>
      <c r="I37" s="1669">
        <v>0</v>
      </c>
      <c r="J37" s="1419">
        <f t="shared" si="4"/>
        <v>13</v>
      </c>
      <c r="K37" s="1668">
        <f>'Tab_3_5_-_hjemmetjenester'!AE14+'3-5A-2 avl. og oms.l'!C14+'3-5A-2 avl. og oms.l'!K14+'3-5A-2 avl. og oms.l'!S14-'3-5A-2 avl. og oms.l'!C37</f>
        <v>246</v>
      </c>
      <c r="L37" s="1412">
        <f>'Tab_3_5_-_hjemmetjenester'!AF14+'3-5A-2 avl. og oms.l'!D14+'3-5A-2 avl. og oms.l'!L14+'3-5A-2 avl. og oms.l'!T14-'3-5A-2 avl. og oms.l'!D37</f>
        <v>200</v>
      </c>
      <c r="M37" s="1412">
        <f>'Tab_3_5_-_hjemmetjenester'!AG14+'3-5A-2 avl. og oms.l'!E14+'3-5A-2 avl. og oms.l'!M14+'3-5A-2 avl. og oms.l'!U14-'3-5A-2 avl. og oms.l'!E37</f>
        <v>337</v>
      </c>
      <c r="N37" s="1412">
        <f>'Tab_3_5_-_hjemmetjenester'!AH14+'3-5A-2 avl. og oms.l'!F14+'3-5A-2 avl. og oms.l'!N14+'3-5A-2 avl. og oms.l'!V14-'3-5A-2 avl. og oms.l'!F37</f>
        <v>164</v>
      </c>
      <c r="O37" s="1412">
        <f>'Tab_3_5_-_hjemmetjenester'!AI14+'3-5A-2 avl. og oms.l'!G14+'3-5A-2 avl. og oms.l'!O14+'3-5A-2 avl. og oms.l'!W14-'3-5A-2 avl. og oms.l'!G37</f>
        <v>243</v>
      </c>
      <c r="P37" s="1412">
        <f>'Tab_3_5_-_hjemmetjenester'!AJ14+'3-5A-2 avl. og oms.l'!H14+'3-5A-2 avl. og oms.l'!P14+'3-5A-2 avl. og oms.l'!X14-'3-5A-2 avl. og oms.l'!H37</f>
        <v>164</v>
      </c>
      <c r="Q37" s="1669">
        <f>'Tab_3_5_-_hjemmetjenester'!AK14+'3-5A-2 avl. og oms.l'!I14+'3-5A-2 avl. og oms.l'!Q14+'3-5A-2 avl. og oms.l'!Y14-'3-5A-2 avl. og oms.l'!I37</f>
        <v>51</v>
      </c>
      <c r="R37" s="1419">
        <f t="shared" si="5"/>
        <v>1405</v>
      </c>
    </row>
    <row r="38" spans="1:22" x14ac:dyDescent="0.2">
      <c r="A38" s="115">
        <v>6</v>
      </c>
      <c r="B38" s="26" t="s">
        <v>20</v>
      </c>
      <c r="C38" s="1668">
        <v>0</v>
      </c>
      <c r="D38" s="1412">
        <v>0</v>
      </c>
      <c r="E38" s="1412">
        <v>0</v>
      </c>
      <c r="F38" s="1412">
        <v>0</v>
      </c>
      <c r="G38" s="1412">
        <v>0</v>
      </c>
      <c r="H38" s="1412">
        <v>0</v>
      </c>
      <c r="I38" s="1669">
        <v>0</v>
      </c>
      <c r="J38" s="1419">
        <f t="shared" si="4"/>
        <v>0</v>
      </c>
      <c r="K38" s="1668">
        <f>'Tab_3_5_-_hjemmetjenester'!AE15+'3-5A-2 avl. og oms.l'!C15+'3-5A-2 avl. og oms.l'!K15+'3-5A-2 avl. og oms.l'!S15-'3-5A-2 avl. og oms.l'!C38</f>
        <v>197</v>
      </c>
      <c r="L38" s="1412">
        <f>'Tab_3_5_-_hjemmetjenester'!AF15+'3-5A-2 avl. og oms.l'!D15+'3-5A-2 avl. og oms.l'!L15+'3-5A-2 avl. og oms.l'!T15-'3-5A-2 avl. og oms.l'!D38</f>
        <v>125</v>
      </c>
      <c r="M38" s="1412">
        <f>'Tab_3_5_-_hjemmetjenester'!AG15+'3-5A-2 avl. og oms.l'!E15+'3-5A-2 avl. og oms.l'!M15+'3-5A-2 avl. og oms.l'!U15-'3-5A-2 avl. og oms.l'!E38</f>
        <v>138</v>
      </c>
      <c r="N38" s="1412">
        <f>'Tab_3_5_-_hjemmetjenester'!AH15+'3-5A-2 avl. og oms.l'!F15+'3-5A-2 avl. og oms.l'!N15+'3-5A-2 avl. og oms.l'!V15-'3-5A-2 avl. og oms.l'!F38</f>
        <v>121</v>
      </c>
      <c r="O38" s="1412">
        <f>'Tab_3_5_-_hjemmetjenester'!AI15+'3-5A-2 avl. og oms.l'!G15+'3-5A-2 avl. og oms.l'!O15+'3-5A-2 avl. og oms.l'!W15-'3-5A-2 avl. og oms.l'!G38</f>
        <v>148</v>
      </c>
      <c r="P38" s="1412">
        <f>'Tab_3_5_-_hjemmetjenester'!AJ15+'3-5A-2 avl. og oms.l'!H15+'3-5A-2 avl. og oms.l'!P15+'3-5A-2 avl. og oms.l'!X15-'3-5A-2 avl. og oms.l'!H38</f>
        <v>111</v>
      </c>
      <c r="Q38" s="1669">
        <f>'Tab_3_5_-_hjemmetjenester'!AK15+'3-5A-2 avl. og oms.l'!I15+'3-5A-2 avl. og oms.l'!Q15+'3-5A-2 avl. og oms.l'!Y15-'3-5A-2 avl. og oms.l'!I38</f>
        <v>42</v>
      </c>
      <c r="R38" s="1419">
        <f t="shared" si="5"/>
        <v>882</v>
      </c>
    </row>
    <row r="39" spans="1:22" x14ac:dyDescent="0.2">
      <c r="A39" s="116">
        <v>7</v>
      </c>
      <c r="B39" s="32" t="s">
        <v>21</v>
      </c>
      <c r="C39" s="1668">
        <v>10</v>
      </c>
      <c r="D39" s="1412">
        <v>1</v>
      </c>
      <c r="E39" s="1412">
        <v>1</v>
      </c>
      <c r="F39" s="1412">
        <v>0</v>
      </c>
      <c r="G39" s="1412">
        <v>0</v>
      </c>
      <c r="H39" s="1412">
        <v>2</v>
      </c>
      <c r="I39" s="1669">
        <v>0</v>
      </c>
      <c r="J39" s="1419">
        <f t="shared" si="4"/>
        <v>14</v>
      </c>
      <c r="K39" s="1668">
        <f>'Tab_3_5_-_hjemmetjenester'!AE16+'3-5A-2 avl. og oms.l'!C16+'3-5A-2 avl. og oms.l'!K16+'3-5A-2 avl. og oms.l'!S16-'3-5A-2 avl. og oms.l'!C39</f>
        <v>238</v>
      </c>
      <c r="L39" s="1412">
        <f>'Tab_3_5_-_hjemmetjenester'!AF16+'3-5A-2 avl. og oms.l'!D16+'3-5A-2 avl. og oms.l'!L16+'3-5A-2 avl. og oms.l'!T16-'3-5A-2 avl. og oms.l'!D39</f>
        <v>179</v>
      </c>
      <c r="M39" s="1412">
        <f>'Tab_3_5_-_hjemmetjenester'!AG16+'3-5A-2 avl. og oms.l'!E16+'3-5A-2 avl. og oms.l'!M16+'3-5A-2 avl. og oms.l'!U16-'3-5A-2 avl. og oms.l'!E39</f>
        <v>210</v>
      </c>
      <c r="N39" s="1412">
        <f>'Tab_3_5_-_hjemmetjenester'!AH16+'3-5A-2 avl. og oms.l'!F16+'3-5A-2 avl. og oms.l'!N16+'3-5A-2 avl. og oms.l'!V16-'3-5A-2 avl. og oms.l'!F39</f>
        <v>122</v>
      </c>
      <c r="O39" s="1412">
        <f>'Tab_3_5_-_hjemmetjenester'!AI16+'3-5A-2 avl. og oms.l'!G16+'3-5A-2 avl. og oms.l'!O16+'3-5A-2 avl. og oms.l'!W16-'3-5A-2 avl. og oms.l'!G39</f>
        <v>209</v>
      </c>
      <c r="P39" s="1412">
        <f>'Tab_3_5_-_hjemmetjenester'!AJ16+'3-5A-2 avl. og oms.l'!H16+'3-5A-2 avl. og oms.l'!P16+'3-5A-2 avl. og oms.l'!X16-'3-5A-2 avl. og oms.l'!H39</f>
        <v>174</v>
      </c>
      <c r="Q39" s="1669">
        <f>'Tab_3_5_-_hjemmetjenester'!AK16+'3-5A-2 avl. og oms.l'!I16+'3-5A-2 avl. og oms.l'!Q16+'3-5A-2 avl. og oms.l'!Y16-'3-5A-2 avl. og oms.l'!I39</f>
        <v>48</v>
      </c>
      <c r="R39" s="1419">
        <f t="shared" si="5"/>
        <v>1180</v>
      </c>
    </row>
    <row r="40" spans="1:22" x14ac:dyDescent="0.2">
      <c r="A40" s="115">
        <v>8</v>
      </c>
      <c r="B40" s="26" t="s">
        <v>22</v>
      </c>
      <c r="C40" s="1668">
        <v>7</v>
      </c>
      <c r="D40" s="1412">
        <v>3</v>
      </c>
      <c r="E40" s="1412">
        <v>3</v>
      </c>
      <c r="F40" s="1412">
        <v>2</v>
      </c>
      <c r="G40" s="1412">
        <v>0</v>
      </c>
      <c r="H40" s="1412">
        <v>2</v>
      </c>
      <c r="I40" s="1669">
        <v>1</v>
      </c>
      <c r="J40" s="1419">
        <f t="shared" si="4"/>
        <v>18</v>
      </c>
      <c r="K40" s="1668">
        <f>'Tab_3_5_-_hjemmetjenester'!AE17+'3-5A-2 avl. og oms.l'!C17+'3-5A-2 avl. og oms.l'!K17+'3-5A-2 avl. og oms.l'!S17-'3-5A-2 avl. og oms.l'!C40</f>
        <v>371</v>
      </c>
      <c r="L40" s="1412">
        <f>'Tab_3_5_-_hjemmetjenester'!AF17+'3-5A-2 avl. og oms.l'!D17+'3-5A-2 avl. og oms.l'!L17+'3-5A-2 avl. og oms.l'!T17-'3-5A-2 avl. og oms.l'!D40</f>
        <v>151</v>
      </c>
      <c r="M40" s="1412">
        <f>'Tab_3_5_-_hjemmetjenester'!AG17+'3-5A-2 avl. og oms.l'!E17+'3-5A-2 avl. og oms.l'!M17+'3-5A-2 avl. og oms.l'!U17-'3-5A-2 avl. og oms.l'!E40</f>
        <v>225</v>
      </c>
      <c r="N40" s="1412">
        <f>'Tab_3_5_-_hjemmetjenester'!AH17+'3-5A-2 avl. og oms.l'!F17+'3-5A-2 avl. og oms.l'!N17+'3-5A-2 avl. og oms.l'!V17-'3-5A-2 avl. og oms.l'!F40</f>
        <v>146</v>
      </c>
      <c r="O40" s="1412">
        <f>'Tab_3_5_-_hjemmetjenester'!AI17+'3-5A-2 avl. og oms.l'!G17+'3-5A-2 avl. og oms.l'!O17+'3-5A-2 avl. og oms.l'!W17-'3-5A-2 avl. og oms.l'!G40</f>
        <v>203</v>
      </c>
      <c r="P40" s="1412">
        <f>'Tab_3_5_-_hjemmetjenester'!AJ17+'3-5A-2 avl. og oms.l'!H17+'3-5A-2 avl. og oms.l'!P17+'3-5A-2 avl. og oms.l'!X17-'3-5A-2 avl. og oms.l'!H40</f>
        <v>169</v>
      </c>
      <c r="Q40" s="1669">
        <f>'Tab_3_5_-_hjemmetjenester'!AK17+'3-5A-2 avl. og oms.l'!I17+'3-5A-2 avl. og oms.l'!Q17+'3-5A-2 avl. og oms.l'!Y17-'3-5A-2 avl. og oms.l'!I40</f>
        <v>43</v>
      </c>
      <c r="R40" s="1419">
        <f t="shared" si="5"/>
        <v>1308</v>
      </c>
    </row>
    <row r="41" spans="1:22" x14ac:dyDescent="0.2">
      <c r="A41" s="115">
        <v>9</v>
      </c>
      <c r="B41" s="26" t="s">
        <v>23</v>
      </c>
      <c r="C41" s="1668">
        <v>4</v>
      </c>
      <c r="D41" s="1412">
        <v>0</v>
      </c>
      <c r="E41" s="1412">
        <v>0</v>
      </c>
      <c r="F41" s="1412">
        <v>0</v>
      </c>
      <c r="G41" s="1412">
        <v>0</v>
      </c>
      <c r="H41" s="1412">
        <v>0</v>
      </c>
      <c r="I41" s="1669">
        <v>0</v>
      </c>
      <c r="J41" s="1419">
        <f t="shared" si="4"/>
        <v>4</v>
      </c>
      <c r="K41" s="1668">
        <f>'Tab_3_5_-_hjemmetjenester'!AE18+'3-5A-2 avl. og oms.l'!C18+'3-5A-2 avl. og oms.l'!K18+'3-5A-2 avl. og oms.l'!S18-'3-5A-2 avl. og oms.l'!C41</f>
        <v>194</v>
      </c>
      <c r="L41" s="1412">
        <f>'Tab_3_5_-_hjemmetjenester'!AF18+'3-5A-2 avl. og oms.l'!D18+'3-5A-2 avl. og oms.l'!L18+'3-5A-2 avl. og oms.l'!T18-'3-5A-2 avl. og oms.l'!D41</f>
        <v>125</v>
      </c>
      <c r="M41" s="1412">
        <f>'Tab_3_5_-_hjemmetjenester'!AG18+'3-5A-2 avl. og oms.l'!E18+'3-5A-2 avl. og oms.l'!M18+'3-5A-2 avl. og oms.l'!U18-'3-5A-2 avl. og oms.l'!E41</f>
        <v>173</v>
      </c>
      <c r="N41" s="1412">
        <f>'Tab_3_5_-_hjemmetjenester'!AH18+'3-5A-2 avl. og oms.l'!F18+'3-5A-2 avl. og oms.l'!N18+'3-5A-2 avl. og oms.l'!V18-'3-5A-2 avl. og oms.l'!F41</f>
        <v>125</v>
      </c>
      <c r="O41" s="1412">
        <f>'Tab_3_5_-_hjemmetjenester'!AI18+'3-5A-2 avl. og oms.l'!G18+'3-5A-2 avl. og oms.l'!O18+'3-5A-2 avl. og oms.l'!W18-'3-5A-2 avl. og oms.l'!G41</f>
        <v>162</v>
      </c>
      <c r="P41" s="1412">
        <f>'Tab_3_5_-_hjemmetjenester'!AJ18+'3-5A-2 avl. og oms.l'!H18+'3-5A-2 avl. og oms.l'!P18+'3-5A-2 avl. og oms.l'!X18-'3-5A-2 avl. og oms.l'!H41</f>
        <v>124</v>
      </c>
      <c r="Q41" s="1669">
        <f>'Tab_3_5_-_hjemmetjenester'!AK18+'3-5A-2 avl. og oms.l'!I18+'3-5A-2 avl. og oms.l'!Q18+'3-5A-2 avl. og oms.l'!Y18-'3-5A-2 avl. og oms.l'!I41</f>
        <v>25</v>
      </c>
      <c r="R41" s="1419">
        <f t="shared" si="5"/>
        <v>928</v>
      </c>
    </row>
    <row r="42" spans="1:22" x14ac:dyDescent="0.2">
      <c r="A42" s="115">
        <v>10</v>
      </c>
      <c r="B42" s="26" t="s">
        <v>24</v>
      </c>
      <c r="C42" s="1668">
        <v>3</v>
      </c>
      <c r="D42" s="1412">
        <v>5</v>
      </c>
      <c r="E42" s="1412">
        <v>4</v>
      </c>
      <c r="F42" s="1412">
        <v>1</v>
      </c>
      <c r="G42" s="1412">
        <v>1</v>
      </c>
      <c r="H42" s="1412">
        <v>0</v>
      </c>
      <c r="I42" s="1669">
        <v>0</v>
      </c>
      <c r="J42" s="1419">
        <f t="shared" si="4"/>
        <v>14</v>
      </c>
      <c r="K42" s="1668">
        <f>'Tab_3_5_-_hjemmetjenester'!AE19+'3-5A-2 avl. og oms.l'!C19+'3-5A-2 avl. og oms.l'!K19+'3-5A-2 avl. og oms.l'!S19-'3-5A-2 avl. og oms.l'!C42</f>
        <v>258</v>
      </c>
      <c r="L42" s="1412">
        <f>'Tab_3_5_-_hjemmetjenester'!AF19+'3-5A-2 avl. og oms.l'!D19+'3-5A-2 avl. og oms.l'!L19+'3-5A-2 avl. og oms.l'!T19-'3-5A-2 avl. og oms.l'!D42</f>
        <v>187</v>
      </c>
      <c r="M42" s="1412">
        <f>'Tab_3_5_-_hjemmetjenester'!AG19+'3-5A-2 avl. og oms.l'!E19+'3-5A-2 avl. og oms.l'!M19+'3-5A-2 avl. og oms.l'!U19-'3-5A-2 avl. og oms.l'!E42</f>
        <v>233</v>
      </c>
      <c r="N42" s="1412">
        <f>'Tab_3_5_-_hjemmetjenester'!AH19+'3-5A-2 avl. og oms.l'!F19+'3-5A-2 avl. og oms.l'!N19+'3-5A-2 avl. og oms.l'!V19-'3-5A-2 avl. og oms.l'!F42</f>
        <v>136</v>
      </c>
      <c r="O42" s="1412">
        <f>'Tab_3_5_-_hjemmetjenester'!AI19+'3-5A-2 avl. og oms.l'!G19+'3-5A-2 avl. og oms.l'!O19+'3-5A-2 avl. og oms.l'!W19-'3-5A-2 avl. og oms.l'!G42</f>
        <v>140</v>
      </c>
      <c r="P42" s="1412">
        <f>'Tab_3_5_-_hjemmetjenester'!AJ19+'3-5A-2 avl. og oms.l'!H19+'3-5A-2 avl. og oms.l'!P19+'3-5A-2 avl. og oms.l'!X19-'3-5A-2 avl. og oms.l'!H42</f>
        <v>74</v>
      </c>
      <c r="Q42" s="1669">
        <f>'Tab_3_5_-_hjemmetjenester'!AK19+'3-5A-2 avl. og oms.l'!I19+'3-5A-2 avl. og oms.l'!Q19+'3-5A-2 avl. og oms.l'!Y19-'3-5A-2 avl. og oms.l'!I42</f>
        <v>15</v>
      </c>
      <c r="R42" s="1419">
        <f t="shared" si="5"/>
        <v>1043</v>
      </c>
    </row>
    <row r="43" spans="1:22" x14ac:dyDescent="0.2">
      <c r="A43" s="115">
        <v>11</v>
      </c>
      <c r="B43" s="26" t="s">
        <v>25</v>
      </c>
      <c r="C43" s="1668">
        <v>9</v>
      </c>
      <c r="D43" s="1412">
        <v>2</v>
      </c>
      <c r="E43" s="1412">
        <v>5</v>
      </c>
      <c r="F43" s="1412">
        <v>0</v>
      </c>
      <c r="G43" s="1412">
        <v>0</v>
      </c>
      <c r="H43" s="1412">
        <v>1</v>
      </c>
      <c r="I43" s="1669">
        <v>0</v>
      </c>
      <c r="J43" s="1496">
        <f t="shared" si="4"/>
        <v>17</v>
      </c>
      <c r="K43" s="1668">
        <f>'Tab_3_5_-_hjemmetjenester'!AE20+'3-5A-2 avl. og oms.l'!C20+'3-5A-2 avl. og oms.l'!K20+'3-5A-2 avl. og oms.l'!S20-'3-5A-2 avl. og oms.l'!C43</f>
        <v>271</v>
      </c>
      <c r="L43" s="1412">
        <f>'Tab_3_5_-_hjemmetjenester'!AF20+'3-5A-2 avl. og oms.l'!D20+'3-5A-2 avl. og oms.l'!L20+'3-5A-2 avl. og oms.l'!T20-'3-5A-2 avl. og oms.l'!D43</f>
        <v>169</v>
      </c>
      <c r="M43" s="1412">
        <f>'Tab_3_5_-_hjemmetjenester'!AG20+'3-5A-2 avl. og oms.l'!E20+'3-5A-2 avl. og oms.l'!M20+'3-5A-2 avl. og oms.l'!U20-'3-5A-2 avl. og oms.l'!E43</f>
        <v>224</v>
      </c>
      <c r="N43" s="1412">
        <f>'Tab_3_5_-_hjemmetjenester'!AH20+'3-5A-2 avl. og oms.l'!F20+'3-5A-2 avl. og oms.l'!N20+'3-5A-2 avl. og oms.l'!V20-'3-5A-2 avl. og oms.l'!F43</f>
        <v>116</v>
      </c>
      <c r="O43" s="1412">
        <f>'Tab_3_5_-_hjemmetjenester'!AI20+'3-5A-2 avl. og oms.l'!G20+'3-5A-2 avl. og oms.l'!O20+'3-5A-2 avl. og oms.l'!W20-'3-5A-2 avl. og oms.l'!G43</f>
        <v>104</v>
      </c>
      <c r="P43" s="1412">
        <f>'Tab_3_5_-_hjemmetjenester'!AJ20+'3-5A-2 avl. og oms.l'!H20+'3-5A-2 avl. og oms.l'!P20+'3-5A-2 avl. og oms.l'!X20-'3-5A-2 avl. og oms.l'!H43</f>
        <v>65</v>
      </c>
      <c r="Q43" s="1669">
        <f>'Tab_3_5_-_hjemmetjenester'!AK20+'3-5A-2 avl. og oms.l'!I20+'3-5A-2 avl. og oms.l'!Q20+'3-5A-2 avl. og oms.l'!Y20-'3-5A-2 avl. og oms.l'!I43</f>
        <v>11</v>
      </c>
      <c r="R43" s="1496">
        <f t="shared" si="5"/>
        <v>960</v>
      </c>
    </row>
    <row r="44" spans="1:22" x14ac:dyDescent="0.2">
      <c r="A44" s="115">
        <v>12</v>
      </c>
      <c r="B44" s="26" t="s">
        <v>26</v>
      </c>
      <c r="C44" s="1668">
        <v>7</v>
      </c>
      <c r="D44" s="1412">
        <v>4</v>
      </c>
      <c r="E44" s="1412">
        <v>4</v>
      </c>
      <c r="F44" s="1412">
        <v>1</v>
      </c>
      <c r="G44" s="1412">
        <v>0</v>
      </c>
      <c r="H44" s="1412">
        <v>0</v>
      </c>
      <c r="I44" s="1669">
        <v>1</v>
      </c>
      <c r="J44" s="1419">
        <f t="shared" si="4"/>
        <v>17</v>
      </c>
      <c r="K44" s="1668">
        <f>'Tab_3_5_-_hjemmetjenester'!AE21+'3-5A-2 avl. og oms.l'!C21+'3-5A-2 avl. og oms.l'!K21+'3-5A-2 avl. og oms.l'!S21-'3-5A-2 avl. og oms.l'!C44</f>
        <v>416</v>
      </c>
      <c r="L44" s="1412">
        <f>'Tab_3_5_-_hjemmetjenester'!AF21+'3-5A-2 avl. og oms.l'!D21+'3-5A-2 avl. og oms.l'!L21+'3-5A-2 avl. og oms.l'!T21-'3-5A-2 avl. og oms.l'!D44</f>
        <v>276</v>
      </c>
      <c r="M44" s="1412">
        <f>'Tab_3_5_-_hjemmetjenester'!AG21+'3-5A-2 avl. og oms.l'!E21+'3-5A-2 avl. og oms.l'!M21+'3-5A-2 avl. og oms.l'!U21-'3-5A-2 avl. og oms.l'!E44</f>
        <v>312</v>
      </c>
      <c r="N44" s="1412">
        <f>'Tab_3_5_-_hjemmetjenester'!AH21+'3-5A-2 avl. og oms.l'!F21+'3-5A-2 avl. og oms.l'!N21+'3-5A-2 avl. og oms.l'!V21-'3-5A-2 avl. og oms.l'!F44</f>
        <v>168</v>
      </c>
      <c r="O44" s="1412">
        <f>'Tab_3_5_-_hjemmetjenester'!AI21+'3-5A-2 avl. og oms.l'!G21+'3-5A-2 avl. og oms.l'!O21+'3-5A-2 avl. og oms.l'!W21-'3-5A-2 avl. og oms.l'!G44</f>
        <v>169</v>
      </c>
      <c r="P44" s="1412">
        <f>'Tab_3_5_-_hjemmetjenester'!AJ21+'3-5A-2 avl. og oms.l'!H21+'3-5A-2 avl. og oms.l'!P21+'3-5A-2 avl. og oms.l'!X21-'3-5A-2 avl. og oms.l'!H44</f>
        <v>126</v>
      </c>
      <c r="Q44" s="1669">
        <f>'Tab_3_5_-_hjemmetjenester'!AK21+'3-5A-2 avl. og oms.l'!I21+'3-5A-2 avl. og oms.l'!Q21+'3-5A-2 avl. og oms.l'!Y21-'3-5A-2 avl. og oms.l'!I44</f>
        <v>27</v>
      </c>
      <c r="R44" s="1419">
        <f t="shared" si="5"/>
        <v>1494</v>
      </c>
    </row>
    <row r="45" spans="1:22" x14ac:dyDescent="0.2">
      <c r="A45" s="115">
        <v>13</v>
      </c>
      <c r="B45" s="26" t="s">
        <v>27</v>
      </c>
      <c r="C45" s="1668">
        <v>11</v>
      </c>
      <c r="D45" s="1412">
        <v>4</v>
      </c>
      <c r="E45" s="1412">
        <v>5</v>
      </c>
      <c r="F45" s="1412">
        <v>0</v>
      </c>
      <c r="G45" s="1412">
        <v>0</v>
      </c>
      <c r="H45" s="1412">
        <v>0</v>
      </c>
      <c r="I45" s="1669">
        <v>0</v>
      </c>
      <c r="J45" s="1419">
        <f t="shared" si="4"/>
        <v>20</v>
      </c>
      <c r="K45" s="1668">
        <f>'Tab_3_5_-_hjemmetjenester'!AE22+'3-5A-2 avl. og oms.l'!C22+'3-5A-2 avl. og oms.l'!K22+'3-5A-2 avl. og oms.l'!S22-'3-5A-2 avl. og oms.l'!C45</f>
        <v>297</v>
      </c>
      <c r="L45" s="1412">
        <f>'Tab_3_5_-_hjemmetjenester'!AF22+'3-5A-2 avl. og oms.l'!D22+'3-5A-2 avl. og oms.l'!L22+'3-5A-2 avl. og oms.l'!T22-'3-5A-2 avl. og oms.l'!D45</f>
        <v>211</v>
      </c>
      <c r="M45" s="1412">
        <f>'Tab_3_5_-_hjemmetjenester'!AG22+'3-5A-2 avl. og oms.l'!E22+'3-5A-2 avl. og oms.l'!M22+'3-5A-2 avl. og oms.l'!U22-'3-5A-2 avl. og oms.l'!E45</f>
        <v>281</v>
      </c>
      <c r="N45" s="1412">
        <f>'Tab_3_5_-_hjemmetjenester'!AH22+'3-5A-2 avl. og oms.l'!F22+'3-5A-2 avl. og oms.l'!N22+'3-5A-2 avl. og oms.l'!V22-'3-5A-2 avl. og oms.l'!F45</f>
        <v>283</v>
      </c>
      <c r="O45" s="1412">
        <f>'Tab_3_5_-_hjemmetjenester'!AI22+'3-5A-2 avl. og oms.l'!G22+'3-5A-2 avl. og oms.l'!O22+'3-5A-2 avl. og oms.l'!W22-'3-5A-2 avl. og oms.l'!G45</f>
        <v>352</v>
      </c>
      <c r="P45" s="1412">
        <f>'Tab_3_5_-_hjemmetjenester'!AJ22+'3-5A-2 avl. og oms.l'!H22+'3-5A-2 avl. og oms.l'!P22+'3-5A-2 avl. og oms.l'!X22-'3-5A-2 avl. og oms.l'!H45</f>
        <v>221</v>
      </c>
      <c r="Q45" s="1669">
        <f>'Tab_3_5_-_hjemmetjenester'!AK22+'3-5A-2 avl. og oms.l'!I22+'3-5A-2 avl. og oms.l'!Q22+'3-5A-2 avl. og oms.l'!Y22-'3-5A-2 avl. og oms.l'!I45</f>
        <v>45</v>
      </c>
      <c r="R45" s="1419">
        <f t="shared" si="5"/>
        <v>1690</v>
      </c>
    </row>
    <row r="46" spans="1:22" x14ac:dyDescent="0.2">
      <c r="A46" s="115">
        <v>14</v>
      </c>
      <c r="B46" s="26" t="s">
        <v>28</v>
      </c>
      <c r="C46" s="1668">
        <v>8</v>
      </c>
      <c r="D46" s="1412">
        <v>3</v>
      </c>
      <c r="E46" s="1412">
        <v>3</v>
      </c>
      <c r="F46" s="1412">
        <v>0</v>
      </c>
      <c r="G46" s="1412">
        <v>0</v>
      </c>
      <c r="H46" s="1412">
        <v>0</v>
      </c>
      <c r="I46" s="1669">
        <v>0</v>
      </c>
      <c r="J46" s="1419">
        <f t="shared" si="4"/>
        <v>14</v>
      </c>
      <c r="K46" s="1668">
        <f>'Tab_3_5_-_hjemmetjenester'!AE23+'3-5A-2 avl. og oms.l'!C23+'3-5A-2 avl. og oms.l'!K23+'3-5A-2 avl. og oms.l'!S23-'3-5A-2 avl. og oms.l'!C46</f>
        <v>267</v>
      </c>
      <c r="L46" s="1412">
        <f>'Tab_3_5_-_hjemmetjenester'!AF23+'3-5A-2 avl. og oms.l'!D23+'3-5A-2 avl. og oms.l'!L23+'3-5A-2 avl. og oms.l'!T23-'3-5A-2 avl. og oms.l'!D46</f>
        <v>186</v>
      </c>
      <c r="M46" s="1412">
        <f>'Tab_3_5_-_hjemmetjenester'!AG23+'3-5A-2 avl. og oms.l'!E23+'3-5A-2 avl. og oms.l'!M23+'3-5A-2 avl. og oms.l'!U23-'3-5A-2 avl. og oms.l'!E46</f>
        <v>270</v>
      </c>
      <c r="N46" s="1412">
        <f>'Tab_3_5_-_hjemmetjenester'!AH23+'3-5A-2 avl. og oms.l'!F23+'3-5A-2 avl. og oms.l'!N23+'3-5A-2 avl. og oms.l'!V23-'3-5A-2 avl. og oms.l'!F46</f>
        <v>212</v>
      </c>
      <c r="O46" s="1412">
        <f>'Tab_3_5_-_hjemmetjenester'!AI23+'3-5A-2 avl. og oms.l'!G23+'3-5A-2 avl. og oms.l'!O23+'3-5A-2 avl. og oms.l'!W23-'3-5A-2 avl. og oms.l'!G46</f>
        <v>325</v>
      </c>
      <c r="P46" s="1412">
        <f>'Tab_3_5_-_hjemmetjenester'!AJ23+'3-5A-2 avl. og oms.l'!H23+'3-5A-2 avl. og oms.l'!P23+'3-5A-2 avl. og oms.l'!X23-'3-5A-2 avl. og oms.l'!H46</f>
        <v>274</v>
      </c>
      <c r="Q46" s="1669">
        <f>'Tab_3_5_-_hjemmetjenester'!AK23+'3-5A-2 avl. og oms.l'!I23+'3-5A-2 avl. og oms.l'!Q23+'3-5A-2 avl. og oms.l'!Y23-'3-5A-2 avl. og oms.l'!I46</f>
        <v>51</v>
      </c>
      <c r="R46" s="1419">
        <f t="shared" si="5"/>
        <v>1585</v>
      </c>
    </row>
    <row r="47" spans="1:22" ht="12.75" thickBot="1" x14ac:dyDescent="0.25">
      <c r="A47" s="123">
        <v>15</v>
      </c>
      <c r="B47" s="34" t="s">
        <v>29</v>
      </c>
      <c r="C47" s="1670">
        <v>12</v>
      </c>
      <c r="D47" s="1671">
        <v>6</v>
      </c>
      <c r="E47" s="1671">
        <v>1</v>
      </c>
      <c r="F47" s="1671">
        <v>1</v>
      </c>
      <c r="G47" s="1671">
        <v>0</v>
      </c>
      <c r="H47" s="1671">
        <v>1</v>
      </c>
      <c r="I47" s="1672">
        <v>0</v>
      </c>
      <c r="J47" s="1420">
        <f t="shared" si="4"/>
        <v>21</v>
      </c>
      <c r="K47" s="1670">
        <f>'Tab_3_5_-_hjemmetjenester'!AE24+'3-5A-2 avl. og oms.l'!C24+'3-5A-2 avl. og oms.l'!K24+'3-5A-2 avl. og oms.l'!S24-'3-5A-2 avl. og oms.l'!C47</f>
        <v>368</v>
      </c>
      <c r="L47" s="1671">
        <f>'Tab_3_5_-_hjemmetjenester'!AF24+'3-5A-2 avl. og oms.l'!D24+'3-5A-2 avl. og oms.l'!L24+'3-5A-2 avl. og oms.l'!T24-'3-5A-2 avl. og oms.l'!D47</f>
        <v>199</v>
      </c>
      <c r="M47" s="1671">
        <f>'Tab_3_5_-_hjemmetjenester'!AG24+'3-5A-2 avl. og oms.l'!E24+'3-5A-2 avl. og oms.l'!M24+'3-5A-2 avl. og oms.l'!U24-'3-5A-2 avl. og oms.l'!E47</f>
        <v>134</v>
      </c>
      <c r="N47" s="1671">
        <f>'Tab_3_5_-_hjemmetjenester'!AH24+'3-5A-2 avl. og oms.l'!F24+'3-5A-2 avl. og oms.l'!N24+'3-5A-2 avl. og oms.l'!V24-'3-5A-2 avl. og oms.l'!F47</f>
        <v>65</v>
      </c>
      <c r="O47" s="1671">
        <f>'Tab_3_5_-_hjemmetjenester'!AI24+'3-5A-2 avl. og oms.l'!G24+'3-5A-2 avl. og oms.l'!O24+'3-5A-2 avl. og oms.l'!W24-'3-5A-2 avl. og oms.l'!G47</f>
        <v>74</v>
      </c>
      <c r="P47" s="1671">
        <f>'Tab_3_5_-_hjemmetjenester'!AJ24+'3-5A-2 avl. og oms.l'!H24+'3-5A-2 avl. og oms.l'!P24+'3-5A-2 avl. og oms.l'!X24-'3-5A-2 avl. og oms.l'!H47</f>
        <v>39</v>
      </c>
      <c r="Q47" s="1672">
        <f>'Tab_3_5_-_hjemmetjenester'!AK24+'3-5A-2 avl. og oms.l'!I24+'3-5A-2 avl. og oms.l'!Q24+'3-5A-2 avl. og oms.l'!Y24-'3-5A-2 avl. og oms.l'!I47</f>
        <v>8</v>
      </c>
      <c r="R47" s="1420">
        <f t="shared" si="5"/>
        <v>887</v>
      </c>
    </row>
    <row r="48" spans="1:22" ht="12.75" thickBot="1" x14ac:dyDescent="0.25">
      <c r="A48" s="228"/>
      <c r="B48" s="915" t="s">
        <v>519</v>
      </c>
      <c r="C48" s="1415">
        <f t="shared" ref="C48:J48" si="6">SUM(C33:C47)</f>
        <v>104</v>
      </c>
      <c r="D48" s="1415">
        <f t="shared" si="6"/>
        <v>39</v>
      </c>
      <c r="E48" s="1415">
        <f t="shared" si="6"/>
        <v>37</v>
      </c>
      <c r="F48" s="1415">
        <f t="shared" si="6"/>
        <v>6</v>
      </c>
      <c r="G48" s="1415">
        <f t="shared" si="6"/>
        <v>3</v>
      </c>
      <c r="H48" s="1415">
        <f t="shared" si="6"/>
        <v>9</v>
      </c>
      <c r="I48" s="1415">
        <f t="shared" si="6"/>
        <v>2</v>
      </c>
      <c r="J48" s="1421">
        <f t="shared" si="6"/>
        <v>200</v>
      </c>
      <c r="K48" s="1415">
        <f t="shared" ref="K48:R48" si="7">SUM(K33:K47)</f>
        <v>4247</v>
      </c>
      <c r="L48" s="1415">
        <f t="shared" si="7"/>
        <v>2876</v>
      </c>
      <c r="M48" s="1415">
        <f t="shared" si="7"/>
        <v>3287</v>
      </c>
      <c r="N48" s="1415">
        <f t="shared" si="7"/>
        <v>1960</v>
      </c>
      <c r="O48" s="1415">
        <f t="shared" si="7"/>
        <v>2449</v>
      </c>
      <c r="P48" s="1415">
        <f t="shared" si="7"/>
        <v>1806</v>
      </c>
      <c r="Q48" s="1416">
        <f t="shared" si="7"/>
        <v>455</v>
      </c>
      <c r="R48" s="1421">
        <f t="shared" si="7"/>
        <v>17080</v>
      </c>
    </row>
    <row r="49" spans="1:18" ht="12.75" thickBot="1" x14ac:dyDescent="0.25">
      <c r="A49" s="1378"/>
      <c r="B49" s="1638" t="s">
        <v>489</v>
      </c>
      <c r="C49" s="1661">
        <v>128</v>
      </c>
      <c r="D49" s="1661">
        <v>39</v>
      </c>
      <c r="E49" s="1661">
        <v>32</v>
      </c>
      <c r="F49" s="1661">
        <v>4</v>
      </c>
      <c r="G49" s="1661">
        <v>4</v>
      </c>
      <c r="H49" s="1661">
        <v>7</v>
      </c>
      <c r="I49" s="1661">
        <v>2</v>
      </c>
      <c r="J49" s="1662">
        <v>216</v>
      </c>
      <c r="K49" s="1661">
        <v>4195</v>
      </c>
      <c r="L49" s="1661">
        <v>2870</v>
      </c>
      <c r="M49" s="1661">
        <v>3282</v>
      </c>
      <c r="N49" s="1661">
        <v>1958</v>
      </c>
      <c r="O49" s="1661">
        <v>2446</v>
      </c>
      <c r="P49" s="1661">
        <v>1808</v>
      </c>
      <c r="Q49" s="1663">
        <v>454</v>
      </c>
      <c r="R49" s="1662">
        <v>17013</v>
      </c>
    </row>
  </sheetData>
  <mergeCells count="5">
    <mergeCell ref="K31:R31"/>
    <mergeCell ref="C8:J8"/>
    <mergeCell ref="K8:R8"/>
    <mergeCell ref="S8:Z8"/>
    <mergeCell ref="C31:J31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X115"/>
  <sheetViews>
    <sheetView showGridLines="0" workbookViewId="0">
      <selection activeCell="P102" sqref="P102"/>
    </sheetView>
  </sheetViews>
  <sheetFormatPr baseColWidth="10" defaultRowHeight="12" x14ac:dyDescent="0.2"/>
  <cols>
    <col min="1" max="1" width="6.28515625" style="5" bestFit="1" customWidth="1"/>
    <col min="2" max="2" width="20.5703125" style="2" customWidth="1"/>
    <col min="3" max="3" width="15" style="2" customWidth="1"/>
    <col min="4" max="5" width="13.42578125" style="2" customWidth="1"/>
    <col min="6" max="6" width="13.42578125" style="2" bestFit="1" customWidth="1"/>
    <col min="7" max="7" width="12.7109375" style="2" customWidth="1"/>
    <col min="8" max="8" width="12.140625" style="2" customWidth="1"/>
    <col min="9" max="9" width="14.28515625" style="2" customWidth="1"/>
    <col min="10" max="16384" width="11.42578125" style="2"/>
  </cols>
  <sheetData>
    <row r="1" spans="1:15" x14ac:dyDescent="0.2">
      <c r="A1" s="1" t="s">
        <v>0</v>
      </c>
    </row>
    <row r="2" spans="1:15" x14ac:dyDescent="0.2">
      <c r="A2" s="1" t="str">
        <f>A8</f>
        <v>Tabell 3 - 5 - B - A1 - Andel utførte timer av vedtatte timer i hjemmetjenesten</v>
      </c>
    </row>
    <row r="3" spans="1:15" x14ac:dyDescent="0.2">
      <c r="A3" s="1" t="str">
        <f>A35</f>
        <v>Tabell 3 - 5 - B - A2 - Antall vedtakstimer i hjemmtjenesten - hittil i år</v>
      </c>
    </row>
    <row r="4" spans="1:15" x14ac:dyDescent="0.2">
      <c r="A4" s="1" t="str">
        <f>A63</f>
        <v>Tabell 3 - 5 - B - A3 - Antall utførte timer i hjemmtjenesten - hittil i år</v>
      </c>
      <c r="G4" s="6"/>
      <c r="H4" s="6"/>
    </row>
    <row r="5" spans="1:15" x14ac:dyDescent="0.2">
      <c r="A5" s="1" t="str">
        <f>A91</f>
        <v>Tabell 3 - 5 - B - A4- Antall utførte timer i hjemmtjenesten - herav utført av private leverandører - hittil i år</v>
      </c>
    </row>
    <row r="7" spans="1:15" s="8" customFormat="1" ht="30" customHeight="1" x14ac:dyDescent="0.2">
      <c r="A7" s="1210" t="s">
        <v>217</v>
      </c>
      <c r="B7" s="1211"/>
      <c r="C7" s="1211"/>
    </row>
    <row r="8" spans="1:15" s="8" customFormat="1" ht="30" customHeight="1" thickBot="1" x14ac:dyDescent="0.25">
      <c r="A8" s="146" t="s">
        <v>95</v>
      </c>
      <c r="B8" s="146"/>
      <c r="C8" s="146"/>
      <c r="D8" s="146"/>
      <c r="E8" s="146"/>
      <c r="F8" s="146"/>
      <c r="G8" s="146"/>
      <c r="H8" s="146"/>
      <c r="I8" s="146"/>
    </row>
    <row r="9" spans="1:15" ht="72.75" thickBot="1" x14ac:dyDescent="0.25">
      <c r="A9" s="108" t="s">
        <v>2</v>
      </c>
      <c r="B9" s="147" t="s">
        <v>3</v>
      </c>
      <c r="C9" s="148" t="s">
        <v>182</v>
      </c>
      <c r="D9" s="149" t="s">
        <v>173</v>
      </c>
      <c r="E9" s="150" t="s">
        <v>174</v>
      </c>
      <c r="F9" s="151" t="s">
        <v>175</v>
      </c>
      <c r="G9" s="149" t="s">
        <v>183</v>
      </c>
      <c r="H9" s="152" t="s">
        <v>96</v>
      </c>
      <c r="I9" s="79"/>
      <c r="O9" s="2" t="s">
        <v>161</v>
      </c>
    </row>
    <row r="10" spans="1:15" x14ac:dyDescent="0.2">
      <c r="A10" s="114">
        <v>1</v>
      </c>
      <c r="B10" s="32" t="s">
        <v>15</v>
      </c>
      <c r="C10" s="98">
        <f>C66/C38</f>
        <v>0.87981400015435673</v>
      </c>
      <c r="D10" s="99">
        <f t="shared" ref="D10:H10" si="0">D66/D38</f>
        <v>0.84061081304168384</v>
      </c>
      <c r="E10" s="99">
        <f t="shared" si="0"/>
        <v>0.92667954984653855</v>
      </c>
      <c r="F10" s="1507">
        <f t="shared" si="0"/>
        <v>0.86039606483841369</v>
      </c>
      <c r="G10" s="99">
        <f t="shared" si="0"/>
        <v>0.76942032171778241</v>
      </c>
      <c r="H10" s="100">
        <f t="shared" si="0"/>
        <v>0.6909956199460916</v>
      </c>
      <c r="I10" s="79"/>
    </row>
    <row r="11" spans="1:15" x14ac:dyDescent="0.2">
      <c r="A11" s="115">
        <v>2</v>
      </c>
      <c r="B11" s="26" t="s">
        <v>16</v>
      </c>
      <c r="C11" s="101">
        <f t="shared" ref="C11:H11" si="1">C67/C39</f>
        <v>0.4257693367832342</v>
      </c>
      <c r="D11" s="97">
        <f t="shared" si="1"/>
        <v>0.78535483615326707</v>
      </c>
      <c r="E11" s="97">
        <f t="shared" si="1"/>
        <v>0.10166103080524692</v>
      </c>
      <c r="F11" s="97">
        <f t="shared" si="1"/>
        <v>0.95591237738513735</v>
      </c>
      <c r="G11" s="97">
        <f t="shared" si="1"/>
        <v>0.74725871777141162</v>
      </c>
      <c r="H11" s="102">
        <f t="shared" si="1"/>
        <v>0.62545738858483191</v>
      </c>
      <c r="I11" s="79"/>
    </row>
    <row r="12" spans="1:15" x14ac:dyDescent="0.2">
      <c r="A12" s="115">
        <v>3</v>
      </c>
      <c r="B12" s="26" t="s">
        <v>17</v>
      </c>
      <c r="C12" s="101">
        <f t="shared" ref="C12:H12" si="2">C68/C40</f>
        <v>0.71558623930117948</v>
      </c>
      <c r="D12" s="97">
        <f t="shared" si="2"/>
        <v>0.75875430019916712</v>
      </c>
      <c r="E12" s="97">
        <f t="shared" si="2"/>
        <v>0.58917616714878074</v>
      </c>
      <c r="F12" s="97">
        <f t="shared" si="2"/>
        <v>0.98475349399096046</v>
      </c>
      <c r="G12" s="97">
        <f t="shared" si="2"/>
        <v>0.76818892606729106</v>
      </c>
      <c r="H12" s="102">
        <f t="shared" si="2"/>
        <v>0.66114758778190119</v>
      </c>
      <c r="I12" s="79"/>
    </row>
    <row r="13" spans="1:15" x14ac:dyDescent="0.2">
      <c r="A13" s="115">
        <v>4</v>
      </c>
      <c r="B13" s="26" t="s">
        <v>18</v>
      </c>
      <c r="C13" s="101">
        <f t="shared" ref="C13:H13" si="3">C69/C41</f>
        <v>0.89715341646448121</v>
      </c>
      <c r="D13" s="97">
        <f t="shared" si="3"/>
        <v>0.86125852918877943</v>
      </c>
      <c r="E13" s="97">
        <f t="shared" si="3"/>
        <v>0.60659835041239685</v>
      </c>
      <c r="F13" s="97">
        <f t="shared" si="3"/>
        <v>0.90551016132411477</v>
      </c>
      <c r="G13" s="97">
        <f t="shared" si="3"/>
        <v>0.94446420525953856</v>
      </c>
      <c r="H13" s="102">
        <f t="shared" si="3"/>
        <v>0.44363034743559443</v>
      </c>
      <c r="I13" s="79"/>
    </row>
    <row r="14" spans="1:15" x14ac:dyDescent="0.2">
      <c r="A14" s="115">
        <v>5</v>
      </c>
      <c r="B14" s="26" t="s">
        <v>19</v>
      </c>
      <c r="C14" s="101">
        <f t="shared" ref="C14:H14" si="4">C70/C42</f>
        <v>0.88900839279995647</v>
      </c>
      <c r="D14" s="97">
        <f t="shared" si="4"/>
        <v>0.79427014919182004</v>
      </c>
      <c r="E14" s="97">
        <f t="shared" si="4"/>
        <v>0.90095534228062557</v>
      </c>
      <c r="F14" s="97">
        <f t="shared" si="4"/>
        <v>0.95003000808913707</v>
      </c>
      <c r="G14" s="97">
        <f t="shared" si="4"/>
        <v>0.8210051395864969</v>
      </c>
      <c r="H14" s="102">
        <f t="shared" si="4"/>
        <v>0.67022731157067172</v>
      </c>
      <c r="I14" s="79"/>
    </row>
    <row r="15" spans="1:15" x14ac:dyDescent="0.2">
      <c r="A15" s="116">
        <v>6</v>
      </c>
      <c r="B15" s="32" t="s">
        <v>20</v>
      </c>
      <c r="C15" s="101">
        <f t="shared" ref="C15:H15" si="5">C71/C43</f>
        <v>0.97237766989091901</v>
      </c>
      <c r="D15" s="97">
        <f t="shared" si="5"/>
        <v>0.80438301036700055</v>
      </c>
      <c r="E15" s="97">
        <f t="shared" si="5"/>
        <v>1</v>
      </c>
      <c r="F15" s="97">
        <f t="shared" si="5"/>
        <v>1</v>
      </c>
      <c r="G15" s="97">
        <f t="shared" si="5"/>
        <v>0.78645509660134505</v>
      </c>
      <c r="H15" s="102">
        <f t="shared" si="5"/>
        <v>0.42708719851576993</v>
      </c>
      <c r="I15" s="79"/>
    </row>
    <row r="16" spans="1:15" x14ac:dyDescent="0.2">
      <c r="A16" s="116">
        <v>7</v>
      </c>
      <c r="B16" s="32" t="s">
        <v>21</v>
      </c>
      <c r="C16" s="101">
        <f t="shared" ref="C16:H16" si="6">C72/C44</f>
        <v>0.96288074883303354</v>
      </c>
      <c r="D16" s="97">
        <f t="shared" si="6"/>
        <v>0.56567333898886341</v>
      </c>
      <c r="E16" s="97">
        <f t="shared" si="6"/>
        <v>1</v>
      </c>
      <c r="F16" s="97">
        <f t="shared" si="6"/>
        <v>1</v>
      </c>
      <c r="G16" s="97">
        <f t="shared" si="6"/>
        <v>0.78371697411089258</v>
      </c>
      <c r="H16" s="102">
        <f t="shared" si="6"/>
        <v>0.59561278016213637</v>
      </c>
      <c r="I16" s="79"/>
    </row>
    <row r="17" spans="1:9" x14ac:dyDescent="0.2">
      <c r="A17" s="115">
        <v>8</v>
      </c>
      <c r="B17" s="26" t="s">
        <v>22</v>
      </c>
      <c r="C17" s="101">
        <f t="shared" ref="C17:H17" si="7">C73/C45</f>
        <v>0.51287014313300472</v>
      </c>
      <c r="D17" s="97">
        <f t="shared" si="7"/>
        <v>0.81273684563533322</v>
      </c>
      <c r="E17" s="97">
        <f t="shared" si="7"/>
        <v>0.50145467240777375</v>
      </c>
      <c r="F17" s="97">
        <f t="shared" si="7"/>
        <v>0.3173554432784903</v>
      </c>
      <c r="G17" s="97">
        <f t="shared" si="7"/>
        <v>0.78008380305495939</v>
      </c>
      <c r="H17" s="102">
        <f t="shared" si="7"/>
        <v>7.0464285714285717</v>
      </c>
      <c r="I17" s="79"/>
    </row>
    <row r="18" spans="1:9" x14ac:dyDescent="0.2">
      <c r="A18" s="115">
        <v>9</v>
      </c>
      <c r="B18" s="26" t="s">
        <v>23</v>
      </c>
      <c r="C18" s="101">
        <f t="shared" ref="C18:H18" si="8">C74/C46</f>
        <v>0.77017900930741978</v>
      </c>
      <c r="D18" s="97">
        <f t="shared" si="8"/>
        <v>0.81264612114771517</v>
      </c>
      <c r="E18" s="97">
        <f t="shared" si="8"/>
        <v>0.75591591843584793</v>
      </c>
      <c r="F18" s="97">
        <f t="shared" si="8"/>
        <v>1</v>
      </c>
      <c r="G18" s="97">
        <f t="shared" si="8"/>
        <v>0.72143663280886938</v>
      </c>
      <c r="H18" s="102">
        <f t="shared" si="8"/>
        <v>0.72789847278984732</v>
      </c>
      <c r="I18" s="79"/>
    </row>
    <row r="19" spans="1:9" x14ac:dyDescent="0.2">
      <c r="A19" s="115">
        <v>10</v>
      </c>
      <c r="B19" s="26" t="s">
        <v>24</v>
      </c>
      <c r="C19" s="101">
        <f t="shared" ref="C19:H19" si="9">C75/C47</f>
        <v>0.43516601628101548</v>
      </c>
      <c r="D19" s="97">
        <f t="shared" si="9"/>
        <v>0.79623957309907722</v>
      </c>
      <c r="E19" s="97">
        <f t="shared" si="9"/>
        <v>0.40264226024671707</v>
      </c>
      <c r="F19" s="97">
        <f t="shared" si="9"/>
        <v>0</v>
      </c>
      <c r="G19" s="97">
        <f t="shared" si="9"/>
        <v>0.72100295816312154</v>
      </c>
      <c r="H19" s="102">
        <f t="shared" si="9"/>
        <v>0.5156692056583243</v>
      </c>
      <c r="I19" s="79"/>
    </row>
    <row r="20" spans="1:9" x14ac:dyDescent="0.2">
      <c r="A20" s="116">
        <v>11</v>
      </c>
      <c r="B20" s="32" t="s">
        <v>25</v>
      </c>
      <c r="C20" s="101">
        <f t="shared" ref="C20:H20" si="10">C76/C48</f>
        <v>0.54974620029755827</v>
      </c>
      <c r="D20" s="97">
        <f t="shared" si="10"/>
        <v>0.7469988382599716</v>
      </c>
      <c r="E20" s="97">
        <f t="shared" si="10"/>
        <v>0.48706680116067741</v>
      </c>
      <c r="F20" s="97">
        <f t="shared" si="10"/>
        <v>0.91664739884393065</v>
      </c>
      <c r="G20" s="97">
        <f t="shared" si="10"/>
        <v>0.75120619025944468</v>
      </c>
      <c r="H20" s="102">
        <f t="shared" si="10"/>
        <v>0.71694116039089728</v>
      </c>
      <c r="I20" s="79"/>
    </row>
    <row r="21" spans="1:9" x14ac:dyDescent="0.2">
      <c r="A21" s="115">
        <v>12</v>
      </c>
      <c r="B21" s="26" t="s">
        <v>26</v>
      </c>
      <c r="C21" s="101">
        <f t="shared" ref="C21:H21" si="11">C77/C49</f>
        <v>0.53203630425224546</v>
      </c>
      <c r="D21" s="97">
        <f t="shared" si="11"/>
        <v>0.74227050037615372</v>
      </c>
      <c r="E21" s="97">
        <f t="shared" si="11"/>
        <v>0.41996434779523928</v>
      </c>
      <c r="F21" s="97">
        <f t="shared" si="11"/>
        <v>0.89174412247129575</v>
      </c>
      <c r="G21" s="97">
        <f t="shared" si="11"/>
        <v>0.79546367011462626</v>
      </c>
      <c r="H21" s="102">
        <f t="shared" si="11"/>
        <v>0.63549783549783545</v>
      </c>
      <c r="I21" s="79"/>
    </row>
    <row r="22" spans="1:9" x14ac:dyDescent="0.2">
      <c r="A22" s="115">
        <v>13</v>
      </c>
      <c r="B22" s="26" t="s">
        <v>27</v>
      </c>
      <c r="C22" s="101">
        <f t="shared" ref="C22:H22" si="12">C78/C50</f>
        <v>0.96819467881294641</v>
      </c>
      <c r="D22" s="97">
        <f t="shared" si="12"/>
        <v>0.76574151948416036</v>
      </c>
      <c r="E22" s="97">
        <f t="shared" si="12"/>
        <v>1</v>
      </c>
      <c r="F22" s="97">
        <f t="shared" si="12"/>
        <v>1</v>
      </c>
      <c r="G22" s="97">
        <f t="shared" si="12"/>
        <v>0.86998092212217271</v>
      </c>
      <c r="H22" s="102">
        <f t="shared" si="12"/>
        <v>0.45173453996983409</v>
      </c>
      <c r="I22" s="79"/>
    </row>
    <row r="23" spans="1:9" x14ac:dyDescent="0.2">
      <c r="A23" s="115">
        <v>14</v>
      </c>
      <c r="B23" s="26" t="s">
        <v>28</v>
      </c>
      <c r="C23" s="101">
        <f t="shared" ref="C23:H23" si="13">C79/C51</f>
        <v>0.96171634423262264</v>
      </c>
      <c r="D23" s="97">
        <f t="shared" si="13"/>
        <v>0.82974521034959514</v>
      </c>
      <c r="E23" s="97">
        <f t="shared" si="13"/>
        <v>0.98187535969744311</v>
      </c>
      <c r="F23" s="97">
        <f t="shared" si="13"/>
        <v>1</v>
      </c>
      <c r="G23" s="97">
        <f t="shared" si="13"/>
        <v>0.83754911239209617</v>
      </c>
      <c r="H23" s="102">
        <f t="shared" si="13"/>
        <v>0.98616893656058147</v>
      </c>
      <c r="I23" s="79"/>
    </row>
    <row r="24" spans="1:9" ht="13.5" customHeight="1" thickBot="1" x14ac:dyDescent="0.25">
      <c r="A24" s="123">
        <v>15</v>
      </c>
      <c r="B24" s="34" t="s">
        <v>29</v>
      </c>
      <c r="C24" s="153">
        <f t="shared" ref="C24:H25" si="14">C80/C52</f>
        <v>0.46839621432416345</v>
      </c>
      <c r="D24" s="154">
        <f t="shared" si="14"/>
        <v>0.76439743780723968</v>
      </c>
      <c r="E24" s="154">
        <f t="shared" si="14"/>
        <v>0.35403724463429354</v>
      </c>
      <c r="F24" s="154">
        <f t="shared" si="14"/>
        <v>1</v>
      </c>
      <c r="G24" s="154">
        <f t="shared" si="14"/>
        <v>0.62850508447433739</v>
      </c>
      <c r="H24" s="155">
        <f t="shared" si="14"/>
        <v>0.48207171314741037</v>
      </c>
      <c r="I24" s="79"/>
    </row>
    <row r="25" spans="1:9" x14ac:dyDescent="0.2">
      <c r="A25" s="173"/>
      <c r="B25" s="811" t="s">
        <v>560</v>
      </c>
      <c r="C25" s="266">
        <f t="shared" si="14"/>
        <v>0.73683823706360252</v>
      </c>
      <c r="D25" s="266">
        <f t="shared" si="14"/>
        <v>0.76939650802019754</v>
      </c>
      <c r="E25" s="266">
        <f t="shared" si="14"/>
        <v>0.69493415244706191</v>
      </c>
      <c r="F25" s="266">
        <f t="shared" si="14"/>
        <v>0.90236147303072967</v>
      </c>
      <c r="G25" s="266">
        <f t="shared" si="14"/>
        <v>0.78694153310239823</v>
      </c>
      <c r="H25" s="267">
        <f t="shared" si="14"/>
        <v>0.86062752560849543</v>
      </c>
      <c r="I25" s="79"/>
    </row>
    <row r="26" spans="1:9" s="827" customFormat="1" x14ac:dyDescent="0.2">
      <c r="A26" s="838"/>
      <c r="B26" s="815" t="s">
        <v>491</v>
      </c>
      <c r="C26" s="658">
        <v>0.76466707104808707</v>
      </c>
      <c r="D26" s="658">
        <v>0.94779859220316443</v>
      </c>
      <c r="E26" s="658">
        <v>0.71283972504223048</v>
      </c>
      <c r="F26" s="658">
        <v>0.94116316560929048</v>
      </c>
      <c r="G26" s="658">
        <v>0.79618766161802734</v>
      </c>
      <c r="H26" s="659">
        <v>0.63114869626497538</v>
      </c>
      <c r="I26" s="625"/>
    </row>
    <row r="27" spans="1:9" s="827" customFormat="1" x14ac:dyDescent="0.2">
      <c r="A27" s="838"/>
      <c r="B27" s="815" t="s">
        <v>465</v>
      </c>
      <c r="C27" s="658">
        <v>0.72490223557107969</v>
      </c>
      <c r="D27" s="658">
        <v>0.7588986823361823</v>
      </c>
      <c r="E27" s="658">
        <v>0.71351050311509712</v>
      </c>
      <c r="F27" s="658">
        <v>0.66369498861199983</v>
      </c>
      <c r="G27" s="658">
        <v>0.79052328872067823</v>
      </c>
      <c r="H27" s="659">
        <v>0.64922740534046919</v>
      </c>
      <c r="I27" s="625"/>
    </row>
    <row r="28" spans="1:9" s="827" customFormat="1" x14ac:dyDescent="0.2">
      <c r="A28" s="838"/>
      <c r="B28" s="815" t="s">
        <v>448</v>
      </c>
      <c r="C28" s="658">
        <v>0.72920151974538827</v>
      </c>
      <c r="D28" s="658">
        <v>0.76690956874925342</v>
      </c>
      <c r="E28" s="658">
        <v>0.71793888868580147</v>
      </c>
      <c r="F28" s="658">
        <v>0.72053671185491619</v>
      </c>
      <c r="G28" s="658">
        <v>0.80619740033807263</v>
      </c>
      <c r="H28" s="659">
        <v>0.63225378362818474</v>
      </c>
      <c r="I28" s="625"/>
    </row>
    <row r="29" spans="1:9" s="786" customFormat="1" x14ac:dyDescent="0.2">
      <c r="A29" s="814"/>
      <c r="B29" s="815" t="s">
        <v>424</v>
      </c>
      <c r="C29" s="658">
        <v>0.73018810007802259</v>
      </c>
      <c r="D29" s="658">
        <v>0.80200550192107789</v>
      </c>
      <c r="E29" s="658">
        <v>0.71329614981577261</v>
      </c>
      <c r="F29" s="658">
        <v>0.71765809991336993</v>
      </c>
      <c r="G29" s="658">
        <v>0.82106994978099535</v>
      </c>
      <c r="H29" s="659">
        <v>0.70848817795012653</v>
      </c>
      <c r="I29" s="625"/>
    </row>
    <row r="30" spans="1:9" s="623" customFormat="1" x14ac:dyDescent="0.2">
      <c r="A30" s="630"/>
      <c r="B30" s="631" t="s">
        <v>216</v>
      </c>
      <c r="C30" s="658">
        <v>0.73277723358692437</v>
      </c>
      <c r="D30" s="658">
        <v>0.79148483007922765</v>
      </c>
      <c r="E30" s="658">
        <v>0.72087064822926439</v>
      </c>
      <c r="F30" s="658">
        <v>0.66417943195857498</v>
      </c>
      <c r="G30" s="658">
        <v>0.80268214074545807</v>
      </c>
      <c r="H30" s="659">
        <v>0.56362934611302307</v>
      </c>
      <c r="I30" s="625"/>
    </row>
    <row r="31" spans="1:9" x14ac:dyDescent="0.2">
      <c r="A31" s="167"/>
      <c r="B31" s="166" t="s">
        <v>202</v>
      </c>
      <c r="C31" s="97">
        <v>0.69520319405936026</v>
      </c>
      <c r="D31" s="97">
        <v>0.75182505634052776</v>
      </c>
      <c r="E31" s="97">
        <v>0.66077529759656628</v>
      </c>
      <c r="F31" s="97">
        <v>0.72567349586031982</v>
      </c>
      <c r="G31" s="97">
        <v>0.79078087781981221</v>
      </c>
      <c r="H31" s="102">
        <v>0.70441189460502862</v>
      </c>
      <c r="I31" s="79"/>
    </row>
    <row r="32" spans="1:9" ht="12.75" thickBot="1" x14ac:dyDescent="0.25">
      <c r="A32" s="131"/>
      <c r="B32" s="164" t="s">
        <v>167</v>
      </c>
      <c r="C32" s="268">
        <v>0.67831577119809816</v>
      </c>
      <c r="D32" s="268">
        <v>0.77235439210693824</v>
      </c>
      <c r="E32" s="268">
        <v>0.6124683095687472</v>
      </c>
      <c r="F32" s="268">
        <v>0.70403170058622133</v>
      </c>
      <c r="G32" s="268">
        <v>0.81716875067565131</v>
      </c>
      <c r="H32" s="269">
        <v>0.7086173112966434</v>
      </c>
      <c r="I32" s="79"/>
    </row>
    <row r="33" spans="1:24" x14ac:dyDescent="0.2">
      <c r="A33" s="1"/>
      <c r="C33" s="79"/>
      <c r="D33" s="79"/>
      <c r="E33" s="79"/>
      <c r="F33" s="79"/>
      <c r="G33" s="79"/>
      <c r="H33" s="79"/>
      <c r="I33" s="79"/>
    </row>
    <row r="34" spans="1:24" x14ac:dyDescent="0.2">
      <c r="A34" s="8"/>
      <c r="C34" s="79"/>
      <c r="D34" s="79"/>
      <c r="E34" s="79"/>
      <c r="F34" s="79"/>
      <c r="G34" s="79"/>
      <c r="H34" s="79"/>
      <c r="I34" s="79"/>
    </row>
    <row r="35" spans="1:24" ht="12.75" x14ac:dyDescent="0.2">
      <c r="A35" s="146" t="s">
        <v>389</v>
      </c>
      <c r="C35" s="79"/>
      <c r="D35" s="79"/>
      <c r="E35" s="79"/>
      <c r="F35" s="79"/>
      <c r="G35" s="79"/>
      <c r="H35" s="79"/>
      <c r="I35" s="79"/>
    </row>
    <row r="36" spans="1:24" ht="13.5" thickBot="1" x14ac:dyDescent="0.25">
      <c r="A36" s="146"/>
      <c r="B36" s="146"/>
      <c r="C36" s="146"/>
      <c r="D36" s="146"/>
      <c r="E36" s="146"/>
      <c r="F36" s="146"/>
      <c r="G36" s="146"/>
      <c r="H36" s="146"/>
      <c r="I36" s="79"/>
    </row>
    <row r="37" spans="1:24" ht="72.75" thickBot="1" x14ac:dyDescent="0.25">
      <c r="A37" s="108" t="s">
        <v>2</v>
      </c>
      <c r="B37" s="147" t="s">
        <v>3</v>
      </c>
      <c r="C37" s="148" t="s">
        <v>178</v>
      </c>
      <c r="D37" s="149" t="s">
        <v>173</v>
      </c>
      <c r="E37" s="150" t="s">
        <v>174</v>
      </c>
      <c r="F37" s="151" t="s">
        <v>175</v>
      </c>
      <c r="G37" s="149" t="s">
        <v>181</v>
      </c>
      <c r="H37" s="152" t="s">
        <v>96</v>
      </c>
      <c r="I37" s="79"/>
      <c r="N37" s="2" t="s">
        <v>161</v>
      </c>
    </row>
    <row r="38" spans="1:24" x14ac:dyDescent="0.2">
      <c r="A38" s="114">
        <v>1</v>
      </c>
      <c r="B38" s="32" t="s">
        <v>15</v>
      </c>
      <c r="C38" s="1427">
        <v>155484</v>
      </c>
      <c r="D38" s="1121">
        <v>24230</v>
      </c>
      <c r="E38" s="626">
        <v>52782</v>
      </c>
      <c r="F38" s="1454">
        <v>78472</v>
      </c>
      <c r="G38" s="1430">
        <v>109164</v>
      </c>
      <c r="H38" s="627">
        <v>23744</v>
      </c>
      <c r="I38" s="79"/>
    </row>
    <row r="39" spans="1:24" ht="12.75" x14ac:dyDescent="0.2">
      <c r="A39" s="115">
        <v>2</v>
      </c>
      <c r="B39" s="26" t="s">
        <v>16</v>
      </c>
      <c r="C39" s="1428">
        <v>224934</v>
      </c>
      <c r="D39" s="1423">
        <v>25237</v>
      </c>
      <c r="E39" s="819">
        <v>134555</v>
      </c>
      <c r="F39" s="818">
        <v>65143</v>
      </c>
      <c r="G39" s="1431">
        <v>101230</v>
      </c>
      <c r="H39" s="818">
        <v>31975</v>
      </c>
      <c r="I39" s="79"/>
      <c r="J39" s="830"/>
      <c r="K39" s="829"/>
      <c r="L39" s="830"/>
      <c r="M39" s="830"/>
      <c r="N39" s="830"/>
      <c r="O39" s="829"/>
      <c r="P39" s="830"/>
      <c r="Q39" s="829"/>
      <c r="R39" s="829"/>
      <c r="S39" s="830"/>
      <c r="T39" s="830"/>
      <c r="U39" s="830"/>
      <c r="V39" s="830"/>
      <c r="W39" s="830"/>
      <c r="X39" s="830"/>
    </row>
    <row r="40" spans="1:24" ht="12.75" x14ac:dyDescent="0.2">
      <c r="A40" s="115">
        <v>3</v>
      </c>
      <c r="B40" s="26" t="s">
        <v>17</v>
      </c>
      <c r="C40" s="1428">
        <v>187287</v>
      </c>
      <c r="D40" s="1423">
        <v>27615</v>
      </c>
      <c r="E40" s="819">
        <v>111661</v>
      </c>
      <c r="F40" s="818">
        <v>48011</v>
      </c>
      <c r="G40" s="1431">
        <v>118946</v>
      </c>
      <c r="H40" s="818">
        <v>7006</v>
      </c>
      <c r="I40" s="79"/>
      <c r="J40" s="830"/>
      <c r="K40" s="829"/>
      <c r="L40" s="830"/>
      <c r="M40" s="830"/>
      <c r="N40" s="830"/>
      <c r="O40" s="829"/>
      <c r="P40" s="830"/>
      <c r="Q40" s="829"/>
      <c r="R40" s="829"/>
      <c r="S40" s="830"/>
      <c r="T40" s="830"/>
      <c r="U40" s="830"/>
      <c r="V40" s="830"/>
      <c r="W40" s="830"/>
      <c r="X40" s="830"/>
    </row>
    <row r="41" spans="1:24" ht="12.75" x14ac:dyDescent="0.2">
      <c r="A41" s="115">
        <v>4</v>
      </c>
      <c r="B41" s="26" t="s">
        <v>18</v>
      </c>
      <c r="C41" s="1428">
        <v>70892</v>
      </c>
      <c r="D41" s="1423">
        <v>15828</v>
      </c>
      <c r="E41" s="819">
        <v>4001</v>
      </c>
      <c r="F41" s="818">
        <v>52503</v>
      </c>
      <c r="G41" s="1431">
        <v>84342</v>
      </c>
      <c r="H41" s="818">
        <v>4231</v>
      </c>
      <c r="I41" s="79"/>
      <c r="J41" s="830"/>
      <c r="K41" s="829"/>
      <c r="L41" s="830"/>
      <c r="M41" s="830"/>
      <c r="N41" s="830"/>
      <c r="O41" s="829"/>
      <c r="P41" s="830"/>
      <c r="Q41" s="829"/>
      <c r="R41" s="829"/>
      <c r="S41" s="830"/>
      <c r="T41" s="830"/>
      <c r="U41" s="830"/>
      <c r="V41" s="830"/>
      <c r="W41" s="830"/>
      <c r="X41" s="830"/>
    </row>
    <row r="42" spans="1:24" ht="12.75" x14ac:dyDescent="0.2">
      <c r="A42" s="115">
        <v>5</v>
      </c>
      <c r="B42" s="26" t="s">
        <v>19</v>
      </c>
      <c r="C42" s="1428">
        <v>330998</v>
      </c>
      <c r="D42" s="1423">
        <v>72323</v>
      </c>
      <c r="E42" s="819">
        <v>182029</v>
      </c>
      <c r="F42" s="818">
        <v>76646</v>
      </c>
      <c r="G42" s="1431">
        <v>136976</v>
      </c>
      <c r="H42" s="818">
        <v>11702</v>
      </c>
      <c r="I42" s="79"/>
      <c r="J42" s="830"/>
      <c r="K42" s="829"/>
      <c r="L42" s="830"/>
      <c r="M42" s="830"/>
      <c r="N42" s="830"/>
      <c r="O42" s="829"/>
      <c r="P42" s="830"/>
      <c r="Q42" s="829"/>
      <c r="R42" s="829"/>
      <c r="S42" s="830"/>
      <c r="T42" s="830"/>
      <c r="U42" s="830"/>
      <c r="V42" s="830"/>
      <c r="W42" s="830"/>
      <c r="X42" s="830"/>
    </row>
    <row r="43" spans="1:24" ht="12.75" x14ac:dyDescent="0.2">
      <c r="A43" s="116">
        <v>6</v>
      </c>
      <c r="B43" s="32" t="s">
        <v>20</v>
      </c>
      <c r="C43" s="1428">
        <v>323796</v>
      </c>
      <c r="D43" s="1423">
        <v>45722</v>
      </c>
      <c r="E43" s="819">
        <v>202075</v>
      </c>
      <c r="F43" s="818">
        <v>75999</v>
      </c>
      <c r="G43" s="1431">
        <v>72411</v>
      </c>
      <c r="H43" s="818">
        <v>2695</v>
      </c>
      <c r="I43" s="79"/>
      <c r="J43" s="830"/>
      <c r="K43" s="829"/>
      <c r="L43" s="830"/>
      <c r="M43" s="830"/>
      <c r="N43" s="830"/>
      <c r="O43" s="829"/>
      <c r="P43" s="830"/>
      <c r="Q43" s="829"/>
      <c r="R43" s="829"/>
      <c r="S43" s="830"/>
      <c r="T43" s="830"/>
      <c r="U43" s="830"/>
      <c r="V43" s="830"/>
      <c r="W43" s="830"/>
      <c r="X43" s="830"/>
    </row>
    <row r="44" spans="1:24" ht="12.75" x14ac:dyDescent="0.2">
      <c r="A44" s="116">
        <v>7</v>
      </c>
      <c r="B44" s="32" t="s">
        <v>21</v>
      </c>
      <c r="C44" s="1428">
        <v>648262</v>
      </c>
      <c r="D44" s="1423">
        <v>55403</v>
      </c>
      <c r="E44" s="819">
        <v>520171</v>
      </c>
      <c r="F44" s="818">
        <v>72688</v>
      </c>
      <c r="G44" s="1431">
        <v>150488</v>
      </c>
      <c r="H44" s="818">
        <v>4194</v>
      </c>
      <c r="I44" s="79"/>
      <c r="J44" s="830"/>
      <c r="K44" s="829"/>
      <c r="L44" s="830"/>
      <c r="M44" s="830"/>
      <c r="N44" s="830"/>
      <c r="O44" s="829"/>
      <c r="P44" s="830"/>
      <c r="Q44" s="829"/>
      <c r="R44" s="829"/>
      <c r="S44" s="830"/>
      <c r="T44" s="830"/>
      <c r="U44" s="830"/>
      <c r="V44" s="830"/>
      <c r="W44" s="830"/>
      <c r="X44" s="830"/>
    </row>
    <row r="45" spans="1:24" x14ac:dyDescent="0.2">
      <c r="A45" s="115">
        <v>8</v>
      </c>
      <c r="B45" s="26" t="s">
        <v>22</v>
      </c>
      <c r="C45" s="1428">
        <v>439661</v>
      </c>
      <c r="D45" s="1423">
        <v>29819</v>
      </c>
      <c r="E45" s="819">
        <v>386685</v>
      </c>
      <c r="F45" s="818">
        <v>23157</v>
      </c>
      <c r="G45" s="1431">
        <v>127203</v>
      </c>
      <c r="H45" s="818">
        <v>5600</v>
      </c>
      <c r="I45" s="79"/>
    </row>
    <row r="46" spans="1:24" x14ac:dyDescent="0.2">
      <c r="A46" s="115">
        <v>9</v>
      </c>
      <c r="B46" s="26" t="s">
        <v>23</v>
      </c>
      <c r="C46" s="1428">
        <v>225519</v>
      </c>
      <c r="D46" s="1423">
        <v>28230</v>
      </c>
      <c r="E46" s="819">
        <v>190672</v>
      </c>
      <c r="F46" s="818">
        <v>6617</v>
      </c>
      <c r="G46" s="1431">
        <v>105441</v>
      </c>
      <c r="H46" s="818">
        <v>4649</v>
      </c>
      <c r="I46" s="79"/>
    </row>
    <row r="47" spans="1:24" x14ac:dyDescent="0.2">
      <c r="A47" s="115">
        <v>10</v>
      </c>
      <c r="B47" s="26" t="s">
        <v>24</v>
      </c>
      <c r="C47" s="1428">
        <v>327498</v>
      </c>
      <c r="D47" s="1423">
        <v>51909</v>
      </c>
      <c r="E47" s="819">
        <v>251300</v>
      </c>
      <c r="F47" s="818">
        <v>24289</v>
      </c>
      <c r="G47" s="1431">
        <v>106485</v>
      </c>
      <c r="H47" s="818">
        <v>18380</v>
      </c>
      <c r="I47" s="79"/>
    </row>
    <row r="48" spans="1:24" x14ac:dyDescent="0.2">
      <c r="A48" s="116">
        <v>11</v>
      </c>
      <c r="B48" s="32" t="s">
        <v>25</v>
      </c>
      <c r="C48" s="1428">
        <v>274232</v>
      </c>
      <c r="D48" s="1423">
        <v>23241</v>
      </c>
      <c r="E48" s="819">
        <v>225041</v>
      </c>
      <c r="F48" s="818">
        <v>25950</v>
      </c>
      <c r="G48" s="1431">
        <v>131820</v>
      </c>
      <c r="H48" s="818">
        <v>14633</v>
      </c>
      <c r="I48" s="79"/>
    </row>
    <row r="49" spans="1:9" x14ac:dyDescent="0.2">
      <c r="A49" s="115">
        <v>12</v>
      </c>
      <c r="B49" s="26" t="s">
        <v>26</v>
      </c>
      <c r="C49" s="1428">
        <v>318420</v>
      </c>
      <c r="D49" s="1423">
        <v>54499</v>
      </c>
      <c r="E49" s="819">
        <v>225512</v>
      </c>
      <c r="F49" s="818">
        <v>38409</v>
      </c>
      <c r="G49" s="1431">
        <v>221677</v>
      </c>
      <c r="H49" s="818">
        <v>15015</v>
      </c>
      <c r="I49" s="79"/>
    </row>
    <row r="50" spans="1:9" x14ac:dyDescent="0.2">
      <c r="A50" s="115">
        <v>13</v>
      </c>
      <c r="B50" s="26" t="s">
        <v>27</v>
      </c>
      <c r="C50" s="1428">
        <v>394085</v>
      </c>
      <c r="D50" s="1423">
        <v>53505</v>
      </c>
      <c r="E50" s="819">
        <v>301185</v>
      </c>
      <c r="F50" s="818">
        <v>39395</v>
      </c>
      <c r="G50" s="1431">
        <v>134711</v>
      </c>
      <c r="H50" s="818">
        <v>3978</v>
      </c>
      <c r="I50" s="79"/>
    </row>
    <row r="51" spans="1:9" x14ac:dyDescent="0.2">
      <c r="A51" s="115">
        <v>14</v>
      </c>
      <c r="B51" s="26" t="s">
        <v>28</v>
      </c>
      <c r="C51" s="1428">
        <v>340328</v>
      </c>
      <c r="D51" s="1423">
        <v>50630</v>
      </c>
      <c r="E51" s="819">
        <v>243260</v>
      </c>
      <c r="F51" s="818">
        <v>46438</v>
      </c>
      <c r="G51" s="1431">
        <v>139476</v>
      </c>
      <c r="H51" s="818">
        <v>14171</v>
      </c>
      <c r="I51" s="79"/>
    </row>
    <row r="52" spans="1:9" ht="15" customHeight="1" thickBot="1" x14ac:dyDescent="0.25">
      <c r="A52" s="123">
        <v>15</v>
      </c>
      <c r="B52" s="34" t="s">
        <v>29</v>
      </c>
      <c r="C52" s="1429">
        <v>351113</v>
      </c>
      <c r="D52" s="1424">
        <v>33565</v>
      </c>
      <c r="E52" s="1425">
        <v>276711</v>
      </c>
      <c r="F52" s="1426">
        <v>40837</v>
      </c>
      <c r="G52" s="1432">
        <v>62445</v>
      </c>
      <c r="H52" s="1426">
        <v>8283</v>
      </c>
      <c r="I52" s="79"/>
    </row>
    <row r="53" spans="1:9" x14ac:dyDescent="0.2">
      <c r="A53" s="173"/>
      <c r="B53" s="811" t="s">
        <v>560</v>
      </c>
      <c r="C53" s="174">
        <f t="shared" ref="C53:H53" si="15">SUM(C38:C52)</f>
        <v>4612509</v>
      </c>
      <c r="D53" s="174">
        <f t="shared" si="15"/>
        <v>591756</v>
      </c>
      <c r="E53" s="174">
        <f t="shared" si="15"/>
        <v>3307640</v>
      </c>
      <c r="F53" s="174">
        <f t="shared" si="15"/>
        <v>714554</v>
      </c>
      <c r="G53" s="174">
        <f t="shared" si="15"/>
        <v>1802815</v>
      </c>
      <c r="H53" s="175">
        <f t="shared" si="15"/>
        <v>170256</v>
      </c>
      <c r="I53" s="79"/>
    </row>
    <row r="54" spans="1:9" s="827" customFormat="1" x14ac:dyDescent="0.2">
      <c r="A54" s="838"/>
      <c r="B54" s="815" t="s">
        <v>491</v>
      </c>
      <c r="C54" s="819">
        <v>2931226</v>
      </c>
      <c r="D54" s="819">
        <v>398495</v>
      </c>
      <c r="E54" s="819">
        <v>2092685</v>
      </c>
      <c r="F54" s="819">
        <v>450959</v>
      </c>
      <c r="G54" s="819">
        <v>1150475</v>
      </c>
      <c r="H54" s="818">
        <v>113520</v>
      </c>
      <c r="I54" s="625"/>
    </row>
    <row r="55" spans="1:9" s="827" customFormat="1" x14ac:dyDescent="0.2">
      <c r="A55" s="838"/>
      <c r="B55" s="815" t="s">
        <v>465</v>
      </c>
      <c r="C55" s="819">
        <v>4290671</v>
      </c>
      <c r="D55" s="819">
        <v>673920</v>
      </c>
      <c r="E55" s="819">
        <v>3047096</v>
      </c>
      <c r="F55" s="819">
        <v>598876</v>
      </c>
      <c r="G55" s="819">
        <v>1749130</v>
      </c>
      <c r="H55" s="818">
        <v>157327</v>
      </c>
      <c r="I55" s="625"/>
    </row>
    <row r="56" spans="1:9" s="827" customFormat="1" x14ac:dyDescent="0.2">
      <c r="A56" s="838"/>
      <c r="B56" s="815" t="s">
        <v>448</v>
      </c>
      <c r="C56" s="819">
        <v>2866796</v>
      </c>
      <c r="D56" s="819">
        <v>460405</v>
      </c>
      <c r="E56" s="819">
        <v>2024306</v>
      </c>
      <c r="F56" s="819">
        <v>382179</v>
      </c>
      <c r="G56" s="819">
        <v>1115145</v>
      </c>
      <c r="H56" s="818">
        <v>102481</v>
      </c>
      <c r="I56" s="625"/>
    </row>
    <row r="57" spans="1:9" s="786" customFormat="1" x14ac:dyDescent="0.2">
      <c r="A57" s="814"/>
      <c r="B57" s="815" t="s">
        <v>424</v>
      </c>
      <c r="C57" s="819">
        <v>1052259</v>
      </c>
      <c r="D57" s="819">
        <v>174121</v>
      </c>
      <c r="E57" s="819">
        <v>739575</v>
      </c>
      <c r="F57" s="819">
        <v>138520</v>
      </c>
      <c r="G57" s="819">
        <v>417571</v>
      </c>
      <c r="H57" s="818">
        <v>37134</v>
      </c>
      <c r="I57" s="625"/>
    </row>
    <row r="58" spans="1:9" s="623" customFormat="1" x14ac:dyDescent="0.2">
      <c r="A58" s="630"/>
      <c r="B58" s="631" t="s">
        <v>216</v>
      </c>
      <c r="C58" s="657">
        <v>4194811</v>
      </c>
      <c r="D58" s="657">
        <v>747466</v>
      </c>
      <c r="E58" s="657">
        <v>2907351</v>
      </c>
      <c r="F58" s="657">
        <v>592492</v>
      </c>
      <c r="G58" s="657">
        <v>1755538</v>
      </c>
      <c r="H58" s="656">
        <v>155455</v>
      </c>
      <c r="I58" s="625"/>
    </row>
    <row r="59" spans="1:9" x14ac:dyDescent="0.2">
      <c r="A59" s="167"/>
      <c r="B59" s="166" t="s">
        <v>202</v>
      </c>
      <c r="C59" s="124">
        <v>2754989.5</v>
      </c>
      <c r="D59" s="124">
        <v>504299.5</v>
      </c>
      <c r="E59" s="124">
        <v>1886488.5</v>
      </c>
      <c r="F59" s="124">
        <v>387771.5</v>
      </c>
      <c r="G59" s="124">
        <v>1141920</v>
      </c>
      <c r="H59" s="125">
        <v>96228.5</v>
      </c>
      <c r="I59" s="79"/>
    </row>
    <row r="60" spans="1:9" ht="12.75" thickBot="1" x14ac:dyDescent="0.25">
      <c r="A60" s="131"/>
      <c r="B60" s="164" t="s">
        <v>203</v>
      </c>
      <c r="C60" s="126">
        <v>1347786</v>
      </c>
      <c r="D60" s="126">
        <v>251360</v>
      </c>
      <c r="E60" s="126">
        <v>836609</v>
      </c>
      <c r="F60" s="126">
        <v>183719</v>
      </c>
      <c r="G60" s="126">
        <v>555020</v>
      </c>
      <c r="H60" s="127">
        <v>46952</v>
      </c>
      <c r="I60" s="79"/>
    </row>
    <row r="61" spans="1:9" x14ac:dyDescent="0.2">
      <c r="C61" s="79"/>
      <c r="D61" s="79"/>
      <c r="E61" s="79"/>
      <c r="F61" s="79"/>
      <c r="G61" s="79"/>
      <c r="H61" s="79"/>
      <c r="I61" s="79"/>
    </row>
    <row r="62" spans="1:9" x14ac:dyDescent="0.2">
      <c r="C62" s="79"/>
      <c r="D62" s="79"/>
      <c r="E62" s="79"/>
      <c r="F62" s="79"/>
      <c r="G62" s="79"/>
      <c r="H62" s="79"/>
      <c r="I62" s="79"/>
    </row>
    <row r="63" spans="1:9" ht="12.75" x14ac:dyDescent="0.2">
      <c r="A63" s="146" t="s">
        <v>210</v>
      </c>
      <c r="C63" s="79"/>
      <c r="D63" s="79"/>
      <c r="E63" s="79"/>
      <c r="F63" s="79"/>
      <c r="G63" s="79"/>
      <c r="H63" s="79"/>
      <c r="I63" s="79"/>
    </row>
    <row r="64" spans="1:9" ht="13.5" thickBot="1" x14ac:dyDescent="0.25">
      <c r="A64" s="146"/>
      <c r="B64" s="146"/>
      <c r="C64" s="146"/>
      <c r="D64" s="146"/>
      <c r="E64" s="146"/>
      <c r="F64" s="146"/>
      <c r="G64" s="146"/>
      <c r="H64" s="146"/>
    </row>
    <row r="65" spans="1:24" s="11" customFormat="1" ht="86.25" customHeight="1" thickBot="1" x14ac:dyDescent="0.25">
      <c r="A65" s="108" t="s">
        <v>2</v>
      </c>
      <c r="B65" s="147" t="s">
        <v>3</v>
      </c>
      <c r="C65" s="148" t="s">
        <v>176</v>
      </c>
      <c r="D65" s="149" t="s">
        <v>173</v>
      </c>
      <c r="E65" s="150" t="s">
        <v>174</v>
      </c>
      <c r="F65" s="151" t="s">
        <v>175</v>
      </c>
      <c r="G65" s="149" t="s">
        <v>177</v>
      </c>
      <c r="H65" s="152" t="s">
        <v>96</v>
      </c>
      <c r="I65" s="135"/>
      <c r="N65" s="11" t="s">
        <v>161</v>
      </c>
    </row>
    <row r="66" spans="1:24" ht="12.95" customHeight="1" x14ac:dyDescent="0.2">
      <c r="A66" s="114">
        <v>1</v>
      </c>
      <c r="B66" s="32" t="s">
        <v>15</v>
      </c>
      <c r="C66" s="1427">
        <v>136797</v>
      </c>
      <c r="D66" s="1121">
        <v>20368</v>
      </c>
      <c r="E66" s="626">
        <v>48912</v>
      </c>
      <c r="F66" s="1454">
        <v>67517</v>
      </c>
      <c r="G66" s="1430">
        <v>83993</v>
      </c>
      <c r="H66" s="627">
        <v>16407</v>
      </c>
      <c r="J66" s="832"/>
      <c r="K66" s="831"/>
      <c r="L66" s="832"/>
      <c r="M66" s="832"/>
      <c r="N66" s="832"/>
      <c r="O66" s="831"/>
      <c r="P66" s="832"/>
      <c r="Q66" s="831"/>
      <c r="R66" s="831"/>
      <c r="S66" s="832"/>
      <c r="T66" s="832"/>
      <c r="U66" s="832"/>
      <c r="V66" s="832"/>
      <c r="W66" s="832"/>
      <c r="X66" s="832"/>
    </row>
    <row r="67" spans="1:24" ht="12.95" customHeight="1" x14ac:dyDescent="0.2">
      <c r="A67" s="115">
        <v>2</v>
      </c>
      <c r="B67" s="26" t="s">
        <v>16</v>
      </c>
      <c r="C67" s="1428">
        <v>95770</v>
      </c>
      <c r="D67" s="1423">
        <v>19820</v>
      </c>
      <c r="E67" s="819">
        <v>13679</v>
      </c>
      <c r="F67" s="818">
        <v>62271</v>
      </c>
      <c r="G67" s="1431">
        <v>75645</v>
      </c>
      <c r="H67" s="818">
        <v>19999</v>
      </c>
      <c r="J67" s="832"/>
      <c r="K67" s="831"/>
      <c r="L67" s="832"/>
      <c r="M67" s="832"/>
      <c r="N67" s="832"/>
      <c r="O67" s="831"/>
      <c r="P67" s="832"/>
      <c r="Q67" s="831"/>
      <c r="R67" s="831"/>
      <c r="S67" s="832"/>
      <c r="T67" s="832"/>
      <c r="U67" s="832"/>
      <c r="V67" s="832"/>
      <c r="W67" s="832"/>
      <c r="X67" s="832"/>
    </row>
    <row r="68" spans="1:24" ht="12.95" customHeight="1" x14ac:dyDescent="0.2">
      <c r="A68" s="115">
        <v>3</v>
      </c>
      <c r="B68" s="26" t="s">
        <v>17</v>
      </c>
      <c r="C68" s="1428">
        <v>134020</v>
      </c>
      <c r="D68" s="1423">
        <v>20953</v>
      </c>
      <c r="E68" s="819">
        <v>65788</v>
      </c>
      <c r="F68" s="818">
        <v>47279</v>
      </c>
      <c r="G68" s="1431">
        <v>91373</v>
      </c>
      <c r="H68" s="818">
        <v>4632</v>
      </c>
      <c r="J68" s="832"/>
      <c r="K68" s="831"/>
      <c r="L68" s="832"/>
      <c r="M68" s="832"/>
      <c r="N68" s="832"/>
      <c r="O68" s="831"/>
      <c r="P68" s="832"/>
      <c r="Q68" s="831"/>
      <c r="R68" s="831"/>
      <c r="S68" s="832"/>
      <c r="T68" s="832"/>
      <c r="U68" s="832"/>
      <c r="V68" s="832"/>
      <c r="W68" s="832"/>
      <c r="X68" s="832"/>
    </row>
    <row r="69" spans="1:24" ht="12.95" customHeight="1" x14ac:dyDescent="0.2">
      <c r="A69" s="115">
        <v>4</v>
      </c>
      <c r="B69" s="26" t="s">
        <v>18</v>
      </c>
      <c r="C69" s="1428">
        <v>63601</v>
      </c>
      <c r="D69" s="1423">
        <v>13632</v>
      </c>
      <c r="E69" s="819">
        <v>2427</v>
      </c>
      <c r="F69" s="818">
        <v>47542</v>
      </c>
      <c r="G69" s="1431">
        <v>79658</v>
      </c>
      <c r="H69" s="818">
        <v>1877</v>
      </c>
      <c r="J69" s="832"/>
      <c r="K69" s="831"/>
      <c r="L69" s="832"/>
      <c r="M69" s="832"/>
      <c r="N69" s="832"/>
      <c r="O69" s="831"/>
      <c r="P69" s="832"/>
      <c r="Q69" s="831"/>
      <c r="R69" s="831"/>
      <c r="S69" s="832"/>
      <c r="T69" s="832"/>
      <c r="U69" s="832"/>
      <c r="V69" s="832"/>
      <c r="W69" s="832"/>
      <c r="X69" s="832"/>
    </row>
    <row r="70" spans="1:24" ht="12.95" customHeight="1" x14ac:dyDescent="0.2">
      <c r="A70" s="115">
        <v>5</v>
      </c>
      <c r="B70" s="26" t="s">
        <v>19</v>
      </c>
      <c r="C70" s="1428">
        <v>294260</v>
      </c>
      <c r="D70" s="1423">
        <v>57444</v>
      </c>
      <c r="E70" s="819">
        <v>164000</v>
      </c>
      <c r="F70" s="818">
        <v>72816</v>
      </c>
      <c r="G70" s="1431">
        <v>112458</v>
      </c>
      <c r="H70" s="818">
        <v>7843</v>
      </c>
      <c r="J70" s="832"/>
      <c r="K70" s="831"/>
      <c r="L70" s="832"/>
      <c r="M70" s="832"/>
      <c r="N70" s="832"/>
      <c r="O70" s="831"/>
      <c r="P70" s="832"/>
      <c r="Q70" s="831"/>
      <c r="R70" s="831"/>
      <c r="S70" s="832"/>
      <c r="T70" s="832"/>
      <c r="U70" s="832"/>
      <c r="V70" s="832"/>
      <c r="W70" s="832"/>
      <c r="X70" s="832"/>
    </row>
    <row r="71" spans="1:24" ht="18.75" customHeight="1" x14ac:dyDescent="0.2">
      <c r="A71" s="116">
        <v>6</v>
      </c>
      <c r="B71" s="32" t="s">
        <v>20</v>
      </c>
      <c r="C71" s="1428">
        <v>314852</v>
      </c>
      <c r="D71" s="1423">
        <v>36778</v>
      </c>
      <c r="E71" s="819">
        <v>202075</v>
      </c>
      <c r="F71" s="818">
        <v>75999</v>
      </c>
      <c r="G71" s="1431">
        <v>56948</v>
      </c>
      <c r="H71" s="818">
        <v>1151</v>
      </c>
      <c r="J71" s="832"/>
      <c r="K71" s="831"/>
      <c r="L71" s="832"/>
      <c r="M71" s="832"/>
      <c r="N71" s="832"/>
      <c r="O71" s="831"/>
      <c r="P71" s="832"/>
      <c r="Q71" s="831"/>
      <c r="R71" s="831"/>
      <c r="S71" s="832"/>
      <c r="T71" s="832"/>
      <c r="U71" s="832"/>
      <c r="V71" s="832"/>
      <c r="W71" s="832"/>
      <c r="X71" s="832"/>
    </row>
    <row r="72" spans="1:24" ht="12.95" customHeight="1" x14ac:dyDescent="0.2">
      <c r="A72" s="116">
        <v>7</v>
      </c>
      <c r="B72" s="32" t="s">
        <v>21</v>
      </c>
      <c r="C72" s="1428">
        <v>624199</v>
      </c>
      <c r="D72" s="1423">
        <v>31340</v>
      </c>
      <c r="E72" s="819">
        <v>520171</v>
      </c>
      <c r="F72" s="818">
        <v>72688</v>
      </c>
      <c r="G72" s="1431">
        <v>117940</v>
      </c>
      <c r="H72" s="818">
        <v>2498</v>
      </c>
    </row>
    <row r="73" spans="1:24" ht="12.95" customHeight="1" x14ac:dyDescent="0.2">
      <c r="A73" s="115">
        <v>8</v>
      </c>
      <c r="B73" s="26" t="s">
        <v>22</v>
      </c>
      <c r="C73" s="1428">
        <v>225489</v>
      </c>
      <c r="D73" s="1423">
        <v>24235</v>
      </c>
      <c r="E73" s="819">
        <v>193905</v>
      </c>
      <c r="F73" s="818">
        <v>7349</v>
      </c>
      <c r="G73" s="1431">
        <v>99229</v>
      </c>
      <c r="H73" s="818">
        <v>39460</v>
      </c>
    </row>
    <row r="74" spans="1:24" ht="12.95" customHeight="1" x14ac:dyDescent="0.2">
      <c r="A74" s="115">
        <v>9</v>
      </c>
      <c r="B74" s="26" t="s">
        <v>23</v>
      </c>
      <c r="C74" s="1428">
        <v>173690</v>
      </c>
      <c r="D74" s="1423">
        <v>22941</v>
      </c>
      <c r="E74" s="819">
        <v>144132</v>
      </c>
      <c r="F74" s="818">
        <v>6617</v>
      </c>
      <c r="G74" s="1431">
        <v>76069</v>
      </c>
      <c r="H74" s="818">
        <v>3384</v>
      </c>
    </row>
    <row r="75" spans="1:24" ht="12.95" customHeight="1" x14ac:dyDescent="0.2">
      <c r="A75" s="115">
        <v>10</v>
      </c>
      <c r="B75" s="26" t="s">
        <v>24</v>
      </c>
      <c r="C75" s="1428">
        <v>142516</v>
      </c>
      <c r="D75" s="1423">
        <v>41332</v>
      </c>
      <c r="E75" s="819">
        <v>101184</v>
      </c>
      <c r="F75" s="818">
        <v>0</v>
      </c>
      <c r="G75" s="1431">
        <v>76776</v>
      </c>
      <c r="H75" s="818">
        <v>9478</v>
      </c>
    </row>
    <row r="76" spans="1:24" ht="19.5" customHeight="1" x14ac:dyDescent="0.2">
      <c r="A76" s="116">
        <v>11</v>
      </c>
      <c r="B76" s="32" t="s">
        <v>25</v>
      </c>
      <c r="C76" s="1428">
        <v>150758</v>
      </c>
      <c r="D76" s="1423">
        <v>17361</v>
      </c>
      <c r="E76" s="819">
        <v>109610</v>
      </c>
      <c r="F76" s="818">
        <v>23787</v>
      </c>
      <c r="G76" s="1431">
        <v>99024</v>
      </c>
      <c r="H76" s="818">
        <v>10491</v>
      </c>
    </row>
    <row r="77" spans="1:24" ht="12.95" customHeight="1" x14ac:dyDescent="0.2">
      <c r="A77" s="115">
        <v>12</v>
      </c>
      <c r="B77" s="26" t="s">
        <v>26</v>
      </c>
      <c r="C77" s="1428">
        <v>169411</v>
      </c>
      <c r="D77" s="1423">
        <v>40453</v>
      </c>
      <c r="E77" s="819">
        <v>94707</v>
      </c>
      <c r="F77" s="818">
        <v>34251</v>
      </c>
      <c r="G77" s="1431">
        <v>176336</v>
      </c>
      <c r="H77" s="818">
        <v>9542</v>
      </c>
    </row>
    <row r="78" spans="1:24" ht="12.95" customHeight="1" x14ac:dyDescent="0.2">
      <c r="A78" s="115">
        <v>13</v>
      </c>
      <c r="B78" s="26" t="s">
        <v>27</v>
      </c>
      <c r="C78" s="1428">
        <v>381551</v>
      </c>
      <c r="D78" s="1423">
        <v>40971</v>
      </c>
      <c r="E78" s="819">
        <v>301185</v>
      </c>
      <c r="F78" s="818">
        <v>39395</v>
      </c>
      <c r="G78" s="1431">
        <v>117196</v>
      </c>
      <c r="H78" s="818">
        <v>1797</v>
      </c>
    </row>
    <row r="79" spans="1:24" ht="12.95" customHeight="1" x14ac:dyDescent="0.2">
      <c r="A79" s="115">
        <v>14</v>
      </c>
      <c r="B79" s="26" t="s">
        <v>28</v>
      </c>
      <c r="C79" s="1428">
        <v>327299</v>
      </c>
      <c r="D79" s="1423">
        <v>42010</v>
      </c>
      <c r="E79" s="819">
        <v>238851</v>
      </c>
      <c r="F79" s="818">
        <v>46438</v>
      </c>
      <c r="G79" s="1431">
        <v>116818</v>
      </c>
      <c r="H79" s="818">
        <v>13975</v>
      </c>
    </row>
    <row r="80" spans="1:24" ht="14.25" customHeight="1" thickBot="1" x14ac:dyDescent="0.25">
      <c r="A80" s="123">
        <v>15</v>
      </c>
      <c r="B80" s="34" t="s">
        <v>29</v>
      </c>
      <c r="C80" s="1429">
        <v>164460</v>
      </c>
      <c r="D80" s="1424">
        <v>25657</v>
      </c>
      <c r="E80" s="1425">
        <v>97966</v>
      </c>
      <c r="F80" s="1426">
        <v>40837</v>
      </c>
      <c r="G80" s="1432">
        <v>39247</v>
      </c>
      <c r="H80" s="1426">
        <v>3993</v>
      </c>
    </row>
    <row r="81" spans="1:24" s="37" customFormat="1" ht="22.5" customHeight="1" x14ac:dyDescent="0.2">
      <c r="A81" s="173"/>
      <c r="B81" s="811" t="s">
        <v>560</v>
      </c>
      <c r="C81" s="174">
        <f t="shared" ref="C81:H81" si="16">SUM(C66:C80)</f>
        <v>3398673</v>
      </c>
      <c r="D81" s="174">
        <f t="shared" si="16"/>
        <v>455295</v>
      </c>
      <c r="E81" s="174">
        <f t="shared" si="16"/>
        <v>2298592</v>
      </c>
      <c r="F81" s="174">
        <f t="shared" si="16"/>
        <v>644786</v>
      </c>
      <c r="G81" s="174">
        <f t="shared" si="16"/>
        <v>1418710</v>
      </c>
      <c r="H81" s="175">
        <f t="shared" si="16"/>
        <v>146527</v>
      </c>
    </row>
    <row r="82" spans="1:24" s="827" customFormat="1" ht="22.5" customHeight="1" x14ac:dyDescent="0.2">
      <c r="A82" s="838"/>
      <c r="B82" s="815" t="s">
        <v>491</v>
      </c>
      <c r="C82" s="819">
        <v>2241412</v>
      </c>
      <c r="D82" s="819">
        <v>377693</v>
      </c>
      <c r="E82" s="819">
        <v>1491749</v>
      </c>
      <c r="F82" s="819">
        <v>424426</v>
      </c>
      <c r="G82" s="819">
        <v>915994</v>
      </c>
      <c r="H82" s="818">
        <v>71648</v>
      </c>
    </row>
    <row r="83" spans="1:24" s="827" customFormat="1" ht="22.5" customHeight="1" x14ac:dyDescent="0.2">
      <c r="A83" s="838"/>
      <c r="B83" s="815" t="s">
        <v>465</v>
      </c>
      <c r="C83" s="819">
        <v>3110317</v>
      </c>
      <c r="D83" s="819">
        <v>511437</v>
      </c>
      <c r="E83" s="819">
        <v>2174135</v>
      </c>
      <c r="F83" s="819">
        <v>397471</v>
      </c>
      <c r="G83" s="819">
        <v>1382728</v>
      </c>
      <c r="H83" s="818">
        <v>102141</v>
      </c>
    </row>
    <row r="84" spans="1:24" s="827" customFormat="1" ht="22.5" customHeight="1" x14ac:dyDescent="0.2">
      <c r="A84" s="838"/>
      <c r="B84" s="815" t="s">
        <v>448</v>
      </c>
      <c r="C84" s="819">
        <v>2090472</v>
      </c>
      <c r="D84" s="819">
        <v>353089</v>
      </c>
      <c r="E84" s="819">
        <v>1453328</v>
      </c>
      <c r="F84" s="819">
        <v>275374</v>
      </c>
      <c r="G84" s="819">
        <v>899027</v>
      </c>
      <c r="H84" s="818">
        <v>64794</v>
      </c>
    </row>
    <row r="85" spans="1:24" s="624" customFormat="1" ht="22.5" customHeight="1" x14ac:dyDescent="0.2">
      <c r="A85" s="814"/>
      <c r="B85" s="815" t="s">
        <v>424</v>
      </c>
      <c r="C85" s="819">
        <v>768347</v>
      </c>
      <c r="D85" s="819">
        <v>139646</v>
      </c>
      <c r="E85" s="819">
        <v>527536</v>
      </c>
      <c r="F85" s="819">
        <v>99410</v>
      </c>
      <c r="G85" s="819">
        <v>342855</v>
      </c>
      <c r="H85" s="818">
        <v>26309</v>
      </c>
    </row>
    <row r="86" spans="1:24" s="623" customFormat="1" ht="22.5" customHeight="1" x14ac:dyDescent="0.2">
      <c r="A86" s="630"/>
      <c r="B86" s="631" t="s">
        <v>216</v>
      </c>
      <c r="C86" s="657">
        <v>3073862</v>
      </c>
      <c r="D86" s="657">
        <v>591608</v>
      </c>
      <c r="E86" s="657">
        <v>2095824</v>
      </c>
      <c r="F86" s="657">
        <v>393521</v>
      </c>
      <c r="G86" s="657">
        <v>1409139</v>
      </c>
      <c r="H86" s="656">
        <v>87619</v>
      </c>
    </row>
    <row r="87" spans="1:24" ht="22.5" customHeight="1" x14ac:dyDescent="0.2">
      <c r="A87" s="167"/>
      <c r="B87" s="166" t="s">
        <v>202</v>
      </c>
      <c r="C87" s="124">
        <v>1915277.5</v>
      </c>
      <c r="D87" s="124">
        <v>379145</v>
      </c>
      <c r="E87" s="124">
        <v>1246545</v>
      </c>
      <c r="F87" s="124">
        <v>281395.5</v>
      </c>
      <c r="G87" s="124">
        <v>903008.5</v>
      </c>
      <c r="H87" s="125">
        <v>67784.5</v>
      </c>
    </row>
    <row r="88" spans="1:24" ht="22.5" customHeight="1" thickBot="1" x14ac:dyDescent="0.25">
      <c r="A88" s="131"/>
      <c r="B88" s="164" t="s">
        <v>390</v>
      </c>
      <c r="C88" s="126">
        <v>914224.5</v>
      </c>
      <c r="D88" s="126">
        <v>194139</v>
      </c>
      <c r="E88" s="126">
        <v>512396.5</v>
      </c>
      <c r="F88" s="126">
        <v>129344</v>
      </c>
      <c r="G88" s="126">
        <v>453545</v>
      </c>
      <c r="H88" s="127">
        <v>33271</v>
      </c>
    </row>
    <row r="91" spans="1:24" ht="13.5" thickBot="1" x14ac:dyDescent="0.25">
      <c r="A91" s="146" t="s">
        <v>209</v>
      </c>
      <c r="B91" s="146"/>
      <c r="C91" s="146"/>
      <c r="D91" s="146"/>
      <c r="E91" s="146"/>
      <c r="F91" s="146"/>
      <c r="G91" s="146"/>
      <c r="H91" s="146"/>
      <c r="I91" s="146"/>
    </row>
    <row r="92" spans="1:24" ht="84.75" thickBot="1" x14ac:dyDescent="0.25">
      <c r="A92" s="108" t="s">
        <v>2</v>
      </c>
      <c r="B92" s="147" t="s">
        <v>3</v>
      </c>
      <c r="C92" s="148" t="s">
        <v>179</v>
      </c>
      <c r="D92" s="149" t="s">
        <v>173</v>
      </c>
      <c r="E92" s="150" t="s">
        <v>174</v>
      </c>
      <c r="F92" s="151" t="s">
        <v>175</v>
      </c>
      <c r="G92" s="149" t="s">
        <v>180</v>
      </c>
      <c r="H92" s="152" t="s">
        <v>96</v>
      </c>
    </row>
    <row r="93" spans="1:24" x14ac:dyDescent="0.2">
      <c r="A93" s="114">
        <v>1</v>
      </c>
      <c r="B93" s="32" t="s">
        <v>15</v>
      </c>
      <c r="C93" s="1427">
        <v>50018</v>
      </c>
      <c r="D93" s="1121">
        <v>3859</v>
      </c>
      <c r="E93" s="626">
        <v>0</v>
      </c>
      <c r="F93" s="1454">
        <v>46159</v>
      </c>
      <c r="G93" s="1121">
        <v>163</v>
      </c>
      <c r="H93" s="1433">
        <v>0</v>
      </c>
    </row>
    <row r="94" spans="1:24" ht="12.75" x14ac:dyDescent="0.2">
      <c r="A94" s="115">
        <v>2</v>
      </c>
      <c r="B94" s="26" t="s">
        <v>16</v>
      </c>
      <c r="C94" s="1428">
        <v>63055</v>
      </c>
      <c r="D94" s="1423">
        <v>1438</v>
      </c>
      <c r="E94" s="819">
        <v>0</v>
      </c>
      <c r="F94" s="818">
        <v>61617</v>
      </c>
      <c r="G94" s="1423">
        <v>3274</v>
      </c>
      <c r="H94" s="1434">
        <v>0</v>
      </c>
      <c r="J94" s="834"/>
      <c r="K94" s="833"/>
      <c r="L94" s="834"/>
      <c r="M94" s="834"/>
      <c r="N94" s="834"/>
      <c r="O94" s="833"/>
      <c r="P94" s="834"/>
      <c r="Q94" s="833"/>
      <c r="R94" s="833"/>
      <c r="S94" s="834"/>
      <c r="T94" s="834"/>
      <c r="U94" s="834"/>
      <c r="V94" s="834"/>
      <c r="W94" s="834"/>
      <c r="X94" s="834"/>
    </row>
    <row r="95" spans="1:24" ht="12.75" x14ac:dyDescent="0.2">
      <c r="A95" s="115">
        <v>3</v>
      </c>
      <c r="B95" s="26" t="s">
        <v>17</v>
      </c>
      <c r="C95" s="1428">
        <v>52861</v>
      </c>
      <c r="D95" s="1423">
        <v>5582</v>
      </c>
      <c r="E95" s="819">
        <v>0</v>
      </c>
      <c r="F95" s="818">
        <v>47279</v>
      </c>
      <c r="G95" s="1423">
        <v>6829</v>
      </c>
      <c r="H95" s="1434">
        <v>0</v>
      </c>
      <c r="J95" s="834"/>
      <c r="K95" s="833"/>
      <c r="L95" s="834"/>
      <c r="M95" s="834"/>
      <c r="N95" s="834"/>
      <c r="O95" s="833"/>
      <c r="P95" s="834"/>
      <c r="Q95" s="833"/>
      <c r="R95" s="833"/>
      <c r="S95" s="834"/>
      <c r="T95" s="834"/>
      <c r="U95" s="834"/>
      <c r="V95" s="834"/>
      <c r="W95" s="834"/>
      <c r="X95" s="834"/>
    </row>
    <row r="96" spans="1:24" ht="12.75" x14ac:dyDescent="0.2">
      <c r="A96" s="115">
        <v>4</v>
      </c>
      <c r="B96" s="26" t="s">
        <v>18</v>
      </c>
      <c r="C96" s="1428">
        <v>52325</v>
      </c>
      <c r="D96" s="1423">
        <v>4783</v>
      </c>
      <c r="E96" s="819">
        <v>0</v>
      </c>
      <c r="F96" s="818">
        <v>47542</v>
      </c>
      <c r="G96" s="1423">
        <v>2709</v>
      </c>
      <c r="H96" s="1434">
        <v>0</v>
      </c>
      <c r="J96" s="834"/>
      <c r="K96" s="833"/>
      <c r="L96" s="834"/>
      <c r="M96" s="834"/>
      <c r="N96" s="834"/>
      <c r="O96" s="833"/>
      <c r="P96" s="834"/>
      <c r="Q96" s="833"/>
      <c r="R96" s="833"/>
      <c r="S96" s="834"/>
      <c r="T96" s="834"/>
      <c r="U96" s="834"/>
      <c r="V96" s="834"/>
      <c r="W96" s="834"/>
      <c r="X96" s="834"/>
    </row>
    <row r="97" spans="1:24" ht="12.75" x14ac:dyDescent="0.2">
      <c r="A97" s="115">
        <v>5</v>
      </c>
      <c r="B97" s="26" t="s">
        <v>19</v>
      </c>
      <c r="C97" s="1428">
        <v>93692</v>
      </c>
      <c r="D97" s="1423">
        <v>20876</v>
      </c>
      <c r="E97" s="819">
        <v>0</v>
      </c>
      <c r="F97" s="818">
        <v>72816</v>
      </c>
      <c r="G97" s="1423">
        <v>27359</v>
      </c>
      <c r="H97" s="1434">
        <v>0</v>
      </c>
      <c r="J97" s="834"/>
      <c r="K97" s="833"/>
      <c r="L97" s="834"/>
      <c r="M97" s="834"/>
      <c r="N97" s="834"/>
      <c r="O97" s="833"/>
      <c r="P97" s="834"/>
      <c r="Q97" s="833"/>
      <c r="R97" s="833"/>
      <c r="S97" s="834"/>
      <c r="T97" s="834"/>
      <c r="U97" s="834"/>
      <c r="V97" s="834"/>
      <c r="W97" s="834"/>
      <c r="X97" s="834"/>
    </row>
    <row r="98" spans="1:24" ht="12.75" x14ac:dyDescent="0.2">
      <c r="A98" s="116">
        <v>6</v>
      </c>
      <c r="B98" s="32" t="s">
        <v>20</v>
      </c>
      <c r="C98" s="1428">
        <v>78480</v>
      </c>
      <c r="D98" s="1423">
        <v>15207</v>
      </c>
      <c r="E98" s="819">
        <v>0</v>
      </c>
      <c r="F98" s="818">
        <v>63273</v>
      </c>
      <c r="G98" s="1423">
        <v>15256</v>
      </c>
      <c r="H98" s="1434">
        <v>0</v>
      </c>
      <c r="J98" s="834"/>
      <c r="K98" s="833"/>
      <c r="L98" s="834"/>
      <c r="M98" s="834"/>
      <c r="N98" s="834"/>
      <c r="O98" s="833"/>
      <c r="P98" s="834"/>
      <c r="Q98" s="833"/>
      <c r="R98" s="833"/>
      <c r="S98" s="834"/>
      <c r="T98" s="834"/>
      <c r="U98" s="834"/>
      <c r="V98" s="834"/>
      <c r="W98" s="834"/>
      <c r="X98" s="834"/>
    </row>
    <row r="99" spans="1:24" ht="12.75" x14ac:dyDescent="0.2">
      <c r="A99" s="116">
        <v>7</v>
      </c>
      <c r="B99" s="32" t="s">
        <v>21</v>
      </c>
      <c r="C99" s="1428">
        <v>92040</v>
      </c>
      <c r="D99" s="1423">
        <v>19352</v>
      </c>
      <c r="E99" s="819">
        <v>0</v>
      </c>
      <c r="F99" s="818">
        <v>72688</v>
      </c>
      <c r="G99" s="1423">
        <v>20239</v>
      </c>
      <c r="H99" s="1434">
        <v>0</v>
      </c>
      <c r="J99" s="834"/>
      <c r="K99" s="833"/>
      <c r="L99" s="834"/>
      <c r="M99" s="834"/>
      <c r="N99" s="834"/>
      <c r="O99" s="833"/>
      <c r="P99" s="834"/>
      <c r="Q99" s="833"/>
      <c r="R99" s="833"/>
      <c r="S99" s="834"/>
      <c r="T99" s="834"/>
      <c r="U99" s="834"/>
      <c r="V99" s="834"/>
      <c r="W99" s="834"/>
      <c r="X99" s="834"/>
    </row>
    <row r="100" spans="1:24" x14ac:dyDescent="0.2">
      <c r="A100" s="115">
        <v>8</v>
      </c>
      <c r="B100" s="26" t="s">
        <v>22</v>
      </c>
      <c r="C100" s="1428">
        <v>21235</v>
      </c>
      <c r="D100" s="1423">
        <v>5632</v>
      </c>
      <c r="E100" s="819">
        <v>0</v>
      </c>
      <c r="F100" s="818">
        <v>15603</v>
      </c>
      <c r="G100" s="1423">
        <v>5651</v>
      </c>
      <c r="H100" s="1434">
        <v>0</v>
      </c>
    </row>
    <row r="101" spans="1:24" x14ac:dyDescent="0.2">
      <c r="A101" s="115">
        <v>9</v>
      </c>
      <c r="B101" s="26" t="s">
        <v>23</v>
      </c>
      <c r="C101" s="1428">
        <v>10758</v>
      </c>
      <c r="D101" s="1423">
        <v>4141</v>
      </c>
      <c r="E101" s="819">
        <v>0</v>
      </c>
      <c r="F101" s="818">
        <v>6617</v>
      </c>
      <c r="G101" s="1423">
        <v>2400</v>
      </c>
      <c r="H101" s="1434">
        <v>0</v>
      </c>
    </row>
    <row r="102" spans="1:24" x14ac:dyDescent="0.2">
      <c r="A102" s="115">
        <v>10</v>
      </c>
      <c r="B102" s="26" t="s">
        <v>24</v>
      </c>
      <c r="C102" s="1428">
        <v>8200</v>
      </c>
      <c r="D102" s="1423">
        <v>8200</v>
      </c>
      <c r="E102" s="819">
        <v>0</v>
      </c>
      <c r="F102" s="818">
        <v>0</v>
      </c>
      <c r="G102" s="1423">
        <v>6285</v>
      </c>
      <c r="H102" s="1434">
        <v>0</v>
      </c>
    </row>
    <row r="103" spans="1:24" x14ac:dyDescent="0.2">
      <c r="A103" s="116">
        <v>11</v>
      </c>
      <c r="B103" s="32" t="s">
        <v>25</v>
      </c>
      <c r="C103" s="1428">
        <v>16699</v>
      </c>
      <c r="D103" s="1423">
        <v>6182</v>
      </c>
      <c r="E103" s="819">
        <v>0</v>
      </c>
      <c r="F103" s="818">
        <v>10517</v>
      </c>
      <c r="G103" s="1423">
        <v>7413</v>
      </c>
      <c r="H103" s="1434">
        <v>0</v>
      </c>
    </row>
    <row r="104" spans="1:24" x14ac:dyDescent="0.2">
      <c r="A104" s="115">
        <v>12</v>
      </c>
      <c r="B104" s="26" t="s">
        <v>26</v>
      </c>
      <c r="C104" s="1428">
        <v>42372</v>
      </c>
      <c r="D104" s="1423">
        <v>10804</v>
      </c>
      <c r="E104" s="819">
        <v>0</v>
      </c>
      <c r="F104" s="818">
        <v>31568</v>
      </c>
      <c r="G104" s="1423">
        <v>32164</v>
      </c>
      <c r="H104" s="1434">
        <v>0</v>
      </c>
    </row>
    <row r="105" spans="1:24" x14ac:dyDescent="0.2">
      <c r="A105" s="115">
        <v>13</v>
      </c>
      <c r="B105" s="26" t="s">
        <v>27</v>
      </c>
      <c r="C105" s="1428">
        <v>50091</v>
      </c>
      <c r="D105" s="1423">
        <v>15479</v>
      </c>
      <c r="E105" s="819">
        <v>417</v>
      </c>
      <c r="F105" s="818">
        <v>34195</v>
      </c>
      <c r="G105" s="1423">
        <v>9072</v>
      </c>
      <c r="H105" s="1434">
        <v>0</v>
      </c>
    </row>
    <row r="106" spans="1:24" x14ac:dyDescent="0.2">
      <c r="A106" s="115">
        <v>14</v>
      </c>
      <c r="B106" s="26" t="s">
        <v>28</v>
      </c>
      <c r="C106" s="1428">
        <v>63098</v>
      </c>
      <c r="D106" s="1423">
        <v>16660</v>
      </c>
      <c r="E106" s="819">
        <v>0</v>
      </c>
      <c r="F106" s="818">
        <v>46438</v>
      </c>
      <c r="G106" s="1423">
        <v>20927</v>
      </c>
      <c r="H106" s="1434">
        <v>0</v>
      </c>
    </row>
    <row r="107" spans="1:24" ht="15.75" customHeight="1" thickBot="1" x14ac:dyDescent="0.25">
      <c r="A107" s="123">
        <v>15</v>
      </c>
      <c r="B107" s="34" t="s">
        <v>29</v>
      </c>
      <c r="C107" s="1429">
        <v>45719</v>
      </c>
      <c r="D107" s="1424">
        <v>4882</v>
      </c>
      <c r="E107" s="1425">
        <v>0</v>
      </c>
      <c r="F107" s="1426">
        <v>40837</v>
      </c>
      <c r="G107" s="1424">
        <v>7812</v>
      </c>
      <c r="H107" s="1435">
        <v>0</v>
      </c>
    </row>
    <row r="108" spans="1:24" x14ac:dyDescent="0.2">
      <c r="A108" s="173"/>
      <c r="B108" s="629" t="s">
        <v>560</v>
      </c>
      <c r="C108" s="174">
        <f t="shared" ref="C108:H108" si="17">SUM(C93:C107)</f>
        <v>740643</v>
      </c>
      <c r="D108" s="174">
        <f t="shared" si="17"/>
        <v>143077</v>
      </c>
      <c r="E108" s="174">
        <f t="shared" si="17"/>
        <v>417</v>
      </c>
      <c r="F108" s="174">
        <f t="shared" si="17"/>
        <v>597149</v>
      </c>
      <c r="G108" s="174">
        <f t="shared" si="17"/>
        <v>167553</v>
      </c>
      <c r="H108" s="1436">
        <f t="shared" si="17"/>
        <v>0</v>
      </c>
    </row>
    <row r="109" spans="1:24" s="827" customFormat="1" x14ac:dyDescent="0.2">
      <c r="A109" s="838"/>
      <c r="B109" s="815" t="s">
        <v>491</v>
      </c>
      <c r="C109" s="819">
        <v>377862</v>
      </c>
      <c r="D109" s="819">
        <v>93489</v>
      </c>
      <c r="E109" s="819">
        <v>1046</v>
      </c>
      <c r="F109" s="819">
        <v>343573</v>
      </c>
      <c r="G109" s="819">
        <v>115058</v>
      </c>
      <c r="H109" s="1434">
        <v>0</v>
      </c>
    </row>
    <row r="110" spans="1:24" s="827" customFormat="1" x14ac:dyDescent="0.2">
      <c r="A110" s="838"/>
      <c r="B110" s="815" t="s">
        <v>465</v>
      </c>
      <c r="C110" s="819">
        <v>560356</v>
      </c>
      <c r="D110" s="819">
        <v>151912</v>
      </c>
      <c r="E110" s="819">
        <v>5435</v>
      </c>
      <c r="F110" s="819">
        <v>362743.43</v>
      </c>
      <c r="G110" s="819">
        <v>154575</v>
      </c>
      <c r="H110" s="1434">
        <v>0</v>
      </c>
    </row>
    <row r="111" spans="1:24" s="827" customFormat="1" x14ac:dyDescent="0.2">
      <c r="A111" s="838"/>
      <c r="B111" s="815" t="s">
        <v>448</v>
      </c>
      <c r="C111" s="819">
        <v>357411</v>
      </c>
      <c r="D111" s="819">
        <v>102517</v>
      </c>
      <c r="E111" s="819">
        <v>41969</v>
      </c>
      <c r="F111" s="819">
        <v>218080</v>
      </c>
      <c r="G111" s="819">
        <v>97761</v>
      </c>
      <c r="H111" s="1434">
        <v>0</v>
      </c>
    </row>
    <row r="112" spans="1:24" s="786" customFormat="1" x14ac:dyDescent="0.2">
      <c r="A112" s="814"/>
      <c r="B112" s="815" t="s">
        <v>424</v>
      </c>
      <c r="C112" s="819">
        <v>97898</v>
      </c>
      <c r="D112" s="819">
        <v>39852</v>
      </c>
      <c r="E112" s="819">
        <v>11945</v>
      </c>
      <c r="F112" s="819">
        <v>85536</v>
      </c>
      <c r="G112" s="819">
        <v>34567</v>
      </c>
      <c r="H112" s="1434">
        <v>1</v>
      </c>
    </row>
    <row r="113" spans="1:8" s="623" customFormat="1" x14ac:dyDescent="0.2">
      <c r="A113" s="630"/>
      <c r="B113" s="631" t="s">
        <v>216</v>
      </c>
      <c r="C113" s="657">
        <v>454113</v>
      </c>
      <c r="D113" s="657">
        <v>154717</v>
      </c>
      <c r="E113" s="657">
        <v>28567</v>
      </c>
      <c r="F113" s="657">
        <v>294677</v>
      </c>
      <c r="G113" s="657">
        <v>114241</v>
      </c>
      <c r="H113" s="1434">
        <v>0</v>
      </c>
    </row>
    <row r="114" spans="1:8" x14ac:dyDescent="0.2">
      <c r="A114" s="167"/>
      <c r="B114" s="166" t="s">
        <v>202</v>
      </c>
      <c r="C114" s="124">
        <v>305586</v>
      </c>
      <c r="D114" s="124">
        <v>105101</v>
      </c>
      <c r="E114" s="124">
        <v>21070</v>
      </c>
      <c r="F114" s="124">
        <v>192167.5</v>
      </c>
      <c r="G114" s="124">
        <v>71077</v>
      </c>
      <c r="H114" s="1437">
        <v>0</v>
      </c>
    </row>
    <row r="115" spans="1:8" ht="12.75" thickBot="1" x14ac:dyDescent="0.25">
      <c r="A115" s="131"/>
      <c r="B115" s="164" t="s">
        <v>203</v>
      </c>
      <c r="C115" s="126">
        <v>90472.5</v>
      </c>
      <c r="D115" s="126">
        <v>53741.5</v>
      </c>
      <c r="E115" s="126">
        <v>2634</v>
      </c>
      <c r="F115" s="126">
        <v>89390</v>
      </c>
      <c r="G115" s="126">
        <v>33575.5</v>
      </c>
      <c r="H115" s="1438">
        <v>0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3"/>
  <sheetViews>
    <sheetView showGridLines="0" workbookViewId="0">
      <selection activeCell="L24" sqref="L24"/>
    </sheetView>
  </sheetViews>
  <sheetFormatPr baseColWidth="10" defaultRowHeight="12.75" x14ac:dyDescent="0.2"/>
  <cols>
    <col min="2" max="2" width="19.42578125" customWidth="1"/>
    <col min="7" max="7" width="14.5703125" customWidth="1"/>
  </cols>
  <sheetData>
    <row r="4" spans="1:7" ht="31.5" customHeight="1" x14ac:dyDescent="0.2">
      <c r="A4" s="1868" t="s">
        <v>499</v>
      </c>
      <c r="B4" s="1868"/>
      <c r="C4" s="1868"/>
      <c r="D4" s="1868"/>
      <c r="E4" s="1868"/>
      <c r="F4" s="1868"/>
      <c r="G4" s="1868"/>
    </row>
    <row r="5" spans="1:7" ht="13.5" thickBot="1" x14ac:dyDescent="0.25">
      <c r="A5" s="146"/>
      <c r="B5" s="146"/>
      <c r="C5" s="146"/>
      <c r="D5" s="146"/>
      <c r="E5" s="146"/>
      <c r="F5" s="146"/>
      <c r="G5" s="146"/>
    </row>
    <row r="6" spans="1:7" ht="60.75" thickBot="1" x14ac:dyDescent="0.25">
      <c r="A6" s="108" t="s">
        <v>2</v>
      </c>
      <c r="B6" s="147" t="s">
        <v>3</v>
      </c>
      <c r="C6" s="148" t="s">
        <v>505</v>
      </c>
      <c r="D6" s="149" t="s">
        <v>500</v>
      </c>
      <c r="E6" s="150" t="s">
        <v>501</v>
      </c>
      <c r="F6" s="151" t="s">
        <v>502</v>
      </c>
      <c r="G6" s="1439" t="s">
        <v>503</v>
      </c>
    </row>
    <row r="7" spans="1:7" x14ac:dyDescent="0.2">
      <c r="A7" s="114">
        <v>1</v>
      </c>
      <c r="B7" s="32" t="s">
        <v>15</v>
      </c>
      <c r="C7" s="1440">
        <v>230</v>
      </c>
      <c r="D7" s="1441">
        <v>9498</v>
      </c>
      <c r="E7" s="1676">
        <v>3612</v>
      </c>
      <c r="F7" s="1673">
        <f>E7/D7</f>
        <v>0.38029058749210359</v>
      </c>
      <c r="G7" s="1446">
        <f>E7/C7</f>
        <v>15.704347826086957</v>
      </c>
    </row>
    <row r="8" spans="1:7" x14ac:dyDescent="0.2">
      <c r="A8" s="115">
        <v>2</v>
      </c>
      <c r="B8" s="26" t="s">
        <v>16</v>
      </c>
      <c r="C8" s="1442">
        <v>231</v>
      </c>
      <c r="D8" s="1443">
        <v>8373</v>
      </c>
      <c r="E8" s="1677">
        <v>8373</v>
      </c>
      <c r="F8" s="1674">
        <f t="shared" ref="F8:F21" si="0">E8/D8</f>
        <v>1</v>
      </c>
      <c r="G8" s="1447">
        <f t="shared" ref="G8:G21" si="1">E8/C8</f>
        <v>36.246753246753244</v>
      </c>
    </row>
    <row r="9" spans="1:7" x14ac:dyDescent="0.2">
      <c r="A9" s="115">
        <v>3</v>
      </c>
      <c r="B9" s="26" t="s">
        <v>17</v>
      </c>
      <c r="C9" s="1442">
        <v>41</v>
      </c>
      <c r="D9" s="1443">
        <v>560</v>
      </c>
      <c r="E9" s="1677">
        <v>383</v>
      </c>
      <c r="F9" s="1674">
        <f t="shared" si="0"/>
        <v>0.68392857142857144</v>
      </c>
      <c r="G9" s="1447">
        <f t="shared" si="1"/>
        <v>9.3414634146341466</v>
      </c>
    </row>
    <row r="10" spans="1:7" x14ac:dyDescent="0.2">
      <c r="A10" s="115">
        <v>4</v>
      </c>
      <c r="B10" s="26" t="s">
        <v>18</v>
      </c>
      <c r="C10" s="1442">
        <v>680</v>
      </c>
      <c r="D10" s="1443">
        <v>15760</v>
      </c>
      <c r="E10" s="1677">
        <v>9180</v>
      </c>
      <c r="F10" s="1674">
        <f t="shared" si="0"/>
        <v>0.5824873096446701</v>
      </c>
      <c r="G10" s="1447">
        <f t="shared" si="1"/>
        <v>13.5</v>
      </c>
    </row>
    <row r="11" spans="1:7" x14ac:dyDescent="0.2">
      <c r="A11" s="115">
        <v>5</v>
      </c>
      <c r="B11" s="26" t="s">
        <v>506</v>
      </c>
      <c r="C11" s="1442">
        <v>15</v>
      </c>
      <c r="D11" s="1443">
        <v>0</v>
      </c>
      <c r="E11" s="1677">
        <v>0</v>
      </c>
      <c r="F11" s="1674">
        <v>0</v>
      </c>
      <c r="G11" s="1447">
        <v>0</v>
      </c>
    </row>
    <row r="12" spans="1:7" x14ac:dyDescent="0.2">
      <c r="A12" s="116">
        <v>6</v>
      </c>
      <c r="B12" s="32" t="s">
        <v>507</v>
      </c>
      <c r="C12" s="1442">
        <v>23</v>
      </c>
      <c r="D12" s="1443">
        <v>402</v>
      </c>
      <c r="E12" s="1677">
        <v>274</v>
      </c>
      <c r="F12" s="1674">
        <v>0</v>
      </c>
      <c r="G12" s="1447">
        <v>0</v>
      </c>
    </row>
    <row r="13" spans="1:7" x14ac:dyDescent="0.2">
      <c r="A13" s="116">
        <v>7</v>
      </c>
      <c r="B13" s="32" t="s">
        <v>21</v>
      </c>
      <c r="C13" s="1442">
        <v>2</v>
      </c>
      <c r="D13" s="1443">
        <v>34</v>
      </c>
      <c r="E13" s="1677">
        <v>47</v>
      </c>
      <c r="F13" s="1675" t="s">
        <v>187</v>
      </c>
      <c r="G13" s="1447">
        <f t="shared" si="1"/>
        <v>23.5</v>
      </c>
    </row>
    <row r="14" spans="1:7" x14ac:dyDescent="0.2">
      <c r="A14" s="115">
        <v>8</v>
      </c>
      <c r="B14" s="26" t="s">
        <v>22</v>
      </c>
      <c r="C14" s="1442">
        <v>94</v>
      </c>
      <c r="D14" s="1443">
        <v>479</v>
      </c>
      <c r="E14" s="1677">
        <v>562</v>
      </c>
      <c r="F14" s="1674">
        <f t="shared" si="0"/>
        <v>1.173277661795407</v>
      </c>
      <c r="G14" s="1447">
        <f t="shared" si="1"/>
        <v>5.9787234042553195</v>
      </c>
    </row>
    <row r="15" spans="1:7" x14ac:dyDescent="0.2">
      <c r="A15" s="115">
        <v>9</v>
      </c>
      <c r="B15" s="26" t="s">
        <v>508</v>
      </c>
      <c r="C15" s="1442">
        <v>25</v>
      </c>
      <c r="D15" s="1443">
        <v>370</v>
      </c>
      <c r="E15" s="1677">
        <v>350</v>
      </c>
      <c r="F15" s="1674">
        <v>0</v>
      </c>
      <c r="G15" s="1447">
        <v>0</v>
      </c>
    </row>
    <row r="16" spans="1:7" x14ac:dyDescent="0.2">
      <c r="A16" s="115">
        <v>10</v>
      </c>
      <c r="B16" s="26" t="s">
        <v>509</v>
      </c>
      <c r="C16" s="1442">
        <v>1</v>
      </c>
      <c r="D16" s="1443">
        <v>2</v>
      </c>
      <c r="E16" s="1677">
        <v>1</v>
      </c>
      <c r="F16" s="1674">
        <v>0</v>
      </c>
      <c r="G16" s="1447">
        <v>0</v>
      </c>
    </row>
    <row r="17" spans="1:7" x14ac:dyDescent="0.2">
      <c r="A17" s="116">
        <v>11</v>
      </c>
      <c r="B17" s="32" t="s">
        <v>25</v>
      </c>
      <c r="C17" s="1442">
        <v>128</v>
      </c>
      <c r="D17" s="1443">
        <v>1625</v>
      </c>
      <c r="E17" s="1677">
        <v>1823</v>
      </c>
      <c r="F17" s="1674">
        <f t="shared" si="0"/>
        <v>1.1218461538461539</v>
      </c>
      <c r="G17" s="1447">
        <f t="shared" si="1"/>
        <v>14.2421875</v>
      </c>
    </row>
    <row r="18" spans="1:7" x14ac:dyDescent="0.2">
      <c r="A18" s="115">
        <v>12</v>
      </c>
      <c r="B18" s="26" t="s">
        <v>26</v>
      </c>
      <c r="C18" s="1442">
        <v>127</v>
      </c>
      <c r="D18" s="1443">
        <v>3917</v>
      </c>
      <c r="E18" s="1677">
        <v>1740</v>
      </c>
      <c r="F18" s="1674">
        <f t="shared" si="0"/>
        <v>0.44421751340311461</v>
      </c>
      <c r="G18" s="1447">
        <f t="shared" si="1"/>
        <v>13.700787401574804</v>
      </c>
    </row>
    <row r="19" spans="1:7" x14ac:dyDescent="0.2">
      <c r="A19" s="115">
        <v>13</v>
      </c>
      <c r="B19" s="26" t="s">
        <v>27</v>
      </c>
      <c r="C19" s="1442">
        <v>179</v>
      </c>
      <c r="D19" s="1443">
        <v>2329</v>
      </c>
      <c r="E19" s="1677">
        <v>1608</v>
      </c>
      <c r="F19" s="1674">
        <f t="shared" si="0"/>
        <v>0.69042507513954487</v>
      </c>
      <c r="G19" s="1447">
        <f t="shared" si="1"/>
        <v>8.983240223463687</v>
      </c>
    </row>
    <row r="20" spans="1:7" x14ac:dyDescent="0.2">
      <c r="A20" s="115">
        <v>14</v>
      </c>
      <c r="B20" s="26" t="s">
        <v>28</v>
      </c>
      <c r="C20" s="1442">
        <v>124</v>
      </c>
      <c r="D20" s="1443">
        <v>1344</v>
      </c>
      <c r="E20" s="1677">
        <v>1273</v>
      </c>
      <c r="F20" s="1674">
        <f t="shared" si="0"/>
        <v>0.94717261904761907</v>
      </c>
      <c r="G20" s="1447">
        <f t="shared" si="1"/>
        <v>10.266129032258064</v>
      </c>
    </row>
    <row r="21" spans="1:7" ht="24.75" thickBot="1" x14ac:dyDescent="0.25">
      <c r="A21" s="123">
        <v>15</v>
      </c>
      <c r="B21" s="34" t="s">
        <v>29</v>
      </c>
      <c r="C21" s="1787">
        <v>201</v>
      </c>
      <c r="D21" s="1788">
        <v>2094</v>
      </c>
      <c r="E21" s="1789">
        <v>1959</v>
      </c>
      <c r="F21" s="1790">
        <f t="shared" si="0"/>
        <v>0.9355300859598854</v>
      </c>
      <c r="G21" s="1791">
        <f t="shared" si="1"/>
        <v>9.7462686567164187</v>
      </c>
    </row>
    <row r="22" spans="1:7" x14ac:dyDescent="0.2">
      <c r="A22" s="813"/>
      <c r="B22" s="1792" t="s">
        <v>560</v>
      </c>
      <c r="C22" s="1794">
        <f t="shared" ref="C22:G22" si="2">SUM(C7:C21)</f>
        <v>2101</v>
      </c>
      <c r="D22" s="1795">
        <f t="shared" si="2"/>
        <v>46787</v>
      </c>
      <c r="E22" s="1796">
        <f t="shared" si="2"/>
        <v>31185</v>
      </c>
      <c r="F22" s="1797">
        <f>E22/D22</f>
        <v>0.66653130142988437</v>
      </c>
      <c r="G22" s="1796">
        <f t="shared" si="2"/>
        <v>161.20990070574263</v>
      </c>
    </row>
    <row r="23" spans="1:7" s="837" customFormat="1" ht="13.5" thickBot="1" x14ac:dyDescent="0.25">
      <c r="A23" s="810"/>
      <c r="B23" s="1793" t="s">
        <v>491</v>
      </c>
      <c r="C23" s="1444">
        <v>1424</v>
      </c>
      <c r="D23" s="1445">
        <v>23084</v>
      </c>
      <c r="E23" s="1678">
        <v>19911</v>
      </c>
      <c r="F23" s="1798">
        <v>0.86254548605094439</v>
      </c>
      <c r="G23" s="1678">
        <v>138.65425944754782</v>
      </c>
    </row>
    <row r="24" spans="1:7" x14ac:dyDescent="0.2">
      <c r="A24" t="s">
        <v>504</v>
      </c>
    </row>
    <row r="25" spans="1:7" x14ac:dyDescent="0.2">
      <c r="A25" t="s">
        <v>510</v>
      </c>
    </row>
    <row r="33" spans="5:5" x14ac:dyDescent="0.2">
      <c r="E33" t="s">
        <v>161</v>
      </c>
    </row>
  </sheetData>
  <mergeCells count="1">
    <mergeCell ref="A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1:AD132"/>
  <sheetViews>
    <sheetView showGridLines="0" workbookViewId="0">
      <selection activeCell="U25" sqref="U25"/>
    </sheetView>
  </sheetViews>
  <sheetFormatPr baseColWidth="10" defaultRowHeight="12" x14ac:dyDescent="0.2"/>
  <cols>
    <col min="1" max="1" width="6.140625" style="979" bestFit="1" customWidth="1"/>
    <col min="2" max="2" width="20.5703125" style="94" customWidth="1"/>
    <col min="3" max="3" width="8.5703125" style="94" customWidth="1"/>
    <col min="4" max="4" width="9.5703125" style="94" customWidth="1"/>
    <col min="5" max="5" width="9" style="94" customWidth="1"/>
    <col min="6" max="6" width="7.7109375" style="94" customWidth="1"/>
    <col min="7" max="8" width="11.42578125" style="94" customWidth="1"/>
    <col min="9" max="9" width="8.5703125" style="94" customWidth="1"/>
    <col min="10" max="10" width="8.28515625" style="94" customWidth="1"/>
    <col min="11" max="11" width="8.85546875" style="94" customWidth="1"/>
    <col min="12" max="12" width="8.28515625" style="94" customWidth="1"/>
    <col min="13" max="13" width="8" style="94" customWidth="1"/>
    <col min="14" max="14" width="8.42578125" style="94" customWidth="1"/>
    <col min="15" max="15" width="3.7109375" style="94" customWidth="1"/>
    <col min="16" max="16" width="5.5703125" style="94" customWidth="1"/>
    <col min="17" max="17" width="11.42578125" style="94" customWidth="1"/>
    <col min="18" max="16384" width="11.42578125" style="94"/>
  </cols>
  <sheetData>
    <row r="1" spans="1:18" x14ac:dyDescent="0.2">
      <c r="A1" s="1023" t="s">
        <v>0</v>
      </c>
    </row>
    <row r="2" spans="1:18" x14ac:dyDescent="0.2">
      <c r="A2" s="1023"/>
    </row>
    <row r="3" spans="1:18" x14ac:dyDescent="0.2">
      <c r="A3" s="1023" t="str">
        <f>A6</f>
        <v>Tabell 3-6 - A -  Andel brukere av hjemmetjenester pr. 31.12. av antall innbyggere i samme aldersgruppe.   1)</v>
      </c>
    </row>
    <row r="4" spans="1:18" x14ac:dyDescent="0.2">
      <c r="A4" s="1023"/>
    </row>
    <row r="5" spans="1:18" x14ac:dyDescent="0.2">
      <c r="A5" s="1273"/>
    </row>
    <row r="6" spans="1:18" s="96" customFormat="1" ht="30" customHeight="1" thickBot="1" x14ac:dyDescent="0.25">
      <c r="A6" s="966" t="s">
        <v>602</v>
      </c>
      <c r="O6" s="94"/>
      <c r="P6" s="1274"/>
      <c r="Q6" s="1274"/>
      <c r="R6" s="1274"/>
    </row>
    <row r="7" spans="1:18" s="937" customFormat="1" ht="26.25" customHeight="1" thickBot="1" x14ac:dyDescent="0.25">
      <c r="A7" s="928"/>
      <c r="B7" s="929"/>
      <c r="C7" s="1826" t="s">
        <v>592</v>
      </c>
      <c r="D7" s="1826"/>
      <c r="E7" s="1826"/>
      <c r="F7" s="1826"/>
      <c r="G7" s="1826"/>
      <c r="H7" s="1826"/>
      <c r="I7" s="1826" t="s">
        <v>97</v>
      </c>
      <c r="J7" s="1826"/>
      <c r="K7" s="1826"/>
      <c r="L7" s="1826"/>
      <c r="M7" s="1826"/>
      <c r="N7" s="1826"/>
      <c r="O7" s="94"/>
      <c r="P7" s="1275"/>
    </row>
    <row r="8" spans="1:18" s="937" customFormat="1" ht="54" customHeight="1" thickBot="1" x14ac:dyDescent="0.25">
      <c r="A8" s="930" t="s">
        <v>2</v>
      </c>
      <c r="B8" s="931" t="s">
        <v>3</v>
      </c>
      <c r="C8" s="935" t="s">
        <v>98</v>
      </c>
      <c r="D8" s="936" t="s">
        <v>99</v>
      </c>
      <c r="E8" s="934" t="s">
        <v>100</v>
      </c>
      <c r="F8" s="934" t="s">
        <v>101</v>
      </c>
      <c r="G8" s="932" t="s">
        <v>102</v>
      </c>
      <c r="H8" s="934" t="s">
        <v>103</v>
      </c>
      <c r="I8" s="933" t="s">
        <v>593</v>
      </c>
      <c r="J8" s="936" t="s">
        <v>594</v>
      </c>
      <c r="K8" s="936" t="s">
        <v>595</v>
      </c>
      <c r="L8" s="934" t="s">
        <v>596</v>
      </c>
      <c r="M8" s="934" t="s">
        <v>597</v>
      </c>
      <c r="N8" s="934" t="s">
        <v>598</v>
      </c>
      <c r="O8" s="94"/>
    </row>
    <row r="9" spans="1:18" ht="12.95" customHeight="1" x14ac:dyDescent="0.2">
      <c r="A9" s="939">
        <v>1</v>
      </c>
      <c r="B9" s="940" t="s">
        <v>15</v>
      </c>
      <c r="C9" s="1052">
        <v>48603</v>
      </c>
      <c r="D9" s="1053">
        <v>2144</v>
      </c>
      <c r="E9" s="1053">
        <v>521</v>
      </c>
      <c r="F9" s="1054">
        <v>164</v>
      </c>
      <c r="G9" s="1448">
        <f t="shared" ref="G9:G23" si="0">SUM(E9:F9)</f>
        <v>685</v>
      </c>
      <c r="H9" s="1054">
        <f t="shared" ref="H9:H23" si="1">SUM(D9:F9)</f>
        <v>2829</v>
      </c>
      <c r="I9" s="1276">
        <f>('Tab_3_5_-_hjemmetjenester'!AE10+'Tab_3_5_-_hjemmetjenester'!AF10)/'Tab_3_6_-_andel_mottakere_hj_tj'!C9</f>
        <v>9.1352385655206463E-3</v>
      </c>
      <c r="J9" s="1277">
        <f>'Tab_3_5_-_hjemmetjenester'!AG10/'Tab_3_6_-_andel_mottakere_hj_tj'!D9</f>
        <v>8.6753731343283583E-2</v>
      </c>
      <c r="K9" s="1277">
        <f>('Tab_3_5_-_hjemmetjenester'!AH10+'Tab_3_5_-_hjemmetjenester'!AI10)/E9</f>
        <v>0.30518234165067176</v>
      </c>
      <c r="L9" s="1277">
        <f>('Tab_3_5_-_hjemmetjenester'!AJ10+'Tab_3_5_-_hjemmetjenester'!AK10)/'Tab_3_6_-_andel_mottakere_hj_tj'!F9</f>
        <v>0.47560975609756095</v>
      </c>
      <c r="M9" s="1277">
        <f>('Tab_3_5_-_hjemmetjenester'!AH10+'Tab_3_5_-_hjemmetjenester'!AI10+'Tab_3_5_-_hjemmetjenester'!AJ10+'Tab_3_5_-_hjemmetjenester'!AK10)/'Tab_3_6_-_andel_mottakere_hj_tj'!G9</f>
        <v>0.34598540145985401</v>
      </c>
      <c r="N9" s="1278">
        <f>('Tab_3_5_-_hjemmetjenester'!AG10+'Tab_3_5_-_hjemmetjenester'!AH10+'Tab_3_5_-_hjemmetjenester'!AI10+'Tab_3_5_-_hjemmetjenester'!AK10)/H9</f>
        <v>0.12725344644750794</v>
      </c>
      <c r="P9" s="1272"/>
    </row>
    <row r="10" spans="1:18" ht="12.95" customHeight="1" x14ac:dyDescent="0.2">
      <c r="A10" s="942">
        <v>2</v>
      </c>
      <c r="B10" s="943" t="s">
        <v>16</v>
      </c>
      <c r="C10" s="1055">
        <v>53408</v>
      </c>
      <c r="D10" s="1018">
        <v>1998</v>
      </c>
      <c r="E10" s="1018">
        <v>515</v>
      </c>
      <c r="F10" s="1056">
        <v>216</v>
      </c>
      <c r="G10" s="1449">
        <f t="shared" si="0"/>
        <v>731</v>
      </c>
      <c r="H10" s="1056">
        <f t="shared" si="1"/>
        <v>2729</v>
      </c>
      <c r="I10" s="1279">
        <f>('Tab_3_5_-_hjemmetjenester'!AE11+'Tab_3_5_-_hjemmetjenester'!AF11)/'Tab_3_6_-_andel_mottakere_hj_tj'!C10</f>
        <v>1.0167016177351707E-2</v>
      </c>
      <c r="J10" s="1280">
        <f>'Tab_3_5_-_hjemmetjenester'!AG11/'Tab_3_6_-_andel_mottakere_hj_tj'!D10</f>
        <v>9.8598598598598597E-2</v>
      </c>
      <c r="K10" s="1280">
        <f>('Tab_3_5_-_hjemmetjenester'!AH11+'Tab_3_5_-_hjemmetjenester'!AI11)/E10</f>
        <v>0.31650485436893205</v>
      </c>
      <c r="L10" s="1280">
        <f>('Tab_3_5_-_hjemmetjenester'!AJ11+'Tab_3_5_-_hjemmetjenester'!AK11)/'Tab_3_6_-_andel_mottakere_hj_tj'!F10</f>
        <v>0.37037037037037035</v>
      </c>
      <c r="M10" s="1280">
        <f>('Tab_3_5_-_hjemmetjenester'!AH11+'Tab_3_5_-_hjemmetjenester'!AI11+'Tab_3_5_-_hjemmetjenester'!AJ11+'Tab_3_5_-_hjemmetjenester'!AK11)/'Tab_3_6_-_andel_mottakere_hj_tj'!G10</f>
        <v>0.33242134062927498</v>
      </c>
      <c r="N10" s="1281">
        <f>('Tab_3_5_-_hjemmetjenester'!AG11+'Tab_3_5_-_hjemmetjenester'!AH11+'Tab_3_5_-_hjemmetjenester'!AI11+'Tab_3_5_-_hjemmetjenester'!AK11)/H10</f>
        <v>0.14107731769879076</v>
      </c>
      <c r="P10" s="1272"/>
    </row>
    <row r="11" spans="1:18" ht="12.95" customHeight="1" x14ac:dyDescent="0.2">
      <c r="A11" s="942">
        <v>3</v>
      </c>
      <c r="B11" s="943" t="s">
        <v>17</v>
      </c>
      <c r="C11" s="1055">
        <v>38918</v>
      </c>
      <c r="D11" s="1018">
        <v>1909</v>
      </c>
      <c r="E11" s="1018">
        <v>481</v>
      </c>
      <c r="F11" s="1056">
        <v>230</v>
      </c>
      <c r="G11" s="1449">
        <f t="shared" si="0"/>
        <v>711</v>
      </c>
      <c r="H11" s="1056">
        <f t="shared" si="1"/>
        <v>2620</v>
      </c>
      <c r="I11" s="1279">
        <f>('Tab_3_5_-_hjemmetjenester'!AE12+'Tab_3_5_-_hjemmetjenester'!AF12)/'Tab_3_6_-_andel_mottakere_hj_tj'!C11</f>
        <v>1.2898915668842182E-2</v>
      </c>
      <c r="J11" s="1280">
        <f>'Tab_3_5_-_hjemmetjenester'!AG12/'Tab_3_6_-_andel_mottakere_hj_tj'!D11</f>
        <v>0.12519643792561549</v>
      </c>
      <c r="K11" s="1280">
        <f>('Tab_3_5_-_hjemmetjenester'!AH12+'Tab_3_5_-_hjemmetjenester'!AI12)/E11</f>
        <v>0.34095634095634098</v>
      </c>
      <c r="L11" s="1280">
        <f>('Tab_3_5_-_hjemmetjenester'!AJ12+'Tab_3_5_-_hjemmetjenester'!AK12)/'Tab_3_6_-_andel_mottakere_hj_tj'!F11</f>
        <v>0.43043478260869567</v>
      </c>
      <c r="M11" s="1280">
        <f>('Tab_3_5_-_hjemmetjenester'!AH12+'Tab_3_5_-_hjemmetjenester'!AI12+'Tab_3_5_-_hjemmetjenester'!AJ12+'Tab_3_5_-_hjemmetjenester'!AK12)/'Tab_3_6_-_andel_mottakere_hj_tj'!G11</f>
        <v>0.36990154711673701</v>
      </c>
      <c r="N11" s="1281">
        <f>('Tab_3_5_-_hjemmetjenester'!AG12+'Tab_3_5_-_hjemmetjenester'!AH12+'Tab_3_5_-_hjemmetjenester'!AI12+'Tab_3_5_-_hjemmetjenester'!AK12)/H11</f>
        <v>0.16374045801526718</v>
      </c>
      <c r="P11" s="1272"/>
    </row>
    <row r="12" spans="1:18" ht="12.95" customHeight="1" x14ac:dyDescent="0.2">
      <c r="A12" s="942">
        <v>4</v>
      </c>
      <c r="B12" s="943" t="s">
        <v>18</v>
      </c>
      <c r="C12" s="1055">
        <v>35736</v>
      </c>
      <c r="D12" s="1018">
        <v>1876</v>
      </c>
      <c r="E12" s="1018">
        <v>496</v>
      </c>
      <c r="F12" s="1056">
        <v>199</v>
      </c>
      <c r="G12" s="1449">
        <f t="shared" si="0"/>
        <v>695</v>
      </c>
      <c r="H12" s="1056">
        <f t="shared" si="1"/>
        <v>2571</v>
      </c>
      <c r="I12" s="1279">
        <f>('Tab_3_5_-_hjemmetjenester'!AE13+'Tab_3_5_-_hjemmetjenester'!AF13)/'Tab_3_6_-_andel_mottakere_hj_tj'!C12</f>
        <v>8.5907768077009179E-3</v>
      </c>
      <c r="J12" s="1280">
        <f>'Tab_3_5_-_hjemmetjenester'!AG13/'Tab_3_6_-_andel_mottakere_hj_tj'!D12</f>
        <v>6.2366737739872065E-2</v>
      </c>
      <c r="K12" s="1280">
        <f>('Tab_3_5_-_hjemmetjenester'!AH13+'Tab_3_5_-_hjemmetjenester'!AI13)/E12</f>
        <v>0.2661290322580645</v>
      </c>
      <c r="L12" s="1280">
        <f>('Tab_3_5_-_hjemmetjenester'!AJ13+'Tab_3_5_-_hjemmetjenester'!AK13)/'Tab_3_6_-_andel_mottakere_hj_tj'!F12</f>
        <v>0.48743718592964824</v>
      </c>
      <c r="M12" s="1280">
        <f>('Tab_3_5_-_hjemmetjenester'!AH13+'Tab_3_5_-_hjemmetjenester'!AI13+'Tab_3_5_-_hjemmetjenester'!AJ13+'Tab_3_5_-_hjemmetjenester'!AK13)/'Tab_3_6_-_andel_mottakere_hj_tj'!G12</f>
        <v>0.32949640287769782</v>
      </c>
      <c r="N12" s="1281">
        <f>('Tab_3_5_-_hjemmetjenester'!AG13+'Tab_3_5_-_hjemmetjenester'!AH13+'Tab_3_5_-_hjemmetjenester'!AI13+'Tab_3_5_-_hjemmetjenester'!AK13)/H12</f>
        <v>0.10579541034616881</v>
      </c>
      <c r="P12" s="1272"/>
    </row>
    <row r="13" spans="1:18" ht="12.95" customHeight="1" x14ac:dyDescent="0.2">
      <c r="A13" s="942">
        <v>5</v>
      </c>
      <c r="B13" s="943" t="s">
        <v>19</v>
      </c>
      <c r="C13" s="1055">
        <v>50013</v>
      </c>
      <c r="D13" s="1018">
        <v>5060</v>
      </c>
      <c r="E13" s="1018">
        <v>1468</v>
      </c>
      <c r="F13" s="1056">
        <v>497</v>
      </c>
      <c r="G13" s="1449">
        <f t="shared" si="0"/>
        <v>1965</v>
      </c>
      <c r="H13" s="1056">
        <f t="shared" si="1"/>
        <v>7025</v>
      </c>
      <c r="I13" s="1279">
        <f>('Tab_3_5_-_hjemmetjenester'!AE14+'Tab_3_5_-_hjemmetjenester'!AF14)/'Tab_3_6_-_andel_mottakere_hj_tj'!C13</f>
        <v>7.8779517325495377E-3</v>
      </c>
      <c r="J13" s="1280">
        <f>'Tab_3_5_-_hjemmetjenester'!AG14/'Tab_3_6_-_andel_mottakere_hj_tj'!D13</f>
        <v>6.6007905138339915E-2</v>
      </c>
      <c r="K13" s="1280">
        <f>('Tab_3_5_-_hjemmetjenester'!AH14+'Tab_3_5_-_hjemmetjenester'!AI14)/E13</f>
        <v>0.27452316076294275</v>
      </c>
      <c r="L13" s="1280">
        <f>('Tab_3_5_-_hjemmetjenester'!AJ14+'Tab_3_5_-_hjemmetjenester'!AK14)/'Tab_3_6_-_andel_mottakere_hj_tj'!F13</f>
        <v>0.43058350100603621</v>
      </c>
      <c r="M13" s="1280">
        <f>('Tab_3_5_-_hjemmetjenester'!AH14+'Tab_3_5_-_hjemmetjenester'!AI14+'Tab_3_5_-_hjemmetjenester'!AJ14+'Tab_3_5_-_hjemmetjenester'!AK14)/'Tab_3_6_-_andel_mottakere_hj_tj'!G13</f>
        <v>0.3139949109414758</v>
      </c>
      <c r="N13" s="1281">
        <f>('Tab_3_5_-_hjemmetjenester'!AG14+'Tab_3_5_-_hjemmetjenester'!AH14+'Tab_3_5_-_hjemmetjenester'!AI14+'Tab_3_5_-_hjemmetjenester'!AK14)/H13</f>
        <v>0.11217081850533808</v>
      </c>
      <c r="P13" s="1272"/>
    </row>
    <row r="14" spans="1:18" ht="18.75" customHeight="1" x14ac:dyDescent="0.2">
      <c r="A14" s="945">
        <v>6</v>
      </c>
      <c r="B14" s="946" t="s">
        <v>20</v>
      </c>
      <c r="C14" s="1055">
        <v>27293</v>
      </c>
      <c r="D14" s="1018">
        <v>3825</v>
      </c>
      <c r="E14" s="1018">
        <v>1176</v>
      </c>
      <c r="F14" s="1056">
        <v>388</v>
      </c>
      <c r="G14" s="1449">
        <f t="shared" si="0"/>
        <v>1564</v>
      </c>
      <c r="H14" s="1056">
        <f t="shared" si="1"/>
        <v>5389</v>
      </c>
      <c r="I14" s="1279">
        <f>('Tab_3_5_-_hjemmetjenester'!AE15+'Tab_3_5_-_hjemmetjenester'!AF15)/'Tab_3_6_-_andel_mottakere_hj_tj'!C14</f>
        <v>9.1964972703623641E-3</v>
      </c>
      <c r="J14" s="1280">
        <f>'Tab_3_5_-_hjemmetjenester'!AG15/'Tab_3_6_-_andel_mottakere_hj_tj'!D14</f>
        <v>3.607843137254902E-2</v>
      </c>
      <c r="K14" s="1280">
        <f>('Tab_3_5_-_hjemmetjenester'!AH15+'Tab_3_5_-_hjemmetjenester'!AI15)/E14</f>
        <v>0.22704081632653061</v>
      </c>
      <c r="L14" s="1280">
        <f>('Tab_3_5_-_hjemmetjenester'!AJ15+'Tab_3_5_-_hjemmetjenester'!AK15)/'Tab_3_6_-_andel_mottakere_hj_tj'!F14</f>
        <v>0.39432989690721648</v>
      </c>
      <c r="M14" s="1280">
        <f>('Tab_3_5_-_hjemmetjenester'!AH15+'Tab_3_5_-_hjemmetjenester'!AI15+'Tab_3_5_-_hjemmetjenester'!AJ15+'Tab_3_5_-_hjemmetjenester'!AK15)/'Tab_3_6_-_andel_mottakere_hj_tj'!G14</f>
        <v>0.26854219948849106</v>
      </c>
      <c r="N14" s="1281">
        <f>('Tab_3_5_-_hjemmetjenester'!AG15+'Tab_3_5_-_hjemmetjenester'!AH15+'Tab_3_5_-_hjemmetjenester'!AI15+'Tab_3_5_-_hjemmetjenester'!AK15)/H14</f>
        <v>8.2946743366116168E-2</v>
      </c>
      <c r="P14" s="1272"/>
    </row>
    <row r="15" spans="1:18" ht="12.95" customHeight="1" x14ac:dyDescent="0.2">
      <c r="A15" s="945">
        <v>7</v>
      </c>
      <c r="B15" s="946" t="s">
        <v>21</v>
      </c>
      <c r="C15" s="1055">
        <v>41832</v>
      </c>
      <c r="D15" s="1018">
        <v>4976</v>
      </c>
      <c r="E15" s="1018">
        <v>1532</v>
      </c>
      <c r="F15" s="1056">
        <v>524</v>
      </c>
      <c r="G15" s="1449">
        <f t="shared" si="0"/>
        <v>2056</v>
      </c>
      <c r="H15" s="1056">
        <f t="shared" si="1"/>
        <v>7032</v>
      </c>
      <c r="I15" s="1279">
        <f>('Tab_3_5_-_hjemmetjenester'!AE16+'Tab_3_5_-_hjemmetjenester'!AF16)/'Tab_3_6_-_andel_mottakere_hj_tj'!C15</f>
        <v>8.175559380378658E-3</v>
      </c>
      <c r="J15" s="1280">
        <f>'Tab_3_5_-_hjemmetjenester'!AG16/'Tab_3_6_-_andel_mottakere_hj_tj'!D15</f>
        <v>4.0996784565916398E-2</v>
      </c>
      <c r="K15" s="1280">
        <f>('Tab_3_5_-_hjemmetjenester'!AH16+'Tab_3_5_-_hjemmetjenester'!AI16)/E15</f>
        <v>0.2160574412532637</v>
      </c>
      <c r="L15" s="1280">
        <f>('Tab_3_5_-_hjemmetjenester'!AJ16+'Tab_3_5_-_hjemmetjenester'!AK16)/'Tab_3_6_-_andel_mottakere_hj_tj'!F15</f>
        <v>0.42366412213740456</v>
      </c>
      <c r="M15" s="1280">
        <f>('Tab_3_5_-_hjemmetjenester'!AH16+'Tab_3_5_-_hjemmetjenester'!AI16+'Tab_3_5_-_hjemmetjenester'!AJ16+'Tab_3_5_-_hjemmetjenester'!AK16)/'Tab_3_6_-_andel_mottakere_hj_tj'!G15</f>
        <v>0.26896887159533073</v>
      </c>
      <c r="N15" s="1281">
        <f>('Tab_3_5_-_hjemmetjenester'!AG16+'Tab_3_5_-_hjemmetjenester'!AH16+'Tab_3_5_-_hjemmetjenester'!AI16+'Tab_3_5_-_hjemmetjenester'!AK16)/H15</f>
        <v>8.290671217292378E-2</v>
      </c>
      <c r="P15" s="1272"/>
    </row>
    <row r="16" spans="1:18" ht="12.95" customHeight="1" x14ac:dyDescent="0.2">
      <c r="A16" s="942">
        <v>8</v>
      </c>
      <c r="B16" s="943" t="s">
        <v>22</v>
      </c>
      <c r="C16" s="1055">
        <v>44645</v>
      </c>
      <c r="D16" s="1018">
        <v>4051</v>
      </c>
      <c r="E16" s="1018">
        <v>1455</v>
      </c>
      <c r="F16" s="1056">
        <v>452</v>
      </c>
      <c r="G16" s="1449">
        <f t="shared" si="0"/>
        <v>1907</v>
      </c>
      <c r="H16" s="1056">
        <f t="shared" si="1"/>
        <v>5958</v>
      </c>
      <c r="I16" s="1279">
        <f>('Tab_3_5_-_hjemmetjenester'!AE17+'Tab_3_5_-_hjemmetjenester'!AF17)/'Tab_3_6_-_andel_mottakere_hj_tj'!C16</f>
        <v>9.3403516631201701E-3</v>
      </c>
      <c r="J16" s="1280">
        <f>'Tab_3_5_-_hjemmetjenester'!AG17/'Tab_3_6_-_andel_mottakere_hj_tj'!D16</f>
        <v>5.2332757343865714E-2</v>
      </c>
      <c r="K16" s="1280">
        <f>('Tab_3_5_-_hjemmetjenester'!AH17+'Tab_3_5_-_hjemmetjenester'!AI17)/E16</f>
        <v>0.23711340206185566</v>
      </c>
      <c r="L16" s="1280">
        <f>('Tab_3_5_-_hjemmetjenester'!AJ17+'Tab_3_5_-_hjemmetjenester'!AK17)/'Tab_3_6_-_andel_mottakere_hj_tj'!F16</f>
        <v>0.46238938053097345</v>
      </c>
      <c r="M16" s="1280">
        <f>('Tab_3_5_-_hjemmetjenester'!AH17+'Tab_3_5_-_hjemmetjenester'!AI17+'Tab_3_5_-_hjemmetjenester'!AJ17+'Tab_3_5_-_hjemmetjenester'!AK17)/'Tab_3_6_-_andel_mottakere_hj_tj'!G16</f>
        <v>0.29050865233350814</v>
      </c>
      <c r="N16" s="1281">
        <f>('Tab_3_5_-_hjemmetjenester'!AG17+'Tab_3_5_-_hjemmetjenester'!AH17+'Tab_3_5_-_hjemmetjenester'!AI17+'Tab_3_5_-_hjemmetjenester'!AK17)/H16</f>
        <v>0.10053709298422289</v>
      </c>
      <c r="P16" s="1272"/>
    </row>
    <row r="17" spans="1:30" ht="12.95" customHeight="1" x14ac:dyDescent="0.2">
      <c r="A17" s="942">
        <v>9</v>
      </c>
      <c r="B17" s="943" t="s">
        <v>23</v>
      </c>
      <c r="C17" s="1055">
        <v>27738</v>
      </c>
      <c r="D17" s="1018">
        <v>2012</v>
      </c>
      <c r="E17" s="1018">
        <v>881</v>
      </c>
      <c r="F17" s="1056">
        <v>300</v>
      </c>
      <c r="G17" s="1449">
        <f t="shared" si="0"/>
        <v>1181</v>
      </c>
      <c r="H17" s="1056">
        <f t="shared" si="1"/>
        <v>3193</v>
      </c>
      <c r="I17" s="1279">
        <f>('Tab_3_5_-_hjemmetjenester'!AE18+'Tab_3_5_-_hjemmetjenester'!AF18)/'Tab_3_6_-_andel_mottakere_hj_tj'!C17</f>
        <v>9.3013194895089774E-3</v>
      </c>
      <c r="J17" s="1280">
        <f>'Tab_3_5_-_hjemmetjenester'!AG18/'Tab_3_6_-_andel_mottakere_hj_tj'!D17</f>
        <v>8.499005964214712E-2</v>
      </c>
      <c r="K17" s="1280">
        <f>('Tab_3_5_-_hjemmetjenester'!AH18+'Tab_3_5_-_hjemmetjenester'!AI18)/E17</f>
        <v>0.32463110102156639</v>
      </c>
      <c r="L17" s="1280">
        <f>('Tab_3_5_-_hjemmetjenester'!AJ18+'Tab_3_5_-_hjemmetjenester'!AK18)/'Tab_3_6_-_andel_mottakere_hj_tj'!F17</f>
        <v>0.49666666666666665</v>
      </c>
      <c r="M17" s="1280">
        <f>('Tab_3_5_-_hjemmetjenester'!AH18+'Tab_3_5_-_hjemmetjenester'!AI18+'Tab_3_5_-_hjemmetjenester'!AJ18+'Tab_3_5_-_hjemmetjenester'!AK18)/'Tab_3_6_-_andel_mottakere_hj_tj'!G17</f>
        <v>0.36833192209991533</v>
      </c>
      <c r="N17" s="1281">
        <f>('Tab_3_5_-_hjemmetjenester'!AG18+'Tab_3_5_-_hjemmetjenester'!AH18+'Tab_3_5_-_hjemmetjenester'!AI18+'Tab_3_5_-_hjemmetjenester'!AK18)/H17</f>
        <v>0.15095521453178828</v>
      </c>
      <c r="P17" s="1272"/>
    </row>
    <row r="18" spans="1:30" ht="12.95" customHeight="1" x14ac:dyDescent="0.2">
      <c r="A18" s="942">
        <v>10</v>
      </c>
      <c r="B18" s="943" t="s">
        <v>24</v>
      </c>
      <c r="C18" s="1055">
        <v>24067</v>
      </c>
      <c r="D18" s="1018">
        <v>2220</v>
      </c>
      <c r="E18" s="1018">
        <v>849</v>
      </c>
      <c r="F18" s="1056">
        <v>203</v>
      </c>
      <c r="G18" s="1449">
        <f t="shared" si="0"/>
        <v>1052</v>
      </c>
      <c r="H18" s="1056">
        <f t="shared" si="1"/>
        <v>3272</v>
      </c>
      <c r="I18" s="1279">
        <f>('Tab_3_5_-_hjemmetjenester'!AE19+'Tab_3_5_-_hjemmetjenester'!AF19)/'Tab_3_6_-_andel_mottakere_hj_tj'!C18</f>
        <v>1.5082893588731458E-2</v>
      </c>
      <c r="J18" s="1280">
        <f>'Tab_3_5_-_hjemmetjenester'!AG19/'Tab_3_6_-_andel_mottakere_hj_tj'!D18</f>
        <v>0.10405405405405406</v>
      </c>
      <c r="K18" s="1280">
        <f>('Tab_3_5_-_hjemmetjenester'!AH19+'Tab_3_5_-_hjemmetjenester'!AI19)/E18</f>
        <v>0.32391048292108365</v>
      </c>
      <c r="L18" s="1280">
        <f>('Tab_3_5_-_hjemmetjenester'!AJ19+'Tab_3_5_-_hjemmetjenester'!AK19)/'Tab_3_6_-_andel_mottakere_hj_tj'!F18</f>
        <v>0.43842364532019706</v>
      </c>
      <c r="M18" s="1280">
        <f>('Tab_3_5_-_hjemmetjenester'!AH19+'Tab_3_5_-_hjemmetjenester'!AI19+'Tab_3_5_-_hjemmetjenester'!AJ19+'Tab_3_5_-_hjemmetjenester'!AK19)/'Tab_3_6_-_andel_mottakere_hj_tj'!G18</f>
        <v>0.34600760456273766</v>
      </c>
      <c r="N18" s="1281">
        <f>('Tab_3_5_-_hjemmetjenester'!AG19+'Tab_3_5_-_hjemmetjenester'!AH19+'Tab_3_5_-_hjemmetjenester'!AI19+'Tab_3_5_-_hjemmetjenester'!AK19)/H18</f>
        <v>0.15922982885085574</v>
      </c>
      <c r="P18" s="1272"/>
      <c r="T18" s="94" t="s">
        <v>161</v>
      </c>
    </row>
    <row r="19" spans="1:30" ht="19.5" customHeight="1" x14ac:dyDescent="0.2">
      <c r="A19" s="945">
        <v>11</v>
      </c>
      <c r="B19" s="946" t="s">
        <v>25</v>
      </c>
      <c r="C19" s="1055">
        <v>27917</v>
      </c>
      <c r="D19" s="1018">
        <v>3271</v>
      </c>
      <c r="E19" s="1018">
        <v>830</v>
      </c>
      <c r="F19" s="1056">
        <v>159</v>
      </c>
      <c r="G19" s="1449">
        <f t="shared" si="0"/>
        <v>989</v>
      </c>
      <c r="H19" s="1056">
        <f t="shared" si="1"/>
        <v>4260</v>
      </c>
      <c r="I19" s="1279">
        <f>('Tab_3_5_-_hjemmetjenester'!AE20+'Tab_3_5_-_hjemmetjenester'!AF20)/'Tab_3_6_-_andel_mottakere_hj_tj'!C19</f>
        <v>1.3361034495110505E-2</v>
      </c>
      <c r="J19" s="1280">
        <f>'Tab_3_5_-_hjemmetjenester'!AG20/'Tab_3_6_-_andel_mottakere_hj_tj'!D19</f>
        <v>6.8174870070314891E-2</v>
      </c>
      <c r="K19" s="1280">
        <f>('Tab_3_5_-_hjemmetjenester'!AH20+'Tab_3_5_-_hjemmetjenester'!AI20)/E19</f>
        <v>0.26385542168674697</v>
      </c>
      <c r="L19" s="1280">
        <f>('Tab_3_5_-_hjemmetjenester'!AJ20+'Tab_3_5_-_hjemmetjenester'!AK20)/'Tab_3_6_-_andel_mottakere_hj_tj'!F19</f>
        <v>0.4779874213836478</v>
      </c>
      <c r="M19" s="1280">
        <f>('Tab_3_5_-_hjemmetjenester'!AH20+'Tab_3_5_-_hjemmetjenester'!AI20+'Tab_3_5_-_hjemmetjenester'!AJ20+'Tab_3_5_-_hjemmetjenester'!AK20)/'Tab_3_6_-_andel_mottakere_hj_tj'!G19</f>
        <v>0.29828109201213349</v>
      </c>
      <c r="N19" s="1281">
        <f>('Tab_3_5_-_hjemmetjenester'!AG20+'Tab_3_5_-_hjemmetjenester'!AH20+'Tab_3_5_-_hjemmetjenester'!AI20+'Tab_3_5_-_hjemmetjenester'!AK20)/H19</f>
        <v>0.10633802816901408</v>
      </c>
      <c r="P19" s="1272"/>
    </row>
    <row r="20" spans="1:30" ht="12.95" customHeight="1" x14ac:dyDescent="0.2">
      <c r="A20" s="942">
        <v>12</v>
      </c>
      <c r="B20" s="943" t="s">
        <v>26</v>
      </c>
      <c r="C20" s="1055">
        <v>43442</v>
      </c>
      <c r="D20" s="1018">
        <v>4191</v>
      </c>
      <c r="E20" s="1018">
        <v>1272</v>
      </c>
      <c r="F20" s="1056">
        <v>344</v>
      </c>
      <c r="G20" s="1449">
        <f t="shared" si="0"/>
        <v>1616</v>
      </c>
      <c r="H20" s="1056">
        <f t="shared" si="1"/>
        <v>5807</v>
      </c>
      <c r="I20" s="1279">
        <f>('Tab_3_5_-_hjemmetjenester'!AE21+'Tab_3_5_-_hjemmetjenester'!AF21)/'Tab_3_6_-_andel_mottakere_hj_tj'!C20</f>
        <v>1.1993002163804613E-2</v>
      </c>
      <c r="J20" s="1280">
        <f>'Tab_3_5_-_hjemmetjenester'!AG21/'Tab_3_6_-_andel_mottakere_hj_tj'!D20</f>
        <v>7.3013600572655685E-2</v>
      </c>
      <c r="K20" s="1280">
        <f>('Tab_3_5_-_hjemmetjenester'!AH21+'Tab_3_5_-_hjemmetjenester'!AI21)/E20</f>
        <v>0.26336477987421386</v>
      </c>
      <c r="L20" s="1280">
        <f>('Tab_3_5_-_hjemmetjenester'!AJ21+'Tab_3_5_-_hjemmetjenester'!AK21)/'Tab_3_6_-_andel_mottakere_hj_tj'!F20</f>
        <v>0.44476744186046513</v>
      </c>
      <c r="M20" s="1280">
        <f>('Tab_3_5_-_hjemmetjenester'!AH21+'Tab_3_5_-_hjemmetjenester'!AI21+'Tab_3_5_-_hjemmetjenester'!AJ21+'Tab_3_5_-_hjemmetjenester'!AK21)/'Tab_3_6_-_andel_mottakere_hj_tj'!G20</f>
        <v>0.30198019801980197</v>
      </c>
      <c r="N20" s="1281">
        <f>('Tab_3_5_-_hjemmetjenester'!AG21+'Tab_3_5_-_hjemmetjenester'!AH21+'Tab_3_5_-_hjemmetjenester'!AI21+'Tab_3_5_-_hjemmetjenester'!AK21)/H20</f>
        <v>0.11503358016187359</v>
      </c>
      <c r="P20" s="1272"/>
    </row>
    <row r="21" spans="1:30" ht="12.95" customHeight="1" x14ac:dyDescent="0.2">
      <c r="A21" s="942">
        <v>13</v>
      </c>
      <c r="B21" s="943" t="s">
        <v>27</v>
      </c>
      <c r="C21" s="1055">
        <v>43003</v>
      </c>
      <c r="D21" s="1018">
        <v>4020</v>
      </c>
      <c r="E21" s="1018">
        <v>2342</v>
      </c>
      <c r="F21" s="1056">
        <v>546</v>
      </c>
      <c r="G21" s="1449">
        <f t="shared" si="0"/>
        <v>2888</v>
      </c>
      <c r="H21" s="1056">
        <f t="shared" si="1"/>
        <v>6908</v>
      </c>
      <c r="I21" s="1279">
        <f>('Tab_3_5_-_hjemmetjenester'!AE22+'Tab_3_5_-_hjemmetjenester'!AF22)/'Tab_3_6_-_andel_mottakere_hj_tj'!C21</f>
        <v>9.6039811175964475E-3</v>
      </c>
      <c r="J21" s="1280">
        <f>'Tab_3_5_-_hjemmetjenester'!AG22/'Tab_3_6_-_andel_mottakere_hj_tj'!D21</f>
        <v>6.9154228855721395E-2</v>
      </c>
      <c r="K21" s="1280">
        <f>('Tab_3_5_-_hjemmetjenester'!AH22+'Tab_3_5_-_hjemmetjenester'!AI22)/E21</f>
        <v>0.27028181041844579</v>
      </c>
      <c r="L21" s="1280">
        <f>('Tab_3_5_-_hjemmetjenester'!AJ22+'Tab_3_5_-_hjemmetjenester'!AK22)/'Tab_3_6_-_andel_mottakere_hj_tj'!F21</f>
        <v>0.48717948717948717</v>
      </c>
      <c r="M21" s="1280">
        <f>('Tab_3_5_-_hjemmetjenester'!AH22+'Tab_3_5_-_hjemmetjenester'!AI22+'Tab_3_5_-_hjemmetjenester'!AJ22+'Tab_3_5_-_hjemmetjenester'!AK22)/'Tab_3_6_-_andel_mottakere_hj_tj'!G21</f>
        <v>0.31128808864265928</v>
      </c>
      <c r="N21" s="1281">
        <f>('Tab_3_5_-_hjemmetjenester'!AG22+'Tab_3_5_-_hjemmetjenester'!AH22+'Tab_3_5_-_hjemmetjenester'!AI22+'Tab_3_5_-_hjemmetjenester'!AK22)/H21</f>
        <v>0.13839027214823393</v>
      </c>
      <c r="P21" s="1272"/>
    </row>
    <row r="22" spans="1:30" ht="12.95" customHeight="1" x14ac:dyDescent="0.2">
      <c r="A22" s="942">
        <v>14</v>
      </c>
      <c r="B22" s="943" t="s">
        <v>28</v>
      </c>
      <c r="C22" s="1055">
        <v>43023</v>
      </c>
      <c r="D22" s="1018">
        <v>4650</v>
      </c>
      <c r="E22" s="1018">
        <v>1884</v>
      </c>
      <c r="F22" s="1056">
        <v>662</v>
      </c>
      <c r="G22" s="1449">
        <f t="shared" si="0"/>
        <v>2546</v>
      </c>
      <c r="H22" s="1056">
        <f t="shared" si="1"/>
        <v>7196</v>
      </c>
      <c r="I22" s="1279">
        <f>('Tab_3_5_-_hjemmetjenester'!AE23+'Tab_3_5_-_hjemmetjenester'!AF23)/'Tab_3_6_-_andel_mottakere_hj_tj'!C22</f>
        <v>8.6930246612277155E-3</v>
      </c>
      <c r="J22" s="1280">
        <f>'Tab_3_5_-_hjemmetjenester'!AG23/'Tab_3_6_-_andel_mottakere_hj_tj'!D22</f>
        <v>5.8064516129032261E-2</v>
      </c>
      <c r="K22" s="1280">
        <f>('Tab_3_5_-_hjemmetjenester'!AH23+'Tab_3_5_-_hjemmetjenester'!AI23)/E22</f>
        <v>0.28503184713375795</v>
      </c>
      <c r="L22" s="1280">
        <f>('Tab_3_5_-_hjemmetjenester'!AJ23+'Tab_3_5_-_hjemmetjenester'!AK23)/'Tab_3_6_-_andel_mottakere_hj_tj'!F22</f>
        <v>0.49093655589123869</v>
      </c>
      <c r="M22" s="1280">
        <f>('Tab_3_5_-_hjemmetjenester'!AH23+'Tab_3_5_-_hjemmetjenester'!AI23+'Tab_3_5_-_hjemmetjenester'!AJ23+'Tab_3_5_-_hjemmetjenester'!AK23)/'Tab_3_6_-_andel_mottakere_hj_tj'!G22</f>
        <v>0.33857030636292224</v>
      </c>
      <c r="N22" s="1281">
        <f>('Tab_3_5_-_hjemmetjenester'!AG23+'Tab_3_5_-_hjemmetjenester'!AH23+'Tab_3_5_-_hjemmetjenester'!AI23+'Tab_3_5_-_hjemmetjenester'!AK23)/H22</f>
        <v>0.11923290717065037</v>
      </c>
      <c r="P22" s="1272"/>
    </row>
    <row r="23" spans="1:30" ht="12.95" customHeight="1" thickBot="1" x14ac:dyDescent="0.25">
      <c r="A23" s="947">
        <v>15</v>
      </c>
      <c r="B23" s="948" t="s">
        <v>29</v>
      </c>
      <c r="C23" s="1057">
        <v>35452</v>
      </c>
      <c r="D23" s="1058">
        <v>2359</v>
      </c>
      <c r="E23" s="1058">
        <v>503</v>
      </c>
      <c r="F23" s="1059">
        <v>131</v>
      </c>
      <c r="G23" s="1450">
        <f t="shared" si="0"/>
        <v>634</v>
      </c>
      <c r="H23" s="1059">
        <f t="shared" si="1"/>
        <v>2993</v>
      </c>
      <c r="I23" s="1282">
        <f>('Tab_3_5_-_hjemmetjenester'!AE24+'Tab_3_5_-_hjemmetjenester'!AF24)/'Tab_3_6_-_andel_mottakere_hj_tj'!C23</f>
        <v>1.1790590093647749E-2</v>
      </c>
      <c r="J23" s="1283">
        <f>'Tab_3_5_-_hjemmetjenester'!AG24/'Tab_3_6_-_andel_mottakere_hj_tj'!D23</f>
        <v>5.5955913522679104E-2</v>
      </c>
      <c r="K23" s="1283">
        <f>('Tab_3_5_-_hjemmetjenester'!AH24+'Tab_3_5_-_hjemmetjenester'!AI24)/E23</f>
        <v>0.27236580516898606</v>
      </c>
      <c r="L23" s="1283">
        <f>('Tab_3_5_-_hjemmetjenester'!AJ24+'Tab_3_5_-_hjemmetjenester'!AK24)/'Tab_3_6_-_andel_mottakere_hj_tj'!F23</f>
        <v>0.35877862595419846</v>
      </c>
      <c r="M23" s="1283">
        <f>('Tab_3_5_-_hjemmetjenester'!AH24+'Tab_3_5_-_hjemmetjenester'!AI24+'Tab_3_5_-_hjemmetjenester'!AJ24+'Tab_3_5_-_hjemmetjenester'!AK24)/'Tab_3_6_-_andel_mottakere_hj_tj'!G23</f>
        <v>0.29022082018927448</v>
      </c>
      <c r="N23" s="1284">
        <f>('Tab_3_5_-_hjemmetjenester'!AG24+'Tab_3_5_-_hjemmetjenester'!AH24+'Tab_3_5_-_hjemmetjenester'!AI24+'Tab_3_5_-_hjemmetjenester'!AK24)/H23</f>
        <v>9.2549281657200139E-2</v>
      </c>
      <c r="P23" s="1272"/>
    </row>
    <row r="24" spans="1:30" s="1286" customFormat="1" ht="22.5" customHeight="1" x14ac:dyDescent="0.2">
      <c r="A24" s="1033"/>
      <c r="B24" s="1564" t="s">
        <v>519</v>
      </c>
      <c r="C24" s="1565">
        <f t="shared" ref="C24:H24" si="2">SUM(C9:C23)</f>
        <v>585090</v>
      </c>
      <c r="D24" s="1034">
        <f t="shared" si="2"/>
        <v>48562</v>
      </c>
      <c r="E24" s="1034">
        <f t="shared" si="2"/>
        <v>16205</v>
      </c>
      <c r="F24" s="1566">
        <f t="shared" si="2"/>
        <v>5015</v>
      </c>
      <c r="G24" s="1565">
        <f t="shared" si="2"/>
        <v>21220</v>
      </c>
      <c r="H24" s="1566">
        <f t="shared" si="2"/>
        <v>69782</v>
      </c>
      <c r="I24" s="1782">
        <f>('Tab_3_5_-_hjemmetjenester'!AE25+'Tab_3_5_-_hjemmetjenester'!AF25)/'Tab_3_6_-_andel_mottakere_hj_tj'!C24</f>
        <v>1.0118101488659863E-2</v>
      </c>
      <c r="J24" s="1299">
        <f>'Tab_3_5_-_hjemmetjenester'!AG25/'Tab_3_6_-_andel_mottakere_hj_tj'!D24</f>
        <v>6.6677649190725261E-2</v>
      </c>
      <c r="K24" s="1300">
        <f>('Tab_3_5_-_hjemmetjenester'!AH25+'Tab_3_5_-_hjemmetjenester'!AI25)/E24</f>
        <v>0.27065720456649184</v>
      </c>
      <c r="L24" s="1300">
        <f>('Tab_3_5_-_hjemmetjenester'!AJ25+'Tab_3_5_-_hjemmetjenester'!AK25)/'Tab_3_6_-_andel_mottakere_hj_tj'!F24</f>
        <v>0.45004985044865403</v>
      </c>
      <c r="M24" s="1300">
        <f>('Tab_3_5_-_hjemmetjenester'!AH25+'Tab_3_5_-_hjemmetjenester'!AI25+'Tab_3_5_-_hjemmetjenester'!AJ25+'Tab_3_5_-_hjemmetjenester'!AK25)/'Tab_3_6_-_andel_mottakere_hj_tj'!G24</f>
        <v>0.31305372290292177</v>
      </c>
      <c r="N24" s="1301">
        <f>('Tab_3_5_-_hjemmetjenester'!AG25+'Tab_3_5_-_hjemmetjenester'!AH25+'Tab_3_5_-_hjemmetjenester'!AI25+'Tab_3_5_-_hjemmetjenester'!AK25)/H24</f>
        <v>0.11576051130664068</v>
      </c>
      <c r="O24" s="94"/>
      <c r="P24" s="1285"/>
      <c r="Q24" s="1285"/>
      <c r="R24" s="1285"/>
    </row>
    <row r="25" spans="1:30" ht="22.5" customHeight="1" thickBot="1" x14ac:dyDescent="0.25">
      <c r="A25" s="1037"/>
      <c r="B25" s="1357" t="s">
        <v>489</v>
      </c>
      <c r="C25" s="1373">
        <v>574518</v>
      </c>
      <c r="D25" s="1040">
        <v>46503</v>
      </c>
      <c r="E25" s="1040">
        <v>16527</v>
      </c>
      <c r="F25" s="1374">
        <v>5055</v>
      </c>
      <c r="G25" s="1373">
        <v>21582</v>
      </c>
      <c r="H25" s="1374">
        <v>68085</v>
      </c>
      <c r="I25" s="1783">
        <v>1.0304289856888731E-2</v>
      </c>
      <c r="J25" s="1290">
        <v>6.9629916349482832E-2</v>
      </c>
      <c r="K25" s="1291">
        <v>0.26538391722635685</v>
      </c>
      <c r="L25" s="1291">
        <v>0.44648862512363996</v>
      </c>
      <c r="M25" s="1291">
        <v>0.3078027986284867</v>
      </c>
      <c r="N25" s="1292">
        <v>0.11864581038407873</v>
      </c>
      <c r="P25" s="1272"/>
      <c r="Q25" s="1272"/>
    </row>
    <row r="26" spans="1:30" s="1451" customFormat="1" ht="22.5" customHeight="1" x14ac:dyDescent="0.2">
      <c r="A26" s="1776"/>
      <c r="B26" s="1350" t="s">
        <v>451</v>
      </c>
      <c r="C26" s="1780">
        <v>574518</v>
      </c>
      <c r="D26" s="1777">
        <v>46503</v>
      </c>
      <c r="E26" s="1777">
        <v>16527</v>
      </c>
      <c r="F26" s="1781">
        <v>5055</v>
      </c>
      <c r="G26" s="1780">
        <v>21582</v>
      </c>
      <c r="H26" s="1781">
        <v>68085</v>
      </c>
      <c r="I26" s="1784">
        <v>1.0361729310482874E-2</v>
      </c>
      <c r="J26" s="1778">
        <v>6.8490204933015081E-2</v>
      </c>
      <c r="K26" s="1778">
        <v>0.28825558177527683</v>
      </c>
      <c r="L26" s="1778">
        <v>0.44431256181998025</v>
      </c>
      <c r="M26" s="1778">
        <v>0.32480771012881104</v>
      </c>
      <c r="N26" s="1779">
        <v>0.14973929646765072</v>
      </c>
      <c r="P26" s="1452"/>
    </row>
    <row r="27" spans="1:30" ht="22.5" customHeight="1" x14ac:dyDescent="0.2">
      <c r="A27" s="1016"/>
      <c r="B27" s="1351" t="s">
        <v>446</v>
      </c>
      <c r="C27" s="1055">
        <v>564724</v>
      </c>
      <c r="D27" s="1018">
        <v>44107</v>
      </c>
      <c r="E27" s="1018">
        <v>17054</v>
      </c>
      <c r="F27" s="1056">
        <v>4857</v>
      </c>
      <c r="G27" s="1055">
        <v>21911</v>
      </c>
      <c r="H27" s="1056">
        <v>66018</v>
      </c>
      <c r="I27" s="1785">
        <v>1.0336022552609771E-2</v>
      </c>
      <c r="J27" s="1287">
        <v>7.1394563221257396E-2</v>
      </c>
      <c r="K27" s="1288">
        <v>0.2816934443532309</v>
      </c>
      <c r="L27" s="1288">
        <v>0.45666049001441217</v>
      </c>
      <c r="M27" s="1288">
        <v>0.32047829857149379</v>
      </c>
      <c r="N27" s="1289">
        <v>0.15406404313974978</v>
      </c>
      <c r="P27" s="1272"/>
    </row>
    <row r="28" spans="1:30" s="1286" customFormat="1" ht="22.5" customHeight="1" thickBot="1" x14ac:dyDescent="0.25">
      <c r="A28" s="1037"/>
      <c r="B28" s="1357" t="s">
        <v>422</v>
      </c>
      <c r="C28" s="1373">
        <v>564724</v>
      </c>
      <c r="D28" s="1040">
        <v>44107</v>
      </c>
      <c r="E28" s="1040">
        <v>17054</v>
      </c>
      <c r="F28" s="1374">
        <v>4857</v>
      </c>
      <c r="G28" s="1373">
        <v>21911</v>
      </c>
      <c r="H28" s="1374">
        <v>66018</v>
      </c>
      <c r="I28" s="1783">
        <v>1.0555598841203846E-2</v>
      </c>
      <c r="J28" s="1290">
        <v>7.0805087627814178E-2</v>
      </c>
      <c r="K28" s="1291">
        <v>0.28890582854462299</v>
      </c>
      <c r="L28" s="1291">
        <v>0.44698373481572989</v>
      </c>
      <c r="M28" s="1291">
        <v>0.32394687599835698</v>
      </c>
      <c r="N28" s="1292">
        <v>0.15482141234208852</v>
      </c>
      <c r="O28" s="94"/>
      <c r="P28" s="1285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</row>
    <row r="29" spans="1:30" s="1286" customFormat="1" ht="22.5" customHeight="1" x14ac:dyDescent="0.2">
      <c r="A29" s="1302"/>
      <c r="B29" s="1517" t="s">
        <v>215</v>
      </c>
      <c r="C29" s="1052">
        <v>555191</v>
      </c>
      <c r="D29" s="1053">
        <v>41315</v>
      </c>
      <c r="E29" s="1053">
        <v>17503</v>
      </c>
      <c r="F29" s="1054">
        <v>4798</v>
      </c>
      <c r="G29" s="1052">
        <v>22301</v>
      </c>
      <c r="H29" s="1054">
        <v>63616</v>
      </c>
      <c r="I29" s="1786">
        <v>1.0322573672844121E-2</v>
      </c>
      <c r="J29" s="1304">
        <v>7.6146677961999268E-2</v>
      </c>
      <c r="K29" s="1305">
        <v>0.28960749585785295</v>
      </c>
      <c r="L29" s="1305">
        <v>0.45706544393497289</v>
      </c>
      <c r="M29" s="1305">
        <v>0.32563562172099908</v>
      </c>
      <c r="N29" s="1306">
        <v>0.1636066398390342</v>
      </c>
      <c r="O29" s="94"/>
      <c r="P29" s="1272"/>
      <c r="Q29" s="94"/>
      <c r="R29" s="94" t="s">
        <v>161</v>
      </c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ht="22.5" customHeight="1" x14ac:dyDescent="0.2">
      <c r="A30" s="1016"/>
      <c r="B30" s="1351" t="s">
        <v>197</v>
      </c>
      <c r="C30" s="1055">
        <v>555191</v>
      </c>
      <c r="D30" s="1018">
        <v>41315</v>
      </c>
      <c r="E30" s="1018">
        <v>17503</v>
      </c>
      <c r="F30" s="1056">
        <v>4798</v>
      </c>
      <c r="G30" s="1055">
        <v>22301</v>
      </c>
      <c r="H30" s="1056">
        <v>63616</v>
      </c>
      <c r="I30" s="1785">
        <v>1.0322573672844121E-2</v>
      </c>
      <c r="J30" s="1287">
        <v>7.6146677961999268E-2</v>
      </c>
      <c r="K30" s="1288">
        <v>0.28960749585785295</v>
      </c>
      <c r="L30" s="1288">
        <v>0.45706544393497289</v>
      </c>
      <c r="M30" s="1288">
        <v>0.32563562172099908</v>
      </c>
      <c r="N30" s="1289">
        <v>0.1636066398390342</v>
      </c>
      <c r="P30" s="1272"/>
    </row>
    <row r="31" spans="1:30" s="1286" customFormat="1" ht="22.5" customHeight="1" thickBot="1" x14ac:dyDescent="0.25">
      <c r="A31" s="1037"/>
      <c r="B31" s="1357" t="s">
        <v>167</v>
      </c>
      <c r="C31" s="1373">
        <v>555191</v>
      </c>
      <c r="D31" s="1040">
        <v>41315</v>
      </c>
      <c r="E31" s="1040">
        <v>17503</v>
      </c>
      <c r="F31" s="1374">
        <v>4798</v>
      </c>
      <c r="G31" s="1373">
        <v>22301</v>
      </c>
      <c r="H31" s="1374">
        <v>63616</v>
      </c>
      <c r="I31" s="1783">
        <v>1.049008359285363E-2</v>
      </c>
      <c r="J31" s="1290">
        <v>7.4960668038242764E-2</v>
      </c>
      <c r="K31" s="1291">
        <v>0.29897731817402728</v>
      </c>
      <c r="L31" s="1291">
        <v>0.45998332638599415</v>
      </c>
      <c r="M31" s="1291">
        <v>0.33361732657728355</v>
      </c>
      <c r="N31" s="1292">
        <v>0.16563443158953722</v>
      </c>
      <c r="O31" s="94"/>
      <c r="P31" s="1285"/>
    </row>
    <row r="32" spans="1:30" s="1286" customFormat="1" ht="22.5" customHeight="1" x14ac:dyDescent="0.2">
      <c r="A32" s="1307" t="s">
        <v>599</v>
      </c>
      <c r="B32" s="1308"/>
      <c r="C32" s="1309"/>
      <c r="D32" s="1309"/>
      <c r="E32" s="1309"/>
      <c r="F32" s="1309"/>
      <c r="G32" s="1309"/>
      <c r="H32" s="1309"/>
      <c r="I32" s="1310"/>
      <c r="J32" s="1310"/>
      <c r="K32" s="1311"/>
      <c r="L32" s="1311"/>
      <c r="M32" s="1311"/>
      <c r="N32" s="1311"/>
      <c r="O32" s="94"/>
      <c r="P32" s="1285"/>
    </row>
    <row r="33" spans="1:16" s="1286" customFormat="1" ht="22.5" customHeight="1" x14ac:dyDescent="0.2">
      <c r="A33" s="1307" t="s">
        <v>600</v>
      </c>
      <c r="B33" s="1308"/>
      <c r="C33" s="1309"/>
      <c r="D33" s="1309"/>
      <c r="E33" s="1309"/>
      <c r="F33" s="1309"/>
      <c r="G33" s="1309"/>
      <c r="H33" s="1309"/>
      <c r="I33" s="1310"/>
      <c r="J33" s="1310"/>
      <c r="K33" s="1311"/>
      <c r="L33" s="1311"/>
      <c r="M33" s="1311"/>
      <c r="N33" s="1311"/>
      <c r="O33" s="94"/>
      <c r="P33" s="1285"/>
    </row>
    <row r="34" spans="1:16" s="1286" customFormat="1" ht="22.5" customHeight="1" x14ac:dyDescent="0.2">
      <c r="A34" s="1307" t="s">
        <v>601</v>
      </c>
      <c r="B34" s="1308"/>
      <c r="C34" s="1309"/>
      <c r="D34" s="1309"/>
      <c r="E34" s="1309"/>
      <c r="F34" s="1309"/>
      <c r="G34" s="1309"/>
      <c r="H34" s="1309"/>
      <c r="I34" s="1310"/>
      <c r="J34" s="1310"/>
      <c r="K34" s="1311"/>
      <c r="L34" s="1311"/>
      <c r="M34" s="1311"/>
      <c r="N34" s="1311"/>
      <c r="O34" s="94"/>
      <c r="P34" s="1285"/>
    </row>
    <row r="35" spans="1:16" s="1298" customFormat="1" ht="22.5" customHeight="1" x14ac:dyDescent="0.2">
      <c r="A35" s="96"/>
      <c r="B35" s="1293"/>
      <c r="C35" s="1294"/>
      <c r="D35" s="1294"/>
      <c r="E35" s="1294"/>
      <c r="F35" s="1294"/>
      <c r="G35" s="1294"/>
      <c r="H35" s="1294"/>
      <c r="I35" s="1295"/>
      <c r="J35" s="1295"/>
      <c r="K35" s="1296"/>
      <c r="L35" s="1296"/>
      <c r="M35" s="1296"/>
      <c r="N35" s="1296"/>
      <c r="O35" s="1297"/>
      <c r="P35" s="1294"/>
    </row>
    <row r="51" spans="1:16" x14ac:dyDescent="0.2">
      <c r="A51" s="94"/>
      <c r="P51" s="94" t="s">
        <v>104</v>
      </c>
    </row>
    <row r="118" spans="1:2" x14ac:dyDescent="0.2">
      <c r="A118" s="94"/>
      <c r="B118" s="967"/>
    </row>
    <row r="119" spans="1:2" x14ac:dyDescent="0.2">
      <c r="A119" s="94"/>
      <c r="B119" s="967"/>
    </row>
    <row r="120" spans="1:2" x14ac:dyDescent="0.2">
      <c r="A120" s="94"/>
      <c r="B120" s="967"/>
    </row>
    <row r="121" spans="1:2" x14ac:dyDescent="0.2">
      <c r="A121" s="94"/>
      <c r="B121" s="967"/>
    </row>
    <row r="122" spans="1:2" x14ac:dyDescent="0.2">
      <c r="A122" s="94"/>
      <c r="B122" s="967"/>
    </row>
    <row r="123" spans="1:2" x14ac:dyDescent="0.2">
      <c r="A123" s="94"/>
      <c r="B123" s="967"/>
    </row>
    <row r="124" spans="1:2" x14ac:dyDescent="0.2">
      <c r="A124" s="94"/>
      <c r="B124" s="967"/>
    </row>
    <row r="125" spans="1:2" x14ac:dyDescent="0.2">
      <c r="A125" s="94"/>
      <c r="B125" s="967"/>
    </row>
    <row r="126" spans="1:2" x14ac:dyDescent="0.2">
      <c r="A126" s="94"/>
      <c r="B126" s="967"/>
    </row>
    <row r="127" spans="1:2" x14ac:dyDescent="0.2">
      <c r="A127" s="94"/>
      <c r="B127" s="967"/>
    </row>
    <row r="128" spans="1:2" x14ac:dyDescent="0.2">
      <c r="A128" s="94"/>
      <c r="B128" s="967"/>
    </row>
    <row r="129" spans="1:2" x14ac:dyDescent="0.2">
      <c r="A129" s="94"/>
      <c r="B129" s="967"/>
    </row>
    <row r="130" spans="1:2" x14ac:dyDescent="0.2">
      <c r="A130" s="94"/>
      <c r="B130" s="967"/>
    </row>
    <row r="131" spans="1:2" x14ac:dyDescent="0.2">
      <c r="A131" s="94"/>
      <c r="B131" s="967"/>
    </row>
    <row r="132" spans="1:2" x14ac:dyDescent="0.2">
      <c r="A132" s="94"/>
      <c r="B132" s="967"/>
    </row>
  </sheetData>
  <mergeCells count="2">
    <mergeCell ref="C7:H7"/>
    <mergeCell ref="I7:N7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86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V135"/>
  <sheetViews>
    <sheetView showGridLines="0" workbookViewId="0">
      <selection activeCell="M29" sqref="M29"/>
    </sheetView>
  </sheetViews>
  <sheetFormatPr baseColWidth="10" defaultRowHeight="12.75" x14ac:dyDescent="0.2"/>
  <cols>
    <col min="1" max="1" width="6.140625" style="398" bestFit="1" customWidth="1"/>
    <col min="2" max="2" width="34.140625" style="141" customWidth="1"/>
    <col min="3" max="3" width="11.85546875" style="141" customWidth="1"/>
    <col min="4" max="4" width="11.28515625" style="141" customWidth="1"/>
    <col min="5" max="5" width="12.42578125" style="141" customWidth="1"/>
    <col min="6" max="6" width="11.5703125" style="141" customWidth="1"/>
    <col min="7" max="7" width="12.42578125" style="141" customWidth="1"/>
    <col min="8" max="8" width="11" style="141" customWidth="1"/>
    <col min="9" max="16384" width="11.42578125" style="141"/>
  </cols>
  <sheetData>
    <row r="1" spans="1:22" x14ac:dyDescent="0.2">
      <c r="A1" s="371"/>
      <c r="B1" s="372"/>
    </row>
    <row r="2" spans="1:22" x14ac:dyDescent="0.2">
      <c r="A2" s="373" t="s">
        <v>0</v>
      </c>
    </row>
    <row r="3" spans="1:22" x14ac:dyDescent="0.2">
      <c r="A3" s="373"/>
    </row>
    <row r="4" spans="1:22" x14ac:dyDescent="0.2">
      <c r="A4" s="373" t="str">
        <f>A7</f>
        <v>Tabell 3 -7 - A1 -  Saksbehandlingstider i pleie- og omsorgssektoren - hjemmetjenester hittil i år</v>
      </c>
    </row>
    <row r="5" spans="1:22" x14ac:dyDescent="0.2">
      <c r="A5" s="373"/>
    </row>
    <row r="7" spans="1:22" s="374" customFormat="1" ht="30" customHeight="1" thickBot="1" x14ac:dyDescent="0.25">
      <c r="A7" s="7" t="s">
        <v>186</v>
      </c>
    </row>
    <row r="8" spans="1:22" s="378" customFormat="1" ht="26.25" customHeight="1" thickBot="1" x14ac:dyDescent="0.25">
      <c r="A8" s="375"/>
      <c r="B8" s="376"/>
      <c r="C8" s="1869" t="s">
        <v>69</v>
      </c>
      <c r="D8" s="1870"/>
      <c r="E8" s="1871" t="s">
        <v>105</v>
      </c>
      <c r="F8" s="1872"/>
      <c r="G8" s="374"/>
      <c r="H8" s="377"/>
    </row>
    <row r="9" spans="1:22" s="378" customFormat="1" ht="82.5" customHeight="1" thickBot="1" x14ac:dyDescent="0.25">
      <c r="A9" s="379" t="s">
        <v>2</v>
      </c>
      <c r="B9" s="380" t="s">
        <v>3</v>
      </c>
      <c r="C9" s="381" t="s">
        <v>106</v>
      </c>
      <c r="D9" s="382" t="s">
        <v>107</v>
      </c>
      <c r="E9" s="383" t="s">
        <v>106</v>
      </c>
      <c r="F9" s="384" t="s">
        <v>107</v>
      </c>
      <c r="G9" s="374"/>
      <c r="H9" s="377"/>
    </row>
    <row r="10" spans="1:22" ht="12.95" customHeight="1" x14ac:dyDescent="0.2">
      <c r="A10" s="385">
        <v>1</v>
      </c>
      <c r="B10" s="386" t="s">
        <v>15</v>
      </c>
      <c r="C10" s="843">
        <v>35</v>
      </c>
      <c r="D10" s="844">
        <v>9</v>
      </c>
      <c r="E10" s="843">
        <v>14</v>
      </c>
      <c r="F10" s="844">
        <v>3</v>
      </c>
      <c r="H10" s="852"/>
      <c r="I10" s="851"/>
      <c r="J10" s="852"/>
      <c r="K10" s="852"/>
      <c r="L10" s="852"/>
      <c r="M10" s="851"/>
      <c r="N10" s="852"/>
      <c r="O10" s="851"/>
      <c r="P10" s="851"/>
      <c r="Q10" s="852"/>
      <c r="R10" s="852"/>
      <c r="S10" s="852"/>
      <c r="T10" s="852"/>
      <c r="U10" s="852"/>
      <c r="V10" s="852"/>
    </row>
    <row r="11" spans="1:22" ht="12.95" customHeight="1" x14ac:dyDescent="0.2">
      <c r="A11" s="387">
        <v>2</v>
      </c>
      <c r="B11" s="388" t="s">
        <v>16</v>
      </c>
      <c r="C11" s="1463">
        <v>21</v>
      </c>
      <c r="D11" s="389">
        <v>6</v>
      </c>
      <c r="E11" s="1463">
        <v>12</v>
      </c>
      <c r="F11" s="389">
        <v>2</v>
      </c>
      <c r="H11" s="852"/>
      <c r="I11" s="851"/>
      <c r="J11" s="852"/>
      <c r="K11" s="852"/>
      <c r="L11" s="852"/>
      <c r="M11" s="851"/>
      <c r="N11" s="852"/>
      <c r="O11" s="851"/>
      <c r="P11" s="851"/>
      <c r="Q11" s="852"/>
      <c r="R11" s="852"/>
      <c r="S11" s="852"/>
      <c r="T11" s="852"/>
      <c r="U11" s="852"/>
      <c r="V11" s="852"/>
    </row>
    <row r="12" spans="1:22" ht="12.95" customHeight="1" x14ac:dyDescent="0.2">
      <c r="A12" s="387">
        <v>3</v>
      </c>
      <c r="B12" s="388" t="s">
        <v>17</v>
      </c>
      <c r="C12" s="1463">
        <v>27</v>
      </c>
      <c r="D12" s="389">
        <v>10</v>
      </c>
      <c r="E12" s="1463">
        <v>11</v>
      </c>
      <c r="F12" s="389">
        <v>4</v>
      </c>
      <c r="H12" s="852"/>
      <c r="I12" s="851"/>
      <c r="J12" s="852"/>
      <c r="K12" s="852"/>
      <c r="L12" s="852"/>
      <c r="M12" s="851"/>
      <c r="N12" s="852"/>
      <c r="O12" s="851"/>
      <c r="P12" s="851"/>
      <c r="Q12" s="852"/>
      <c r="R12" s="852"/>
      <c r="S12" s="852"/>
      <c r="T12" s="852"/>
      <c r="U12" s="852"/>
      <c r="V12" s="852"/>
    </row>
    <row r="13" spans="1:22" ht="12.95" customHeight="1" x14ac:dyDescent="0.2">
      <c r="A13" s="387">
        <v>4</v>
      </c>
      <c r="B13" s="388" t="s">
        <v>18</v>
      </c>
      <c r="C13" s="1463">
        <v>12</v>
      </c>
      <c r="D13" s="389">
        <v>4</v>
      </c>
      <c r="E13" s="1463">
        <v>4</v>
      </c>
      <c r="F13" s="389">
        <v>2</v>
      </c>
      <c r="H13" s="852"/>
      <c r="I13" s="851"/>
      <c r="J13" s="852"/>
      <c r="K13" s="852"/>
      <c r="L13" s="852"/>
      <c r="M13" s="851"/>
      <c r="N13" s="852"/>
      <c r="O13" s="851"/>
      <c r="P13" s="851"/>
      <c r="Q13" s="852"/>
      <c r="R13" s="852"/>
      <c r="S13" s="852"/>
      <c r="T13" s="852"/>
      <c r="U13" s="852"/>
      <c r="V13" s="852"/>
    </row>
    <row r="14" spans="1:22" ht="12.95" customHeight="1" x14ac:dyDescent="0.2">
      <c r="A14" s="387">
        <v>5</v>
      </c>
      <c r="B14" s="388" t="s">
        <v>19</v>
      </c>
      <c r="C14" s="1463">
        <v>16</v>
      </c>
      <c r="D14" s="389">
        <v>3</v>
      </c>
      <c r="E14" s="1463">
        <v>4</v>
      </c>
      <c r="F14" s="389">
        <v>1</v>
      </c>
      <c r="H14" s="372"/>
    </row>
    <row r="15" spans="1:22" ht="18.75" customHeight="1" x14ac:dyDescent="0.2">
      <c r="A15" s="390">
        <v>6</v>
      </c>
      <c r="B15" s="391" t="s">
        <v>20</v>
      </c>
      <c r="C15" s="1463">
        <v>14</v>
      </c>
      <c r="D15" s="389">
        <v>1.5</v>
      </c>
      <c r="E15" s="1463">
        <v>8</v>
      </c>
      <c r="F15" s="389">
        <v>1</v>
      </c>
      <c r="H15" s="372"/>
    </row>
    <row r="16" spans="1:22" ht="12.95" customHeight="1" x14ac:dyDescent="0.2">
      <c r="A16" s="390">
        <v>7</v>
      </c>
      <c r="B16" s="391" t="s">
        <v>21</v>
      </c>
      <c r="C16" s="1463">
        <v>28.8</v>
      </c>
      <c r="D16" s="389">
        <v>7.3</v>
      </c>
      <c r="E16" s="1463">
        <v>6.9</v>
      </c>
      <c r="F16" s="389">
        <v>2</v>
      </c>
      <c r="H16" s="372"/>
    </row>
    <row r="17" spans="1:13" ht="12.95" customHeight="1" x14ac:dyDescent="0.2">
      <c r="A17" s="387">
        <v>8</v>
      </c>
      <c r="B17" s="388" t="s">
        <v>22</v>
      </c>
      <c r="C17" s="1463">
        <v>14</v>
      </c>
      <c r="D17" s="389">
        <v>4.7</v>
      </c>
      <c r="E17" s="1463">
        <v>9</v>
      </c>
      <c r="F17" s="389">
        <v>0.2</v>
      </c>
      <c r="H17" s="372"/>
    </row>
    <row r="18" spans="1:13" ht="12.95" customHeight="1" x14ac:dyDescent="0.2">
      <c r="A18" s="387">
        <v>9</v>
      </c>
      <c r="B18" s="388" t="s">
        <v>23</v>
      </c>
      <c r="C18" s="1463">
        <v>31.7</v>
      </c>
      <c r="D18" s="389">
        <v>7</v>
      </c>
      <c r="E18" s="1463">
        <v>13.6</v>
      </c>
      <c r="F18" s="389">
        <v>3</v>
      </c>
      <c r="H18" s="372"/>
    </row>
    <row r="19" spans="1:13" ht="12.95" customHeight="1" x14ac:dyDescent="0.2">
      <c r="A19" s="387">
        <v>10</v>
      </c>
      <c r="B19" s="388" t="s">
        <v>24</v>
      </c>
      <c r="C19" s="1463">
        <v>23.1</v>
      </c>
      <c r="D19" s="389">
        <v>5.3</v>
      </c>
      <c r="E19" s="1463">
        <v>5.2</v>
      </c>
      <c r="F19" s="389">
        <v>0.7</v>
      </c>
      <c r="H19" s="372"/>
    </row>
    <row r="20" spans="1:13" ht="19.5" customHeight="1" x14ac:dyDescent="0.2">
      <c r="A20" s="390">
        <v>11</v>
      </c>
      <c r="B20" s="391" t="s">
        <v>25</v>
      </c>
      <c r="C20" s="1463">
        <v>17.600000000000001</v>
      </c>
      <c r="D20" s="389">
        <v>4.2</v>
      </c>
      <c r="E20" s="1463">
        <v>8</v>
      </c>
      <c r="F20" s="389">
        <v>1.5</v>
      </c>
      <c r="H20" s="372"/>
    </row>
    <row r="21" spans="1:13" ht="12.95" customHeight="1" x14ac:dyDescent="0.2">
      <c r="A21" s="387">
        <v>12</v>
      </c>
      <c r="B21" s="388" t="s">
        <v>26</v>
      </c>
      <c r="C21" s="1463">
        <v>38.200000000000003</v>
      </c>
      <c r="D21" s="389">
        <v>2.5</v>
      </c>
      <c r="E21" s="1463">
        <v>11.3</v>
      </c>
      <c r="F21" s="389">
        <v>0.4</v>
      </c>
      <c r="G21" s="232"/>
      <c r="H21" s="372"/>
    </row>
    <row r="22" spans="1:13" ht="12.95" customHeight="1" x14ac:dyDescent="0.2">
      <c r="A22" s="387">
        <v>13</v>
      </c>
      <c r="B22" s="388" t="s">
        <v>27</v>
      </c>
      <c r="C22" s="1463">
        <v>36.4</v>
      </c>
      <c r="D22" s="389">
        <v>4.8</v>
      </c>
      <c r="E22" s="1463">
        <v>12.8</v>
      </c>
      <c r="F22" s="389">
        <v>2.2999999999999998</v>
      </c>
      <c r="H22" s="372"/>
    </row>
    <row r="23" spans="1:13" ht="12.95" customHeight="1" x14ac:dyDescent="0.2">
      <c r="A23" s="387">
        <v>14</v>
      </c>
      <c r="B23" s="388" t="s">
        <v>28</v>
      </c>
      <c r="C23" s="1463">
        <v>22.9</v>
      </c>
      <c r="D23" s="389">
        <v>3.8</v>
      </c>
      <c r="E23" s="1463">
        <v>22.8</v>
      </c>
      <c r="F23" s="389">
        <v>5.7</v>
      </c>
      <c r="H23" s="372"/>
    </row>
    <row r="24" spans="1:13" ht="12.95" customHeight="1" thickBot="1" x14ac:dyDescent="0.25">
      <c r="A24" s="392">
        <v>15</v>
      </c>
      <c r="B24" s="393" t="s">
        <v>29</v>
      </c>
      <c r="C24" s="1802">
        <v>23.4</v>
      </c>
      <c r="D24" s="1803">
        <v>12.1</v>
      </c>
      <c r="E24" s="1802">
        <v>9.6</v>
      </c>
      <c r="F24" s="1803">
        <v>3.5</v>
      </c>
      <c r="H24" s="372"/>
    </row>
    <row r="25" spans="1:13" x14ac:dyDescent="0.2">
      <c r="A25" s="394"/>
      <c r="B25" s="1805" t="s">
        <v>566</v>
      </c>
      <c r="C25" s="1807">
        <f t="shared" ref="C25:F25" si="0">AVERAGE(C10:C24)</f>
        <v>24.073333333333327</v>
      </c>
      <c r="D25" s="1804">
        <f t="shared" si="0"/>
        <v>5.6799999999999988</v>
      </c>
      <c r="E25" s="1806">
        <f t="shared" si="0"/>
        <v>10.146666666666667</v>
      </c>
      <c r="F25" s="1804">
        <f t="shared" si="0"/>
        <v>2.1533333333333333</v>
      </c>
      <c r="H25" s="372"/>
      <c r="M25" s="141" t="s">
        <v>161</v>
      </c>
    </row>
    <row r="26" spans="1:13" s="837" customFormat="1" ht="13.5" thickBot="1" x14ac:dyDescent="0.25">
      <c r="A26" s="396"/>
      <c r="B26" s="1459" t="s">
        <v>511</v>
      </c>
      <c r="C26" s="1464">
        <v>24.346666666666671</v>
      </c>
      <c r="D26" s="397">
        <v>5.9266666666666659</v>
      </c>
      <c r="E26" s="1462">
        <v>10.013333333333332</v>
      </c>
      <c r="F26" s="397">
        <v>2.2066666666666661</v>
      </c>
      <c r="H26" s="839"/>
      <c r="M26" s="837" t="s">
        <v>161</v>
      </c>
    </row>
    <row r="27" spans="1:13" s="837" customFormat="1" x14ac:dyDescent="0.2">
      <c r="A27" s="845"/>
      <c r="B27" s="1456" t="s">
        <v>454</v>
      </c>
      <c r="C27" s="849">
        <v>26.573333333333334</v>
      </c>
      <c r="D27" s="846">
        <v>5.1800000000000006</v>
      </c>
      <c r="E27" s="1455">
        <v>9.3199999999999985</v>
      </c>
      <c r="F27" s="846">
        <v>1.4400000000000004</v>
      </c>
      <c r="H27" s="839"/>
      <c r="M27" s="837" t="s">
        <v>161</v>
      </c>
    </row>
    <row r="28" spans="1:13" s="837" customFormat="1" x14ac:dyDescent="0.2">
      <c r="A28" s="845"/>
      <c r="B28" s="1456" t="s">
        <v>449</v>
      </c>
      <c r="C28" s="849">
        <v>26.493333333333336</v>
      </c>
      <c r="D28" s="846">
        <v>7.3000000000000007</v>
      </c>
      <c r="E28" s="1455">
        <v>8.1533333333333324</v>
      </c>
      <c r="F28" s="846">
        <v>1.4933333333333332</v>
      </c>
      <c r="H28" s="839"/>
    </row>
    <row r="29" spans="1:13" s="837" customFormat="1" ht="13.5" thickBot="1" x14ac:dyDescent="0.25">
      <c r="A29" s="1223"/>
      <c r="B29" s="1457" t="s">
        <v>425</v>
      </c>
      <c r="C29" s="850">
        <v>27.138666666666673</v>
      </c>
      <c r="D29" s="828">
        <v>6.0400000000000009</v>
      </c>
      <c r="E29" s="1460">
        <v>8.6133333333333333</v>
      </c>
      <c r="F29" s="828">
        <v>1.8933333333333335</v>
      </c>
      <c r="H29" s="839"/>
    </row>
    <row r="30" spans="1:13" s="664" customFormat="1" x14ac:dyDescent="0.2">
      <c r="A30" s="700"/>
      <c r="B30" s="1456" t="s">
        <v>255</v>
      </c>
      <c r="C30" s="849">
        <v>23.8</v>
      </c>
      <c r="D30" s="846">
        <v>7.5466666666666669</v>
      </c>
      <c r="E30" s="1455">
        <v>8.0399999999999991</v>
      </c>
      <c r="F30" s="701">
        <v>2.246666666666667</v>
      </c>
      <c r="H30" s="668"/>
    </row>
    <row r="31" spans="1:13" x14ac:dyDescent="0.2">
      <c r="A31" s="395"/>
      <c r="B31" s="1458" t="s">
        <v>184</v>
      </c>
      <c r="C31" s="1463">
        <v>20.653333333333332</v>
      </c>
      <c r="D31" s="389">
        <v>7.6</v>
      </c>
      <c r="E31" s="1461">
        <v>8.6999999999999993</v>
      </c>
      <c r="F31" s="389">
        <v>3.6</v>
      </c>
      <c r="H31" s="372"/>
    </row>
    <row r="32" spans="1:13" ht="13.5" thickBot="1" x14ac:dyDescent="0.25">
      <c r="A32" s="396"/>
      <c r="B32" s="1459" t="s">
        <v>185</v>
      </c>
      <c r="C32" s="1464">
        <v>23.266666666666669</v>
      </c>
      <c r="D32" s="397">
        <v>9.3066666666666649</v>
      </c>
      <c r="E32" s="1462">
        <v>8.6066666666666656</v>
      </c>
      <c r="F32" s="397">
        <v>3.1199999999999997</v>
      </c>
      <c r="H32" s="372"/>
    </row>
    <row r="33" spans="1:1" x14ac:dyDescent="0.2">
      <c r="A33" s="373" t="s">
        <v>75</v>
      </c>
    </row>
    <row r="34" spans="1:1" x14ac:dyDescent="0.2">
      <c r="A34" s="373" t="s">
        <v>153</v>
      </c>
    </row>
    <row r="121" spans="2:2" x14ac:dyDescent="0.2">
      <c r="B121" s="399"/>
    </row>
    <row r="122" spans="2:2" x14ac:dyDescent="0.2">
      <c r="B122" s="399"/>
    </row>
    <row r="123" spans="2:2" x14ac:dyDescent="0.2">
      <c r="B123" s="399"/>
    </row>
    <row r="124" spans="2:2" x14ac:dyDescent="0.2">
      <c r="B124" s="399"/>
    </row>
    <row r="125" spans="2:2" x14ac:dyDescent="0.2">
      <c r="B125" s="399"/>
    </row>
    <row r="126" spans="2:2" x14ac:dyDescent="0.2">
      <c r="B126" s="399"/>
    </row>
    <row r="127" spans="2:2" x14ac:dyDescent="0.2">
      <c r="B127" s="399"/>
    </row>
    <row r="128" spans="2:2" x14ac:dyDescent="0.2">
      <c r="B128" s="399"/>
    </row>
    <row r="129" spans="2:2" x14ac:dyDescent="0.2">
      <c r="B129" s="399"/>
    </row>
    <row r="130" spans="2:2" x14ac:dyDescent="0.2">
      <c r="B130" s="399"/>
    </row>
    <row r="131" spans="2:2" x14ac:dyDescent="0.2">
      <c r="B131" s="399"/>
    </row>
    <row r="132" spans="2:2" x14ac:dyDescent="0.2">
      <c r="B132" s="399"/>
    </row>
    <row r="133" spans="2:2" x14ac:dyDescent="0.2">
      <c r="B133" s="399"/>
    </row>
    <row r="134" spans="2:2" x14ac:dyDescent="0.2">
      <c r="B134" s="399"/>
    </row>
    <row r="135" spans="2:2" x14ac:dyDescent="0.2">
      <c r="B135" s="399"/>
    </row>
  </sheetData>
  <mergeCells count="2">
    <mergeCell ref="C8:D8"/>
    <mergeCell ref="E8:F8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workbookViewId="0">
      <selection activeCell="B33" sqref="B33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4" width="16.28515625" style="2" customWidth="1"/>
    <col min="5" max="6" width="16.28515625" style="827" customWidth="1"/>
    <col min="7" max="7" width="26.42578125" style="2" customWidth="1"/>
    <col min="8" max="8" width="19.8554687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0" x14ac:dyDescent="0.2">
      <c r="A1" s="210" t="s">
        <v>220</v>
      </c>
      <c r="B1" s="211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3-7 -  Brukerundersøkelse og kvalitetsmåling i hjemmetjenesten</v>
      </c>
    </row>
    <row r="6" spans="1:10" x14ac:dyDescent="0.2">
      <c r="A6" s="1"/>
    </row>
    <row r="8" spans="1:10" s="38" customFormat="1" ht="30" customHeight="1" thickBot="1" x14ac:dyDescent="0.25">
      <c r="A8" s="1212" t="s">
        <v>309</v>
      </c>
    </row>
    <row r="9" spans="1:10" s="44" customFormat="1" ht="26.25" customHeight="1" thickBot="1" x14ac:dyDescent="0.25">
      <c r="A9" s="925"/>
      <c r="B9" s="926"/>
      <c r="C9" s="1837" t="s">
        <v>468</v>
      </c>
      <c r="D9" s="1837"/>
      <c r="E9" s="1837" t="s">
        <v>469</v>
      </c>
      <c r="F9" s="1837"/>
      <c r="G9" s="1837" t="s">
        <v>310</v>
      </c>
      <c r="H9" s="1837"/>
      <c r="I9" s="1213"/>
    </row>
    <row r="10" spans="1:10" s="44" customFormat="1" ht="53.25" customHeight="1" thickBot="1" x14ac:dyDescent="0.25">
      <c r="A10" s="1214" t="s">
        <v>2</v>
      </c>
      <c r="B10" s="1215" t="s">
        <v>3</v>
      </c>
      <c r="C10" s="1216" t="s">
        <v>311</v>
      </c>
      <c r="D10" s="1217" t="s">
        <v>312</v>
      </c>
      <c r="E10" s="1218"/>
      <c r="F10" s="1218"/>
      <c r="G10" s="1216" t="s">
        <v>313</v>
      </c>
      <c r="H10" s="1217" t="s">
        <v>314</v>
      </c>
    </row>
    <row r="11" spans="1:10" s="6" customFormat="1" ht="12.95" customHeight="1" x14ac:dyDescent="0.2">
      <c r="A11" s="18">
        <v>1</v>
      </c>
      <c r="B11" s="19" t="s">
        <v>15</v>
      </c>
      <c r="C11" s="1679"/>
      <c r="D11" s="1680"/>
      <c r="E11" s="1681"/>
      <c r="F11" s="1690"/>
      <c r="G11" s="1808"/>
      <c r="H11" s="1809"/>
      <c r="I11" s="46"/>
      <c r="J11" s="46"/>
    </row>
    <row r="12" spans="1:10" s="6" customFormat="1" ht="12.95" customHeight="1" x14ac:dyDescent="0.2">
      <c r="A12" s="25">
        <v>2</v>
      </c>
      <c r="B12" s="26" t="s">
        <v>16</v>
      </c>
      <c r="C12" s="1682"/>
      <c r="D12" s="1683"/>
      <c r="E12" s="1684"/>
      <c r="F12" s="1691"/>
      <c r="G12" s="1810"/>
      <c r="H12" s="1811"/>
      <c r="I12" s="46"/>
      <c r="J12" s="46"/>
    </row>
    <row r="13" spans="1:10" s="6" customFormat="1" ht="12.95" customHeight="1" x14ac:dyDescent="0.2">
      <c r="A13" s="25">
        <v>3</v>
      </c>
      <c r="B13" s="26" t="s">
        <v>17</v>
      </c>
      <c r="C13" s="1682"/>
      <c r="D13" s="1683"/>
      <c r="E13" s="1684"/>
      <c r="F13" s="1691"/>
      <c r="G13" s="1810"/>
      <c r="H13" s="1811"/>
      <c r="I13" s="46"/>
      <c r="J13" s="46"/>
    </row>
    <row r="14" spans="1:10" s="6" customFormat="1" ht="12.95" customHeight="1" x14ac:dyDescent="0.2">
      <c r="A14" s="25">
        <v>4</v>
      </c>
      <c r="B14" s="26" t="s">
        <v>18</v>
      </c>
      <c r="C14" s="1682"/>
      <c r="D14" s="1683"/>
      <c r="E14" s="1684"/>
      <c r="F14" s="1691"/>
      <c r="G14" s="1810"/>
      <c r="H14" s="1811"/>
      <c r="I14" s="46"/>
      <c r="J14" s="46"/>
    </row>
    <row r="15" spans="1:10" s="6" customFormat="1" ht="12.95" customHeight="1" x14ac:dyDescent="0.2">
      <c r="A15" s="25">
        <v>5</v>
      </c>
      <c r="B15" s="26" t="s">
        <v>19</v>
      </c>
      <c r="C15" s="1682"/>
      <c r="D15" s="1683"/>
      <c r="E15" s="1684"/>
      <c r="F15" s="1691"/>
      <c r="G15" s="1810"/>
      <c r="H15" s="1811"/>
      <c r="I15" s="46"/>
      <c r="J15" s="46"/>
    </row>
    <row r="16" spans="1:10" s="6" customFormat="1" ht="12.95" customHeight="1" x14ac:dyDescent="0.2">
      <c r="A16" s="25">
        <v>6</v>
      </c>
      <c r="B16" s="26" t="s">
        <v>20</v>
      </c>
      <c r="C16" s="1682"/>
      <c r="D16" s="1683"/>
      <c r="E16" s="1684"/>
      <c r="F16" s="1691"/>
      <c r="G16" s="1810"/>
      <c r="H16" s="1811"/>
      <c r="I16" s="46"/>
      <c r="J16" s="46"/>
    </row>
    <row r="17" spans="1:10" s="6" customFormat="1" ht="12.95" customHeight="1" x14ac:dyDescent="0.2">
      <c r="A17" s="31">
        <v>7</v>
      </c>
      <c r="B17" s="32" t="s">
        <v>21</v>
      </c>
      <c r="C17" s="1682"/>
      <c r="D17" s="1683"/>
      <c r="E17" s="1684"/>
      <c r="F17" s="1691"/>
      <c r="G17" s="1810"/>
      <c r="H17" s="1811"/>
      <c r="I17" s="46"/>
      <c r="J17" s="46"/>
    </row>
    <row r="18" spans="1:10" s="6" customFormat="1" ht="12.95" customHeight="1" x14ac:dyDescent="0.2">
      <c r="A18" s="25">
        <v>8</v>
      </c>
      <c r="B18" s="26" t="s">
        <v>22</v>
      </c>
      <c r="C18" s="1682"/>
      <c r="D18" s="1683"/>
      <c r="E18" s="1684"/>
      <c r="F18" s="1691"/>
      <c r="G18" s="1810"/>
      <c r="H18" s="1811"/>
      <c r="I18" s="46"/>
      <c r="J18" s="46"/>
    </row>
    <row r="19" spans="1:10" s="6" customFormat="1" ht="12.95" customHeight="1" x14ac:dyDescent="0.2">
      <c r="A19" s="25">
        <v>9</v>
      </c>
      <c r="B19" s="26" t="s">
        <v>23</v>
      </c>
      <c r="C19" s="1682"/>
      <c r="D19" s="1683"/>
      <c r="E19" s="1684"/>
      <c r="F19" s="1691"/>
      <c r="G19" s="1810"/>
      <c r="H19" s="1811"/>
      <c r="I19" s="46"/>
      <c r="J19" s="46"/>
    </row>
    <row r="20" spans="1:10" s="6" customFormat="1" ht="12.95" customHeight="1" x14ac:dyDescent="0.2">
      <c r="A20" s="25">
        <v>10</v>
      </c>
      <c r="B20" s="26" t="s">
        <v>24</v>
      </c>
      <c r="C20" s="1682"/>
      <c r="D20" s="1683"/>
      <c r="E20" s="1684"/>
      <c r="F20" s="1691"/>
      <c r="G20" s="1810"/>
      <c r="H20" s="1811"/>
      <c r="I20" s="46"/>
      <c r="J20" s="46"/>
    </row>
    <row r="21" spans="1:10" s="6" customFormat="1" ht="12.75" x14ac:dyDescent="0.2">
      <c r="A21" s="31">
        <v>11</v>
      </c>
      <c r="B21" s="32" t="s">
        <v>25</v>
      </c>
      <c r="C21" s="1682"/>
      <c r="D21" s="1683"/>
      <c r="E21" s="1684"/>
      <c r="F21" s="1691"/>
      <c r="G21" s="1810"/>
      <c r="H21" s="1811"/>
      <c r="I21" s="46"/>
      <c r="J21" s="46"/>
    </row>
    <row r="22" spans="1:10" s="6" customFormat="1" ht="12.95" customHeight="1" x14ac:dyDescent="0.2">
      <c r="A22" s="25">
        <v>12</v>
      </c>
      <c r="B22" s="26" t="s">
        <v>26</v>
      </c>
      <c r="C22" s="1682"/>
      <c r="D22" s="1683"/>
      <c r="E22" s="1684"/>
      <c r="F22" s="1691"/>
      <c r="G22" s="1810"/>
      <c r="H22" s="1811"/>
      <c r="I22" s="46"/>
      <c r="J22" s="46"/>
    </row>
    <row r="23" spans="1:10" s="6" customFormat="1" ht="12.95" customHeight="1" x14ac:dyDescent="0.2">
      <c r="A23" s="25">
        <v>13</v>
      </c>
      <c r="B23" s="26" t="s">
        <v>27</v>
      </c>
      <c r="C23" s="1685"/>
      <c r="D23" s="1683"/>
      <c r="E23" s="1686"/>
      <c r="F23" s="1691"/>
      <c r="G23" s="1810"/>
      <c r="H23" s="1811"/>
      <c r="I23" s="46"/>
      <c r="J23" s="46"/>
    </row>
    <row r="24" spans="1:10" s="6" customFormat="1" ht="12.95" customHeight="1" x14ac:dyDescent="0.2">
      <c r="A24" s="25">
        <v>14</v>
      </c>
      <c r="B24" s="26" t="s">
        <v>28</v>
      </c>
      <c r="C24" s="1685"/>
      <c r="D24" s="1683"/>
      <c r="E24" s="1686"/>
      <c r="F24" s="1691"/>
      <c r="G24" s="1810"/>
      <c r="H24" s="1811"/>
      <c r="I24" s="46"/>
      <c r="J24" s="46"/>
    </row>
    <row r="25" spans="1:10" s="6" customFormat="1" ht="12.95" customHeight="1" thickBot="1" x14ac:dyDescent="0.25">
      <c r="A25" s="1219">
        <v>15</v>
      </c>
      <c r="B25" s="1220" t="s">
        <v>29</v>
      </c>
      <c r="C25" s="1687"/>
      <c r="D25" s="1688"/>
      <c r="E25" s="1689"/>
      <c r="F25" s="1692"/>
      <c r="G25" s="1812"/>
      <c r="H25" s="1813"/>
      <c r="I25" s="46"/>
      <c r="J25" s="46"/>
    </row>
    <row r="26" spans="1:10" s="49" customFormat="1" ht="22.5" customHeight="1" x14ac:dyDescent="0.2">
      <c r="A26" s="63" t="s">
        <v>603</v>
      </c>
      <c r="B26" s="6"/>
      <c r="C26" s="6"/>
      <c r="D26" s="6"/>
      <c r="E26" s="6"/>
      <c r="F26" s="6"/>
      <c r="G26" s="6"/>
      <c r="H26" s="6"/>
      <c r="I26" s="1221"/>
      <c r="J26" s="1221"/>
    </row>
    <row r="27" spans="1:10" s="6" customFormat="1" x14ac:dyDescent="0.2">
      <c r="A27" s="63"/>
    </row>
    <row r="28" spans="1:10" s="6" customFormat="1" x14ac:dyDescent="0.2">
      <c r="A28" s="1222"/>
    </row>
    <row r="29" spans="1:10" s="6" customFormat="1" x14ac:dyDescent="0.2">
      <c r="A29" s="1222"/>
    </row>
  </sheetData>
  <mergeCells count="3">
    <mergeCell ref="C9:D9"/>
    <mergeCell ref="G9:H9"/>
    <mergeCell ref="E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AB38"/>
  <sheetViews>
    <sheetView showGridLines="0" topLeftCell="A3" workbookViewId="0">
      <selection activeCell="Q21" sqref="Q21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2.28515625" style="2" customWidth="1"/>
    <col min="4" max="4" width="14.28515625" style="2" customWidth="1"/>
    <col min="5" max="5" width="10.7109375" style="2" customWidth="1"/>
    <col min="6" max="6" width="12.42578125" style="2" customWidth="1"/>
    <col min="7" max="7" width="13.28515625" style="2" customWidth="1"/>
    <col min="8" max="8" width="12" style="2" customWidth="1"/>
    <col min="9" max="9" width="9.7109375" style="2" customWidth="1"/>
    <col min="10" max="10" width="14.42578125" style="2" customWidth="1"/>
    <col min="11" max="11" width="10.5703125" style="2" customWidth="1"/>
    <col min="12" max="12" width="5.5703125" style="2" customWidth="1"/>
    <col min="13" max="13" width="5" style="2" customWidth="1"/>
    <col min="14" max="14" width="11.42578125" style="2" customWidth="1"/>
    <col min="15" max="16384" width="11.42578125" style="2"/>
  </cols>
  <sheetData>
    <row r="1" spans="1:28" x14ac:dyDescent="0.2">
      <c r="A1" s="56" t="s">
        <v>41</v>
      </c>
      <c r="B1" s="57"/>
    </row>
    <row r="2" spans="1:28" x14ac:dyDescent="0.2">
      <c r="A2" s="1" t="s">
        <v>42</v>
      </c>
    </row>
    <row r="3" spans="1:28" ht="21.75" customHeight="1" x14ac:dyDescent="0.2"/>
    <row r="4" spans="1:28" x14ac:dyDescent="0.2">
      <c r="A4" s="1" t="str">
        <f>A8</f>
        <v>Tabell 3 - 1 - D1 og D2 - Beboere i utenbys sykehjem og øvrige institusjonsplasser pr. 31.12.</v>
      </c>
    </row>
    <row r="7" spans="1:28" x14ac:dyDescent="0.2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28" s="8" customFormat="1" ht="30" customHeight="1" thickBot="1" x14ac:dyDescent="0.25">
      <c r="A8" s="7" t="s">
        <v>550</v>
      </c>
    </row>
    <row r="9" spans="1:28" s="11" customFormat="1" ht="26.25" customHeight="1" thickBot="1" x14ac:dyDescent="0.25">
      <c r="A9" s="108"/>
      <c r="B9" s="109"/>
      <c r="C9" s="1820" t="s">
        <v>43</v>
      </c>
      <c r="D9" s="1820"/>
      <c r="E9" s="1820"/>
      <c r="F9" s="1820"/>
      <c r="G9" s="1820"/>
      <c r="H9" s="1820"/>
      <c r="I9" s="1820"/>
      <c r="J9" s="110"/>
      <c r="K9" s="111"/>
      <c r="L9" s="50"/>
    </row>
    <row r="10" spans="1:28" s="11" customFormat="1" ht="75.75" customHeight="1" thickBot="1" x14ac:dyDescent="0.25">
      <c r="A10" s="112" t="s">
        <v>2</v>
      </c>
      <c r="B10" s="14" t="s">
        <v>3</v>
      </c>
      <c r="C10" s="41" t="s">
        <v>44</v>
      </c>
      <c r="D10" s="41" t="s">
        <v>45</v>
      </c>
      <c r="E10" s="41" t="s">
        <v>46</v>
      </c>
      <c r="F10" s="41" t="s">
        <v>47</v>
      </c>
      <c r="G10" s="41" t="s">
        <v>48</v>
      </c>
      <c r="H10" s="41" t="s">
        <v>49</v>
      </c>
      <c r="I10" s="41" t="s">
        <v>50</v>
      </c>
      <c r="J10" s="52" t="s">
        <v>188</v>
      </c>
      <c r="K10" s="113" t="s">
        <v>51</v>
      </c>
    </row>
    <row r="11" spans="1:28" ht="12.95" customHeight="1" x14ac:dyDescent="0.2">
      <c r="A11" s="114">
        <v>1</v>
      </c>
      <c r="B11" s="19" t="s">
        <v>15</v>
      </c>
      <c r="C11" s="194">
        <v>7</v>
      </c>
      <c r="D11" s="194">
        <v>8</v>
      </c>
      <c r="E11" s="618">
        <f t="shared" ref="E11:E25" si="0">SUM(C11:D11)</f>
        <v>15</v>
      </c>
      <c r="F11" s="194">
        <v>0</v>
      </c>
      <c r="G11" s="194">
        <v>0</v>
      </c>
      <c r="H11" s="194">
        <f t="shared" ref="H11:H25" si="1">SUM(F11:G11)</f>
        <v>0</v>
      </c>
      <c r="I11" s="197">
        <f t="shared" ref="I11:I25" si="2">E11+H11</f>
        <v>15</v>
      </c>
      <c r="J11" s="194">
        <v>20</v>
      </c>
      <c r="K11" s="200">
        <f t="shared" ref="K11:K25" si="3">I11+J11</f>
        <v>35</v>
      </c>
      <c r="L11" s="24"/>
      <c r="N11" s="780"/>
      <c r="O11" s="779"/>
      <c r="P11" s="780"/>
      <c r="Q11" s="780"/>
      <c r="R11" s="780"/>
      <c r="S11" s="779"/>
      <c r="T11" s="780"/>
      <c r="U11" s="779"/>
      <c r="V11" s="779"/>
      <c r="W11" s="780"/>
      <c r="X11" s="780"/>
      <c r="Y11" s="780"/>
      <c r="Z11" s="780"/>
      <c r="AA11" s="780"/>
      <c r="AB11" s="780"/>
    </row>
    <row r="12" spans="1:28" ht="12.95" customHeight="1" x14ac:dyDescent="0.2">
      <c r="A12" s="115">
        <v>2</v>
      </c>
      <c r="B12" s="26" t="s">
        <v>16</v>
      </c>
      <c r="C12" s="195">
        <v>11</v>
      </c>
      <c r="D12" s="1408">
        <v>1</v>
      </c>
      <c r="E12" s="620">
        <f t="shared" si="0"/>
        <v>12</v>
      </c>
      <c r="F12" s="1408">
        <v>0</v>
      </c>
      <c r="G12" s="1408">
        <v>0</v>
      </c>
      <c r="H12" s="195">
        <f t="shared" si="1"/>
        <v>0</v>
      </c>
      <c r="I12" s="198">
        <f t="shared" si="2"/>
        <v>12</v>
      </c>
      <c r="J12" s="1408">
        <v>24</v>
      </c>
      <c r="K12" s="201">
        <f t="shared" si="3"/>
        <v>36</v>
      </c>
      <c r="L12" s="24"/>
      <c r="M12" s="227"/>
    </row>
    <row r="13" spans="1:28" ht="12.95" customHeight="1" x14ac:dyDescent="0.2">
      <c r="A13" s="115">
        <v>3</v>
      </c>
      <c r="B13" s="26" t="s">
        <v>17</v>
      </c>
      <c r="C13" s="195">
        <v>2</v>
      </c>
      <c r="D13" s="195">
        <v>2</v>
      </c>
      <c r="E13" s="620">
        <f t="shared" si="0"/>
        <v>4</v>
      </c>
      <c r="F13" s="195">
        <v>0</v>
      </c>
      <c r="G13" s="195">
        <v>0</v>
      </c>
      <c r="H13" s="195">
        <f t="shared" si="1"/>
        <v>0</v>
      </c>
      <c r="I13" s="198">
        <f t="shared" si="2"/>
        <v>4</v>
      </c>
      <c r="J13" s="195">
        <v>21</v>
      </c>
      <c r="K13" s="201">
        <f t="shared" si="3"/>
        <v>25</v>
      </c>
      <c r="L13" s="24"/>
    </row>
    <row r="14" spans="1:28" ht="12.95" customHeight="1" x14ac:dyDescent="0.2">
      <c r="A14" s="115">
        <v>4</v>
      </c>
      <c r="B14" s="26" t="s">
        <v>18</v>
      </c>
      <c r="C14" s="195">
        <v>3</v>
      </c>
      <c r="D14" s="195">
        <v>3</v>
      </c>
      <c r="E14" s="620">
        <f t="shared" si="0"/>
        <v>6</v>
      </c>
      <c r="F14" s="195">
        <v>0</v>
      </c>
      <c r="G14" s="195">
        <v>0</v>
      </c>
      <c r="H14" s="195">
        <f t="shared" si="1"/>
        <v>0</v>
      </c>
      <c r="I14" s="198">
        <f t="shared" si="2"/>
        <v>6</v>
      </c>
      <c r="J14" s="195">
        <v>9</v>
      </c>
      <c r="K14" s="201">
        <f t="shared" si="3"/>
        <v>15</v>
      </c>
      <c r="L14" s="24"/>
      <c r="Q14" s="2" t="s">
        <v>161</v>
      </c>
    </row>
    <row r="15" spans="1:28" ht="12.95" customHeight="1" x14ac:dyDescent="0.2">
      <c r="A15" s="115">
        <v>5</v>
      </c>
      <c r="B15" s="26" t="s">
        <v>19</v>
      </c>
      <c r="C15" s="195">
        <v>8</v>
      </c>
      <c r="D15" s="195">
        <v>0</v>
      </c>
      <c r="E15" s="620">
        <f t="shared" si="0"/>
        <v>8</v>
      </c>
      <c r="F15" s="195">
        <v>0</v>
      </c>
      <c r="G15" s="195">
        <v>0</v>
      </c>
      <c r="H15" s="195">
        <f t="shared" si="1"/>
        <v>0</v>
      </c>
      <c r="I15" s="198">
        <f t="shared" si="2"/>
        <v>8</v>
      </c>
      <c r="J15" s="195">
        <v>27</v>
      </c>
      <c r="K15" s="201">
        <f t="shared" si="3"/>
        <v>35</v>
      </c>
      <c r="L15" s="24"/>
    </row>
    <row r="16" spans="1:28" ht="18.75" customHeight="1" x14ac:dyDescent="0.2">
      <c r="A16" s="116">
        <v>6</v>
      </c>
      <c r="B16" s="32" t="s">
        <v>20</v>
      </c>
      <c r="C16" s="195">
        <v>7</v>
      </c>
      <c r="D16" s="195">
        <v>0</v>
      </c>
      <c r="E16" s="620">
        <f t="shared" si="0"/>
        <v>7</v>
      </c>
      <c r="F16" s="195">
        <v>0</v>
      </c>
      <c r="G16" s="195">
        <v>0</v>
      </c>
      <c r="H16" s="195">
        <f t="shared" si="1"/>
        <v>0</v>
      </c>
      <c r="I16" s="198">
        <f t="shared" si="2"/>
        <v>7</v>
      </c>
      <c r="J16" s="195">
        <v>13</v>
      </c>
      <c r="K16" s="201">
        <f t="shared" si="3"/>
        <v>20</v>
      </c>
      <c r="L16" s="24"/>
    </row>
    <row r="17" spans="1:14" ht="12.95" customHeight="1" x14ac:dyDescent="0.2">
      <c r="A17" s="116">
        <v>7</v>
      </c>
      <c r="B17" s="32" t="s">
        <v>21</v>
      </c>
      <c r="C17" s="195">
        <v>4</v>
      </c>
      <c r="D17" s="195">
        <v>16</v>
      </c>
      <c r="E17" s="620">
        <f t="shared" si="0"/>
        <v>20</v>
      </c>
      <c r="F17" s="195">
        <v>0</v>
      </c>
      <c r="G17" s="195">
        <v>0</v>
      </c>
      <c r="H17" s="195">
        <f t="shared" si="1"/>
        <v>0</v>
      </c>
      <c r="I17" s="198">
        <f t="shared" si="2"/>
        <v>20</v>
      </c>
      <c r="J17" s="195">
        <v>5</v>
      </c>
      <c r="K17" s="201">
        <f t="shared" si="3"/>
        <v>25</v>
      </c>
      <c r="L17" s="24"/>
    </row>
    <row r="18" spans="1:14" ht="12.95" customHeight="1" x14ac:dyDescent="0.2">
      <c r="A18" s="115">
        <v>8</v>
      </c>
      <c r="B18" s="26" t="s">
        <v>22</v>
      </c>
      <c r="C18" s="195">
        <v>3</v>
      </c>
      <c r="D18" s="195">
        <v>6</v>
      </c>
      <c r="E18" s="620">
        <f t="shared" si="0"/>
        <v>9</v>
      </c>
      <c r="F18" s="195">
        <v>0</v>
      </c>
      <c r="G18" s="195">
        <v>0</v>
      </c>
      <c r="H18" s="195">
        <f t="shared" si="1"/>
        <v>0</v>
      </c>
      <c r="I18" s="198">
        <f t="shared" si="2"/>
        <v>9</v>
      </c>
      <c r="J18" s="195">
        <v>1</v>
      </c>
      <c r="K18" s="201">
        <f t="shared" si="3"/>
        <v>10</v>
      </c>
      <c r="L18" s="24"/>
      <c r="N18" s="2" t="s">
        <v>161</v>
      </c>
    </row>
    <row r="19" spans="1:14" ht="12.95" customHeight="1" x14ac:dyDescent="0.2">
      <c r="A19" s="115">
        <v>9</v>
      </c>
      <c r="B19" s="26" t="s">
        <v>23</v>
      </c>
      <c r="C19" s="195">
        <v>4</v>
      </c>
      <c r="D19" s="195">
        <v>2</v>
      </c>
      <c r="E19" s="620">
        <f t="shared" si="0"/>
        <v>6</v>
      </c>
      <c r="F19" s="195">
        <v>0</v>
      </c>
      <c r="G19" s="195">
        <v>0</v>
      </c>
      <c r="H19" s="195">
        <f t="shared" si="1"/>
        <v>0</v>
      </c>
      <c r="I19" s="198">
        <f t="shared" si="2"/>
        <v>6</v>
      </c>
      <c r="J19" s="195">
        <v>2</v>
      </c>
      <c r="K19" s="201">
        <f t="shared" si="3"/>
        <v>8</v>
      </c>
      <c r="L19" s="24"/>
    </row>
    <row r="20" spans="1:14" ht="12.95" customHeight="1" x14ac:dyDescent="0.2">
      <c r="A20" s="115">
        <v>10</v>
      </c>
      <c r="B20" s="26" t="s">
        <v>24</v>
      </c>
      <c r="C20" s="195">
        <v>6</v>
      </c>
      <c r="D20" s="195">
        <v>6</v>
      </c>
      <c r="E20" s="620">
        <f t="shared" si="0"/>
        <v>12</v>
      </c>
      <c r="F20" s="195">
        <v>0</v>
      </c>
      <c r="G20" s="195">
        <v>0</v>
      </c>
      <c r="H20" s="195">
        <f t="shared" si="1"/>
        <v>0</v>
      </c>
      <c r="I20" s="198">
        <f t="shared" si="2"/>
        <v>12</v>
      </c>
      <c r="J20" s="195">
        <v>3</v>
      </c>
      <c r="K20" s="201">
        <f t="shared" si="3"/>
        <v>15</v>
      </c>
      <c r="L20" s="24"/>
    </row>
    <row r="21" spans="1:14" ht="19.5" customHeight="1" x14ac:dyDescent="0.2">
      <c r="A21" s="116">
        <v>11</v>
      </c>
      <c r="B21" s="32" t="s">
        <v>25</v>
      </c>
      <c r="C21" s="195">
        <v>1</v>
      </c>
      <c r="D21" s="195">
        <v>5</v>
      </c>
      <c r="E21" s="620">
        <f t="shared" si="0"/>
        <v>6</v>
      </c>
      <c r="F21" s="195">
        <v>0</v>
      </c>
      <c r="G21" s="195">
        <v>0</v>
      </c>
      <c r="H21" s="195">
        <f t="shared" si="1"/>
        <v>0</v>
      </c>
      <c r="I21" s="198">
        <f t="shared" si="2"/>
        <v>6</v>
      </c>
      <c r="J21" s="195">
        <v>5</v>
      </c>
      <c r="K21" s="201">
        <f t="shared" si="3"/>
        <v>11</v>
      </c>
      <c r="L21" s="24"/>
    </row>
    <row r="22" spans="1:14" ht="12.95" customHeight="1" x14ac:dyDescent="0.2">
      <c r="A22" s="115">
        <v>12</v>
      </c>
      <c r="B22" s="26" t="s">
        <v>26</v>
      </c>
      <c r="C22" s="195">
        <v>9</v>
      </c>
      <c r="D22" s="195">
        <v>2</v>
      </c>
      <c r="E22" s="620">
        <f t="shared" si="0"/>
        <v>11</v>
      </c>
      <c r="F22" s="195">
        <v>0</v>
      </c>
      <c r="G22" s="195">
        <v>0</v>
      </c>
      <c r="H22" s="195">
        <f t="shared" si="1"/>
        <v>0</v>
      </c>
      <c r="I22" s="198">
        <f t="shared" si="2"/>
        <v>11</v>
      </c>
      <c r="J22" s="195">
        <v>33</v>
      </c>
      <c r="K22" s="201">
        <f t="shared" si="3"/>
        <v>44</v>
      </c>
      <c r="L22" s="24"/>
    </row>
    <row r="23" spans="1:14" ht="12.95" customHeight="1" x14ac:dyDescent="0.2">
      <c r="A23" s="115">
        <v>13</v>
      </c>
      <c r="B23" s="26" t="s">
        <v>27</v>
      </c>
      <c r="C23" s="195">
        <v>7</v>
      </c>
      <c r="D23" s="195">
        <v>13</v>
      </c>
      <c r="E23" s="620">
        <f t="shared" si="0"/>
        <v>20</v>
      </c>
      <c r="F23" s="195">
        <v>0</v>
      </c>
      <c r="G23" s="195">
        <v>0</v>
      </c>
      <c r="H23" s="195">
        <f t="shared" si="1"/>
        <v>0</v>
      </c>
      <c r="I23" s="198">
        <f t="shared" si="2"/>
        <v>20</v>
      </c>
      <c r="J23" s="195">
        <v>5</v>
      </c>
      <c r="K23" s="201">
        <f t="shared" si="3"/>
        <v>25</v>
      </c>
      <c r="L23" s="24"/>
    </row>
    <row r="24" spans="1:14" ht="12.95" customHeight="1" x14ac:dyDescent="0.2">
      <c r="A24" s="115">
        <v>14</v>
      </c>
      <c r="B24" s="26" t="s">
        <v>28</v>
      </c>
      <c r="C24" s="195">
        <v>9</v>
      </c>
      <c r="D24" s="195">
        <v>13</v>
      </c>
      <c r="E24" s="620">
        <f t="shared" si="0"/>
        <v>22</v>
      </c>
      <c r="F24" s="195">
        <v>0</v>
      </c>
      <c r="G24" s="195">
        <v>0</v>
      </c>
      <c r="H24" s="195">
        <f t="shared" si="1"/>
        <v>0</v>
      </c>
      <c r="I24" s="198">
        <f t="shared" si="2"/>
        <v>22</v>
      </c>
      <c r="J24" s="195">
        <v>3</v>
      </c>
      <c r="K24" s="201">
        <f t="shared" si="3"/>
        <v>25</v>
      </c>
      <c r="L24" s="24"/>
    </row>
    <row r="25" spans="1:14" ht="12.95" customHeight="1" thickBot="1" x14ac:dyDescent="0.25">
      <c r="A25" s="117">
        <v>15</v>
      </c>
      <c r="B25" s="118" t="s">
        <v>29</v>
      </c>
      <c r="C25" s="196">
        <v>2</v>
      </c>
      <c r="D25" s="196">
        <v>13</v>
      </c>
      <c r="E25" s="617">
        <f t="shared" si="0"/>
        <v>15</v>
      </c>
      <c r="F25" s="196">
        <v>0</v>
      </c>
      <c r="G25" s="196">
        <v>0</v>
      </c>
      <c r="H25" s="196">
        <f t="shared" si="1"/>
        <v>0</v>
      </c>
      <c r="I25" s="199">
        <f t="shared" si="2"/>
        <v>15</v>
      </c>
      <c r="J25" s="196">
        <v>2</v>
      </c>
      <c r="K25" s="202">
        <f t="shared" si="3"/>
        <v>17</v>
      </c>
      <c r="L25" s="24"/>
    </row>
    <row r="26" spans="1:14" customFormat="1" ht="12.75" x14ac:dyDescent="0.2">
      <c r="A26" s="103"/>
      <c r="B26" s="1557" t="s">
        <v>519</v>
      </c>
      <c r="C26" s="1558">
        <f t="shared" ref="C26:K26" si="4">SUM(C11:C25)</f>
        <v>83</v>
      </c>
      <c r="D26" s="1559">
        <f t="shared" si="4"/>
        <v>90</v>
      </c>
      <c r="E26" s="1560">
        <f t="shared" si="4"/>
        <v>173</v>
      </c>
      <c r="F26" s="1558">
        <f t="shared" si="4"/>
        <v>0</v>
      </c>
      <c r="G26" s="1559">
        <f t="shared" si="4"/>
        <v>0</v>
      </c>
      <c r="H26" s="1560">
        <f t="shared" si="4"/>
        <v>0</v>
      </c>
      <c r="I26" s="1560">
        <f t="shared" si="4"/>
        <v>173</v>
      </c>
      <c r="J26" s="1558">
        <f t="shared" si="4"/>
        <v>173</v>
      </c>
      <c r="K26" s="1561">
        <f t="shared" si="4"/>
        <v>346</v>
      </c>
      <c r="L26" s="24"/>
      <c r="M26" s="2"/>
    </row>
    <row r="27" spans="1:14" s="837" customFormat="1" ht="13.5" thickBot="1" x14ac:dyDescent="0.25">
      <c r="A27" s="120"/>
      <c r="B27" s="156" t="s">
        <v>489</v>
      </c>
      <c r="C27" s="160">
        <v>80</v>
      </c>
      <c r="D27" s="107">
        <v>102</v>
      </c>
      <c r="E27" s="161">
        <v>182</v>
      </c>
      <c r="F27" s="160">
        <v>1</v>
      </c>
      <c r="G27" s="107">
        <v>0</v>
      </c>
      <c r="H27" s="161">
        <v>1</v>
      </c>
      <c r="I27" s="161">
        <v>183</v>
      </c>
      <c r="J27" s="160">
        <v>180</v>
      </c>
      <c r="K27" s="192">
        <v>363</v>
      </c>
      <c r="L27" s="661"/>
      <c r="M27" s="827"/>
    </row>
    <row r="28" spans="1:14" s="837" customFormat="1" ht="12.75" x14ac:dyDescent="0.2">
      <c r="A28" s="119"/>
      <c r="B28" s="341" t="s">
        <v>451</v>
      </c>
      <c r="C28" s="612">
        <v>82</v>
      </c>
      <c r="D28" s="614">
        <v>89</v>
      </c>
      <c r="E28" s="1346">
        <v>171</v>
      </c>
      <c r="F28" s="612">
        <v>0</v>
      </c>
      <c r="G28" s="614">
        <v>2</v>
      </c>
      <c r="H28" s="1346">
        <v>2</v>
      </c>
      <c r="I28" s="1346">
        <v>173</v>
      </c>
      <c r="J28" s="612">
        <v>187</v>
      </c>
      <c r="K28" s="1347">
        <v>360</v>
      </c>
      <c r="L28" s="661"/>
      <c r="M28" s="827"/>
    </row>
    <row r="29" spans="1:14" s="837" customFormat="1" ht="12.75" x14ac:dyDescent="0.2">
      <c r="A29" s="168"/>
      <c r="B29" s="32" t="s">
        <v>446</v>
      </c>
      <c r="C29" s="182">
        <v>82</v>
      </c>
      <c r="D29" s="184">
        <v>92</v>
      </c>
      <c r="E29" s="190">
        <v>174</v>
      </c>
      <c r="F29" s="182">
        <v>0</v>
      </c>
      <c r="G29" s="184">
        <v>3</v>
      </c>
      <c r="H29" s="190">
        <v>3</v>
      </c>
      <c r="I29" s="190">
        <v>177</v>
      </c>
      <c r="J29" s="182">
        <v>186</v>
      </c>
      <c r="K29" s="191">
        <v>363</v>
      </c>
      <c r="L29" s="661"/>
      <c r="M29" s="827"/>
    </row>
    <row r="30" spans="1:14" s="664" customFormat="1" ht="13.5" thickBot="1" x14ac:dyDescent="0.25">
      <c r="A30" s="120"/>
      <c r="B30" s="156" t="s">
        <v>422</v>
      </c>
      <c r="C30" s="160">
        <v>85</v>
      </c>
      <c r="D30" s="107">
        <v>92</v>
      </c>
      <c r="E30" s="161">
        <v>177</v>
      </c>
      <c r="F30" s="160">
        <v>1</v>
      </c>
      <c r="G30" s="107">
        <v>3</v>
      </c>
      <c r="H30" s="161">
        <v>4</v>
      </c>
      <c r="I30" s="161">
        <v>181</v>
      </c>
      <c r="J30" s="160">
        <v>185</v>
      </c>
      <c r="K30" s="192">
        <v>366</v>
      </c>
      <c r="L30" s="661"/>
      <c r="M30" s="660"/>
    </row>
    <row r="31" spans="1:14" s="141" customFormat="1" ht="12.75" x14ac:dyDescent="0.2">
      <c r="A31" s="119"/>
      <c r="B31" s="341" t="s">
        <v>215</v>
      </c>
      <c r="C31" s="612">
        <v>88</v>
      </c>
      <c r="D31" s="614">
        <v>93</v>
      </c>
      <c r="E31" s="1346">
        <v>181</v>
      </c>
      <c r="F31" s="612">
        <v>1</v>
      </c>
      <c r="G31" s="614">
        <v>1</v>
      </c>
      <c r="H31" s="1346">
        <v>2</v>
      </c>
      <c r="I31" s="1346">
        <v>183</v>
      </c>
      <c r="J31" s="612">
        <v>183</v>
      </c>
      <c r="K31" s="1347">
        <v>366</v>
      </c>
      <c r="L31" s="24"/>
      <c r="M31" s="2"/>
    </row>
    <row r="32" spans="1:14" customFormat="1" ht="12.75" x14ac:dyDescent="0.2">
      <c r="A32" s="105"/>
      <c r="B32" s="32" t="s">
        <v>197</v>
      </c>
      <c r="C32" s="182">
        <v>89</v>
      </c>
      <c r="D32" s="184">
        <v>105</v>
      </c>
      <c r="E32" s="190">
        <v>194</v>
      </c>
      <c r="F32" s="182">
        <v>2</v>
      </c>
      <c r="G32" s="184">
        <v>9</v>
      </c>
      <c r="H32" s="190">
        <v>11</v>
      </c>
      <c r="I32" s="190">
        <v>205</v>
      </c>
      <c r="J32" s="182">
        <v>175</v>
      </c>
      <c r="K32" s="191">
        <v>380</v>
      </c>
      <c r="L32" s="24"/>
      <c r="M32" s="2"/>
    </row>
    <row r="33" spans="1:13" customFormat="1" ht="13.5" thickBot="1" x14ac:dyDescent="0.25">
      <c r="A33" s="106"/>
      <c r="B33" s="156" t="s">
        <v>167</v>
      </c>
      <c r="C33" s="160">
        <v>83</v>
      </c>
      <c r="D33" s="107">
        <v>112</v>
      </c>
      <c r="E33" s="161">
        <v>195</v>
      </c>
      <c r="F33" s="160">
        <v>1</v>
      </c>
      <c r="G33" s="107">
        <v>11</v>
      </c>
      <c r="H33" s="161">
        <v>12</v>
      </c>
      <c r="I33" s="161">
        <v>207</v>
      </c>
      <c r="J33" s="160">
        <v>177</v>
      </c>
      <c r="K33" s="192">
        <v>384</v>
      </c>
      <c r="L33" s="24"/>
      <c r="M33" s="2"/>
    </row>
    <row r="34" spans="1:13" customFormat="1" ht="12.75" x14ac:dyDescent="0.2">
      <c r="A34" s="105"/>
      <c r="B34" s="32" t="s">
        <v>160</v>
      </c>
      <c r="C34" s="182">
        <v>89</v>
      </c>
      <c r="D34" s="184">
        <v>102</v>
      </c>
      <c r="E34" s="190">
        <v>191</v>
      </c>
      <c r="F34" s="182">
        <v>1</v>
      </c>
      <c r="G34" s="184">
        <v>6</v>
      </c>
      <c r="H34" s="190">
        <v>7</v>
      </c>
      <c r="I34" s="190">
        <v>198</v>
      </c>
      <c r="J34" s="182">
        <v>183</v>
      </c>
      <c r="K34" s="191">
        <v>381</v>
      </c>
      <c r="L34" s="24"/>
      <c r="M34" s="2"/>
    </row>
    <row r="35" spans="1:13" customFormat="1" ht="12.75" x14ac:dyDescent="0.2">
      <c r="A35" s="105"/>
      <c r="B35" s="32" t="s">
        <v>154</v>
      </c>
      <c r="C35" s="182">
        <v>94</v>
      </c>
      <c r="D35" s="184">
        <v>106</v>
      </c>
      <c r="E35" s="190">
        <v>200</v>
      </c>
      <c r="F35" s="182">
        <v>0</v>
      </c>
      <c r="G35" s="184">
        <v>15</v>
      </c>
      <c r="H35" s="190">
        <v>15</v>
      </c>
      <c r="I35" s="190">
        <v>215</v>
      </c>
      <c r="J35" s="182">
        <v>194</v>
      </c>
      <c r="K35" s="191">
        <v>409</v>
      </c>
      <c r="L35" s="24"/>
      <c r="M35" s="2"/>
    </row>
    <row r="36" spans="1:13" customFormat="1" ht="13.5" thickBot="1" x14ac:dyDescent="0.25">
      <c r="A36" s="106"/>
      <c r="B36" s="156" t="s">
        <v>31</v>
      </c>
      <c r="C36" s="160">
        <v>107</v>
      </c>
      <c r="D36" s="107">
        <v>114</v>
      </c>
      <c r="E36" s="161">
        <v>221</v>
      </c>
      <c r="F36" s="160">
        <v>1</v>
      </c>
      <c r="G36" s="107">
        <v>12</v>
      </c>
      <c r="H36" s="161">
        <v>13</v>
      </c>
      <c r="I36" s="161">
        <v>234</v>
      </c>
      <c r="J36" s="160">
        <v>193</v>
      </c>
      <c r="K36" s="192">
        <v>427</v>
      </c>
      <c r="L36" s="24"/>
      <c r="M36" s="2"/>
    </row>
    <row r="37" spans="1:13" s="37" customFormat="1" ht="18" customHeight="1" x14ac:dyDescent="0.2">
      <c r="A37" s="2" t="s">
        <v>189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4"/>
      <c r="M37" s="2"/>
    </row>
    <row r="38" spans="1:13" s="37" customFormat="1" ht="18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4"/>
      <c r="M38" s="2"/>
    </row>
  </sheetData>
  <mergeCells count="1">
    <mergeCell ref="C9:I9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pageSetUpPr fitToPage="1"/>
  </sheetPr>
  <dimension ref="A1:AG38"/>
  <sheetViews>
    <sheetView showGridLines="0" topLeftCell="A2" zoomScale="70" zoomScaleNormal="70" workbookViewId="0">
      <selection activeCell="Q47" sqref="Q47"/>
    </sheetView>
  </sheetViews>
  <sheetFormatPr baseColWidth="10" defaultRowHeight="12.75" x14ac:dyDescent="0.2"/>
  <cols>
    <col min="1" max="1" width="5.5703125" customWidth="1"/>
    <col min="2" max="2" width="20" customWidth="1"/>
    <col min="3" max="3" width="11.5703125" customWidth="1"/>
    <col min="4" max="4" width="8.7109375" customWidth="1"/>
    <col min="5" max="5" width="9.5703125" customWidth="1"/>
    <col min="6" max="6" width="8.85546875" customWidth="1"/>
    <col min="7" max="7" width="11" customWidth="1"/>
    <col min="8" max="8" width="10.5703125" customWidth="1"/>
    <col min="9" max="9" width="11.85546875" customWidth="1"/>
    <col min="10" max="10" width="11.7109375" customWidth="1"/>
    <col min="11" max="11" width="12.140625" customWidth="1"/>
    <col min="12" max="12" width="11.140625" customWidth="1"/>
    <col min="13" max="13" width="9.42578125" customWidth="1"/>
    <col min="14" max="14" width="8.140625" customWidth="1"/>
    <col min="15" max="15" width="8.7109375" customWidth="1"/>
    <col min="16" max="16" width="11.5703125" customWidth="1"/>
    <col min="17" max="17" width="10.85546875" customWidth="1"/>
    <col min="18" max="18" width="11.42578125" customWidth="1"/>
  </cols>
  <sheetData>
    <row r="1" spans="1:33" x14ac:dyDescent="0.2">
      <c r="A1" s="73"/>
      <c r="B1" s="6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3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33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33" x14ac:dyDescent="0.2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33" x14ac:dyDescent="0.2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3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33" ht="20.25" customHeight="1" thickBot="1" x14ac:dyDescent="0.25">
      <c r="A7" s="370" t="s">
        <v>211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2"/>
      <c r="N7" s="2"/>
      <c r="O7" s="2"/>
      <c r="P7" s="2"/>
      <c r="Q7" s="2"/>
    </row>
    <row r="8" spans="1:33" s="134" customFormat="1" ht="13.5" customHeight="1" thickBot="1" x14ac:dyDescent="0.25">
      <c r="A8" s="163"/>
      <c r="B8" s="109"/>
      <c r="C8" s="1873" t="s">
        <v>108</v>
      </c>
      <c r="D8" s="1873"/>
      <c r="E8" s="1873"/>
      <c r="F8" s="1873"/>
      <c r="G8" s="1873"/>
      <c r="H8" s="1873" t="s">
        <v>109</v>
      </c>
      <c r="I8" s="1873"/>
      <c r="J8" s="1873"/>
      <c r="K8" s="1873"/>
      <c r="L8" s="1873"/>
      <c r="M8" s="1874" t="s">
        <v>110</v>
      </c>
      <c r="N8" s="1875"/>
      <c r="O8" s="1875"/>
      <c r="P8" s="1875"/>
      <c r="Q8" s="1876"/>
    </row>
    <row r="9" spans="1:33" ht="85.5" customHeight="1" thickBot="1" x14ac:dyDescent="0.25">
      <c r="A9" s="132" t="s">
        <v>78</v>
      </c>
      <c r="B9" s="72" t="s">
        <v>3</v>
      </c>
      <c r="C9" s="133" t="s">
        <v>409</v>
      </c>
      <c r="D9" s="42" t="s">
        <v>212</v>
      </c>
      <c r="E9" s="42" t="s">
        <v>213</v>
      </c>
      <c r="F9" s="40" t="s">
        <v>410</v>
      </c>
      <c r="G9" s="40" t="s">
        <v>196</v>
      </c>
      <c r="H9" s="133" t="s">
        <v>411</v>
      </c>
      <c r="I9" s="42" t="s">
        <v>166</v>
      </c>
      <c r="J9" s="42" t="s">
        <v>195</v>
      </c>
      <c r="K9" s="40" t="s">
        <v>194</v>
      </c>
      <c r="L9" s="40" t="s">
        <v>196</v>
      </c>
      <c r="M9" s="133" t="s">
        <v>411</v>
      </c>
      <c r="N9" s="42" t="s">
        <v>166</v>
      </c>
      <c r="O9" s="42" t="s">
        <v>213</v>
      </c>
      <c r="P9" s="40" t="s">
        <v>194</v>
      </c>
      <c r="Q9" s="122" t="s">
        <v>196</v>
      </c>
      <c r="W9" s="347"/>
    </row>
    <row r="10" spans="1:33" ht="15" x14ac:dyDescent="0.2">
      <c r="A10" s="116">
        <v>1</v>
      </c>
      <c r="B10" s="32" t="s">
        <v>15</v>
      </c>
      <c r="C10" s="546">
        <v>54</v>
      </c>
      <c r="D10" s="547">
        <v>146</v>
      </c>
      <c r="E10" s="547">
        <v>127</v>
      </c>
      <c r="F10" s="547">
        <v>0</v>
      </c>
      <c r="G10" s="548">
        <v>19</v>
      </c>
      <c r="H10" s="546">
        <v>10970</v>
      </c>
      <c r="I10" s="547">
        <v>114282</v>
      </c>
      <c r="J10" s="547">
        <v>91824</v>
      </c>
      <c r="K10" s="547">
        <v>0</v>
      </c>
      <c r="L10" s="548">
        <v>22458</v>
      </c>
      <c r="M10" s="546">
        <f t="shared" ref="M10:M24" si="0">IFERROR(H10/C10,0)</f>
        <v>203.14814814814815</v>
      </c>
      <c r="N10" s="547">
        <f t="shared" ref="N10:N25" si="1">IFERROR(I10/D10,0)</f>
        <v>782.7534246575342</v>
      </c>
      <c r="O10" s="547">
        <f t="shared" ref="O10:O25" si="2">IFERROR(J10/E10,0)</f>
        <v>723.02362204724409</v>
      </c>
      <c r="P10" s="547">
        <f t="shared" ref="P10:P25" si="3">IFERROR(K10/F10,0)</f>
        <v>0</v>
      </c>
      <c r="Q10" s="548">
        <f t="shared" ref="Q10:Q25" si="4">IFERROR(L10/G10,0)</f>
        <v>1182</v>
      </c>
    </row>
    <row r="11" spans="1:33" ht="15" x14ac:dyDescent="0.2">
      <c r="A11" s="115">
        <v>2</v>
      </c>
      <c r="B11" s="26" t="s">
        <v>16</v>
      </c>
      <c r="C11" s="549">
        <v>0</v>
      </c>
      <c r="D11" s="550">
        <v>188</v>
      </c>
      <c r="E11" s="550">
        <v>170</v>
      </c>
      <c r="F11" s="550">
        <v>7</v>
      </c>
      <c r="G11" s="551">
        <v>11</v>
      </c>
      <c r="H11" s="549">
        <v>0</v>
      </c>
      <c r="I11" s="550">
        <v>64732</v>
      </c>
      <c r="J11" s="550">
        <v>42834</v>
      </c>
      <c r="K11" s="550">
        <v>6352</v>
      </c>
      <c r="L11" s="551">
        <v>15546</v>
      </c>
      <c r="M11" s="549">
        <f t="shared" si="0"/>
        <v>0</v>
      </c>
      <c r="N11" s="550">
        <f t="shared" si="1"/>
        <v>344.31914893617022</v>
      </c>
      <c r="O11" s="550">
        <f t="shared" si="2"/>
        <v>251.96470588235294</v>
      </c>
      <c r="P11" s="550">
        <f t="shared" si="3"/>
        <v>907.42857142857144</v>
      </c>
      <c r="Q11" s="551">
        <f t="shared" si="4"/>
        <v>1413.2727272727273</v>
      </c>
      <c r="S11" s="854"/>
      <c r="T11" s="853"/>
      <c r="U11" s="854"/>
      <c r="V11" s="854"/>
      <c r="W11" s="854"/>
      <c r="X11" s="853"/>
      <c r="Y11" s="854"/>
      <c r="Z11" s="853"/>
      <c r="AA11" s="853"/>
      <c r="AB11" s="854"/>
      <c r="AC11" s="854"/>
      <c r="AD11" s="854"/>
      <c r="AE11" s="854"/>
      <c r="AF11" s="854"/>
      <c r="AG11" s="854"/>
    </row>
    <row r="12" spans="1:33" ht="15" x14ac:dyDescent="0.2">
      <c r="A12" s="115">
        <v>3</v>
      </c>
      <c r="B12" s="26" t="s">
        <v>17</v>
      </c>
      <c r="C12" s="549">
        <v>0</v>
      </c>
      <c r="D12" s="550">
        <v>59</v>
      </c>
      <c r="E12" s="550">
        <v>30</v>
      </c>
      <c r="F12" s="550">
        <v>3</v>
      </c>
      <c r="G12" s="551">
        <v>26</v>
      </c>
      <c r="H12" s="549">
        <v>0</v>
      </c>
      <c r="I12" s="550">
        <v>57725</v>
      </c>
      <c r="J12" s="550">
        <v>15754</v>
      </c>
      <c r="K12" s="550">
        <v>1415</v>
      </c>
      <c r="L12" s="551">
        <v>40556</v>
      </c>
      <c r="M12" s="549">
        <f t="shared" si="0"/>
        <v>0</v>
      </c>
      <c r="N12" s="550">
        <f t="shared" si="1"/>
        <v>978.38983050847457</v>
      </c>
      <c r="O12" s="550">
        <f t="shared" si="2"/>
        <v>525.13333333333333</v>
      </c>
      <c r="P12" s="550">
        <f t="shared" si="3"/>
        <v>471.66666666666669</v>
      </c>
      <c r="Q12" s="551">
        <f t="shared" si="4"/>
        <v>1559.8461538461538</v>
      </c>
      <c r="S12" s="854"/>
      <c r="T12" s="853"/>
      <c r="U12" s="854"/>
      <c r="V12" s="854"/>
      <c r="W12" s="854"/>
      <c r="X12" s="853"/>
      <c r="Y12" s="854"/>
      <c r="Z12" s="853"/>
      <c r="AA12" s="853"/>
      <c r="AB12" s="854"/>
      <c r="AC12" s="854"/>
      <c r="AD12" s="854"/>
      <c r="AE12" s="854"/>
      <c r="AF12" s="854"/>
      <c r="AG12" s="854"/>
    </row>
    <row r="13" spans="1:33" ht="15" x14ac:dyDescent="0.2">
      <c r="A13" s="115">
        <v>4</v>
      </c>
      <c r="B13" s="26" t="s">
        <v>18</v>
      </c>
      <c r="C13" s="549">
        <v>0</v>
      </c>
      <c r="D13" s="550">
        <v>80</v>
      </c>
      <c r="E13" s="550">
        <v>78</v>
      </c>
      <c r="F13" s="550">
        <v>2</v>
      </c>
      <c r="G13" s="551">
        <v>0</v>
      </c>
      <c r="H13" s="549">
        <v>0</v>
      </c>
      <c r="I13" s="550">
        <v>52278</v>
      </c>
      <c r="J13" s="550">
        <v>51340</v>
      </c>
      <c r="K13" s="550">
        <v>938</v>
      </c>
      <c r="L13" s="551">
        <v>0</v>
      </c>
      <c r="M13" s="549">
        <f t="shared" si="0"/>
        <v>0</v>
      </c>
      <c r="N13" s="550">
        <f t="shared" si="1"/>
        <v>653.47500000000002</v>
      </c>
      <c r="O13" s="550">
        <f t="shared" si="2"/>
        <v>658.20512820512818</v>
      </c>
      <c r="P13" s="550">
        <f t="shared" si="3"/>
        <v>469</v>
      </c>
      <c r="Q13" s="551">
        <f t="shared" si="4"/>
        <v>0</v>
      </c>
      <c r="S13" s="854"/>
      <c r="T13" s="853"/>
      <c r="U13" s="854"/>
      <c r="V13" s="854"/>
      <c r="W13" s="854"/>
      <c r="X13" s="853"/>
      <c r="Y13" s="854"/>
      <c r="Z13" s="853"/>
      <c r="AA13" s="853"/>
      <c r="AB13" s="854"/>
      <c r="AC13" s="854"/>
      <c r="AD13" s="854"/>
      <c r="AE13" s="854"/>
      <c r="AF13" s="854"/>
      <c r="AG13" s="854"/>
    </row>
    <row r="14" spans="1:33" ht="15" x14ac:dyDescent="0.2">
      <c r="A14" s="115">
        <v>5</v>
      </c>
      <c r="B14" s="26" t="s">
        <v>573</v>
      </c>
      <c r="C14" s="549">
        <v>284</v>
      </c>
      <c r="D14" s="550">
        <v>17</v>
      </c>
      <c r="E14" s="550">
        <v>0</v>
      </c>
      <c r="F14" s="550">
        <v>4</v>
      </c>
      <c r="G14" s="551">
        <v>13</v>
      </c>
      <c r="H14" s="549" t="s">
        <v>187</v>
      </c>
      <c r="I14" s="550">
        <v>26070</v>
      </c>
      <c r="J14" s="550">
        <v>0</v>
      </c>
      <c r="K14" s="550">
        <v>2459</v>
      </c>
      <c r="L14" s="551">
        <v>23611</v>
      </c>
      <c r="M14" s="549" t="s">
        <v>187</v>
      </c>
      <c r="N14" s="550">
        <f t="shared" si="1"/>
        <v>1533.5294117647059</v>
      </c>
      <c r="O14" s="550">
        <f t="shared" si="2"/>
        <v>0</v>
      </c>
      <c r="P14" s="550">
        <f t="shared" si="3"/>
        <v>614.75</v>
      </c>
      <c r="Q14" s="551">
        <f t="shared" si="4"/>
        <v>1816.2307692307693</v>
      </c>
      <c r="S14" s="854"/>
      <c r="T14" s="853"/>
      <c r="U14" s="854"/>
      <c r="V14" s="854"/>
      <c r="W14" s="854"/>
      <c r="X14" s="853"/>
      <c r="Y14" s="854"/>
      <c r="Z14" s="853"/>
      <c r="AA14" s="853"/>
      <c r="AB14" s="854"/>
      <c r="AC14" s="854"/>
      <c r="AD14" s="854"/>
      <c r="AE14" s="854"/>
      <c r="AF14" s="854"/>
      <c r="AG14" s="854"/>
    </row>
    <row r="15" spans="1:33" ht="15" x14ac:dyDescent="0.2">
      <c r="A15" s="115">
        <v>6</v>
      </c>
      <c r="B15" s="26" t="s">
        <v>20</v>
      </c>
      <c r="C15" s="549">
        <v>0</v>
      </c>
      <c r="D15" s="550">
        <v>173</v>
      </c>
      <c r="E15" s="550">
        <v>144</v>
      </c>
      <c r="F15" s="550">
        <v>1</v>
      </c>
      <c r="G15" s="551">
        <v>28</v>
      </c>
      <c r="H15" s="549">
        <v>0</v>
      </c>
      <c r="I15" s="550">
        <v>84930</v>
      </c>
      <c r="J15" s="550">
        <v>44364</v>
      </c>
      <c r="K15" s="550">
        <v>625</v>
      </c>
      <c r="L15" s="551">
        <v>39941</v>
      </c>
      <c r="M15" s="549">
        <f t="shared" si="0"/>
        <v>0</v>
      </c>
      <c r="N15" s="550">
        <f t="shared" si="1"/>
        <v>490.92485549132948</v>
      </c>
      <c r="O15" s="550">
        <f t="shared" si="2"/>
        <v>308.08333333333331</v>
      </c>
      <c r="P15" s="550">
        <f t="shared" si="3"/>
        <v>625</v>
      </c>
      <c r="Q15" s="551">
        <f t="shared" si="4"/>
        <v>1426.4642857142858</v>
      </c>
      <c r="S15" s="854"/>
      <c r="T15" s="853"/>
      <c r="U15" s="854"/>
      <c r="V15" s="854"/>
      <c r="W15" s="854"/>
      <c r="X15" s="853"/>
      <c r="Y15" s="854"/>
      <c r="Z15" s="853"/>
      <c r="AA15" s="853"/>
      <c r="AB15" s="854"/>
      <c r="AC15" s="854"/>
      <c r="AD15" s="854"/>
      <c r="AE15" s="854"/>
      <c r="AF15" s="854"/>
      <c r="AG15" s="854"/>
    </row>
    <row r="16" spans="1:33" ht="15" x14ac:dyDescent="0.2">
      <c r="A16" s="115">
        <v>7</v>
      </c>
      <c r="B16" s="26" t="s">
        <v>574</v>
      </c>
      <c r="C16" s="549">
        <v>84</v>
      </c>
      <c r="D16" s="550">
        <v>262</v>
      </c>
      <c r="E16" s="550">
        <v>197</v>
      </c>
      <c r="F16" s="550">
        <v>6</v>
      </c>
      <c r="G16" s="551">
        <v>59</v>
      </c>
      <c r="H16" s="549" t="s">
        <v>187</v>
      </c>
      <c r="I16" s="550">
        <v>161251</v>
      </c>
      <c r="J16" s="550">
        <v>83045</v>
      </c>
      <c r="K16" s="550">
        <v>5475</v>
      </c>
      <c r="L16" s="551">
        <v>72731</v>
      </c>
      <c r="M16" s="549" t="s">
        <v>187</v>
      </c>
      <c r="N16" s="550">
        <f t="shared" si="1"/>
        <v>615.46183206106866</v>
      </c>
      <c r="O16" s="550">
        <f t="shared" si="2"/>
        <v>421.54822335025381</v>
      </c>
      <c r="P16" s="550">
        <f t="shared" si="3"/>
        <v>912.5</v>
      </c>
      <c r="Q16" s="551">
        <f t="shared" si="4"/>
        <v>1232.7288135593221</v>
      </c>
    </row>
    <row r="17" spans="1:17" ht="15" x14ac:dyDescent="0.2">
      <c r="A17" s="115">
        <v>8</v>
      </c>
      <c r="B17" s="26" t="s">
        <v>22</v>
      </c>
      <c r="C17" s="549">
        <v>0</v>
      </c>
      <c r="D17" s="550">
        <v>362</v>
      </c>
      <c r="E17" s="550">
        <v>249</v>
      </c>
      <c r="F17" s="550">
        <v>4</v>
      </c>
      <c r="G17" s="551">
        <v>109</v>
      </c>
      <c r="H17" s="549">
        <v>0</v>
      </c>
      <c r="I17" s="550">
        <v>174992</v>
      </c>
      <c r="J17" s="550">
        <v>104020</v>
      </c>
      <c r="K17" s="550">
        <v>4152</v>
      </c>
      <c r="L17" s="551">
        <v>66820</v>
      </c>
      <c r="M17" s="549">
        <f t="shared" si="0"/>
        <v>0</v>
      </c>
      <c r="N17" s="550">
        <f t="shared" si="1"/>
        <v>483.40331491712709</v>
      </c>
      <c r="O17" s="550">
        <f t="shared" si="2"/>
        <v>417.75100401606426</v>
      </c>
      <c r="P17" s="550">
        <f t="shared" si="3"/>
        <v>1038</v>
      </c>
      <c r="Q17" s="551">
        <f t="shared" si="4"/>
        <v>613.02752293577987</v>
      </c>
    </row>
    <row r="18" spans="1:17" ht="15" x14ac:dyDescent="0.2">
      <c r="A18" s="115">
        <v>9</v>
      </c>
      <c r="B18" s="26" t="s">
        <v>23</v>
      </c>
      <c r="C18" s="549">
        <v>0</v>
      </c>
      <c r="D18" s="550">
        <v>198</v>
      </c>
      <c r="E18" s="550">
        <v>157</v>
      </c>
      <c r="F18" s="550">
        <v>1</v>
      </c>
      <c r="G18" s="551">
        <v>40</v>
      </c>
      <c r="H18" s="549">
        <v>0</v>
      </c>
      <c r="I18" s="550">
        <v>165414</v>
      </c>
      <c r="J18" s="550">
        <v>109246</v>
      </c>
      <c r="K18" s="550">
        <v>730</v>
      </c>
      <c r="L18" s="551">
        <v>55438</v>
      </c>
      <c r="M18" s="549">
        <f t="shared" si="0"/>
        <v>0</v>
      </c>
      <c r="N18" s="550">
        <f t="shared" si="1"/>
        <v>835.42424242424238</v>
      </c>
      <c r="O18" s="550">
        <f t="shared" si="2"/>
        <v>695.83439490445858</v>
      </c>
      <c r="P18" s="550">
        <f t="shared" si="3"/>
        <v>730</v>
      </c>
      <c r="Q18" s="551">
        <f t="shared" si="4"/>
        <v>1385.95</v>
      </c>
    </row>
    <row r="19" spans="1:17" ht="15" x14ac:dyDescent="0.2">
      <c r="A19" s="115">
        <v>10</v>
      </c>
      <c r="B19" s="26" t="s">
        <v>24</v>
      </c>
      <c r="C19" s="549">
        <v>58</v>
      </c>
      <c r="D19" s="550">
        <v>206</v>
      </c>
      <c r="E19" s="550">
        <v>148</v>
      </c>
      <c r="F19" s="550">
        <v>5</v>
      </c>
      <c r="G19" s="551">
        <v>53</v>
      </c>
      <c r="H19" s="549">
        <v>7115</v>
      </c>
      <c r="I19" s="550">
        <v>88853</v>
      </c>
      <c r="J19" s="550">
        <v>43186</v>
      </c>
      <c r="K19" s="550">
        <v>2981</v>
      </c>
      <c r="L19" s="551">
        <v>42686</v>
      </c>
      <c r="M19" s="549">
        <f t="shared" si="0"/>
        <v>122.67241379310344</v>
      </c>
      <c r="N19" s="550">
        <f t="shared" si="1"/>
        <v>431.32524271844659</v>
      </c>
      <c r="O19" s="550">
        <f t="shared" si="2"/>
        <v>291.79729729729729</v>
      </c>
      <c r="P19" s="550">
        <f t="shared" si="3"/>
        <v>596.20000000000005</v>
      </c>
      <c r="Q19" s="551">
        <f t="shared" si="4"/>
        <v>805.39622641509436</v>
      </c>
    </row>
    <row r="20" spans="1:17" ht="15" x14ac:dyDescent="0.2">
      <c r="A20" s="115">
        <v>11</v>
      </c>
      <c r="B20" s="26" t="s">
        <v>25</v>
      </c>
      <c r="C20" s="549">
        <v>1</v>
      </c>
      <c r="D20" s="550">
        <v>189</v>
      </c>
      <c r="E20" s="550">
        <v>123</v>
      </c>
      <c r="F20" s="550">
        <v>11</v>
      </c>
      <c r="G20" s="551">
        <v>55</v>
      </c>
      <c r="H20" s="549">
        <v>1</v>
      </c>
      <c r="I20" s="550">
        <v>163505</v>
      </c>
      <c r="J20" s="550">
        <v>80202</v>
      </c>
      <c r="K20" s="550">
        <v>6926</v>
      </c>
      <c r="L20" s="551">
        <v>76377</v>
      </c>
      <c r="M20" s="549">
        <f t="shared" si="0"/>
        <v>1</v>
      </c>
      <c r="N20" s="550">
        <f t="shared" si="1"/>
        <v>865.10582010582016</v>
      </c>
      <c r="O20" s="550">
        <f t="shared" si="2"/>
        <v>652.04878048780483</v>
      </c>
      <c r="P20" s="550">
        <f t="shared" si="3"/>
        <v>629.63636363636363</v>
      </c>
      <c r="Q20" s="551">
        <f t="shared" si="4"/>
        <v>1388.6727272727273</v>
      </c>
    </row>
    <row r="21" spans="1:17" ht="15" x14ac:dyDescent="0.2">
      <c r="A21" s="115">
        <v>12</v>
      </c>
      <c r="B21" s="26" t="s">
        <v>26</v>
      </c>
      <c r="C21" s="549">
        <v>0</v>
      </c>
      <c r="D21" s="550">
        <v>239</v>
      </c>
      <c r="E21" s="550">
        <v>200</v>
      </c>
      <c r="F21" s="550">
        <v>10</v>
      </c>
      <c r="G21" s="551">
        <v>29</v>
      </c>
      <c r="H21" s="549">
        <v>0</v>
      </c>
      <c r="I21" s="550">
        <v>139420</v>
      </c>
      <c r="J21" s="550">
        <v>82614</v>
      </c>
      <c r="K21" s="550">
        <v>12346</v>
      </c>
      <c r="L21" s="551">
        <v>44460</v>
      </c>
      <c r="M21" s="549">
        <f t="shared" si="0"/>
        <v>0</v>
      </c>
      <c r="N21" s="550">
        <f t="shared" si="1"/>
        <v>583.347280334728</v>
      </c>
      <c r="O21" s="550">
        <f t="shared" si="2"/>
        <v>413.07</v>
      </c>
      <c r="P21" s="550">
        <f t="shared" si="3"/>
        <v>1234.5999999999999</v>
      </c>
      <c r="Q21" s="551">
        <f t="shared" si="4"/>
        <v>1533.1034482758621</v>
      </c>
    </row>
    <row r="22" spans="1:17" ht="15" x14ac:dyDescent="0.2">
      <c r="A22" s="115">
        <v>13</v>
      </c>
      <c r="B22" s="26" t="s">
        <v>27</v>
      </c>
      <c r="C22" s="549">
        <v>2</v>
      </c>
      <c r="D22" s="550">
        <v>314</v>
      </c>
      <c r="E22" s="550">
        <v>271</v>
      </c>
      <c r="F22" s="550">
        <v>12</v>
      </c>
      <c r="G22" s="551">
        <v>31</v>
      </c>
      <c r="H22" s="549">
        <v>812</v>
      </c>
      <c r="I22" s="550">
        <v>147830</v>
      </c>
      <c r="J22" s="550">
        <v>109769</v>
      </c>
      <c r="K22" s="550">
        <v>5623</v>
      </c>
      <c r="L22" s="551">
        <v>32438</v>
      </c>
      <c r="M22" s="549">
        <f t="shared" si="0"/>
        <v>406</v>
      </c>
      <c r="N22" s="550">
        <f t="shared" si="1"/>
        <v>470.79617834394907</v>
      </c>
      <c r="O22" s="550">
        <f t="shared" si="2"/>
        <v>405.05166051660518</v>
      </c>
      <c r="P22" s="550">
        <f t="shared" si="3"/>
        <v>468.58333333333331</v>
      </c>
      <c r="Q22" s="551">
        <f t="shared" si="4"/>
        <v>1046.3870967741937</v>
      </c>
    </row>
    <row r="23" spans="1:17" ht="15" x14ac:dyDescent="0.2">
      <c r="A23" s="115">
        <v>14</v>
      </c>
      <c r="B23" s="26" t="s">
        <v>28</v>
      </c>
      <c r="C23" s="549">
        <v>0</v>
      </c>
      <c r="D23" s="550">
        <v>354</v>
      </c>
      <c r="E23" s="550">
        <v>309</v>
      </c>
      <c r="F23" s="550">
        <v>0</v>
      </c>
      <c r="G23" s="551">
        <v>45</v>
      </c>
      <c r="H23" s="549">
        <v>0</v>
      </c>
      <c r="I23" s="550">
        <v>219930</v>
      </c>
      <c r="J23" s="550">
        <v>168077</v>
      </c>
      <c r="K23" s="550">
        <v>0</v>
      </c>
      <c r="L23" s="551">
        <v>51853</v>
      </c>
      <c r="M23" s="549">
        <f t="shared" si="0"/>
        <v>0</v>
      </c>
      <c r="N23" s="550">
        <f t="shared" si="1"/>
        <v>621.27118644067798</v>
      </c>
      <c r="O23" s="550">
        <f t="shared" si="2"/>
        <v>543.93851132686086</v>
      </c>
      <c r="P23" s="550">
        <f t="shared" si="3"/>
        <v>0</v>
      </c>
      <c r="Q23" s="551">
        <f t="shared" si="4"/>
        <v>1152.2888888888888</v>
      </c>
    </row>
    <row r="24" spans="1:17" ht="15" customHeight="1" thickBot="1" x14ac:dyDescent="0.25">
      <c r="A24" s="123">
        <v>15</v>
      </c>
      <c r="B24" s="34" t="s">
        <v>29</v>
      </c>
      <c r="C24" s="552">
        <v>0</v>
      </c>
      <c r="D24" s="553">
        <v>137</v>
      </c>
      <c r="E24" s="553">
        <v>86</v>
      </c>
      <c r="F24" s="553">
        <v>3</v>
      </c>
      <c r="G24" s="554">
        <v>48</v>
      </c>
      <c r="H24" s="552">
        <v>0</v>
      </c>
      <c r="I24" s="553">
        <v>91762</v>
      </c>
      <c r="J24" s="553">
        <v>27520</v>
      </c>
      <c r="K24" s="553">
        <v>1720</v>
      </c>
      <c r="L24" s="554">
        <v>62522</v>
      </c>
      <c r="M24" s="552">
        <f t="shared" si="0"/>
        <v>0</v>
      </c>
      <c r="N24" s="553">
        <f t="shared" si="1"/>
        <v>669.79562043795625</v>
      </c>
      <c r="O24" s="553">
        <f t="shared" si="2"/>
        <v>320</v>
      </c>
      <c r="P24" s="553">
        <f t="shared" si="3"/>
        <v>573.33333333333337</v>
      </c>
      <c r="Q24" s="554">
        <f t="shared" si="4"/>
        <v>1302.5416666666667</v>
      </c>
    </row>
    <row r="25" spans="1:17" ht="15.75" x14ac:dyDescent="0.25">
      <c r="A25" s="836"/>
      <c r="B25" s="1695" t="s">
        <v>519</v>
      </c>
      <c r="C25" s="1699">
        <f t="shared" ref="C25:L25" si="5">SUM(C10:C24)</f>
        <v>483</v>
      </c>
      <c r="D25" s="1693">
        <f t="shared" si="5"/>
        <v>2924</v>
      </c>
      <c r="E25" s="1693">
        <f t="shared" si="5"/>
        <v>2289</v>
      </c>
      <c r="F25" s="1693">
        <f t="shared" si="5"/>
        <v>69</v>
      </c>
      <c r="G25" s="1694">
        <f t="shared" si="5"/>
        <v>566</v>
      </c>
      <c r="H25" s="1697" t="s">
        <v>187</v>
      </c>
      <c r="I25" s="1693">
        <f t="shared" si="5"/>
        <v>1752974</v>
      </c>
      <c r="J25" s="1693">
        <f t="shared" si="5"/>
        <v>1053795</v>
      </c>
      <c r="K25" s="1693">
        <f t="shared" si="5"/>
        <v>51742</v>
      </c>
      <c r="L25" s="1701">
        <f t="shared" si="5"/>
        <v>647437</v>
      </c>
      <c r="M25" s="1699" t="s">
        <v>187</v>
      </c>
      <c r="N25" s="1693">
        <f t="shared" si="1"/>
        <v>599.51231190150475</v>
      </c>
      <c r="O25" s="1693">
        <f t="shared" si="2"/>
        <v>460.37352555701182</v>
      </c>
      <c r="P25" s="1693">
        <f t="shared" si="3"/>
        <v>749.8840579710145</v>
      </c>
      <c r="Q25" s="1694">
        <f t="shared" si="4"/>
        <v>1143.8816254416961</v>
      </c>
    </row>
    <row r="26" spans="1:17" s="837" customFormat="1" ht="15.75" thickBot="1" x14ac:dyDescent="0.25">
      <c r="A26" s="810"/>
      <c r="B26" s="1696" t="s">
        <v>489</v>
      </c>
      <c r="C26" s="1700">
        <v>531</v>
      </c>
      <c r="D26" s="557">
        <v>2542</v>
      </c>
      <c r="E26" s="557">
        <v>1990</v>
      </c>
      <c r="F26" s="557">
        <v>68</v>
      </c>
      <c r="G26" s="558">
        <v>484</v>
      </c>
      <c r="H26" s="1698">
        <v>58555</v>
      </c>
      <c r="I26" s="557">
        <v>1116961</v>
      </c>
      <c r="J26" s="557">
        <v>680773</v>
      </c>
      <c r="K26" s="557">
        <v>34861</v>
      </c>
      <c r="L26" s="1702">
        <v>401327</v>
      </c>
      <c r="M26" s="1700">
        <v>110.27306967984934</v>
      </c>
      <c r="N26" s="557">
        <v>439.40243902439022</v>
      </c>
      <c r="O26" s="557">
        <v>342.09698492462314</v>
      </c>
      <c r="P26" s="557">
        <v>512.66176470588232</v>
      </c>
      <c r="Q26" s="558">
        <v>829.18801652892557</v>
      </c>
    </row>
    <row r="27" spans="1:17" s="837" customFormat="1" ht="15" x14ac:dyDescent="0.2">
      <c r="A27" s="838"/>
      <c r="B27" s="708" t="s">
        <v>451</v>
      </c>
      <c r="C27" s="847">
        <v>742</v>
      </c>
      <c r="D27" s="847">
        <v>2776</v>
      </c>
      <c r="E27" s="847">
        <v>2214</v>
      </c>
      <c r="F27" s="847">
        <v>75</v>
      </c>
      <c r="G27" s="847">
        <v>487</v>
      </c>
      <c r="H27" s="847">
        <v>107104</v>
      </c>
      <c r="I27" s="847">
        <v>1706380</v>
      </c>
      <c r="J27" s="847">
        <v>984929</v>
      </c>
      <c r="K27" s="847">
        <v>57967</v>
      </c>
      <c r="L27" s="847">
        <v>663484</v>
      </c>
      <c r="M27" s="847">
        <v>144.34501347708894</v>
      </c>
      <c r="N27" s="847">
        <v>614.69020172910666</v>
      </c>
      <c r="O27" s="847">
        <v>444.86404697380306</v>
      </c>
      <c r="P27" s="847">
        <v>772.89333333333332</v>
      </c>
      <c r="Q27" s="848">
        <v>1362.3901437371662</v>
      </c>
    </row>
    <row r="28" spans="1:17" s="837" customFormat="1" ht="15" x14ac:dyDescent="0.2">
      <c r="A28" s="838"/>
      <c r="B28" s="708" t="s">
        <v>446</v>
      </c>
      <c r="C28" s="847">
        <v>610</v>
      </c>
      <c r="D28" s="847">
        <v>2542</v>
      </c>
      <c r="E28" s="847">
        <v>1987</v>
      </c>
      <c r="F28" s="847">
        <v>75</v>
      </c>
      <c r="G28" s="847">
        <v>480</v>
      </c>
      <c r="H28" s="847">
        <v>71685</v>
      </c>
      <c r="I28" s="847">
        <v>1189434</v>
      </c>
      <c r="J28" s="847">
        <v>710983</v>
      </c>
      <c r="K28" s="847">
        <v>39088</v>
      </c>
      <c r="L28" s="847">
        <v>439363</v>
      </c>
      <c r="M28" s="847">
        <v>117.51639344262296</v>
      </c>
      <c r="N28" s="847">
        <v>467.91266719118806</v>
      </c>
      <c r="O28" s="847">
        <v>357.81731253145443</v>
      </c>
      <c r="P28" s="847">
        <v>521.17333333333329</v>
      </c>
      <c r="Q28" s="848">
        <v>915.33958333333328</v>
      </c>
    </row>
    <row r="29" spans="1:17" s="824" customFormat="1" ht="15.75" thickBot="1" x14ac:dyDescent="0.25">
      <c r="A29" s="1465"/>
      <c r="B29" s="1466" t="s">
        <v>422</v>
      </c>
      <c r="C29" s="1467">
        <v>427</v>
      </c>
      <c r="D29" s="1467">
        <v>2241</v>
      </c>
      <c r="E29" s="1467">
        <v>1695</v>
      </c>
      <c r="F29" s="1467">
        <v>71</v>
      </c>
      <c r="G29" s="1467">
        <v>475</v>
      </c>
      <c r="H29" s="1467">
        <v>27463</v>
      </c>
      <c r="I29" s="1467">
        <v>443649</v>
      </c>
      <c r="J29" s="1467">
        <v>266901</v>
      </c>
      <c r="K29" s="1467">
        <v>14528</v>
      </c>
      <c r="L29" s="1467">
        <v>162220</v>
      </c>
      <c r="M29" s="1467">
        <v>64.316159250585486</v>
      </c>
      <c r="N29" s="1467">
        <v>197.96921017402946</v>
      </c>
      <c r="O29" s="1467">
        <v>157.46371681415928</v>
      </c>
      <c r="P29" s="1467">
        <v>204.61971830985917</v>
      </c>
      <c r="Q29" s="1468">
        <v>341.51578947368421</v>
      </c>
    </row>
    <row r="30" spans="1:17" s="664" customFormat="1" ht="15" x14ac:dyDescent="0.2">
      <c r="A30" s="667"/>
      <c r="B30" s="708" t="s">
        <v>215</v>
      </c>
      <c r="C30" s="706">
        <v>811</v>
      </c>
      <c r="D30" s="706">
        <v>2947</v>
      </c>
      <c r="E30" s="706">
        <v>2391</v>
      </c>
      <c r="F30" s="706">
        <v>80</v>
      </c>
      <c r="G30" s="706">
        <v>476</v>
      </c>
      <c r="H30" s="706">
        <v>105967</v>
      </c>
      <c r="I30" s="706">
        <v>1840697</v>
      </c>
      <c r="J30" s="706">
        <v>1134910</v>
      </c>
      <c r="K30" s="706">
        <v>58621</v>
      </c>
      <c r="L30" s="706">
        <v>647166</v>
      </c>
      <c r="M30" s="706">
        <v>130.66214549938348</v>
      </c>
      <c r="N30" s="706">
        <v>624.60027146250422</v>
      </c>
      <c r="O30" s="706">
        <v>474.65913843580091</v>
      </c>
      <c r="P30" s="706">
        <v>732.76250000000005</v>
      </c>
      <c r="Q30" s="711">
        <v>1359.59243697479</v>
      </c>
    </row>
    <row r="31" spans="1:17" s="141" customFormat="1" ht="15" x14ac:dyDescent="0.2">
      <c r="A31" s="167"/>
      <c r="B31" s="527" t="s">
        <v>160</v>
      </c>
      <c r="C31" s="555">
        <v>821</v>
      </c>
      <c r="D31" s="555">
        <v>3004</v>
      </c>
      <c r="E31" s="555">
        <v>2414</v>
      </c>
      <c r="F31" s="555">
        <v>83</v>
      </c>
      <c r="G31" s="555">
        <v>493</v>
      </c>
      <c r="H31" s="555">
        <v>115616.5</v>
      </c>
      <c r="I31" s="555">
        <v>1814317</v>
      </c>
      <c r="J31" s="555">
        <v>1172780</v>
      </c>
      <c r="K31" s="555">
        <v>61087</v>
      </c>
      <c r="L31" s="555">
        <v>558712</v>
      </c>
      <c r="M31" s="555">
        <v>140.8239951278928</v>
      </c>
      <c r="N31" s="555">
        <v>603.96704394141148</v>
      </c>
      <c r="O31" s="555">
        <v>485.82435791217898</v>
      </c>
      <c r="P31" s="555">
        <v>735.98795180722891</v>
      </c>
      <c r="Q31" s="556">
        <v>1133.2900608519269</v>
      </c>
    </row>
    <row r="32" spans="1:17" s="141" customFormat="1" ht="15.75" thickBot="1" x14ac:dyDescent="0.25">
      <c r="A32" s="131"/>
      <c r="B32" s="528" t="s">
        <v>154</v>
      </c>
      <c r="C32" s="557">
        <v>355</v>
      </c>
      <c r="D32" s="557">
        <v>3426</v>
      </c>
      <c r="E32" s="557">
        <v>2864</v>
      </c>
      <c r="F32" s="557">
        <v>86</v>
      </c>
      <c r="G32" s="557">
        <v>476</v>
      </c>
      <c r="H32" s="557">
        <v>27247</v>
      </c>
      <c r="I32" s="557">
        <v>2030329</v>
      </c>
      <c r="J32" s="557">
        <v>1347746</v>
      </c>
      <c r="K32" s="557">
        <v>68070</v>
      </c>
      <c r="L32" s="557">
        <v>614513</v>
      </c>
      <c r="M32" s="557">
        <v>76.752112676056342</v>
      </c>
      <c r="N32" s="557">
        <v>592.62375948628141</v>
      </c>
      <c r="O32" s="557">
        <v>470.58170391061452</v>
      </c>
      <c r="P32" s="557">
        <v>791.51162790697674</v>
      </c>
      <c r="Q32" s="558">
        <v>1290.9936974789916</v>
      </c>
    </row>
    <row r="33" spans="1:17" x14ac:dyDescent="0.2">
      <c r="A33" s="165" t="s">
        <v>163</v>
      </c>
      <c r="B33" s="87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x14ac:dyDescent="0.2">
      <c r="A34" s="165" t="s">
        <v>164</v>
      </c>
      <c r="B34" s="87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x14ac:dyDescent="0.2">
      <c r="A35" s="165" t="s">
        <v>165</v>
      </c>
      <c r="B35" s="87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x14ac:dyDescent="0.2">
      <c r="A36" s="1" t="s">
        <v>575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7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7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3">
    <mergeCell ref="C8:G8"/>
    <mergeCell ref="H8:L8"/>
    <mergeCell ref="M8:Q8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D26"/>
  <sheetViews>
    <sheetView showGridLines="0" workbookViewId="0">
      <selection activeCell="H29" sqref="H29"/>
    </sheetView>
  </sheetViews>
  <sheetFormatPr baseColWidth="10" defaultRowHeight="14.25" x14ac:dyDescent="0.2"/>
  <cols>
    <col min="1" max="1" width="8.140625" style="669" customWidth="1"/>
    <col min="2" max="2" width="19.42578125" style="669" customWidth="1"/>
    <col min="3" max="3" width="22.28515625" style="669" customWidth="1"/>
    <col min="4" max="4" width="19.5703125" style="669" customWidth="1"/>
    <col min="5" max="16384" width="11.42578125" style="669"/>
  </cols>
  <sheetData>
    <row r="3" spans="1:4" x14ac:dyDescent="0.2">
      <c r="A3" s="1249" t="s">
        <v>483</v>
      </c>
    </row>
    <row r="4" spans="1:4" ht="15" thickBot="1" x14ac:dyDescent="0.25"/>
    <row r="5" spans="1:4" ht="58.5" thickBot="1" x14ac:dyDescent="0.3">
      <c r="A5" s="1250" t="s">
        <v>2</v>
      </c>
      <c r="B5" s="1251" t="s">
        <v>3</v>
      </c>
      <c r="C5" s="1252" t="s">
        <v>315</v>
      </c>
      <c r="D5" s="1252" t="s">
        <v>470</v>
      </c>
    </row>
    <row r="6" spans="1:4" x14ac:dyDescent="0.2">
      <c r="A6" s="410">
        <v>1</v>
      </c>
      <c r="B6" s="411" t="s">
        <v>15</v>
      </c>
      <c r="C6" s="1750">
        <v>322</v>
      </c>
      <c r="D6" s="1751">
        <v>5</v>
      </c>
    </row>
    <row r="7" spans="1:4" x14ac:dyDescent="0.2">
      <c r="A7" s="408">
        <v>2</v>
      </c>
      <c r="B7" s="409" t="s">
        <v>16</v>
      </c>
      <c r="C7" s="1752">
        <v>414</v>
      </c>
      <c r="D7" s="1747">
        <v>1</v>
      </c>
    </row>
    <row r="8" spans="1:4" x14ac:dyDescent="0.2">
      <c r="A8" s="408">
        <v>3</v>
      </c>
      <c r="B8" s="409" t="s">
        <v>17</v>
      </c>
      <c r="C8" s="1752">
        <v>479</v>
      </c>
      <c r="D8" s="1747">
        <v>0</v>
      </c>
    </row>
    <row r="9" spans="1:4" ht="28.5" x14ac:dyDescent="0.2">
      <c r="A9" s="408">
        <v>4</v>
      </c>
      <c r="B9" s="409" t="s">
        <v>18</v>
      </c>
      <c r="C9" s="1752">
        <v>320</v>
      </c>
      <c r="D9" s="1747">
        <v>2</v>
      </c>
    </row>
    <row r="10" spans="1:4" x14ac:dyDescent="0.2">
      <c r="A10" s="408">
        <v>5</v>
      </c>
      <c r="B10" s="409" t="s">
        <v>19</v>
      </c>
      <c r="C10" s="1752">
        <v>793</v>
      </c>
      <c r="D10" s="1747">
        <v>3</v>
      </c>
    </row>
    <row r="11" spans="1:4" x14ac:dyDescent="0.2">
      <c r="A11" s="410">
        <v>6</v>
      </c>
      <c r="B11" s="411" t="s">
        <v>20</v>
      </c>
      <c r="C11" s="1752">
        <v>664</v>
      </c>
      <c r="D11" s="1747">
        <v>0</v>
      </c>
    </row>
    <row r="12" spans="1:4" x14ac:dyDescent="0.2">
      <c r="A12" s="410">
        <v>7</v>
      </c>
      <c r="B12" s="411" t="s">
        <v>21</v>
      </c>
      <c r="C12" s="1752">
        <v>836</v>
      </c>
      <c r="D12" s="1747">
        <v>4</v>
      </c>
    </row>
    <row r="13" spans="1:4" x14ac:dyDescent="0.2">
      <c r="A13" s="408">
        <v>8</v>
      </c>
      <c r="B13" s="409" t="s">
        <v>22</v>
      </c>
      <c r="C13" s="1752">
        <v>719</v>
      </c>
      <c r="D13" s="1747">
        <v>6</v>
      </c>
    </row>
    <row r="14" spans="1:4" x14ac:dyDescent="0.2">
      <c r="A14" s="408">
        <v>9</v>
      </c>
      <c r="B14" s="409" t="s">
        <v>23</v>
      </c>
      <c r="C14" s="1752">
        <v>523</v>
      </c>
      <c r="D14" s="1747">
        <v>7</v>
      </c>
    </row>
    <row r="15" spans="1:4" x14ac:dyDescent="0.2">
      <c r="A15" s="408">
        <v>10</v>
      </c>
      <c r="B15" s="409" t="s">
        <v>24</v>
      </c>
      <c r="C15" s="1752">
        <v>512</v>
      </c>
      <c r="D15" s="1747">
        <v>4</v>
      </c>
    </row>
    <row r="16" spans="1:4" x14ac:dyDescent="0.2">
      <c r="A16" s="410">
        <v>11</v>
      </c>
      <c r="B16" s="411" t="s">
        <v>25</v>
      </c>
      <c r="C16" s="1752">
        <v>494</v>
      </c>
      <c r="D16" s="1747">
        <v>0</v>
      </c>
    </row>
    <row r="17" spans="1:4" x14ac:dyDescent="0.2">
      <c r="A17" s="408">
        <v>12</v>
      </c>
      <c r="B17" s="409" t="s">
        <v>26</v>
      </c>
      <c r="C17" s="1752">
        <v>760</v>
      </c>
      <c r="D17" s="1747">
        <v>2</v>
      </c>
    </row>
    <row r="18" spans="1:4" x14ac:dyDescent="0.2">
      <c r="A18" s="408">
        <v>13</v>
      </c>
      <c r="B18" s="409" t="s">
        <v>27</v>
      </c>
      <c r="C18" s="1752">
        <v>1321</v>
      </c>
      <c r="D18" s="1747">
        <v>9</v>
      </c>
    </row>
    <row r="19" spans="1:4" x14ac:dyDescent="0.2">
      <c r="A19" s="408">
        <v>14</v>
      </c>
      <c r="B19" s="409" t="s">
        <v>28</v>
      </c>
      <c r="C19" s="1752">
        <v>863</v>
      </c>
      <c r="D19" s="1747">
        <v>5</v>
      </c>
    </row>
    <row r="20" spans="1:4" ht="29.25" thickBot="1" x14ac:dyDescent="0.25">
      <c r="A20" s="1071">
        <v>15</v>
      </c>
      <c r="B20" s="412" t="s">
        <v>29</v>
      </c>
      <c r="C20" s="1753">
        <v>243</v>
      </c>
      <c r="D20" s="1749">
        <v>0</v>
      </c>
    </row>
    <row r="21" spans="1:4" ht="15" x14ac:dyDescent="0.25">
      <c r="A21" s="1744"/>
      <c r="B21" s="413" t="s">
        <v>604</v>
      </c>
      <c r="C21" s="1745">
        <f>SUM(C6:C20)</f>
        <v>9263</v>
      </c>
      <c r="D21" s="1746">
        <f>SUM(D6:D20)</f>
        <v>48</v>
      </c>
    </row>
    <row r="22" spans="1:4" x14ac:dyDescent="0.2">
      <c r="A22" s="414"/>
      <c r="B22" s="415" t="s">
        <v>471</v>
      </c>
      <c r="C22" s="1743">
        <v>9419</v>
      </c>
      <c r="D22" s="1747">
        <v>19</v>
      </c>
    </row>
    <row r="23" spans="1:4" ht="15" thickBot="1" x14ac:dyDescent="0.25">
      <c r="A23" s="416"/>
      <c r="B23" s="417" t="s">
        <v>316</v>
      </c>
      <c r="C23" s="1748">
        <v>9741</v>
      </c>
      <c r="D23" s="1749" t="s">
        <v>472</v>
      </c>
    </row>
    <row r="26" spans="1:4" x14ac:dyDescent="0.2">
      <c r="C26" s="669" t="s">
        <v>161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9"/>
  <dimension ref="A1:AH295"/>
  <sheetViews>
    <sheetView showGridLines="0" topLeftCell="A18" zoomScale="90" zoomScaleNormal="90" workbookViewId="0">
      <selection activeCell="Y216" sqref="Y216"/>
    </sheetView>
  </sheetViews>
  <sheetFormatPr baseColWidth="10" defaultRowHeight="15.75" customHeight="1" x14ac:dyDescent="0.2"/>
  <cols>
    <col min="1" max="1" width="7" style="418" customWidth="1"/>
    <col min="2" max="2" width="20.85546875" style="400" customWidth="1"/>
    <col min="3" max="3" width="6.7109375" style="400" customWidth="1"/>
    <col min="4" max="4" width="9.42578125" style="400" customWidth="1"/>
    <col min="5" max="5" width="9.5703125" style="400" customWidth="1"/>
    <col min="6" max="6" width="10.28515625" style="400" customWidth="1"/>
    <col min="7" max="7" width="5.7109375" style="400" customWidth="1"/>
    <col min="8" max="8" width="6.85546875" style="400" customWidth="1"/>
    <col min="9" max="9" width="10.140625" style="400" customWidth="1"/>
    <col min="10" max="10" width="9.85546875" style="400" customWidth="1"/>
    <col min="11" max="11" width="9.7109375" style="400" customWidth="1"/>
    <col min="12" max="12" width="5.7109375" style="400" customWidth="1"/>
    <col min="13" max="13" width="6.28515625" style="400" customWidth="1"/>
    <col min="14" max="14" width="9.28515625" style="400" customWidth="1"/>
    <col min="15" max="15" width="9.140625" style="400" customWidth="1"/>
    <col min="16" max="16" width="10" style="400" customWidth="1"/>
    <col min="17" max="17" width="5.7109375" style="400" customWidth="1"/>
    <col min="18" max="18" width="11.7109375" style="400" customWidth="1"/>
    <col min="19" max="19" width="7.140625" style="400" customWidth="1"/>
    <col min="20" max="20" width="11.42578125" style="400" customWidth="1"/>
    <col min="21" max="16384" width="11.42578125" style="400"/>
  </cols>
  <sheetData>
    <row r="1" spans="1:1" ht="15.75" customHeight="1" x14ac:dyDescent="0.2">
      <c r="A1" s="401" t="s">
        <v>0</v>
      </c>
    </row>
    <row r="2" spans="1:1" ht="15.75" customHeight="1" x14ac:dyDescent="0.2">
      <c r="A2" s="401"/>
    </row>
    <row r="3" spans="1:1" ht="15.75" customHeight="1" x14ac:dyDescent="0.2">
      <c r="A3" s="401" t="str">
        <f>A18</f>
        <v>Tabell 3 -9 - A1 -  Beboere med vedtak om bolig til pleie og omsorgsformål - sum alle aldersgrupper - pr. 31.12.  *)</v>
      </c>
    </row>
    <row r="4" spans="1:1" ht="15.75" customHeight="1" x14ac:dyDescent="0.2">
      <c r="A4" s="401" t="str">
        <f>A45</f>
        <v>Tabell 3 -9 - A2 -  Beboere med vedtak om bolig til pleie og omsorgsformål - antall 0 - 17 år - pr. 31.12.  *)</v>
      </c>
    </row>
    <row r="5" spans="1:1" ht="15.75" customHeight="1" x14ac:dyDescent="0.2">
      <c r="A5" s="401" t="str">
        <f>A71</f>
        <v>Tabell 3 -9 - A3 -  Beboere med vedtak om bolig til pleie og omsorgsformål - antall 18 - 49 år - pr. 31.12.  *)</v>
      </c>
    </row>
    <row r="6" spans="1:1" ht="15.75" customHeight="1" x14ac:dyDescent="0.2">
      <c r="A6" s="401" t="str">
        <f>A96</f>
        <v>Tabell 3 -9 - A4 -  Beboere med vedtak om bolig til pleie og omsorgsformål - antall 50 - 66 år - pr. 31.12.  *)</v>
      </c>
    </row>
    <row r="7" spans="1:1" ht="15.75" customHeight="1" x14ac:dyDescent="0.2">
      <c r="A7" s="401" t="str">
        <f>A121</f>
        <v>Tabell 3 -9 - A5 -  Beboere med vedtak om bolig til pleie og omsorgsformål - antall 67 - 74 år - pr. 31.12.  *)</v>
      </c>
    </row>
    <row r="8" spans="1:1" ht="15.75" customHeight="1" x14ac:dyDescent="0.2">
      <c r="A8" s="401" t="str">
        <f>A146</f>
        <v>Tabell 3 -9 - A6 -  Beboere med vedtak om bolig til pleie og omsorgsformål - antall 75 - 79 år - pr. 31.12.  *)</v>
      </c>
    </row>
    <row r="9" spans="1:1" ht="15.75" customHeight="1" x14ac:dyDescent="0.2">
      <c r="A9" s="401" t="str">
        <f>A172</f>
        <v>Tabell 3 -9 - A7 -  Beboere med vedtak om bolig til pleie og omsorgsformål - antall 80 - 84 år - pr. 31.12.  *)</v>
      </c>
    </row>
    <row r="10" spans="1:1" ht="15.75" customHeight="1" x14ac:dyDescent="0.2">
      <c r="A10" s="401" t="str">
        <f>A198</f>
        <v>Tabell 3 -9 - A8 -  Beboere med vedtak om bolig til pleie og omsorgsformål - antall 85 - 89 år - pr. 31.12.  *)</v>
      </c>
    </row>
    <row r="11" spans="1:1" ht="15.75" customHeight="1" x14ac:dyDescent="0.2">
      <c r="A11" s="401" t="str">
        <f>A224</f>
        <v>Tabell 3 -9 - A9 -  Beboere med vedtak om bolig til pleie og omsorgsformål - antall 90 - 94 år - pr. 31.12.  *)</v>
      </c>
    </row>
    <row r="12" spans="1:1" ht="15.75" customHeight="1" x14ac:dyDescent="0.2">
      <c r="A12" s="401" t="str">
        <f>A245</f>
        <v>Tabell 3 -9 - A10 -  Beboere med vedtak om bolig til pleie og omsorgsformål - antall ≥ 95 år - pr. 31.12.  *)</v>
      </c>
    </row>
    <row r="13" spans="1:1" ht="15.75" customHeight="1" x14ac:dyDescent="0.2">
      <c r="A13" s="401" t="str">
        <f>A270</f>
        <v>Tabell 3 -9 - A11 -  Beboere med vedtak om bolig til pleie og omsorgsformål - sum antall  ≥ 90 år - pr. 31.12.  *)</v>
      </c>
    </row>
    <row r="14" spans="1:1" ht="15.75" customHeight="1" x14ac:dyDescent="0.2">
      <c r="A14" s="401"/>
    </row>
    <row r="15" spans="1:1" ht="15.75" customHeight="1" x14ac:dyDescent="0.2">
      <c r="A15" s="401"/>
    </row>
    <row r="16" spans="1:1" ht="15.75" customHeight="1" x14ac:dyDescent="0.2">
      <c r="A16" s="401"/>
    </row>
    <row r="18" spans="1:20" s="402" customFormat="1" ht="15.75" customHeight="1" thickBot="1" x14ac:dyDescent="0.25">
      <c r="A18" s="369" t="s">
        <v>537</v>
      </c>
    </row>
    <row r="19" spans="1:20" s="404" customFormat="1" ht="15.75" customHeight="1" thickBot="1" x14ac:dyDescent="0.3">
      <c r="A19" s="426"/>
      <c r="B19" s="427"/>
      <c r="C19" s="1840" t="s">
        <v>111</v>
      </c>
      <c r="D19" s="1840"/>
      <c r="E19" s="1840"/>
      <c r="F19" s="1840"/>
      <c r="G19" s="1840"/>
      <c r="H19" s="1840" t="s">
        <v>112</v>
      </c>
      <c r="I19" s="1840"/>
      <c r="J19" s="1840"/>
      <c r="K19" s="1840"/>
      <c r="L19" s="1840"/>
      <c r="M19" s="1840" t="s">
        <v>113</v>
      </c>
      <c r="N19" s="1840"/>
      <c r="O19" s="1840"/>
      <c r="P19" s="1840"/>
      <c r="Q19" s="1840"/>
      <c r="R19" s="1840"/>
    </row>
    <row r="20" spans="1:20" s="404" customFormat="1" ht="78" customHeight="1" thickBot="1" x14ac:dyDescent="0.3">
      <c r="A20" s="428" t="s">
        <v>2</v>
      </c>
      <c r="B20" s="405" t="s">
        <v>3</v>
      </c>
      <c r="C20" s="469" t="s">
        <v>114</v>
      </c>
      <c r="D20" s="466" t="s">
        <v>420</v>
      </c>
      <c r="E20" s="466" t="s">
        <v>421</v>
      </c>
      <c r="F20" s="466" t="s">
        <v>115</v>
      </c>
      <c r="G20" s="510" t="s">
        <v>116</v>
      </c>
      <c r="H20" s="499" t="s">
        <v>114</v>
      </c>
      <c r="I20" s="466" t="s">
        <v>420</v>
      </c>
      <c r="J20" s="466" t="s">
        <v>421</v>
      </c>
      <c r="K20" s="466" t="s">
        <v>115</v>
      </c>
      <c r="L20" s="510" t="s">
        <v>14</v>
      </c>
      <c r="M20" s="499" t="s">
        <v>114</v>
      </c>
      <c r="N20" s="466" t="s">
        <v>420</v>
      </c>
      <c r="O20" s="466" t="s">
        <v>421</v>
      </c>
      <c r="P20" s="466" t="s">
        <v>115</v>
      </c>
      <c r="Q20" s="510" t="s">
        <v>14</v>
      </c>
      <c r="R20" s="719" t="s">
        <v>117</v>
      </c>
    </row>
    <row r="21" spans="1:20" ht="15.75" customHeight="1" x14ac:dyDescent="0.2">
      <c r="A21" s="432">
        <v>1</v>
      </c>
      <c r="B21" s="407" t="s">
        <v>15</v>
      </c>
      <c r="C21" s="675">
        <f>C48+C74+C99+C124+C149+C175+C201+C227+C248</f>
        <v>52</v>
      </c>
      <c r="D21" s="676">
        <f t="shared" ref="D21:F21" si="0">D48+D74+D99+D124+D149+D175+D201+D227+D248</f>
        <v>33</v>
      </c>
      <c r="E21" s="676">
        <f t="shared" si="0"/>
        <v>9</v>
      </c>
      <c r="F21" s="676">
        <f t="shared" si="0"/>
        <v>33</v>
      </c>
      <c r="G21" s="561">
        <f t="shared" ref="G21:G35" si="1">SUM(C21:F21)</f>
        <v>127</v>
      </c>
      <c r="H21" s="675">
        <f>H48+H74+H99+H124+H149+H175+H201+H227+H248</f>
        <v>97</v>
      </c>
      <c r="I21" s="676">
        <f t="shared" ref="I21:K21" si="2">I48+I74+I99+I124+I149+I175+I201+I227+I248</f>
        <v>38</v>
      </c>
      <c r="J21" s="676">
        <f t="shared" si="2"/>
        <v>12</v>
      </c>
      <c r="K21" s="676">
        <f t="shared" si="2"/>
        <v>21</v>
      </c>
      <c r="L21" s="562">
        <f t="shared" ref="L21:L35" si="3">SUM(H21:K21)</f>
        <v>168</v>
      </c>
      <c r="M21" s="559">
        <f t="shared" ref="M21:M35" si="4">C21+H21</f>
        <v>149</v>
      </c>
      <c r="N21" s="560">
        <f t="shared" ref="N21:N35" si="5">D21+I21</f>
        <v>71</v>
      </c>
      <c r="O21" s="560">
        <f t="shared" ref="O21:O35" si="6">E21+J21</f>
        <v>21</v>
      </c>
      <c r="P21" s="560">
        <f t="shared" ref="P21:P35" si="7">F21+K21</f>
        <v>54</v>
      </c>
      <c r="Q21" s="678">
        <f t="shared" ref="Q21:Q35" si="8">SUM(M21:P21)</f>
        <v>295</v>
      </c>
      <c r="R21" s="1469">
        <f>SUM(R48,R74,R99,R124,R149,R175,R201,R227,R248)</f>
        <v>149</v>
      </c>
      <c r="S21" s="501"/>
      <c r="T21" s="501"/>
    </row>
    <row r="22" spans="1:20" ht="15.75" customHeight="1" x14ac:dyDescent="0.2">
      <c r="A22" s="436">
        <v>2</v>
      </c>
      <c r="B22" s="409" t="s">
        <v>16</v>
      </c>
      <c r="C22" s="679">
        <f t="shared" ref="C22:F22" si="9">C49+C75+C100+C125+C150+C176+C202+C228+C249</f>
        <v>42</v>
      </c>
      <c r="D22" s="680">
        <f t="shared" si="9"/>
        <v>0</v>
      </c>
      <c r="E22" s="680">
        <f t="shared" si="9"/>
        <v>11</v>
      </c>
      <c r="F22" s="680">
        <f t="shared" si="9"/>
        <v>29</v>
      </c>
      <c r="G22" s="565">
        <f t="shared" si="1"/>
        <v>82</v>
      </c>
      <c r="H22" s="679">
        <f t="shared" ref="H22:K22" si="10">H49+H75+H100+H125+H150+H176+H202+H228+H249</f>
        <v>79</v>
      </c>
      <c r="I22" s="680">
        <f t="shared" si="10"/>
        <v>0</v>
      </c>
      <c r="J22" s="680">
        <f t="shared" si="10"/>
        <v>8</v>
      </c>
      <c r="K22" s="680">
        <f t="shared" si="10"/>
        <v>28</v>
      </c>
      <c r="L22" s="566">
        <f t="shared" si="3"/>
        <v>115</v>
      </c>
      <c r="M22" s="563">
        <f t="shared" si="4"/>
        <v>121</v>
      </c>
      <c r="N22" s="564">
        <f t="shared" si="5"/>
        <v>0</v>
      </c>
      <c r="O22" s="564">
        <f t="shared" si="6"/>
        <v>19</v>
      </c>
      <c r="P22" s="564">
        <f t="shared" si="7"/>
        <v>57</v>
      </c>
      <c r="Q22" s="682">
        <f t="shared" si="8"/>
        <v>197</v>
      </c>
      <c r="R22" s="1470">
        <f>SUM(R49,R75,R100,R125,R150,R176,R202,R228,R249)</f>
        <v>93</v>
      </c>
      <c r="S22" s="501"/>
      <c r="T22" s="501"/>
    </row>
    <row r="23" spans="1:20" ht="15.75" customHeight="1" x14ac:dyDescent="0.2">
      <c r="A23" s="436">
        <v>3</v>
      </c>
      <c r="B23" s="409" t="s">
        <v>17</v>
      </c>
      <c r="C23" s="679">
        <f t="shared" ref="C23:F23" si="11">C50+C76+C101+C126+C151+C177+C203+C229+C250</f>
        <v>106</v>
      </c>
      <c r="D23" s="680">
        <f t="shared" si="11"/>
        <v>5</v>
      </c>
      <c r="E23" s="680">
        <f t="shared" si="11"/>
        <v>11</v>
      </c>
      <c r="F23" s="680">
        <f t="shared" si="11"/>
        <v>56</v>
      </c>
      <c r="G23" s="565">
        <f t="shared" si="1"/>
        <v>178</v>
      </c>
      <c r="H23" s="679">
        <f t="shared" ref="H23:K23" si="12">H50+H76+H101+H126+H151+H177+H203+H229+H250</f>
        <v>144</v>
      </c>
      <c r="I23" s="680">
        <f t="shared" si="12"/>
        <v>2</v>
      </c>
      <c r="J23" s="680">
        <f t="shared" si="12"/>
        <v>11</v>
      </c>
      <c r="K23" s="680">
        <f t="shared" si="12"/>
        <v>44</v>
      </c>
      <c r="L23" s="566">
        <f t="shared" si="3"/>
        <v>201</v>
      </c>
      <c r="M23" s="563">
        <f t="shared" si="4"/>
        <v>250</v>
      </c>
      <c r="N23" s="564">
        <f t="shared" si="5"/>
        <v>7</v>
      </c>
      <c r="O23" s="564">
        <f t="shared" si="6"/>
        <v>22</v>
      </c>
      <c r="P23" s="564">
        <f t="shared" si="7"/>
        <v>100</v>
      </c>
      <c r="Q23" s="682">
        <f t="shared" si="8"/>
        <v>379</v>
      </c>
      <c r="R23" s="1470">
        <f t="shared" ref="R23:R35" si="13">SUM(R50,R76,R101,R126,R151,R177,R203,R229,R250)</f>
        <v>78</v>
      </c>
      <c r="S23" s="501"/>
      <c r="T23" s="501"/>
    </row>
    <row r="24" spans="1:20" ht="15.75" customHeight="1" x14ac:dyDescent="0.2">
      <c r="A24" s="436">
        <v>4</v>
      </c>
      <c r="B24" s="409" t="s">
        <v>18</v>
      </c>
      <c r="C24" s="679">
        <f t="shared" ref="C24:F24" si="14">C51+C77+C102+C127+C152+C178+C204+C230+C251</f>
        <v>27</v>
      </c>
      <c r="D24" s="680">
        <f t="shared" si="14"/>
        <v>1</v>
      </c>
      <c r="E24" s="680">
        <f t="shared" si="14"/>
        <v>0</v>
      </c>
      <c r="F24" s="680">
        <f t="shared" si="14"/>
        <v>73</v>
      </c>
      <c r="G24" s="565">
        <f t="shared" si="1"/>
        <v>101</v>
      </c>
      <c r="H24" s="679">
        <f t="shared" ref="H24:K24" si="15">H51+H77+H102+H127+H152+H178+H204+H230+H251</f>
        <v>52</v>
      </c>
      <c r="I24" s="680">
        <f t="shared" si="15"/>
        <v>1</v>
      </c>
      <c r="J24" s="680">
        <f t="shared" si="15"/>
        <v>1</v>
      </c>
      <c r="K24" s="680">
        <f t="shared" si="15"/>
        <v>47</v>
      </c>
      <c r="L24" s="566">
        <f t="shared" si="3"/>
        <v>101</v>
      </c>
      <c r="M24" s="563">
        <f t="shared" si="4"/>
        <v>79</v>
      </c>
      <c r="N24" s="564">
        <f t="shared" si="5"/>
        <v>2</v>
      </c>
      <c r="O24" s="564">
        <f t="shared" si="6"/>
        <v>1</v>
      </c>
      <c r="P24" s="564">
        <f t="shared" si="7"/>
        <v>120</v>
      </c>
      <c r="Q24" s="682">
        <f t="shared" si="8"/>
        <v>202</v>
      </c>
      <c r="R24" s="1470">
        <f t="shared" si="13"/>
        <v>63</v>
      </c>
      <c r="S24" s="501"/>
      <c r="T24" s="501"/>
    </row>
    <row r="25" spans="1:20" ht="15.75" customHeight="1" x14ac:dyDescent="0.2">
      <c r="A25" s="436">
        <v>5</v>
      </c>
      <c r="B25" s="409" t="s">
        <v>19</v>
      </c>
      <c r="C25" s="679">
        <f t="shared" ref="C25:F25" si="16">C52+C78+C103+C128+C153+C179+C205+C231+C252</f>
        <v>39</v>
      </c>
      <c r="D25" s="680">
        <f t="shared" si="16"/>
        <v>15</v>
      </c>
      <c r="E25" s="680">
        <f t="shared" si="16"/>
        <v>14</v>
      </c>
      <c r="F25" s="680">
        <f t="shared" si="16"/>
        <v>29</v>
      </c>
      <c r="G25" s="565">
        <f t="shared" si="1"/>
        <v>97</v>
      </c>
      <c r="H25" s="679">
        <f t="shared" ref="H25:K25" si="17">H52+H78+H103+H128+H153+H179+H205+H231+H252</f>
        <v>91</v>
      </c>
      <c r="I25" s="680">
        <f t="shared" si="17"/>
        <v>13</v>
      </c>
      <c r="J25" s="680">
        <f t="shared" si="17"/>
        <v>24</v>
      </c>
      <c r="K25" s="680">
        <f t="shared" si="17"/>
        <v>17</v>
      </c>
      <c r="L25" s="566">
        <f t="shared" si="3"/>
        <v>145</v>
      </c>
      <c r="M25" s="563">
        <f t="shared" si="4"/>
        <v>130</v>
      </c>
      <c r="N25" s="564">
        <f t="shared" si="5"/>
        <v>28</v>
      </c>
      <c r="O25" s="564">
        <f t="shared" si="6"/>
        <v>38</v>
      </c>
      <c r="P25" s="564">
        <f t="shared" si="7"/>
        <v>46</v>
      </c>
      <c r="Q25" s="682">
        <f t="shared" si="8"/>
        <v>242</v>
      </c>
      <c r="R25" s="1470">
        <f t="shared" si="13"/>
        <v>2</v>
      </c>
      <c r="S25" s="501"/>
      <c r="T25" s="501"/>
    </row>
    <row r="26" spans="1:20" ht="15.75" customHeight="1" x14ac:dyDescent="0.2">
      <c r="A26" s="440">
        <v>6</v>
      </c>
      <c r="B26" s="411" t="s">
        <v>20</v>
      </c>
      <c r="C26" s="679">
        <f t="shared" ref="C26:F26" si="18">C53+C79+C104+C129+C154+C180+C206+C232+C253</f>
        <v>21</v>
      </c>
      <c r="D26" s="680">
        <f t="shared" si="18"/>
        <v>1</v>
      </c>
      <c r="E26" s="680">
        <f t="shared" si="18"/>
        <v>19</v>
      </c>
      <c r="F26" s="680">
        <f t="shared" si="18"/>
        <v>12</v>
      </c>
      <c r="G26" s="565">
        <f t="shared" si="1"/>
        <v>53</v>
      </c>
      <c r="H26" s="679">
        <f t="shared" ref="H26:K26" si="19">H53+H79+H104+H129+H154+H180+H206+H232+H253</f>
        <v>29</v>
      </c>
      <c r="I26" s="680">
        <f t="shared" si="19"/>
        <v>2</v>
      </c>
      <c r="J26" s="680">
        <f t="shared" si="19"/>
        <v>19</v>
      </c>
      <c r="K26" s="680">
        <f t="shared" si="19"/>
        <v>6</v>
      </c>
      <c r="L26" s="566">
        <f t="shared" si="3"/>
        <v>56</v>
      </c>
      <c r="M26" s="563">
        <f t="shared" si="4"/>
        <v>50</v>
      </c>
      <c r="N26" s="564">
        <f t="shared" si="5"/>
        <v>3</v>
      </c>
      <c r="O26" s="564">
        <f t="shared" si="6"/>
        <v>38</v>
      </c>
      <c r="P26" s="564">
        <f t="shared" si="7"/>
        <v>18</v>
      </c>
      <c r="Q26" s="682">
        <f t="shared" si="8"/>
        <v>109</v>
      </c>
      <c r="R26" s="1470">
        <f t="shared" si="13"/>
        <v>54</v>
      </c>
      <c r="S26" s="501"/>
      <c r="T26" s="501"/>
    </row>
    <row r="27" spans="1:20" ht="15.75" customHeight="1" x14ac:dyDescent="0.2">
      <c r="A27" s="440">
        <v>7</v>
      </c>
      <c r="B27" s="411" t="s">
        <v>21</v>
      </c>
      <c r="C27" s="679">
        <f t="shared" ref="C27:F27" si="20">C54+C80+C105+C130+C155+C181+C207+C233+C254</f>
        <v>17</v>
      </c>
      <c r="D27" s="680">
        <f t="shared" si="20"/>
        <v>1</v>
      </c>
      <c r="E27" s="680">
        <f t="shared" si="20"/>
        <v>42</v>
      </c>
      <c r="F27" s="680">
        <f t="shared" si="20"/>
        <v>4</v>
      </c>
      <c r="G27" s="565">
        <f t="shared" si="1"/>
        <v>64</v>
      </c>
      <c r="H27" s="679">
        <f t="shared" ref="H27:K27" si="21">H54+H80+H105+H130+H155+H181+H207+H233+H254</f>
        <v>34</v>
      </c>
      <c r="I27" s="680">
        <f t="shared" si="21"/>
        <v>2</v>
      </c>
      <c r="J27" s="680">
        <f t="shared" si="21"/>
        <v>41</v>
      </c>
      <c r="K27" s="680">
        <f t="shared" si="21"/>
        <v>3</v>
      </c>
      <c r="L27" s="566">
        <f t="shared" si="3"/>
        <v>80</v>
      </c>
      <c r="M27" s="563">
        <f t="shared" si="4"/>
        <v>51</v>
      </c>
      <c r="N27" s="564">
        <f t="shared" si="5"/>
        <v>3</v>
      </c>
      <c r="O27" s="564">
        <f t="shared" si="6"/>
        <v>83</v>
      </c>
      <c r="P27" s="564">
        <f t="shared" si="7"/>
        <v>7</v>
      </c>
      <c r="Q27" s="682">
        <f t="shared" si="8"/>
        <v>144</v>
      </c>
      <c r="R27" s="1470">
        <f t="shared" si="13"/>
        <v>0</v>
      </c>
      <c r="S27" s="501"/>
      <c r="T27" s="501"/>
    </row>
    <row r="28" spans="1:20" ht="15.75" customHeight="1" x14ac:dyDescent="0.2">
      <c r="A28" s="436">
        <v>8</v>
      </c>
      <c r="B28" s="409" t="s">
        <v>22</v>
      </c>
      <c r="C28" s="679">
        <f t="shared" ref="C28:F28" si="22">C55+C81+C106+C131+C156+C182+C208+C234+C255</f>
        <v>40</v>
      </c>
      <c r="D28" s="680">
        <f t="shared" si="22"/>
        <v>12</v>
      </c>
      <c r="E28" s="680">
        <f t="shared" si="22"/>
        <v>51</v>
      </c>
      <c r="F28" s="680">
        <f t="shared" si="22"/>
        <v>30</v>
      </c>
      <c r="G28" s="565">
        <f t="shared" si="1"/>
        <v>133</v>
      </c>
      <c r="H28" s="679">
        <f t="shared" ref="H28:K28" si="23">H55+H81+H106+H131+H156+H182+H208+H234+H255</f>
        <v>49</v>
      </c>
      <c r="I28" s="680">
        <f t="shared" si="23"/>
        <v>5</v>
      </c>
      <c r="J28" s="680">
        <f t="shared" si="23"/>
        <v>33</v>
      </c>
      <c r="K28" s="680">
        <f t="shared" si="23"/>
        <v>13</v>
      </c>
      <c r="L28" s="566">
        <f t="shared" si="3"/>
        <v>100</v>
      </c>
      <c r="M28" s="563">
        <f t="shared" si="4"/>
        <v>89</v>
      </c>
      <c r="N28" s="564">
        <f t="shared" si="5"/>
        <v>17</v>
      </c>
      <c r="O28" s="564">
        <f t="shared" si="6"/>
        <v>84</v>
      </c>
      <c r="P28" s="564">
        <f t="shared" si="7"/>
        <v>43</v>
      </c>
      <c r="Q28" s="682">
        <f t="shared" si="8"/>
        <v>233</v>
      </c>
      <c r="R28" s="1470">
        <f t="shared" si="13"/>
        <v>89</v>
      </c>
      <c r="S28" s="501"/>
      <c r="T28" s="501"/>
    </row>
    <row r="29" spans="1:20" ht="15.75" customHeight="1" x14ac:dyDescent="0.2">
      <c r="A29" s="436">
        <v>9</v>
      </c>
      <c r="B29" s="409" t="s">
        <v>23</v>
      </c>
      <c r="C29" s="679">
        <f t="shared" ref="C29:F29" si="24">C56+C82+C107+C132+C157+C183+C209+C235+C256</f>
        <v>5</v>
      </c>
      <c r="D29" s="680">
        <f t="shared" si="24"/>
        <v>2</v>
      </c>
      <c r="E29" s="680">
        <f t="shared" si="24"/>
        <v>25</v>
      </c>
      <c r="F29" s="680">
        <f t="shared" si="24"/>
        <v>15</v>
      </c>
      <c r="G29" s="565">
        <f t="shared" si="1"/>
        <v>47</v>
      </c>
      <c r="H29" s="679">
        <f t="shared" ref="H29:K29" si="25">H56+H82+H107+H132+H157+H183+H209+H235+H256</f>
        <v>6</v>
      </c>
      <c r="I29" s="680">
        <f t="shared" si="25"/>
        <v>0</v>
      </c>
      <c r="J29" s="680">
        <f t="shared" si="25"/>
        <v>25</v>
      </c>
      <c r="K29" s="680">
        <f t="shared" si="25"/>
        <v>7</v>
      </c>
      <c r="L29" s="566">
        <f t="shared" si="3"/>
        <v>38</v>
      </c>
      <c r="M29" s="563">
        <f t="shared" si="4"/>
        <v>11</v>
      </c>
      <c r="N29" s="564">
        <f t="shared" si="5"/>
        <v>2</v>
      </c>
      <c r="O29" s="564">
        <f t="shared" si="6"/>
        <v>50</v>
      </c>
      <c r="P29" s="564">
        <f t="shared" si="7"/>
        <v>22</v>
      </c>
      <c r="Q29" s="682">
        <f t="shared" si="8"/>
        <v>85</v>
      </c>
      <c r="R29" s="1470">
        <f t="shared" si="13"/>
        <v>4</v>
      </c>
      <c r="S29" s="501"/>
      <c r="T29" s="501"/>
    </row>
    <row r="30" spans="1:20" ht="15.75" customHeight="1" x14ac:dyDescent="0.2">
      <c r="A30" s="436">
        <v>10</v>
      </c>
      <c r="B30" s="409" t="s">
        <v>24</v>
      </c>
      <c r="C30" s="679">
        <f t="shared" ref="C30:F30" si="26">C57+C83+C108+C133+C158+C184+C210+C236+C257</f>
        <v>7</v>
      </c>
      <c r="D30" s="680">
        <f t="shared" si="26"/>
        <v>33</v>
      </c>
      <c r="E30" s="680">
        <f t="shared" si="26"/>
        <v>24</v>
      </c>
      <c r="F30" s="680">
        <f t="shared" si="26"/>
        <v>15</v>
      </c>
      <c r="G30" s="565">
        <f t="shared" si="1"/>
        <v>79</v>
      </c>
      <c r="H30" s="679">
        <f t="shared" ref="H30:K30" si="27">H57+H83+H108+H133+H158+H184+H210+H236+H257</f>
        <v>34</v>
      </c>
      <c r="I30" s="680">
        <f t="shared" si="27"/>
        <v>35</v>
      </c>
      <c r="J30" s="680">
        <f t="shared" si="27"/>
        <v>17</v>
      </c>
      <c r="K30" s="680">
        <f t="shared" si="27"/>
        <v>12</v>
      </c>
      <c r="L30" s="566">
        <f t="shared" si="3"/>
        <v>98</v>
      </c>
      <c r="M30" s="563">
        <f t="shared" si="4"/>
        <v>41</v>
      </c>
      <c r="N30" s="564">
        <f t="shared" si="5"/>
        <v>68</v>
      </c>
      <c r="O30" s="564">
        <f t="shared" si="6"/>
        <v>41</v>
      </c>
      <c r="P30" s="564">
        <f t="shared" si="7"/>
        <v>27</v>
      </c>
      <c r="Q30" s="682">
        <f t="shared" si="8"/>
        <v>177</v>
      </c>
      <c r="R30" s="1470">
        <f t="shared" si="13"/>
        <v>0</v>
      </c>
      <c r="S30" s="501"/>
      <c r="T30" s="501"/>
    </row>
    <row r="31" spans="1:20" ht="15.75" customHeight="1" x14ac:dyDescent="0.2">
      <c r="A31" s="440">
        <v>11</v>
      </c>
      <c r="B31" s="411" t="s">
        <v>25</v>
      </c>
      <c r="C31" s="679">
        <f t="shared" ref="C31:F31" si="28">C58+C84+C109+C134+C159+C185+C211+C237+C258</f>
        <v>21</v>
      </c>
      <c r="D31" s="680">
        <f t="shared" si="28"/>
        <v>14</v>
      </c>
      <c r="E31" s="680">
        <f t="shared" si="28"/>
        <v>27</v>
      </c>
      <c r="F31" s="680">
        <f t="shared" si="28"/>
        <v>29</v>
      </c>
      <c r="G31" s="565">
        <f t="shared" si="1"/>
        <v>91</v>
      </c>
      <c r="H31" s="679">
        <f t="shared" ref="H31:K31" si="29">H58+H84+H109+H134+H159+H185+H211+H237+H258</f>
        <v>52</v>
      </c>
      <c r="I31" s="680">
        <f t="shared" si="29"/>
        <v>7</v>
      </c>
      <c r="J31" s="680">
        <f t="shared" si="29"/>
        <v>19</v>
      </c>
      <c r="K31" s="680">
        <f t="shared" si="29"/>
        <v>17</v>
      </c>
      <c r="L31" s="566">
        <f t="shared" si="3"/>
        <v>95</v>
      </c>
      <c r="M31" s="563">
        <f t="shared" si="4"/>
        <v>73</v>
      </c>
      <c r="N31" s="564">
        <f t="shared" si="5"/>
        <v>21</v>
      </c>
      <c r="O31" s="564">
        <f t="shared" si="6"/>
        <v>46</v>
      </c>
      <c r="P31" s="564">
        <f t="shared" si="7"/>
        <v>46</v>
      </c>
      <c r="Q31" s="682">
        <f t="shared" si="8"/>
        <v>186</v>
      </c>
      <c r="R31" s="1470">
        <f t="shared" si="13"/>
        <v>2</v>
      </c>
      <c r="S31" s="501"/>
      <c r="T31" s="501"/>
    </row>
    <row r="32" spans="1:20" ht="15.75" customHeight="1" x14ac:dyDescent="0.2">
      <c r="A32" s="436">
        <v>12</v>
      </c>
      <c r="B32" s="409" t="s">
        <v>26</v>
      </c>
      <c r="C32" s="679">
        <f t="shared" ref="C32:F32" si="30">C59+C85+C110+C135+C160+C186+C212+C238+C259</f>
        <v>5</v>
      </c>
      <c r="D32" s="680">
        <f t="shared" si="30"/>
        <v>12</v>
      </c>
      <c r="E32" s="680">
        <f t="shared" si="30"/>
        <v>36</v>
      </c>
      <c r="F32" s="680">
        <f t="shared" si="30"/>
        <v>22</v>
      </c>
      <c r="G32" s="565">
        <f t="shared" si="1"/>
        <v>75</v>
      </c>
      <c r="H32" s="679">
        <f t="shared" ref="H32:K32" si="31">H59+H85+H110+H135+H160+H186+H212+H238+H259</f>
        <v>17</v>
      </c>
      <c r="I32" s="680">
        <f t="shared" si="31"/>
        <v>6</v>
      </c>
      <c r="J32" s="680">
        <f t="shared" si="31"/>
        <v>20</v>
      </c>
      <c r="K32" s="680">
        <f t="shared" si="31"/>
        <v>14</v>
      </c>
      <c r="L32" s="566">
        <f t="shared" si="3"/>
        <v>57</v>
      </c>
      <c r="M32" s="563">
        <f t="shared" si="4"/>
        <v>22</v>
      </c>
      <c r="N32" s="564">
        <f t="shared" si="5"/>
        <v>18</v>
      </c>
      <c r="O32" s="564">
        <f t="shared" si="6"/>
        <v>56</v>
      </c>
      <c r="P32" s="564">
        <f t="shared" si="7"/>
        <v>36</v>
      </c>
      <c r="Q32" s="682">
        <f t="shared" si="8"/>
        <v>132</v>
      </c>
      <c r="R32" s="1470">
        <f t="shared" si="13"/>
        <v>5</v>
      </c>
      <c r="S32" s="501"/>
      <c r="T32" s="501"/>
    </row>
    <row r="33" spans="1:22" ht="15.75" customHeight="1" x14ac:dyDescent="0.2">
      <c r="A33" s="436">
        <v>13</v>
      </c>
      <c r="B33" s="409" t="s">
        <v>27</v>
      </c>
      <c r="C33" s="679">
        <f t="shared" ref="C33:F33" si="32">C60+C86+C111+C136+C161+C187+C213+C239+C260</f>
        <v>55</v>
      </c>
      <c r="D33" s="680">
        <f t="shared" si="32"/>
        <v>6</v>
      </c>
      <c r="E33" s="680">
        <f t="shared" si="32"/>
        <v>22</v>
      </c>
      <c r="F33" s="680">
        <f t="shared" si="32"/>
        <v>16</v>
      </c>
      <c r="G33" s="565">
        <f t="shared" si="1"/>
        <v>99</v>
      </c>
      <c r="H33" s="679">
        <f t="shared" ref="H33:K33" si="33">H60+H86+H111+H136+H161+H187+H213+H239+H260</f>
        <v>83</v>
      </c>
      <c r="I33" s="680">
        <f t="shared" si="33"/>
        <v>13</v>
      </c>
      <c r="J33" s="680">
        <f t="shared" si="33"/>
        <v>23</v>
      </c>
      <c r="K33" s="680">
        <f t="shared" si="33"/>
        <v>19</v>
      </c>
      <c r="L33" s="566">
        <f t="shared" si="3"/>
        <v>138</v>
      </c>
      <c r="M33" s="563">
        <f t="shared" si="4"/>
        <v>138</v>
      </c>
      <c r="N33" s="564">
        <f t="shared" si="5"/>
        <v>19</v>
      </c>
      <c r="O33" s="564">
        <f t="shared" si="6"/>
        <v>45</v>
      </c>
      <c r="P33" s="564">
        <f t="shared" si="7"/>
        <v>35</v>
      </c>
      <c r="Q33" s="682">
        <f t="shared" si="8"/>
        <v>237</v>
      </c>
      <c r="R33" s="1470">
        <f t="shared" si="13"/>
        <v>0</v>
      </c>
      <c r="S33" s="501"/>
      <c r="T33" s="501"/>
    </row>
    <row r="34" spans="1:22" ht="15.75" customHeight="1" x14ac:dyDescent="0.2">
      <c r="A34" s="436">
        <v>14</v>
      </c>
      <c r="B34" s="409" t="s">
        <v>28</v>
      </c>
      <c r="C34" s="679">
        <f t="shared" ref="C34:F34" si="34">C61+C87+C112+C137+C162+C188+C214+C240+C261</f>
        <v>19</v>
      </c>
      <c r="D34" s="680">
        <f t="shared" si="34"/>
        <v>1</v>
      </c>
      <c r="E34" s="680">
        <f t="shared" si="34"/>
        <v>37</v>
      </c>
      <c r="F34" s="680">
        <f t="shared" si="34"/>
        <v>37</v>
      </c>
      <c r="G34" s="565">
        <f t="shared" si="1"/>
        <v>94</v>
      </c>
      <c r="H34" s="679">
        <f t="shared" ref="H34:K34" si="35">H61+H87+H112+H137+H162+H188+H214+H240+H261</f>
        <v>16</v>
      </c>
      <c r="I34" s="680">
        <f t="shared" si="35"/>
        <v>1</v>
      </c>
      <c r="J34" s="680">
        <f t="shared" si="35"/>
        <v>30</v>
      </c>
      <c r="K34" s="680">
        <f t="shared" si="35"/>
        <v>27</v>
      </c>
      <c r="L34" s="566">
        <f t="shared" si="3"/>
        <v>74</v>
      </c>
      <c r="M34" s="563">
        <f t="shared" si="4"/>
        <v>35</v>
      </c>
      <c r="N34" s="564">
        <f t="shared" si="5"/>
        <v>2</v>
      </c>
      <c r="O34" s="564">
        <f t="shared" si="6"/>
        <v>67</v>
      </c>
      <c r="P34" s="564">
        <f t="shared" si="7"/>
        <v>64</v>
      </c>
      <c r="Q34" s="682">
        <f t="shared" si="8"/>
        <v>168</v>
      </c>
      <c r="R34" s="1470">
        <f t="shared" si="13"/>
        <v>3</v>
      </c>
      <c r="S34" s="501"/>
      <c r="T34" s="501"/>
    </row>
    <row r="35" spans="1:22" ht="31.5" customHeight="1" thickBot="1" x14ac:dyDescent="0.25">
      <c r="A35" s="441">
        <v>15</v>
      </c>
      <c r="B35" s="412" t="s">
        <v>29</v>
      </c>
      <c r="C35" s="683">
        <f t="shared" ref="C35:F35" si="36">C62+C88+C113+C138+C163+C189+C215+C241+C262</f>
        <v>5</v>
      </c>
      <c r="D35" s="684">
        <f t="shared" si="36"/>
        <v>2</v>
      </c>
      <c r="E35" s="684">
        <f t="shared" si="36"/>
        <v>36</v>
      </c>
      <c r="F35" s="684">
        <f t="shared" si="36"/>
        <v>37</v>
      </c>
      <c r="G35" s="569">
        <f t="shared" si="1"/>
        <v>80</v>
      </c>
      <c r="H35" s="683">
        <f t="shared" ref="H35:K35" si="37">H62+H88+H113+H138+H163+H189+H215+H241+H262</f>
        <v>9</v>
      </c>
      <c r="I35" s="684">
        <f t="shared" si="37"/>
        <v>2</v>
      </c>
      <c r="J35" s="684">
        <f t="shared" si="37"/>
        <v>21</v>
      </c>
      <c r="K35" s="684">
        <f t="shared" si="37"/>
        <v>13</v>
      </c>
      <c r="L35" s="570">
        <f t="shared" si="3"/>
        <v>45</v>
      </c>
      <c r="M35" s="567">
        <f t="shared" si="4"/>
        <v>14</v>
      </c>
      <c r="N35" s="568">
        <f t="shared" si="5"/>
        <v>4</v>
      </c>
      <c r="O35" s="568">
        <f t="shared" si="6"/>
        <v>57</v>
      </c>
      <c r="P35" s="568">
        <f t="shared" si="7"/>
        <v>50</v>
      </c>
      <c r="Q35" s="686">
        <f t="shared" si="8"/>
        <v>125</v>
      </c>
      <c r="R35" s="1471">
        <f t="shared" si="13"/>
        <v>0</v>
      </c>
      <c r="S35" s="501"/>
      <c r="T35" s="501"/>
      <c r="V35" s="1453"/>
    </row>
    <row r="36" spans="1:22" s="450" customFormat="1" ht="15.75" customHeight="1" x14ac:dyDescent="0.25">
      <c r="A36" s="571"/>
      <c r="B36" s="572" t="s">
        <v>519</v>
      </c>
      <c r="C36" s="573">
        <f t="shared" ref="C36:R36" si="38">SUM(C21:C35)</f>
        <v>461</v>
      </c>
      <c r="D36" s="574">
        <f t="shared" si="38"/>
        <v>138</v>
      </c>
      <c r="E36" s="574">
        <f t="shared" si="38"/>
        <v>364</v>
      </c>
      <c r="F36" s="574">
        <f t="shared" si="38"/>
        <v>437</v>
      </c>
      <c r="G36" s="575">
        <f t="shared" si="38"/>
        <v>1400</v>
      </c>
      <c r="H36" s="573">
        <f t="shared" si="38"/>
        <v>792</v>
      </c>
      <c r="I36" s="574">
        <f t="shared" si="38"/>
        <v>127</v>
      </c>
      <c r="J36" s="574">
        <f t="shared" si="38"/>
        <v>304</v>
      </c>
      <c r="K36" s="574">
        <f t="shared" si="38"/>
        <v>288</v>
      </c>
      <c r="L36" s="575">
        <f t="shared" si="38"/>
        <v>1511</v>
      </c>
      <c r="M36" s="573">
        <f t="shared" si="38"/>
        <v>1253</v>
      </c>
      <c r="N36" s="574">
        <f t="shared" si="38"/>
        <v>265</v>
      </c>
      <c r="O36" s="574">
        <f t="shared" si="38"/>
        <v>668</v>
      </c>
      <c r="P36" s="574">
        <f t="shared" si="38"/>
        <v>725</v>
      </c>
      <c r="Q36" s="575">
        <f t="shared" si="38"/>
        <v>2911</v>
      </c>
      <c r="R36" s="576">
        <f t="shared" si="38"/>
        <v>542</v>
      </c>
      <c r="S36" s="577"/>
      <c r="T36" s="577"/>
    </row>
    <row r="37" spans="1:22" s="669" customFormat="1" ht="15.75" customHeight="1" x14ac:dyDescent="0.2">
      <c r="A37" s="687"/>
      <c r="B37" s="674" t="s">
        <v>489</v>
      </c>
      <c r="C37" s="688">
        <v>482</v>
      </c>
      <c r="D37" s="689">
        <v>173</v>
      </c>
      <c r="E37" s="689">
        <v>352</v>
      </c>
      <c r="F37" s="689">
        <v>425</v>
      </c>
      <c r="G37" s="670">
        <v>1432</v>
      </c>
      <c r="H37" s="688">
        <v>796</v>
      </c>
      <c r="I37" s="689">
        <v>139</v>
      </c>
      <c r="J37" s="689">
        <v>286</v>
      </c>
      <c r="K37" s="689">
        <v>273</v>
      </c>
      <c r="L37" s="670">
        <v>1494</v>
      </c>
      <c r="M37" s="688">
        <v>1278</v>
      </c>
      <c r="N37" s="689">
        <v>312</v>
      </c>
      <c r="O37" s="689">
        <v>638</v>
      </c>
      <c r="P37" s="689">
        <v>698</v>
      </c>
      <c r="Q37" s="670">
        <v>2926</v>
      </c>
      <c r="R37" s="690">
        <v>555</v>
      </c>
      <c r="S37" s="673"/>
      <c r="T37" s="673"/>
    </row>
    <row r="38" spans="1:22" s="669" customFormat="1" ht="15.75" customHeight="1" x14ac:dyDescent="0.2">
      <c r="A38" s="687"/>
      <c r="B38" s="674" t="s">
        <v>451</v>
      </c>
      <c r="C38" s="688">
        <v>454</v>
      </c>
      <c r="D38" s="689">
        <v>159</v>
      </c>
      <c r="E38" s="689">
        <v>365</v>
      </c>
      <c r="F38" s="689">
        <v>409</v>
      </c>
      <c r="G38" s="670">
        <v>1387</v>
      </c>
      <c r="H38" s="688">
        <v>798</v>
      </c>
      <c r="I38" s="689">
        <v>137</v>
      </c>
      <c r="J38" s="689">
        <v>309</v>
      </c>
      <c r="K38" s="689">
        <v>270</v>
      </c>
      <c r="L38" s="670">
        <v>1514</v>
      </c>
      <c r="M38" s="688">
        <v>1252</v>
      </c>
      <c r="N38" s="689">
        <v>296</v>
      </c>
      <c r="O38" s="689">
        <v>674</v>
      </c>
      <c r="P38" s="689">
        <v>679</v>
      </c>
      <c r="Q38" s="670">
        <v>2901</v>
      </c>
      <c r="R38" s="690">
        <v>545</v>
      </c>
      <c r="S38" s="673"/>
      <c r="T38" s="673"/>
    </row>
    <row r="39" spans="1:22" s="669" customFormat="1" ht="15.75" customHeight="1" x14ac:dyDescent="0.2">
      <c r="A39" s="687"/>
      <c r="B39" s="674" t="s">
        <v>215</v>
      </c>
      <c r="C39" s="688">
        <v>483</v>
      </c>
      <c r="D39" s="689">
        <v>171</v>
      </c>
      <c r="E39" s="689">
        <v>346</v>
      </c>
      <c r="F39" s="689">
        <v>402</v>
      </c>
      <c r="G39" s="670">
        <v>1402</v>
      </c>
      <c r="H39" s="688">
        <v>910</v>
      </c>
      <c r="I39" s="689">
        <v>149</v>
      </c>
      <c r="J39" s="689">
        <v>287</v>
      </c>
      <c r="K39" s="689">
        <v>257</v>
      </c>
      <c r="L39" s="670">
        <v>1603</v>
      </c>
      <c r="M39" s="688">
        <v>1393</v>
      </c>
      <c r="N39" s="689">
        <v>320</v>
      </c>
      <c r="O39" s="689">
        <v>633</v>
      </c>
      <c r="P39" s="689">
        <v>659</v>
      </c>
      <c r="Q39" s="670">
        <v>3005</v>
      </c>
      <c r="R39" s="690">
        <v>503</v>
      </c>
      <c r="S39" s="673"/>
      <c r="T39" s="673"/>
    </row>
    <row r="40" spans="1:22" ht="15.75" customHeight="1" x14ac:dyDescent="0.2">
      <c r="A40" s="578"/>
      <c r="B40" s="524" t="s">
        <v>160</v>
      </c>
      <c r="C40" s="579">
        <v>420</v>
      </c>
      <c r="D40" s="580">
        <v>168</v>
      </c>
      <c r="E40" s="580">
        <v>328</v>
      </c>
      <c r="F40" s="580">
        <v>382</v>
      </c>
      <c r="G40" s="419">
        <v>1298</v>
      </c>
      <c r="H40" s="579">
        <v>809</v>
      </c>
      <c r="I40" s="580">
        <v>164</v>
      </c>
      <c r="J40" s="580">
        <v>288</v>
      </c>
      <c r="K40" s="580">
        <v>275</v>
      </c>
      <c r="L40" s="419">
        <v>1536</v>
      </c>
      <c r="M40" s="579">
        <v>1229</v>
      </c>
      <c r="N40" s="580">
        <v>332</v>
      </c>
      <c r="O40" s="580">
        <v>616</v>
      </c>
      <c r="P40" s="580">
        <v>657</v>
      </c>
      <c r="Q40" s="419">
        <v>2834</v>
      </c>
      <c r="R40" s="581">
        <v>387</v>
      </c>
      <c r="S40" s="501"/>
      <c r="T40" s="501"/>
    </row>
    <row r="41" spans="1:22" ht="15.75" customHeight="1" thickBot="1" x14ac:dyDescent="0.25">
      <c r="A41" s="582"/>
      <c r="B41" s="583" t="s">
        <v>154</v>
      </c>
      <c r="C41" s="584">
        <v>501</v>
      </c>
      <c r="D41" s="585">
        <v>148</v>
      </c>
      <c r="E41" s="585">
        <v>339</v>
      </c>
      <c r="F41" s="585">
        <v>400</v>
      </c>
      <c r="G41" s="586">
        <v>1388</v>
      </c>
      <c r="H41" s="584">
        <v>892</v>
      </c>
      <c r="I41" s="585">
        <v>145</v>
      </c>
      <c r="J41" s="585">
        <v>299</v>
      </c>
      <c r="K41" s="585">
        <v>270</v>
      </c>
      <c r="L41" s="586">
        <v>1606</v>
      </c>
      <c r="M41" s="584">
        <v>1393</v>
      </c>
      <c r="N41" s="585">
        <v>293</v>
      </c>
      <c r="O41" s="585">
        <v>638</v>
      </c>
      <c r="P41" s="585">
        <v>670</v>
      </c>
      <c r="Q41" s="586">
        <v>2994</v>
      </c>
      <c r="R41" s="587">
        <v>291</v>
      </c>
      <c r="S41" s="501"/>
      <c r="T41" s="501"/>
    </row>
    <row r="42" spans="1:22" ht="15.75" customHeight="1" x14ac:dyDescent="0.2">
      <c r="A42" s="401" t="s">
        <v>118</v>
      </c>
    </row>
    <row r="43" spans="1:22" s="590" customFormat="1" ht="15.75" customHeight="1" x14ac:dyDescent="0.25">
      <c r="A43" s="588"/>
      <c r="B43" s="589"/>
      <c r="S43" s="591"/>
      <c r="T43" s="591"/>
    </row>
    <row r="45" spans="1:22" s="402" customFormat="1" ht="15.75" customHeight="1" thickBot="1" x14ac:dyDescent="0.25">
      <c r="A45" s="369" t="s">
        <v>529</v>
      </c>
    </row>
    <row r="46" spans="1:22" s="404" customFormat="1" ht="15.75" customHeight="1" thickBot="1" x14ac:dyDescent="0.3">
      <c r="A46" s="403"/>
      <c r="B46" s="592"/>
      <c r="C46" s="1877" t="s">
        <v>111</v>
      </c>
      <c r="D46" s="1877"/>
      <c r="E46" s="1877"/>
      <c r="F46" s="1877"/>
      <c r="G46" s="1877"/>
      <c r="H46" s="1877" t="s">
        <v>112</v>
      </c>
      <c r="I46" s="1877"/>
      <c r="J46" s="1877"/>
      <c r="K46" s="1877"/>
      <c r="L46" s="1877"/>
      <c r="M46" s="1877" t="s">
        <v>113</v>
      </c>
      <c r="N46" s="1877"/>
      <c r="O46" s="1877"/>
      <c r="P46" s="1877"/>
      <c r="Q46" s="1877"/>
      <c r="R46" s="1878"/>
    </row>
    <row r="47" spans="1:22" s="404" customFormat="1" ht="78.75" customHeight="1" thickBot="1" x14ac:dyDescent="0.3">
      <c r="A47" s="428" t="s">
        <v>2</v>
      </c>
      <c r="B47" s="405" t="s">
        <v>3</v>
      </c>
      <c r="C47" s="469" t="s">
        <v>114</v>
      </c>
      <c r="D47" s="466" t="s">
        <v>420</v>
      </c>
      <c r="E47" s="466" t="s">
        <v>421</v>
      </c>
      <c r="F47" s="466" t="s">
        <v>115</v>
      </c>
      <c r="G47" s="510" t="s">
        <v>116</v>
      </c>
      <c r="H47" s="499" t="s">
        <v>114</v>
      </c>
      <c r="I47" s="466" t="s">
        <v>420</v>
      </c>
      <c r="J47" s="466" t="s">
        <v>421</v>
      </c>
      <c r="K47" s="466" t="s">
        <v>115</v>
      </c>
      <c r="L47" s="510" t="s">
        <v>14</v>
      </c>
      <c r="M47" s="499" t="s">
        <v>114</v>
      </c>
      <c r="N47" s="466" t="s">
        <v>420</v>
      </c>
      <c r="O47" s="466" t="s">
        <v>421</v>
      </c>
      <c r="P47" s="466" t="s">
        <v>115</v>
      </c>
      <c r="Q47" s="510" t="s">
        <v>14</v>
      </c>
      <c r="R47" s="468" t="s">
        <v>117</v>
      </c>
    </row>
    <row r="48" spans="1:22" ht="15.75" customHeight="1" x14ac:dyDescent="0.2">
      <c r="A48" s="406">
        <v>1</v>
      </c>
      <c r="B48" s="407" t="s">
        <v>15</v>
      </c>
      <c r="C48" s="675">
        <v>0</v>
      </c>
      <c r="D48" s="676">
        <v>0</v>
      </c>
      <c r="E48" s="676">
        <v>0</v>
      </c>
      <c r="F48" s="676">
        <v>0</v>
      </c>
      <c r="G48" s="678">
        <f t="shared" ref="G48:G62" si="39">SUM(C48:F48)</f>
        <v>0</v>
      </c>
      <c r="H48" s="675">
        <v>0</v>
      </c>
      <c r="I48" s="676">
        <v>0</v>
      </c>
      <c r="J48" s="676">
        <v>0</v>
      </c>
      <c r="K48" s="676">
        <v>0</v>
      </c>
      <c r="L48" s="678">
        <f t="shared" ref="L48:L62" si="40">SUM(H48:K48)</f>
        <v>0</v>
      </c>
      <c r="M48" s="559">
        <f t="shared" ref="M48:M62" si="41">C48+H48</f>
        <v>0</v>
      </c>
      <c r="N48" s="560">
        <f t="shared" ref="N48:N62" si="42">D48+I48</f>
        <v>0</v>
      </c>
      <c r="O48" s="560">
        <f t="shared" ref="O48:O62" si="43">E48+J48</f>
        <v>0</v>
      </c>
      <c r="P48" s="560">
        <f t="shared" ref="P48:P62" si="44">F48+K48</f>
        <v>0</v>
      </c>
      <c r="Q48" s="562">
        <f t="shared" ref="Q48:Q62" si="45">SUM(M48:P48)</f>
        <v>0</v>
      </c>
      <c r="R48" s="692" t="s">
        <v>187</v>
      </c>
      <c r="S48" s="501"/>
      <c r="T48" s="501"/>
    </row>
    <row r="49" spans="1:22" ht="15.75" customHeight="1" x14ac:dyDescent="0.2">
      <c r="A49" s="408">
        <v>2</v>
      </c>
      <c r="B49" s="409" t="s">
        <v>16</v>
      </c>
      <c r="C49" s="679">
        <v>0</v>
      </c>
      <c r="D49" s="680">
        <v>0</v>
      </c>
      <c r="E49" s="680">
        <v>0</v>
      </c>
      <c r="F49" s="680">
        <v>0</v>
      </c>
      <c r="G49" s="682">
        <f t="shared" si="39"/>
        <v>0</v>
      </c>
      <c r="H49" s="679">
        <v>0</v>
      </c>
      <c r="I49" s="680">
        <v>0</v>
      </c>
      <c r="J49" s="680">
        <v>0</v>
      </c>
      <c r="K49" s="680">
        <v>0</v>
      </c>
      <c r="L49" s="682">
        <f t="shared" si="40"/>
        <v>0</v>
      </c>
      <c r="M49" s="563">
        <f t="shared" si="41"/>
        <v>0</v>
      </c>
      <c r="N49" s="564">
        <f t="shared" si="42"/>
        <v>0</v>
      </c>
      <c r="O49" s="564">
        <f t="shared" si="43"/>
        <v>0</v>
      </c>
      <c r="P49" s="564">
        <f t="shared" si="44"/>
        <v>0</v>
      </c>
      <c r="Q49" s="566">
        <f t="shared" si="45"/>
        <v>0</v>
      </c>
      <c r="R49" s="693" t="s">
        <v>187</v>
      </c>
      <c r="S49" s="501"/>
      <c r="T49" s="501"/>
    </row>
    <row r="50" spans="1:22" ht="15.75" customHeight="1" x14ac:dyDescent="0.2">
      <c r="A50" s="408">
        <v>3</v>
      </c>
      <c r="B50" s="409" t="s">
        <v>17</v>
      </c>
      <c r="C50" s="679">
        <v>0</v>
      </c>
      <c r="D50" s="680">
        <v>0</v>
      </c>
      <c r="E50" s="680">
        <v>0</v>
      </c>
      <c r="F50" s="680">
        <v>0</v>
      </c>
      <c r="G50" s="682">
        <f t="shared" si="39"/>
        <v>0</v>
      </c>
      <c r="H50" s="679">
        <v>0</v>
      </c>
      <c r="I50" s="680">
        <v>0</v>
      </c>
      <c r="J50" s="680">
        <v>0</v>
      </c>
      <c r="K50" s="680">
        <v>1</v>
      </c>
      <c r="L50" s="682">
        <f t="shared" si="40"/>
        <v>1</v>
      </c>
      <c r="M50" s="563">
        <f t="shared" si="41"/>
        <v>0</v>
      </c>
      <c r="N50" s="564">
        <f t="shared" si="42"/>
        <v>0</v>
      </c>
      <c r="O50" s="564">
        <f t="shared" si="43"/>
        <v>0</v>
      </c>
      <c r="P50" s="564">
        <f t="shared" si="44"/>
        <v>1</v>
      </c>
      <c r="Q50" s="566">
        <f t="shared" si="45"/>
        <v>1</v>
      </c>
      <c r="R50" s="693" t="s">
        <v>187</v>
      </c>
      <c r="S50" s="501"/>
      <c r="T50" s="501"/>
    </row>
    <row r="51" spans="1:22" ht="15.75" customHeight="1" x14ac:dyDescent="0.2">
      <c r="A51" s="408">
        <v>4</v>
      </c>
      <c r="B51" s="409" t="s">
        <v>18</v>
      </c>
      <c r="C51" s="679">
        <v>0</v>
      </c>
      <c r="D51" s="680">
        <v>0</v>
      </c>
      <c r="E51" s="680">
        <v>0</v>
      </c>
      <c r="F51" s="680">
        <v>0</v>
      </c>
      <c r="G51" s="682">
        <f t="shared" si="39"/>
        <v>0</v>
      </c>
      <c r="H51" s="679">
        <v>0</v>
      </c>
      <c r="I51" s="680">
        <v>0</v>
      </c>
      <c r="J51" s="680">
        <v>0</v>
      </c>
      <c r="K51" s="680">
        <v>0</v>
      </c>
      <c r="L51" s="682">
        <f t="shared" si="40"/>
        <v>0</v>
      </c>
      <c r="M51" s="563">
        <f t="shared" si="41"/>
        <v>0</v>
      </c>
      <c r="N51" s="564">
        <f t="shared" si="42"/>
        <v>0</v>
      </c>
      <c r="O51" s="564">
        <f t="shared" si="43"/>
        <v>0</v>
      </c>
      <c r="P51" s="564">
        <f t="shared" si="44"/>
        <v>0</v>
      </c>
      <c r="Q51" s="566">
        <f t="shared" si="45"/>
        <v>0</v>
      </c>
      <c r="R51" s="693" t="s">
        <v>187</v>
      </c>
      <c r="S51" s="501"/>
      <c r="T51" s="501"/>
    </row>
    <row r="52" spans="1:22" ht="15.75" customHeight="1" x14ac:dyDescent="0.2">
      <c r="A52" s="408">
        <v>5</v>
      </c>
      <c r="B52" s="409" t="s">
        <v>19</v>
      </c>
      <c r="C52" s="679">
        <v>0</v>
      </c>
      <c r="D52" s="680">
        <v>0</v>
      </c>
      <c r="E52" s="680">
        <v>0</v>
      </c>
      <c r="F52" s="680">
        <v>0</v>
      </c>
      <c r="G52" s="682">
        <f t="shared" si="39"/>
        <v>0</v>
      </c>
      <c r="H52" s="679">
        <v>0</v>
      </c>
      <c r="I52" s="680">
        <v>0</v>
      </c>
      <c r="J52" s="680">
        <v>1</v>
      </c>
      <c r="K52" s="680">
        <v>0</v>
      </c>
      <c r="L52" s="682">
        <f t="shared" si="40"/>
        <v>1</v>
      </c>
      <c r="M52" s="563">
        <f t="shared" si="41"/>
        <v>0</v>
      </c>
      <c r="N52" s="564">
        <f t="shared" si="42"/>
        <v>0</v>
      </c>
      <c r="O52" s="564">
        <f t="shared" si="43"/>
        <v>1</v>
      </c>
      <c r="P52" s="564">
        <f t="shared" si="44"/>
        <v>0</v>
      </c>
      <c r="Q52" s="566">
        <f t="shared" si="45"/>
        <v>1</v>
      </c>
      <c r="R52" s="693" t="s">
        <v>187</v>
      </c>
      <c r="S52" s="501"/>
      <c r="T52" s="501"/>
    </row>
    <row r="53" spans="1:22" ht="15.75" customHeight="1" x14ac:dyDescent="0.2">
      <c r="A53" s="410">
        <v>6</v>
      </c>
      <c r="B53" s="411" t="s">
        <v>20</v>
      </c>
      <c r="C53" s="679">
        <v>0</v>
      </c>
      <c r="D53" s="680">
        <v>0</v>
      </c>
      <c r="E53" s="680">
        <v>2</v>
      </c>
      <c r="F53" s="680">
        <v>0</v>
      </c>
      <c r="G53" s="682">
        <f t="shared" si="39"/>
        <v>2</v>
      </c>
      <c r="H53" s="679">
        <v>0</v>
      </c>
      <c r="I53" s="680">
        <v>0</v>
      </c>
      <c r="J53" s="680">
        <v>1</v>
      </c>
      <c r="K53" s="680">
        <v>0</v>
      </c>
      <c r="L53" s="682">
        <f t="shared" si="40"/>
        <v>1</v>
      </c>
      <c r="M53" s="563">
        <f t="shared" si="41"/>
        <v>0</v>
      </c>
      <c r="N53" s="564">
        <f t="shared" si="42"/>
        <v>0</v>
      </c>
      <c r="O53" s="564">
        <f t="shared" si="43"/>
        <v>3</v>
      </c>
      <c r="P53" s="564">
        <f t="shared" si="44"/>
        <v>0</v>
      </c>
      <c r="Q53" s="566">
        <f t="shared" si="45"/>
        <v>3</v>
      </c>
      <c r="R53" s="693" t="s">
        <v>187</v>
      </c>
      <c r="S53" s="501"/>
      <c r="T53" s="501"/>
    </row>
    <row r="54" spans="1:22" ht="15.75" customHeight="1" x14ac:dyDescent="0.2">
      <c r="A54" s="410">
        <v>7</v>
      </c>
      <c r="B54" s="411" t="s">
        <v>21</v>
      </c>
      <c r="C54" s="679">
        <v>0</v>
      </c>
      <c r="D54" s="680">
        <v>0</v>
      </c>
      <c r="E54" s="680">
        <v>1</v>
      </c>
      <c r="F54" s="680">
        <v>0</v>
      </c>
      <c r="G54" s="682">
        <f t="shared" si="39"/>
        <v>1</v>
      </c>
      <c r="H54" s="679">
        <v>0</v>
      </c>
      <c r="I54" s="680">
        <v>0</v>
      </c>
      <c r="J54" s="680">
        <v>0</v>
      </c>
      <c r="K54" s="680">
        <v>0</v>
      </c>
      <c r="L54" s="682">
        <f t="shared" si="40"/>
        <v>0</v>
      </c>
      <c r="M54" s="563">
        <f t="shared" si="41"/>
        <v>0</v>
      </c>
      <c r="N54" s="564">
        <f t="shared" si="42"/>
        <v>0</v>
      </c>
      <c r="O54" s="564">
        <f t="shared" si="43"/>
        <v>1</v>
      </c>
      <c r="P54" s="564">
        <f t="shared" si="44"/>
        <v>0</v>
      </c>
      <c r="Q54" s="566">
        <f t="shared" si="45"/>
        <v>1</v>
      </c>
      <c r="R54" s="693" t="s">
        <v>187</v>
      </c>
      <c r="S54" s="501"/>
      <c r="T54" s="501"/>
      <c r="V54" s="400" t="s">
        <v>161</v>
      </c>
    </row>
    <row r="55" spans="1:22" ht="15.75" customHeight="1" x14ac:dyDescent="0.2">
      <c r="A55" s="408">
        <v>8</v>
      </c>
      <c r="B55" s="409" t="s">
        <v>22</v>
      </c>
      <c r="C55" s="679">
        <v>0</v>
      </c>
      <c r="D55" s="680">
        <v>0</v>
      </c>
      <c r="E55" s="680">
        <v>0</v>
      </c>
      <c r="F55" s="680">
        <v>0</v>
      </c>
      <c r="G55" s="682">
        <f t="shared" si="39"/>
        <v>0</v>
      </c>
      <c r="H55" s="679">
        <v>0</v>
      </c>
      <c r="I55" s="680">
        <v>0</v>
      </c>
      <c r="J55" s="680">
        <v>0</v>
      </c>
      <c r="K55" s="680">
        <v>0</v>
      </c>
      <c r="L55" s="682">
        <f t="shared" si="40"/>
        <v>0</v>
      </c>
      <c r="M55" s="563">
        <f t="shared" si="41"/>
        <v>0</v>
      </c>
      <c r="N55" s="564">
        <f t="shared" si="42"/>
        <v>0</v>
      </c>
      <c r="O55" s="564">
        <f t="shared" si="43"/>
        <v>0</v>
      </c>
      <c r="P55" s="564">
        <f t="shared" si="44"/>
        <v>0</v>
      </c>
      <c r="Q55" s="566">
        <f t="shared" si="45"/>
        <v>0</v>
      </c>
      <c r="R55" s="693" t="s">
        <v>187</v>
      </c>
      <c r="S55" s="501"/>
      <c r="T55" s="501"/>
    </row>
    <row r="56" spans="1:22" ht="15.75" customHeight="1" x14ac:dyDescent="0.2">
      <c r="A56" s="408">
        <v>9</v>
      </c>
      <c r="B56" s="409" t="s">
        <v>23</v>
      </c>
      <c r="C56" s="679">
        <v>0</v>
      </c>
      <c r="D56" s="680">
        <v>0</v>
      </c>
      <c r="E56" s="680">
        <v>0</v>
      </c>
      <c r="F56" s="680">
        <v>0</v>
      </c>
      <c r="G56" s="682">
        <f t="shared" si="39"/>
        <v>0</v>
      </c>
      <c r="H56" s="679">
        <v>0</v>
      </c>
      <c r="I56" s="680">
        <v>0</v>
      </c>
      <c r="J56" s="680">
        <v>0</v>
      </c>
      <c r="K56" s="680">
        <v>0</v>
      </c>
      <c r="L56" s="682">
        <f t="shared" si="40"/>
        <v>0</v>
      </c>
      <c r="M56" s="563">
        <f t="shared" si="41"/>
        <v>0</v>
      </c>
      <c r="N56" s="564">
        <f t="shared" si="42"/>
        <v>0</v>
      </c>
      <c r="O56" s="564">
        <f t="shared" si="43"/>
        <v>0</v>
      </c>
      <c r="P56" s="564">
        <f t="shared" si="44"/>
        <v>0</v>
      </c>
      <c r="Q56" s="566">
        <f t="shared" si="45"/>
        <v>0</v>
      </c>
      <c r="R56" s="693" t="s">
        <v>187</v>
      </c>
      <c r="S56" s="501"/>
      <c r="T56" s="501"/>
    </row>
    <row r="57" spans="1:22" ht="15.75" customHeight="1" x14ac:dyDescent="0.2">
      <c r="A57" s="408">
        <v>10</v>
      </c>
      <c r="B57" s="409" t="s">
        <v>24</v>
      </c>
      <c r="C57" s="679">
        <v>0</v>
      </c>
      <c r="D57" s="680">
        <v>1</v>
      </c>
      <c r="E57" s="680">
        <v>0</v>
      </c>
      <c r="F57" s="680">
        <v>0</v>
      </c>
      <c r="G57" s="682">
        <f t="shared" si="39"/>
        <v>1</v>
      </c>
      <c r="H57" s="679">
        <v>0</v>
      </c>
      <c r="I57" s="680">
        <v>0</v>
      </c>
      <c r="J57" s="680">
        <v>0</v>
      </c>
      <c r="K57" s="680">
        <v>0</v>
      </c>
      <c r="L57" s="682">
        <f t="shared" si="40"/>
        <v>0</v>
      </c>
      <c r="M57" s="563">
        <f t="shared" si="41"/>
        <v>0</v>
      </c>
      <c r="N57" s="564">
        <f t="shared" si="42"/>
        <v>1</v>
      </c>
      <c r="O57" s="564">
        <f t="shared" si="43"/>
        <v>0</v>
      </c>
      <c r="P57" s="564">
        <f t="shared" si="44"/>
        <v>0</v>
      </c>
      <c r="Q57" s="566">
        <f t="shared" si="45"/>
        <v>1</v>
      </c>
      <c r="R57" s="693" t="s">
        <v>187</v>
      </c>
      <c r="S57" s="501"/>
      <c r="T57" s="501"/>
    </row>
    <row r="58" spans="1:22" ht="15.75" customHeight="1" x14ac:dyDescent="0.2">
      <c r="A58" s="410">
        <v>11</v>
      </c>
      <c r="B58" s="411" t="s">
        <v>25</v>
      </c>
      <c r="C58" s="679">
        <v>0</v>
      </c>
      <c r="D58" s="680">
        <v>0</v>
      </c>
      <c r="E58" s="680">
        <v>0</v>
      </c>
      <c r="F58" s="680">
        <v>0</v>
      </c>
      <c r="G58" s="682">
        <f t="shared" si="39"/>
        <v>0</v>
      </c>
      <c r="H58" s="679">
        <v>0</v>
      </c>
      <c r="I58" s="680">
        <v>0</v>
      </c>
      <c r="J58" s="680">
        <v>0</v>
      </c>
      <c r="K58" s="680">
        <v>0</v>
      </c>
      <c r="L58" s="682">
        <f t="shared" si="40"/>
        <v>0</v>
      </c>
      <c r="M58" s="563">
        <f t="shared" si="41"/>
        <v>0</v>
      </c>
      <c r="N58" s="564">
        <f t="shared" si="42"/>
        <v>0</v>
      </c>
      <c r="O58" s="564">
        <f t="shared" si="43"/>
        <v>0</v>
      </c>
      <c r="P58" s="564">
        <f t="shared" si="44"/>
        <v>0</v>
      </c>
      <c r="Q58" s="566">
        <f t="shared" si="45"/>
        <v>0</v>
      </c>
      <c r="R58" s="693" t="s">
        <v>187</v>
      </c>
      <c r="S58" s="501"/>
      <c r="T58" s="501"/>
    </row>
    <row r="59" spans="1:22" ht="15.75" customHeight="1" x14ac:dyDescent="0.2">
      <c r="A59" s="408">
        <v>12</v>
      </c>
      <c r="B59" s="409" t="s">
        <v>26</v>
      </c>
      <c r="C59" s="679">
        <v>0</v>
      </c>
      <c r="D59" s="680">
        <v>0</v>
      </c>
      <c r="E59" s="680">
        <v>0</v>
      </c>
      <c r="F59" s="680">
        <v>0</v>
      </c>
      <c r="G59" s="682">
        <f t="shared" si="39"/>
        <v>0</v>
      </c>
      <c r="H59" s="679">
        <v>0</v>
      </c>
      <c r="I59" s="680">
        <v>0</v>
      </c>
      <c r="J59" s="680">
        <v>0</v>
      </c>
      <c r="K59" s="680">
        <v>0</v>
      </c>
      <c r="L59" s="682">
        <f t="shared" si="40"/>
        <v>0</v>
      </c>
      <c r="M59" s="563">
        <f t="shared" si="41"/>
        <v>0</v>
      </c>
      <c r="N59" s="564">
        <f t="shared" si="42"/>
        <v>0</v>
      </c>
      <c r="O59" s="564">
        <f t="shared" si="43"/>
        <v>0</v>
      </c>
      <c r="P59" s="564">
        <f t="shared" si="44"/>
        <v>0</v>
      </c>
      <c r="Q59" s="566">
        <f t="shared" si="45"/>
        <v>0</v>
      </c>
      <c r="R59" s="693" t="s">
        <v>187</v>
      </c>
      <c r="S59" s="501"/>
      <c r="T59" s="501"/>
    </row>
    <row r="60" spans="1:22" ht="15.75" customHeight="1" x14ac:dyDescent="0.2">
      <c r="A60" s="408">
        <v>13</v>
      </c>
      <c r="B60" s="409" t="s">
        <v>27</v>
      </c>
      <c r="C60" s="679">
        <v>0</v>
      </c>
      <c r="D60" s="680">
        <v>0</v>
      </c>
      <c r="E60" s="680">
        <v>0</v>
      </c>
      <c r="F60" s="680">
        <v>0</v>
      </c>
      <c r="G60" s="682">
        <f t="shared" si="39"/>
        <v>0</v>
      </c>
      <c r="H60" s="679">
        <v>0</v>
      </c>
      <c r="I60" s="680">
        <v>0</v>
      </c>
      <c r="J60" s="680">
        <v>0</v>
      </c>
      <c r="K60" s="680">
        <v>0</v>
      </c>
      <c r="L60" s="682">
        <f t="shared" si="40"/>
        <v>0</v>
      </c>
      <c r="M60" s="563">
        <f t="shared" si="41"/>
        <v>0</v>
      </c>
      <c r="N60" s="564">
        <f t="shared" si="42"/>
        <v>0</v>
      </c>
      <c r="O60" s="564">
        <f t="shared" si="43"/>
        <v>0</v>
      </c>
      <c r="P60" s="564">
        <f t="shared" si="44"/>
        <v>0</v>
      </c>
      <c r="Q60" s="566">
        <f t="shared" si="45"/>
        <v>0</v>
      </c>
      <c r="R60" s="693" t="s">
        <v>187</v>
      </c>
      <c r="S60" s="501"/>
      <c r="T60" s="501"/>
    </row>
    <row r="61" spans="1:22" ht="15.75" customHeight="1" x14ac:dyDescent="0.2">
      <c r="A61" s="408">
        <v>14</v>
      </c>
      <c r="B61" s="409" t="s">
        <v>28</v>
      </c>
      <c r="C61" s="679">
        <v>0</v>
      </c>
      <c r="D61" s="680">
        <v>0</v>
      </c>
      <c r="E61" s="680">
        <v>0</v>
      </c>
      <c r="F61" s="680">
        <v>0</v>
      </c>
      <c r="G61" s="682">
        <f t="shared" si="39"/>
        <v>0</v>
      </c>
      <c r="H61" s="679">
        <v>0</v>
      </c>
      <c r="I61" s="680">
        <v>0</v>
      </c>
      <c r="J61" s="680">
        <v>2</v>
      </c>
      <c r="K61" s="680">
        <v>0</v>
      </c>
      <c r="L61" s="682">
        <f t="shared" si="40"/>
        <v>2</v>
      </c>
      <c r="M61" s="563">
        <f t="shared" si="41"/>
        <v>0</v>
      </c>
      <c r="N61" s="564">
        <f t="shared" si="42"/>
        <v>0</v>
      </c>
      <c r="O61" s="564">
        <f t="shared" si="43"/>
        <v>2</v>
      </c>
      <c r="P61" s="564">
        <f t="shared" si="44"/>
        <v>0</v>
      </c>
      <c r="Q61" s="566">
        <f t="shared" si="45"/>
        <v>2</v>
      </c>
      <c r="R61" s="693" t="s">
        <v>187</v>
      </c>
      <c r="S61" s="501"/>
      <c r="T61" s="501"/>
    </row>
    <row r="62" spans="1:22" ht="15.75" customHeight="1" thickBot="1" x14ac:dyDescent="0.25">
      <c r="A62" s="594">
        <v>15</v>
      </c>
      <c r="B62" s="595" t="s">
        <v>29</v>
      </c>
      <c r="C62" s="596">
        <v>0</v>
      </c>
      <c r="D62" s="695">
        <v>0</v>
      </c>
      <c r="E62" s="695">
        <v>0</v>
      </c>
      <c r="F62" s="695">
        <v>0</v>
      </c>
      <c r="G62" s="696">
        <f t="shared" si="39"/>
        <v>0</v>
      </c>
      <c r="H62" s="596">
        <v>0</v>
      </c>
      <c r="I62" s="695">
        <v>0</v>
      </c>
      <c r="J62" s="695">
        <v>0</v>
      </c>
      <c r="K62" s="695">
        <v>0</v>
      </c>
      <c r="L62" s="696">
        <f t="shared" si="40"/>
        <v>0</v>
      </c>
      <c r="M62" s="596">
        <f t="shared" si="41"/>
        <v>0</v>
      </c>
      <c r="N62" s="593">
        <f t="shared" si="42"/>
        <v>0</v>
      </c>
      <c r="O62" s="593">
        <f t="shared" si="43"/>
        <v>0</v>
      </c>
      <c r="P62" s="593">
        <f t="shared" si="44"/>
        <v>0</v>
      </c>
      <c r="Q62" s="597">
        <f t="shared" si="45"/>
        <v>0</v>
      </c>
      <c r="R62" s="697" t="s">
        <v>187</v>
      </c>
      <c r="S62" s="501"/>
      <c r="T62" s="501"/>
    </row>
    <row r="63" spans="1:22" s="450" customFormat="1" ht="15.75" customHeight="1" x14ac:dyDescent="0.25">
      <c r="A63" s="571"/>
      <c r="B63" s="572" t="s">
        <v>519</v>
      </c>
      <c r="C63" s="707">
        <f t="shared" ref="C63:Q63" si="46">SUM(C48:C62)</f>
        <v>0</v>
      </c>
      <c r="D63" s="705">
        <f t="shared" si="46"/>
        <v>1</v>
      </c>
      <c r="E63" s="705">
        <f t="shared" si="46"/>
        <v>3</v>
      </c>
      <c r="F63" s="705">
        <f t="shared" si="46"/>
        <v>0</v>
      </c>
      <c r="G63" s="575">
        <f t="shared" si="46"/>
        <v>4</v>
      </c>
      <c r="H63" s="573">
        <f t="shared" si="46"/>
        <v>0</v>
      </c>
      <c r="I63" s="574">
        <f t="shared" si="46"/>
        <v>0</v>
      </c>
      <c r="J63" s="574">
        <f t="shared" si="46"/>
        <v>4</v>
      </c>
      <c r="K63" s="574">
        <f t="shared" si="46"/>
        <v>1</v>
      </c>
      <c r="L63" s="575">
        <f t="shared" si="46"/>
        <v>5</v>
      </c>
      <c r="M63" s="573">
        <f t="shared" si="46"/>
        <v>0</v>
      </c>
      <c r="N63" s="574">
        <f t="shared" si="46"/>
        <v>1</v>
      </c>
      <c r="O63" s="574">
        <f t="shared" si="46"/>
        <v>7</v>
      </c>
      <c r="P63" s="574">
        <f t="shared" si="46"/>
        <v>1</v>
      </c>
      <c r="Q63" s="575">
        <f t="shared" si="46"/>
        <v>9</v>
      </c>
      <c r="R63" s="598" t="s">
        <v>187</v>
      </c>
      <c r="S63" s="577"/>
      <c r="T63" s="577"/>
    </row>
    <row r="64" spans="1:22" s="669" customFormat="1" ht="15.75" customHeight="1" x14ac:dyDescent="0.2">
      <c r="A64" s="687"/>
      <c r="B64" s="674" t="s">
        <v>451</v>
      </c>
      <c r="C64" s="688">
        <v>0</v>
      </c>
      <c r="D64" s="689">
        <v>1</v>
      </c>
      <c r="E64" s="689">
        <v>21</v>
      </c>
      <c r="F64" s="689">
        <v>10</v>
      </c>
      <c r="G64" s="670">
        <v>32</v>
      </c>
      <c r="H64" s="688">
        <v>0</v>
      </c>
      <c r="I64" s="689">
        <v>0</v>
      </c>
      <c r="J64" s="689">
        <v>15</v>
      </c>
      <c r="K64" s="689">
        <v>3</v>
      </c>
      <c r="L64" s="670">
        <v>18</v>
      </c>
      <c r="M64" s="688">
        <v>0</v>
      </c>
      <c r="N64" s="689">
        <v>1</v>
      </c>
      <c r="O64" s="689">
        <v>36</v>
      </c>
      <c r="P64" s="689">
        <v>13</v>
      </c>
      <c r="Q64" s="670">
        <v>50</v>
      </c>
      <c r="R64" s="698" t="s">
        <v>187</v>
      </c>
      <c r="S64" s="673"/>
      <c r="T64" s="673"/>
    </row>
    <row r="65" spans="1:34" s="669" customFormat="1" ht="15.75" customHeight="1" x14ac:dyDescent="0.2">
      <c r="A65" s="687"/>
      <c r="B65" s="674" t="s">
        <v>215</v>
      </c>
      <c r="C65" s="688">
        <v>0</v>
      </c>
      <c r="D65" s="689">
        <v>0</v>
      </c>
      <c r="E65" s="689">
        <v>0</v>
      </c>
      <c r="F65" s="689">
        <v>0</v>
      </c>
      <c r="G65" s="670">
        <v>0</v>
      </c>
      <c r="H65" s="688">
        <v>0</v>
      </c>
      <c r="I65" s="689">
        <v>0</v>
      </c>
      <c r="J65" s="689">
        <v>0</v>
      </c>
      <c r="K65" s="689">
        <v>0</v>
      </c>
      <c r="L65" s="670">
        <v>0</v>
      </c>
      <c r="M65" s="688">
        <v>0</v>
      </c>
      <c r="N65" s="689">
        <v>0</v>
      </c>
      <c r="O65" s="689">
        <v>0</v>
      </c>
      <c r="P65" s="689">
        <v>0</v>
      </c>
      <c r="Q65" s="670">
        <v>0</v>
      </c>
      <c r="R65" s="698" t="s">
        <v>187</v>
      </c>
      <c r="S65" s="673"/>
      <c r="T65" s="673"/>
    </row>
    <row r="66" spans="1:34" s="450" customFormat="1" ht="15.75" customHeight="1" x14ac:dyDescent="0.25">
      <c r="A66" s="599"/>
      <c r="B66" s="524" t="s">
        <v>160</v>
      </c>
      <c r="C66" s="579">
        <v>0</v>
      </c>
      <c r="D66" s="580">
        <v>1</v>
      </c>
      <c r="E66" s="580">
        <v>0</v>
      </c>
      <c r="F66" s="580">
        <v>0</v>
      </c>
      <c r="G66" s="419">
        <v>1</v>
      </c>
      <c r="H66" s="579">
        <v>0</v>
      </c>
      <c r="I66" s="580">
        <v>0</v>
      </c>
      <c r="J66" s="580">
        <v>0</v>
      </c>
      <c r="K66" s="580">
        <v>0</v>
      </c>
      <c r="L66" s="419">
        <v>0</v>
      </c>
      <c r="M66" s="579">
        <v>0</v>
      </c>
      <c r="N66" s="580">
        <v>1</v>
      </c>
      <c r="O66" s="580">
        <v>0</v>
      </c>
      <c r="P66" s="580">
        <v>0</v>
      </c>
      <c r="Q66" s="419">
        <v>1</v>
      </c>
      <c r="R66" s="600" t="s">
        <v>187</v>
      </c>
      <c r="S66" s="577"/>
      <c r="T66" s="577"/>
    </row>
    <row r="67" spans="1:34" s="450" customFormat="1" ht="15.75" customHeight="1" thickBot="1" x14ac:dyDescent="0.3">
      <c r="A67" s="601"/>
      <c r="B67" s="583" t="s">
        <v>154</v>
      </c>
      <c r="C67" s="584">
        <v>0</v>
      </c>
      <c r="D67" s="585">
        <v>1</v>
      </c>
      <c r="E67" s="585">
        <v>1</v>
      </c>
      <c r="F67" s="585">
        <v>0</v>
      </c>
      <c r="G67" s="586">
        <v>2</v>
      </c>
      <c r="H67" s="584">
        <v>0</v>
      </c>
      <c r="I67" s="585">
        <v>0</v>
      </c>
      <c r="J67" s="585">
        <v>0</v>
      </c>
      <c r="K67" s="585">
        <v>0</v>
      </c>
      <c r="L67" s="586">
        <v>0</v>
      </c>
      <c r="M67" s="584">
        <v>0</v>
      </c>
      <c r="N67" s="585">
        <v>1</v>
      </c>
      <c r="O67" s="585">
        <v>1</v>
      </c>
      <c r="P67" s="585">
        <v>0</v>
      </c>
      <c r="Q67" s="586">
        <v>2</v>
      </c>
      <c r="R67" s="602" t="s">
        <v>187</v>
      </c>
      <c r="S67" s="577"/>
      <c r="T67" s="577"/>
    </row>
    <row r="68" spans="1:34" ht="15.75" customHeight="1" x14ac:dyDescent="0.2">
      <c r="A68" s="401" t="s">
        <v>118</v>
      </c>
    </row>
    <row r="71" spans="1:34" s="402" customFormat="1" ht="15.75" customHeight="1" thickBot="1" x14ac:dyDescent="0.25">
      <c r="A71" s="369" t="s">
        <v>530</v>
      </c>
    </row>
    <row r="72" spans="1:34" s="404" customFormat="1" ht="15.75" customHeight="1" thickBot="1" x14ac:dyDescent="0.3">
      <c r="A72" s="426"/>
      <c r="B72" s="427"/>
      <c r="C72" s="1840" t="s">
        <v>111</v>
      </c>
      <c r="D72" s="1840"/>
      <c r="E72" s="1840"/>
      <c r="F72" s="1840"/>
      <c r="G72" s="1840"/>
      <c r="H72" s="1840" t="s">
        <v>112</v>
      </c>
      <c r="I72" s="1840"/>
      <c r="J72" s="1840"/>
      <c r="K72" s="1840"/>
      <c r="L72" s="1840"/>
      <c r="M72" s="1840" t="s">
        <v>113</v>
      </c>
      <c r="N72" s="1840"/>
      <c r="O72" s="1840"/>
      <c r="P72" s="1840"/>
      <c r="Q72" s="1840"/>
      <c r="R72" s="1840"/>
    </row>
    <row r="73" spans="1:34" s="404" customFormat="1" ht="78" customHeight="1" thickBot="1" x14ac:dyDescent="0.3">
      <c r="A73" s="428" t="s">
        <v>2</v>
      </c>
      <c r="B73" s="405" t="s">
        <v>3</v>
      </c>
      <c r="C73" s="469" t="s">
        <v>114</v>
      </c>
      <c r="D73" s="466" t="s">
        <v>420</v>
      </c>
      <c r="E73" s="466" t="s">
        <v>421</v>
      </c>
      <c r="F73" s="466" t="s">
        <v>115</v>
      </c>
      <c r="G73" s="510" t="s">
        <v>116</v>
      </c>
      <c r="H73" s="499" t="s">
        <v>114</v>
      </c>
      <c r="I73" s="466" t="s">
        <v>420</v>
      </c>
      <c r="J73" s="466" t="s">
        <v>421</v>
      </c>
      <c r="K73" s="466" t="s">
        <v>115</v>
      </c>
      <c r="L73" s="510" t="s">
        <v>14</v>
      </c>
      <c r="M73" s="499" t="s">
        <v>114</v>
      </c>
      <c r="N73" s="466" t="s">
        <v>420</v>
      </c>
      <c r="O73" s="466" t="s">
        <v>421</v>
      </c>
      <c r="P73" s="466" t="s">
        <v>115</v>
      </c>
      <c r="Q73" s="510" t="s">
        <v>14</v>
      </c>
      <c r="R73" s="719" t="s">
        <v>117</v>
      </c>
    </row>
    <row r="74" spans="1:34" ht="15.75" customHeight="1" x14ac:dyDescent="0.2">
      <c r="A74" s="432">
        <v>1</v>
      </c>
      <c r="B74" s="407" t="s">
        <v>15</v>
      </c>
      <c r="C74" s="675">
        <v>0</v>
      </c>
      <c r="D74" s="676">
        <v>12</v>
      </c>
      <c r="E74" s="676">
        <v>5</v>
      </c>
      <c r="F74" s="676">
        <v>21</v>
      </c>
      <c r="G74" s="562">
        <f t="shared" ref="G74:G88" si="47">SUM(C74:F74)</f>
        <v>38</v>
      </c>
      <c r="H74" s="675">
        <v>0</v>
      </c>
      <c r="I74" s="676">
        <v>17</v>
      </c>
      <c r="J74" s="676">
        <v>7</v>
      </c>
      <c r="K74" s="676">
        <v>10</v>
      </c>
      <c r="L74" s="561">
        <f t="shared" ref="L74:L88" si="48">SUM(H74:K74)</f>
        <v>34</v>
      </c>
      <c r="M74" s="559">
        <f t="shared" ref="M74:M88" si="49">C74+H74</f>
        <v>0</v>
      </c>
      <c r="N74" s="560">
        <f t="shared" ref="N74:N88" si="50">D74+I74</f>
        <v>29</v>
      </c>
      <c r="O74" s="560">
        <f t="shared" ref="O74:O88" si="51">E74+J74</f>
        <v>12</v>
      </c>
      <c r="P74" s="560">
        <f t="shared" ref="P74:P88" si="52">F74+K74</f>
        <v>31</v>
      </c>
      <c r="Q74" s="562">
        <f t="shared" ref="Q74:Q88" si="53">SUM(M74:P74)</f>
        <v>72</v>
      </c>
      <c r="R74" s="1122">
        <v>0</v>
      </c>
      <c r="S74" s="501"/>
      <c r="T74" s="856"/>
      <c r="U74" s="855"/>
      <c r="V74" s="856"/>
      <c r="W74" s="856"/>
      <c r="X74" s="856"/>
      <c r="Y74" s="856"/>
      <c r="Z74" s="856"/>
      <c r="AA74" s="856"/>
      <c r="AB74" s="856"/>
      <c r="AC74" s="856"/>
      <c r="AD74" s="856"/>
      <c r="AE74" s="856"/>
      <c r="AF74" s="856"/>
      <c r="AG74" s="856"/>
      <c r="AH74" s="856"/>
    </row>
    <row r="75" spans="1:34" ht="15.75" customHeight="1" x14ac:dyDescent="0.2">
      <c r="A75" s="436">
        <v>2</v>
      </c>
      <c r="B75" s="409" t="s">
        <v>16</v>
      </c>
      <c r="C75" s="679">
        <v>1</v>
      </c>
      <c r="D75" s="680">
        <v>0</v>
      </c>
      <c r="E75" s="680">
        <v>4</v>
      </c>
      <c r="F75" s="680">
        <v>16</v>
      </c>
      <c r="G75" s="566">
        <f t="shared" si="47"/>
        <v>21</v>
      </c>
      <c r="H75" s="679">
        <v>0</v>
      </c>
      <c r="I75" s="680">
        <v>0</v>
      </c>
      <c r="J75" s="680">
        <v>4</v>
      </c>
      <c r="K75" s="680">
        <v>14</v>
      </c>
      <c r="L75" s="565">
        <f t="shared" si="48"/>
        <v>18</v>
      </c>
      <c r="M75" s="563">
        <f t="shared" si="49"/>
        <v>1</v>
      </c>
      <c r="N75" s="564">
        <f t="shared" si="50"/>
        <v>0</v>
      </c>
      <c r="O75" s="564">
        <f t="shared" si="51"/>
        <v>8</v>
      </c>
      <c r="P75" s="564">
        <f t="shared" si="52"/>
        <v>30</v>
      </c>
      <c r="Q75" s="566">
        <f t="shared" si="53"/>
        <v>39</v>
      </c>
      <c r="R75" s="1123">
        <v>0</v>
      </c>
      <c r="S75" s="501"/>
      <c r="T75" s="856"/>
      <c r="U75" s="855"/>
      <c r="V75" s="856"/>
      <c r="W75" s="856"/>
      <c r="X75" s="856"/>
      <c r="Y75" s="856"/>
      <c r="Z75" s="856"/>
      <c r="AA75" s="856"/>
      <c r="AB75" s="856"/>
      <c r="AC75" s="856"/>
      <c r="AD75" s="856"/>
      <c r="AE75" s="856"/>
      <c r="AF75" s="856"/>
      <c r="AG75" s="856"/>
      <c r="AH75" s="856"/>
    </row>
    <row r="76" spans="1:34" ht="15.75" customHeight="1" x14ac:dyDescent="0.2">
      <c r="A76" s="436">
        <v>3</v>
      </c>
      <c r="B76" s="409" t="s">
        <v>17</v>
      </c>
      <c r="C76" s="679">
        <v>2</v>
      </c>
      <c r="D76" s="680">
        <v>0</v>
      </c>
      <c r="E76" s="680">
        <v>8</v>
      </c>
      <c r="F76" s="680">
        <v>28</v>
      </c>
      <c r="G76" s="566">
        <f t="shared" si="47"/>
        <v>38</v>
      </c>
      <c r="H76" s="679">
        <v>0</v>
      </c>
      <c r="I76" s="680">
        <v>0</v>
      </c>
      <c r="J76" s="680">
        <v>9</v>
      </c>
      <c r="K76" s="680">
        <v>20</v>
      </c>
      <c r="L76" s="565">
        <f t="shared" si="48"/>
        <v>29</v>
      </c>
      <c r="M76" s="563">
        <f t="shared" si="49"/>
        <v>2</v>
      </c>
      <c r="N76" s="564">
        <f t="shared" si="50"/>
        <v>0</v>
      </c>
      <c r="O76" s="564">
        <f t="shared" si="51"/>
        <v>17</v>
      </c>
      <c r="P76" s="564">
        <f t="shared" si="52"/>
        <v>48</v>
      </c>
      <c r="Q76" s="566">
        <f t="shared" si="53"/>
        <v>67</v>
      </c>
      <c r="R76" s="1123">
        <v>0</v>
      </c>
      <c r="S76" s="501"/>
      <c r="T76" s="856"/>
      <c r="U76" s="855"/>
      <c r="V76" s="856"/>
      <c r="W76" s="856"/>
      <c r="X76" s="856"/>
      <c r="Y76" s="856"/>
      <c r="Z76" s="856"/>
      <c r="AA76" s="856"/>
      <c r="AB76" s="856"/>
      <c r="AC76" s="856"/>
      <c r="AD76" s="856"/>
      <c r="AE76" s="856"/>
      <c r="AF76" s="856"/>
      <c r="AG76" s="856"/>
      <c r="AH76" s="856"/>
    </row>
    <row r="77" spans="1:34" ht="15.75" customHeight="1" x14ac:dyDescent="0.2">
      <c r="A77" s="436">
        <v>4</v>
      </c>
      <c r="B77" s="409" t="s">
        <v>18</v>
      </c>
      <c r="C77" s="679">
        <v>0</v>
      </c>
      <c r="D77" s="680">
        <v>0</v>
      </c>
      <c r="E77" s="680">
        <v>0</v>
      </c>
      <c r="F77" s="680">
        <v>43</v>
      </c>
      <c r="G77" s="566">
        <f t="shared" si="47"/>
        <v>43</v>
      </c>
      <c r="H77" s="679">
        <v>0</v>
      </c>
      <c r="I77" s="680">
        <v>0</v>
      </c>
      <c r="J77" s="680">
        <v>1</v>
      </c>
      <c r="K77" s="680">
        <v>36</v>
      </c>
      <c r="L77" s="565">
        <f t="shared" si="48"/>
        <v>37</v>
      </c>
      <c r="M77" s="563">
        <f t="shared" si="49"/>
        <v>0</v>
      </c>
      <c r="N77" s="564">
        <f t="shared" si="50"/>
        <v>0</v>
      </c>
      <c r="O77" s="564">
        <f t="shared" si="51"/>
        <v>1</v>
      </c>
      <c r="P77" s="564">
        <f t="shared" si="52"/>
        <v>79</v>
      </c>
      <c r="Q77" s="566">
        <f t="shared" si="53"/>
        <v>80</v>
      </c>
      <c r="R77" s="1123">
        <v>0</v>
      </c>
      <c r="S77" s="501"/>
      <c r="T77" s="856"/>
      <c r="U77" s="855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</row>
    <row r="78" spans="1:34" ht="15.75" customHeight="1" x14ac:dyDescent="0.2">
      <c r="A78" s="436">
        <v>5</v>
      </c>
      <c r="B78" s="409" t="s">
        <v>19</v>
      </c>
      <c r="C78" s="679">
        <v>0</v>
      </c>
      <c r="D78" s="680">
        <v>3</v>
      </c>
      <c r="E78" s="680">
        <v>8</v>
      </c>
      <c r="F78" s="680">
        <v>25</v>
      </c>
      <c r="G78" s="566">
        <f t="shared" si="47"/>
        <v>36</v>
      </c>
      <c r="H78" s="679">
        <v>0</v>
      </c>
      <c r="I78" s="680">
        <v>5</v>
      </c>
      <c r="J78" s="680">
        <v>18</v>
      </c>
      <c r="K78" s="680">
        <v>9</v>
      </c>
      <c r="L78" s="565">
        <f t="shared" si="48"/>
        <v>32</v>
      </c>
      <c r="M78" s="563">
        <f t="shared" si="49"/>
        <v>0</v>
      </c>
      <c r="N78" s="564">
        <f t="shared" si="50"/>
        <v>8</v>
      </c>
      <c r="O78" s="564">
        <f t="shared" si="51"/>
        <v>26</v>
      </c>
      <c r="P78" s="564">
        <f t="shared" si="52"/>
        <v>34</v>
      </c>
      <c r="Q78" s="566">
        <f t="shared" si="53"/>
        <v>68</v>
      </c>
      <c r="R78" s="1123">
        <v>0</v>
      </c>
      <c r="S78" s="501"/>
      <c r="T78" s="501"/>
    </row>
    <row r="79" spans="1:34" ht="15.75" customHeight="1" x14ac:dyDescent="0.2">
      <c r="A79" s="440">
        <v>6</v>
      </c>
      <c r="B79" s="411" t="s">
        <v>20</v>
      </c>
      <c r="C79" s="679">
        <v>0</v>
      </c>
      <c r="D79" s="680">
        <v>0</v>
      </c>
      <c r="E79" s="680">
        <v>16</v>
      </c>
      <c r="F79" s="680">
        <v>9</v>
      </c>
      <c r="G79" s="566">
        <f t="shared" si="47"/>
        <v>25</v>
      </c>
      <c r="H79" s="679">
        <v>0</v>
      </c>
      <c r="I79" s="680">
        <v>0</v>
      </c>
      <c r="J79" s="680">
        <v>14</v>
      </c>
      <c r="K79" s="680">
        <v>2</v>
      </c>
      <c r="L79" s="565">
        <f t="shared" si="48"/>
        <v>16</v>
      </c>
      <c r="M79" s="563">
        <f t="shared" si="49"/>
        <v>0</v>
      </c>
      <c r="N79" s="564">
        <f t="shared" si="50"/>
        <v>0</v>
      </c>
      <c r="O79" s="564">
        <f t="shared" si="51"/>
        <v>30</v>
      </c>
      <c r="P79" s="564">
        <f t="shared" si="52"/>
        <v>11</v>
      </c>
      <c r="Q79" s="566">
        <f t="shared" si="53"/>
        <v>41</v>
      </c>
      <c r="R79" s="1123">
        <v>0</v>
      </c>
      <c r="S79" s="501"/>
      <c r="T79" s="501"/>
    </row>
    <row r="80" spans="1:34" ht="15.75" customHeight="1" x14ac:dyDescent="0.2">
      <c r="A80" s="440">
        <v>7</v>
      </c>
      <c r="B80" s="411" t="s">
        <v>21</v>
      </c>
      <c r="C80" s="679">
        <v>1</v>
      </c>
      <c r="D80" s="680">
        <v>0</v>
      </c>
      <c r="E80" s="680">
        <v>22</v>
      </c>
      <c r="F80" s="680">
        <v>3</v>
      </c>
      <c r="G80" s="566">
        <f t="shared" si="47"/>
        <v>26</v>
      </c>
      <c r="H80" s="679">
        <v>1</v>
      </c>
      <c r="I80" s="680">
        <v>1</v>
      </c>
      <c r="J80" s="680">
        <v>21</v>
      </c>
      <c r="K80" s="680">
        <v>3</v>
      </c>
      <c r="L80" s="565">
        <f t="shared" si="48"/>
        <v>26</v>
      </c>
      <c r="M80" s="563">
        <f t="shared" si="49"/>
        <v>2</v>
      </c>
      <c r="N80" s="564">
        <f t="shared" si="50"/>
        <v>1</v>
      </c>
      <c r="O80" s="564">
        <f t="shared" si="51"/>
        <v>43</v>
      </c>
      <c r="P80" s="564">
        <f t="shared" si="52"/>
        <v>6</v>
      </c>
      <c r="Q80" s="566">
        <f t="shared" si="53"/>
        <v>52</v>
      </c>
      <c r="R80" s="1123">
        <v>0</v>
      </c>
      <c r="S80" s="501"/>
      <c r="T80" s="501"/>
    </row>
    <row r="81" spans="1:20" ht="15.75" customHeight="1" x14ac:dyDescent="0.2">
      <c r="A81" s="436">
        <v>8</v>
      </c>
      <c r="B81" s="409" t="s">
        <v>22</v>
      </c>
      <c r="C81" s="679">
        <v>0</v>
      </c>
      <c r="D81" s="680">
        <v>9</v>
      </c>
      <c r="E81" s="680">
        <v>35</v>
      </c>
      <c r="F81" s="680">
        <v>25</v>
      </c>
      <c r="G81" s="566">
        <f t="shared" si="47"/>
        <v>69</v>
      </c>
      <c r="H81" s="679">
        <v>0</v>
      </c>
      <c r="I81" s="680">
        <v>2</v>
      </c>
      <c r="J81" s="680">
        <v>25</v>
      </c>
      <c r="K81" s="680">
        <v>11</v>
      </c>
      <c r="L81" s="565">
        <f t="shared" si="48"/>
        <v>38</v>
      </c>
      <c r="M81" s="563">
        <f t="shared" si="49"/>
        <v>0</v>
      </c>
      <c r="N81" s="564">
        <f t="shared" si="50"/>
        <v>11</v>
      </c>
      <c r="O81" s="564">
        <f t="shared" si="51"/>
        <v>60</v>
      </c>
      <c r="P81" s="564">
        <f t="shared" si="52"/>
        <v>36</v>
      </c>
      <c r="Q81" s="566">
        <f t="shared" si="53"/>
        <v>107</v>
      </c>
      <c r="R81" s="1123">
        <v>0</v>
      </c>
      <c r="S81" s="501"/>
      <c r="T81" s="501"/>
    </row>
    <row r="82" spans="1:20" ht="15.75" customHeight="1" x14ac:dyDescent="0.2">
      <c r="A82" s="436">
        <v>9</v>
      </c>
      <c r="B82" s="409" t="s">
        <v>23</v>
      </c>
      <c r="C82" s="679">
        <v>0</v>
      </c>
      <c r="D82" s="680">
        <v>0</v>
      </c>
      <c r="E82" s="680">
        <v>17</v>
      </c>
      <c r="F82" s="680">
        <v>11</v>
      </c>
      <c r="G82" s="566">
        <f t="shared" si="47"/>
        <v>28</v>
      </c>
      <c r="H82" s="679">
        <v>0</v>
      </c>
      <c r="I82" s="680">
        <v>0</v>
      </c>
      <c r="J82" s="680">
        <v>17</v>
      </c>
      <c r="K82" s="680">
        <v>4</v>
      </c>
      <c r="L82" s="565">
        <f t="shared" si="48"/>
        <v>21</v>
      </c>
      <c r="M82" s="563">
        <f t="shared" si="49"/>
        <v>0</v>
      </c>
      <c r="N82" s="564">
        <f t="shared" si="50"/>
        <v>0</v>
      </c>
      <c r="O82" s="564">
        <f t="shared" si="51"/>
        <v>34</v>
      </c>
      <c r="P82" s="564">
        <f t="shared" si="52"/>
        <v>15</v>
      </c>
      <c r="Q82" s="566">
        <f t="shared" si="53"/>
        <v>49</v>
      </c>
      <c r="R82" s="1123">
        <v>0</v>
      </c>
      <c r="S82" s="501"/>
      <c r="T82" s="501"/>
    </row>
    <row r="83" spans="1:20" ht="15.75" customHeight="1" x14ac:dyDescent="0.2">
      <c r="A83" s="436">
        <v>10</v>
      </c>
      <c r="B83" s="409" t="s">
        <v>24</v>
      </c>
      <c r="C83" s="679">
        <v>0</v>
      </c>
      <c r="D83" s="680">
        <v>9</v>
      </c>
      <c r="E83" s="680">
        <v>16</v>
      </c>
      <c r="F83" s="680">
        <v>10</v>
      </c>
      <c r="G83" s="566">
        <f t="shared" si="47"/>
        <v>35</v>
      </c>
      <c r="H83" s="679">
        <v>0</v>
      </c>
      <c r="I83" s="680">
        <v>2</v>
      </c>
      <c r="J83" s="680">
        <v>6</v>
      </c>
      <c r="K83" s="680">
        <v>6</v>
      </c>
      <c r="L83" s="565">
        <f t="shared" si="48"/>
        <v>14</v>
      </c>
      <c r="M83" s="563">
        <f t="shared" si="49"/>
        <v>0</v>
      </c>
      <c r="N83" s="564">
        <f t="shared" si="50"/>
        <v>11</v>
      </c>
      <c r="O83" s="564">
        <f t="shared" si="51"/>
        <v>22</v>
      </c>
      <c r="P83" s="564">
        <f t="shared" si="52"/>
        <v>16</v>
      </c>
      <c r="Q83" s="566">
        <f t="shared" si="53"/>
        <v>49</v>
      </c>
      <c r="R83" s="1123">
        <v>0</v>
      </c>
      <c r="S83" s="501"/>
      <c r="T83" s="501"/>
    </row>
    <row r="84" spans="1:20" ht="15.75" customHeight="1" x14ac:dyDescent="0.2">
      <c r="A84" s="440">
        <v>11</v>
      </c>
      <c r="B84" s="411" t="s">
        <v>25</v>
      </c>
      <c r="C84" s="679">
        <v>0</v>
      </c>
      <c r="D84" s="680">
        <v>6</v>
      </c>
      <c r="E84" s="680">
        <v>21</v>
      </c>
      <c r="F84" s="680">
        <v>20</v>
      </c>
      <c r="G84" s="566">
        <f t="shared" si="47"/>
        <v>47</v>
      </c>
      <c r="H84" s="679">
        <v>0</v>
      </c>
      <c r="I84" s="680">
        <v>1</v>
      </c>
      <c r="J84" s="680">
        <v>17</v>
      </c>
      <c r="K84" s="680">
        <v>9</v>
      </c>
      <c r="L84" s="565">
        <f t="shared" si="48"/>
        <v>27</v>
      </c>
      <c r="M84" s="563">
        <f t="shared" si="49"/>
        <v>0</v>
      </c>
      <c r="N84" s="564">
        <f t="shared" si="50"/>
        <v>7</v>
      </c>
      <c r="O84" s="564">
        <f t="shared" si="51"/>
        <v>38</v>
      </c>
      <c r="P84" s="564">
        <f t="shared" si="52"/>
        <v>29</v>
      </c>
      <c r="Q84" s="566">
        <f t="shared" si="53"/>
        <v>74</v>
      </c>
      <c r="R84" s="1123">
        <v>0</v>
      </c>
      <c r="S84" s="501"/>
      <c r="T84" s="501"/>
    </row>
    <row r="85" spans="1:20" ht="15.75" customHeight="1" x14ac:dyDescent="0.2">
      <c r="A85" s="436">
        <v>12</v>
      </c>
      <c r="B85" s="409" t="s">
        <v>26</v>
      </c>
      <c r="C85" s="679">
        <v>0</v>
      </c>
      <c r="D85" s="680">
        <v>5</v>
      </c>
      <c r="E85" s="680">
        <v>22</v>
      </c>
      <c r="F85" s="680">
        <v>13</v>
      </c>
      <c r="G85" s="566">
        <f t="shared" si="47"/>
        <v>40</v>
      </c>
      <c r="H85" s="679">
        <v>0</v>
      </c>
      <c r="I85" s="680">
        <v>3</v>
      </c>
      <c r="J85" s="680">
        <v>14</v>
      </c>
      <c r="K85" s="680">
        <v>8</v>
      </c>
      <c r="L85" s="565">
        <f t="shared" si="48"/>
        <v>25</v>
      </c>
      <c r="M85" s="563">
        <f t="shared" si="49"/>
        <v>0</v>
      </c>
      <c r="N85" s="564">
        <f t="shared" si="50"/>
        <v>8</v>
      </c>
      <c r="O85" s="564">
        <f t="shared" si="51"/>
        <v>36</v>
      </c>
      <c r="P85" s="564">
        <f t="shared" si="52"/>
        <v>21</v>
      </c>
      <c r="Q85" s="566">
        <f t="shared" si="53"/>
        <v>65</v>
      </c>
      <c r="R85" s="1123">
        <v>0</v>
      </c>
      <c r="S85" s="501"/>
      <c r="T85" s="501"/>
    </row>
    <row r="86" spans="1:20" ht="15.75" customHeight="1" x14ac:dyDescent="0.2">
      <c r="A86" s="436">
        <v>13</v>
      </c>
      <c r="B86" s="409" t="s">
        <v>27</v>
      </c>
      <c r="C86" s="679">
        <v>0</v>
      </c>
      <c r="D86" s="680">
        <v>2</v>
      </c>
      <c r="E86" s="680">
        <v>11</v>
      </c>
      <c r="F86" s="680">
        <v>8</v>
      </c>
      <c r="G86" s="566">
        <f t="shared" si="47"/>
        <v>21</v>
      </c>
      <c r="H86" s="679">
        <v>0</v>
      </c>
      <c r="I86" s="680">
        <v>7</v>
      </c>
      <c r="J86" s="680">
        <v>10</v>
      </c>
      <c r="K86" s="680">
        <v>13</v>
      </c>
      <c r="L86" s="565">
        <f t="shared" si="48"/>
        <v>30</v>
      </c>
      <c r="M86" s="563">
        <f t="shared" si="49"/>
        <v>0</v>
      </c>
      <c r="N86" s="564">
        <f t="shared" si="50"/>
        <v>9</v>
      </c>
      <c r="O86" s="564">
        <f t="shared" si="51"/>
        <v>21</v>
      </c>
      <c r="P86" s="564">
        <f t="shared" si="52"/>
        <v>21</v>
      </c>
      <c r="Q86" s="566">
        <f t="shared" si="53"/>
        <v>51</v>
      </c>
      <c r="R86" s="1123">
        <v>0</v>
      </c>
      <c r="S86" s="501"/>
      <c r="T86" s="501"/>
    </row>
    <row r="87" spans="1:20" ht="15.75" customHeight="1" x14ac:dyDescent="0.2">
      <c r="A87" s="436">
        <v>14</v>
      </c>
      <c r="B87" s="409" t="s">
        <v>28</v>
      </c>
      <c r="C87" s="679">
        <v>1</v>
      </c>
      <c r="D87" s="680">
        <v>0</v>
      </c>
      <c r="E87" s="680">
        <v>23</v>
      </c>
      <c r="F87" s="680">
        <v>24</v>
      </c>
      <c r="G87" s="566">
        <f t="shared" si="47"/>
        <v>48</v>
      </c>
      <c r="H87" s="679">
        <v>1</v>
      </c>
      <c r="I87" s="680">
        <v>0</v>
      </c>
      <c r="J87" s="680">
        <v>14</v>
      </c>
      <c r="K87" s="680">
        <v>12</v>
      </c>
      <c r="L87" s="565">
        <f t="shared" si="48"/>
        <v>27</v>
      </c>
      <c r="M87" s="563">
        <f t="shared" si="49"/>
        <v>2</v>
      </c>
      <c r="N87" s="564">
        <f t="shared" si="50"/>
        <v>0</v>
      </c>
      <c r="O87" s="564">
        <f t="shared" si="51"/>
        <v>37</v>
      </c>
      <c r="P87" s="564">
        <f t="shared" si="52"/>
        <v>36</v>
      </c>
      <c r="Q87" s="566">
        <f t="shared" si="53"/>
        <v>75</v>
      </c>
      <c r="R87" s="1123">
        <v>0</v>
      </c>
      <c r="S87" s="501"/>
      <c r="T87" s="501"/>
    </row>
    <row r="88" spans="1:20" ht="15.75" customHeight="1" thickBot="1" x14ac:dyDescent="0.25">
      <c r="A88" s="441">
        <v>15</v>
      </c>
      <c r="B88" s="412" t="s">
        <v>29</v>
      </c>
      <c r="C88" s="596">
        <v>0</v>
      </c>
      <c r="D88" s="695">
        <v>2</v>
      </c>
      <c r="E88" s="695">
        <v>28</v>
      </c>
      <c r="F88" s="695">
        <v>32</v>
      </c>
      <c r="G88" s="570">
        <f t="shared" si="47"/>
        <v>62</v>
      </c>
      <c r="H88" s="596">
        <v>0</v>
      </c>
      <c r="I88" s="695">
        <v>2</v>
      </c>
      <c r="J88" s="695">
        <v>14</v>
      </c>
      <c r="K88" s="695">
        <v>10</v>
      </c>
      <c r="L88" s="569">
        <f t="shared" si="48"/>
        <v>26</v>
      </c>
      <c r="M88" s="596">
        <f t="shared" si="49"/>
        <v>0</v>
      </c>
      <c r="N88" s="593">
        <f t="shared" si="50"/>
        <v>4</v>
      </c>
      <c r="O88" s="593">
        <f t="shared" si="51"/>
        <v>42</v>
      </c>
      <c r="P88" s="593">
        <f t="shared" si="52"/>
        <v>42</v>
      </c>
      <c r="Q88" s="597">
        <f t="shared" si="53"/>
        <v>88</v>
      </c>
      <c r="R88" s="1124">
        <v>0</v>
      </c>
      <c r="S88" s="501"/>
      <c r="T88" s="501"/>
    </row>
    <row r="89" spans="1:20" s="450" customFormat="1" ht="15.75" customHeight="1" x14ac:dyDescent="0.25">
      <c r="A89" s="571"/>
      <c r="B89" s="572" t="s">
        <v>519</v>
      </c>
      <c r="C89" s="573">
        <f t="shared" ref="C89:R89" si="54">SUM(C74:C88)</f>
        <v>5</v>
      </c>
      <c r="D89" s="574">
        <f t="shared" si="54"/>
        <v>48</v>
      </c>
      <c r="E89" s="574">
        <f t="shared" si="54"/>
        <v>236</v>
      </c>
      <c r="F89" s="574">
        <f t="shared" si="54"/>
        <v>288</v>
      </c>
      <c r="G89" s="575">
        <f t="shared" si="54"/>
        <v>577</v>
      </c>
      <c r="H89" s="573">
        <f t="shared" si="54"/>
        <v>2</v>
      </c>
      <c r="I89" s="574">
        <f t="shared" si="54"/>
        <v>40</v>
      </c>
      <c r="J89" s="574">
        <f t="shared" si="54"/>
        <v>191</v>
      </c>
      <c r="K89" s="574">
        <f t="shared" si="54"/>
        <v>167</v>
      </c>
      <c r="L89" s="575">
        <f t="shared" si="54"/>
        <v>400</v>
      </c>
      <c r="M89" s="573">
        <f t="shared" si="54"/>
        <v>7</v>
      </c>
      <c r="N89" s="574">
        <f t="shared" si="54"/>
        <v>88</v>
      </c>
      <c r="O89" s="574">
        <f t="shared" si="54"/>
        <v>427</v>
      </c>
      <c r="P89" s="574">
        <f t="shared" si="54"/>
        <v>455</v>
      </c>
      <c r="Q89" s="575">
        <f t="shared" si="54"/>
        <v>977</v>
      </c>
      <c r="R89" s="576">
        <f t="shared" si="54"/>
        <v>0</v>
      </c>
      <c r="S89" s="577"/>
      <c r="T89" s="577"/>
    </row>
    <row r="90" spans="1:20" s="669" customFormat="1" ht="15.75" customHeight="1" x14ac:dyDescent="0.2">
      <c r="A90" s="687"/>
      <c r="B90" s="674" t="s">
        <v>451</v>
      </c>
      <c r="C90" s="688">
        <v>6</v>
      </c>
      <c r="D90" s="689">
        <v>57</v>
      </c>
      <c r="E90" s="689">
        <v>227</v>
      </c>
      <c r="F90" s="689">
        <v>268</v>
      </c>
      <c r="G90" s="670">
        <v>558</v>
      </c>
      <c r="H90" s="688">
        <v>2</v>
      </c>
      <c r="I90" s="689">
        <v>46</v>
      </c>
      <c r="J90" s="689">
        <v>197</v>
      </c>
      <c r="K90" s="689">
        <v>149</v>
      </c>
      <c r="L90" s="670">
        <v>394</v>
      </c>
      <c r="M90" s="688">
        <v>8</v>
      </c>
      <c r="N90" s="689">
        <v>103</v>
      </c>
      <c r="O90" s="689">
        <v>424</v>
      </c>
      <c r="P90" s="689">
        <v>417</v>
      </c>
      <c r="Q90" s="670">
        <v>952</v>
      </c>
      <c r="R90" s="690">
        <v>1</v>
      </c>
      <c r="S90" s="673"/>
      <c r="T90" s="673"/>
    </row>
    <row r="91" spans="1:20" s="669" customFormat="1" ht="15.75" customHeight="1" x14ac:dyDescent="0.2">
      <c r="A91" s="687"/>
      <c r="B91" s="674" t="s">
        <v>215</v>
      </c>
      <c r="C91" s="688">
        <v>5</v>
      </c>
      <c r="D91" s="689">
        <v>61</v>
      </c>
      <c r="E91" s="689">
        <v>236</v>
      </c>
      <c r="F91" s="689">
        <v>262</v>
      </c>
      <c r="G91" s="670">
        <v>564</v>
      </c>
      <c r="H91" s="688">
        <v>2</v>
      </c>
      <c r="I91" s="689">
        <v>52</v>
      </c>
      <c r="J91" s="689">
        <v>190</v>
      </c>
      <c r="K91" s="689">
        <v>140</v>
      </c>
      <c r="L91" s="670">
        <v>384</v>
      </c>
      <c r="M91" s="688">
        <v>7</v>
      </c>
      <c r="N91" s="689">
        <v>113</v>
      </c>
      <c r="O91" s="689">
        <v>426</v>
      </c>
      <c r="P91" s="689">
        <v>402</v>
      </c>
      <c r="Q91" s="670">
        <v>948</v>
      </c>
      <c r="R91" s="690">
        <v>0</v>
      </c>
      <c r="S91" s="673"/>
      <c r="T91" s="673"/>
    </row>
    <row r="92" spans="1:20" s="450" customFormat="1" ht="15.75" customHeight="1" x14ac:dyDescent="0.25">
      <c r="A92" s="599"/>
      <c r="B92" s="524" t="s">
        <v>160</v>
      </c>
      <c r="C92" s="579">
        <v>7</v>
      </c>
      <c r="D92" s="580">
        <v>60</v>
      </c>
      <c r="E92" s="580">
        <v>232</v>
      </c>
      <c r="F92" s="580">
        <v>248</v>
      </c>
      <c r="G92" s="419">
        <v>547</v>
      </c>
      <c r="H92" s="579">
        <v>5</v>
      </c>
      <c r="I92" s="580">
        <v>48</v>
      </c>
      <c r="J92" s="580">
        <v>202</v>
      </c>
      <c r="K92" s="580">
        <v>143</v>
      </c>
      <c r="L92" s="419">
        <v>398</v>
      </c>
      <c r="M92" s="579">
        <v>12</v>
      </c>
      <c r="N92" s="580">
        <v>108</v>
      </c>
      <c r="O92" s="580">
        <v>434</v>
      </c>
      <c r="P92" s="580">
        <v>391</v>
      </c>
      <c r="Q92" s="419">
        <v>945</v>
      </c>
      <c r="R92" s="581">
        <v>2</v>
      </c>
      <c r="S92" s="577"/>
      <c r="T92" s="577"/>
    </row>
    <row r="93" spans="1:20" s="450" customFormat="1" ht="15.75" customHeight="1" thickBot="1" x14ac:dyDescent="0.3">
      <c r="A93" s="601"/>
      <c r="B93" s="583" t="s">
        <v>154</v>
      </c>
      <c r="C93" s="584">
        <v>11</v>
      </c>
      <c r="D93" s="585">
        <v>65</v>
      </c>
      <c r="E93" s="585">
        <v>234</v>
      </c>
      <c r="F93" s="585">
        <v>275</v>
      </c>
      <c r="G93" s="586">
        <v>585</v>
      </c>
      <c r="H93" s="584">
        <v>11</v>
      </c>
      <c r="I93" s="585">
        <v>48</v>
      </c>
      <c r="J93" s="585">
        <v>209</v>
      </c>
      <c r="K93" s="585">
        <v>133</v>
      </c>
      <c r="L93" s="586">
        <v>401</v>
      </c>
      <c r="M93" s="584">
        <v>22</v>
      </c>
      <c r="N93" s="585">
        <v>113</v>
      </c>
      <c r="O93" s="585">
        <v>443</v>
      </c>
      <c r="P93" s="585">
        <v>408</v>
      </c>
      <c r="Q93" s="586">
        <v>986</v>
      </c>
      <c r="R93" s="587">
        <v>3</v>
      </c>
      <c r="S93" s="577"/>
      <c r="T93" s="577"/>
    </row>
    <row r="94" spans="1:20" ht="15.75" customHeight="1" x14ac:dyDescent="0.2">
      <c r="A94" s="401" t="s">
        <v>118</v>
      </c>
    </row>
    <row r="96" spans="1:20" s="402" customFormat="1" ht="15.75" customHeight="1" thickBot="1" x14ac:dyDescent="0.25">
      <c r="A96" s="369" t="s">
        <v>531</v>
      </c>
    </row>
    <row r="97" spans="1:34" s="404" customFormat="1" ht="15.75" customHeight="1" thickBot="1" x14ac:dyDescent="0.3">
      <c r="A97" s="426"/>
      <c r="B97" s="427"/>
      <c r="C97" s="1840" t="s">
        <v>111</v>
      </c>
      <c r="D97" s="1840"/>
      <c r="E97" s="1840"/>
      <c r="F97" s="1840"/>
      <c r="G97" s="1840"/>
      <c r="H97" s="1840" t="s">
        <v>112</v>
      </c>
      <c r="I97" s="1840"/>
      <c r="J97" s="1840"/>
      <c r="K97" s="1840"/>
      <c r="L97" s="1840"/>
      <c r="M97" s="1879" t="s">
        <v>113</v>
      </c>
      <c r="N97" s="1879"/>
      <c r="O97" s="1879"/>
      <c r="P97" s="1879"/>
      <c r="Q97" s="1879"/>
      <c r="R97" s="1879"/>
    </row>
    <row r="98" spans="1:34" s="404" customFormat="1" ht="78" customHeight="1" thickBot="1" x14ac:dyDescent="0.3">
      <c r="A98" s="428" t="s">
        <v>2</v>
      </c>
      <c r="B98" s="405" t="s">
        <v>3</v>
      </c>
      <c r="C98" s="469" t="s">
        <v>114</v>
      </c>
      <c r="D98" s="466" t="s">
        <v>420</v>
      </c>
      <c r="E98" s="466" t="s">
        <v>421</v>
      </c>
      <c r="F98" s="466" t="s">
        <v>115</v>
      </c>
      <c r="G98" s="510" t="s">
        <v>116</v>
      </c>
      <c r="H98" s="499" t="s">
        <v>114</v>
      </c>
      <c r="I98" s="466" t="s">
        <v>420</v>
      </c>
      <c r="J98" s="466" t="s">
        <v>421</v>
      </c>
      <c r="K98" s="466" t="s">
        <v>115</v>
      </c>
      <c r="L98" s="715" t="s">
        <v>14</v>
      </c>
      <c r="M98" s="710" t="s">
        <v>114</v>
      </c>
      <c r="N98" s="716" t="s">
        <v>420</v>
      </c>
      <c r="O98" s="716" t="s">
        <v>421</v>
      </c>
      <c r="P98" s="716" t="s">
        <v>115</v>
      </c>
      <c r="Q98" s="713" t="s">
        <v>14</v>
      </c>
      <c r="R98" s="1125" t="s">
        <v>117</v>
      </c>
    </row>
    <row r="99" spans="1:34" ht="15.75" customHeight="1" x14ac:dyDescent="0.2">
      <c r="A99" s="432">
        <v>1</v>
      </c>
      <c r="B99" s="407" t="s">
        <v>15</v>
      </c>
      <c r="C99" s="714">
        <v>4</v>
      </c>
      <c r="D99" s="676">
        <v>19</v>
      </c>
      <c r="E99" s="676">
        <v>4</v>
      </c>
      <c r="F99" s="676">
        <v>11</v>
      </c>
      <c r="G99" s="562">
        <f t="shared" ref="G99:G113" si="55">SUM(C99:F99)</f>
        <v>38</v>
      </c>
      <c r="H99" s="714">
        <v>5</v>
      </c>
      <c r="I99" s="676">
        <v>13</v>
      </c>
      <c r="J99" s="676">
        <v>4</v>
      </c>
      <c r="K99" s="676">
        <v>9</v>
      </c>
      <c r="L99" s="678">
        <f t="shared" ref="L99:L113" si="56">SUM(H99:K99)</f>
        <v>31</v>
      </c>
      <c r="M99" s="714">
        <f t="shared" ref="M99:M113" si="57">C99+H99</f>
        <v>9</v>
      </c>
      <c r="N99" s="676">
        <f t="shared" ref="N99:N113" si="58">D99+I99</f>
        <v>32</v>
      </c>
      <c r="O99" s="676">
        <f t="shared" ref="O99:O113" si="59">E99+J99</f>
        <v>8</v>
      </c>
      <c r="P99" s="676">
        <f t="shared" ref="P99:P113" si="60">F99+K99</f>
        <v>20</v>
      </c>
      <c r="Q99" s="678">
        <f t="shared" ref="Q99:Q113" si="61">SUM(M99:P99)</f>
        <v>69</v>
      </c>
      <c r="R99" s="1122">
        <v>9</v>
      </c>
      <c r="S99" s="501"/>
      <c r="T99" s="717"/>
    </row>
    <row r="100" spans="1:34" ht="15.75" customHeight="1" x14ac:dyDescent="0.2">
      <c r="A100" s="436">
        <v>2</v>
      </c>
      <c r="B100" s="409" t="s">
        <v>16</v>
      </c>
      <c r="C100" s="691">
        <v>2</v>
      </c>
      <c r="D100" s="680">
        <v>0</v>
      </c>
      <c r="E100" s="680">
        <v>5</v>
      </c>
      <c r="F100" s="680">
        <v>13</v>
      </c>
      <c r="G100" s="566">
        <f t="shared" si="55"/>
        <v>20</v>
      </c>
      <c r="H100" s="691">
        <v>7</v>
      </c>
      <c r="I100" s="680">
        <v>0</v>
      </c>
      <c r="J100" s="680">
        <v>4</v>
      </c>
      <c r="K100" s="680">
        <v>14</v>
      </c>
      <c r="L100" s="682">
        <f t="shared" si="56"/>
        <v>25</v>
      </c>
      <c r="M100" s="691">
        <f t="shared" si="57"/>
        <v>9</v>
      </c>
      <c r="N100" s="680">
        <f t="shared" si="58"/>
        <v>0</v>
      </c>
      <c r="O100" s="680">
        <f t="shared" si="59"/>
        <v>9</v>
      </c>
      <c r="P100" s="680">
        <f t="shared" si="60"/>
        <v>27</v>
      </c>
      <c r="Q100" s="682">
        <f t="shared" si="61"/>
        <v>45</v>
      </c>
      <c r="R100" s="1123">
        <v>5</v>
      </c>
      <c r="S100" s="501"/>
      <c r="T100" s="717"/>
    </row>
    <row r="101" spans="1:34" ht="15.75" customHeight="1" x14ac:dyDescent="0.2">
      <c r="A101" s="436">
        <v>3</v>
      </c>
      <c r="B101" s="409" t="s">
        <v>17</v>
      </c>
      <c r="C101" s="691">
        <v>16</v>
      </c>
      <c r="D101" s="680">
        <v>2</v>
      </c>
      <c r="E101" s="680">
        <v>2</v>
      </c>
      <c r="F101" s="680">
        <v>23</v>
      </c>
      <c r="G101" s="566">
        <f t="shared" si="55"/>
        <v>43</v>
      </c>
      <c r="H101" s="691">
        <v>26</v>
      </c>
      <c r="I101" s="680">
        <v>2</v>
      </c>
      <c r="J101" s="680">
        <v>1</v>
      </c>
      <c r="K101" s="680">
        <v>19</v>
      </c>
      <c r="L101" s="682">
        <f t="shared" si="56"/>
        <v>48</v>
      </c>
      <c r="M101" s="691">
        <f t="shared" si="57"/>
        <v>42</v>
      </c>
      <c r="N101" s="680">
        <f t="shared" si="58"/>
        <v>4</v>
      </c>
      <c r="O101" s="680">
        <f t="shared" si="59"/>
        <v>3</v>
      </c>
      <c r="P101" s="680">
        <f t="shared" si="60"/>
        <v>42</v>
      </c>
      <c r="Q101" s="682">
        <f t="shared" si="61"/>
        <v>91</v>
      </c>
      <c r="R101" s="1123">
        <v>1</v>
      </c>
      <c r="S101" s="501"/>
      <c r="T101" s="858"/>
      <c r="U101" s="857"/>
      <c r="V101" s="858"/>
      <c r="W101" s="858"/>
      <c r="X101" s="858"/>
      <c r="Y101" s="858"/>
      <c r="Z101" s="858"/>
      <c r="AA101" s="858"/>
      <c r="AB101" s="858"/>
      <c r="AC101" s="858"/>
      <c r="AD101" s="858"/>
      <c r="AE101" s="858"/>
      <c r="AF101" s="858"/>
      <c r="AG101" s="858"/>
      <c r="AH101" s="858"/>
    </row>
    <row r="102" spans="1:34" ht="15.75" customHeight="1" x14ac:dyDescent="0.2">
      <c r="A102" s="436">
        <v>4</v>
      </c>
      <c r="B102" s="603" t="s">
        <v>18</v>
      </c>
      <c r="C102" s="691">
        <v>4</v>
      </c>
      <c r="D102" s="680">
        <v>1</v>
      </c>
      <c r="E102" s="680">
        <v>0</v>
      </c>
      <c r="F102" s="680">
        <v>23</v>
      </c>
      <c r="G102" s="566">
        <f t="shared" si="55"/>
        <v>28</v>
      </c>
      <c r="H102" s="691">
        <v>3</v>
      </c>
      <c r="I102" s="680">
        <v>1</v>
      </c>
      <c r="J102" s="680">
        <v>0</v>
      </c>
      <c r="K102" s="680">
        <v>11</v>
      </c>
      <c r="L102" s="682">
        <f t="shared" si="56"/>
        <v>15</v>
      </c>
      <c r="M102" s="691">
        <f t="shared" si="57"/>
        <v>7</v>
      </c>
      <c r="N102" s="680">
        <f t="shared" si="58"/>
        <v>2</v>
      </c>
      <c r="O102" s="680">
        <f t="shared" si="59"/>
        <v>0</v>
      </c>
      <c r="P102" s="680">
        <f t="shared" si="60"/>
        <v>34</v>
      </c>
      <c r="Q102" s="682">
        <f t="shared" si="61"/>
        <v>43</v>
      </c>
      <c r="R102" s="1123">
        <v>3</v>
      </c>
      <c r="S102" s="501"/>
      <c r="T102" s="858"/>
      <c r="U102" s="857"/>
      <c r="V102" s="858"/>
      <c r="W102" s="858"/>
      <c r="X102" s="858"/>
      <c r="Y102" s="858"/>
      <c r="Z102" s="858"/>
      <c r="AA102" s="858"/>
      <c r="AB102" s="858"/>
      <c r="AC102" s="858"/>
      <c r="AD102" s="858"/>
      <c r="AE102" s="858"/>
      <c r="AF102" s="858"/>
      <c r="AG102" s="858"/>
      <c r="AH102" s="858"/>
    </row>
    <row r="103" spans="1:34" ht="15.75" customHeight="1" x14ac:dyDescent="0.2">
      <c r="A103" s="436">
        <v>5</v>
      </c>
      <c r="B103" s="603" t="s">
        <v>19</v>
      </c>
      <c r="C103" s="691">
        <v>1</v>
      </c>
      <c r="D103" s="680">
        <v>11</v>
      </c>
      <c r="E103" s="680">
        <v>5</v>
      </c>
      <c r="F103" s="680">
        <v>4</v>
      </c>
      <c r="G103" s="566">
        <f t="shared" si="55"/>
        <v>21</v>
      </c>
      <c r="H103" s="691">
        <v>0</v>
      </c>
      <c r="I103" s="680">
        <v>8</v>
      </c>
      <c r="J103" s="680">
        <v>4</v>
      </c>
      <c r="K103" s="680">
        <v>8</v>
      </c>
      <c r="L103" s="682">
        <f t="shared" si="56"/>
        <v>20</v>
      </c>
      <c r="M103" s="691">
        <f t="shared" si="57"/>
        <v>1</v>
      </c>
      <c r="N103" s="680">
        <f t="shared" si="58"/>
        <v>19</v>
      </c>
      <c r="O103" s="680">
        <f t="shared" si="59"/>
        <v>9</v>
      </c>
      <c r="P103" s="680">
        <f t="shared" si="60"/>
        <v>12</v>
      </c>
      <c r="Q103" s="682">
        <f t="shared" si="61"/>
        <v>41</v>
      </c>
      <c r="R103" s="1123">
        <v>0</v>
      </c>
      <c r="S103" s="501"/>
      <c r="T103" s="858"/>
      <c r="U103" s="857"/>
      <c r="V103" s="858"/>
      <c r="W103" s="858"/>
      <c r="X103" s="858"/>
      <c r="Y103" s="858"/>
      <c r="Z103" s="858"/>
      <c r="AA103" s="858"/>
      <c r="AB103" s="858"/>
      <c r="AC103" s="858"/>
      <c r="AD103" s="858"/>
      <c r="AE103" s="858"/>
      <c r="AF103" s="858"/>
      <c r="AG103" s="858"/>
      <c r="AH103" s="858"/>
    </row>
    <row r="104" spans="1:34" ht="15.75" customHeight="1" x14ac:dyDescent="0.2">
      <c r="A104" s="440">
        <v>6</v>
      </c>
      <c r="B104" s="604" t="s">
        <v>20</v>
      </c>
      <c r="C104" s="691">
        <v>0</v>
      </c>
      <c r="D104" s="680">
        <v>1</v>
      </c>
      <c r="E104" s="680">
        <v>1</v>
      </c>
      <c r="F104" s="680">
        <v>3</v>
      </c>
      <c r="G104" s="566">
        <f t="shared" si="55"/>
        <v>5</v>
      </c>
      <c r="H104" s="691">
        <v>0</v>
      </c>
      <c r="I104" s="680">
        <v>2</v>
      </c>
      <c r="J104" s="680">
        <v>3</v>
      </c>
      <c r="K104" s="680">
        <v>4</v>
      </c>
      <c r="L104" s="682">
        <f t="shared" si="56"/>
        <v>9</v>
      </c>
      <c r="M104" s="691">
        <f t="shared" si="57"/>
        <v>0</v>
      </c>
      <c r="N104" s="680">
        <f t="shared" si="58"/>
        <v>3</v>
      </c>
      <c r="O104" s="680">
        <f t="shared" si="59"/>
        <v>4</v>
      </c>
      <c r="P104" s="680">
        <f t="shared" si="60"/>
        <v>7</v>
      </c>
      <c r="Q104" s="682">
        <f t="shared" si="61"/>
        <v>14</v>
      </c>
      <c r="R104" s="1123">
        <v>4</v>
      </c>
      <c r="S104" s="501"/>
      <c r="T104" s="858"/>
      <c r="U104" s="857"/>
      <c r="V104" s="858"/>
      <c r="W104" s="858"/>
      <c r="X104" s="858"/>
      <c r="Y104" s="858"/>
      <c r="Z104" s="858"/>
      <c r="AA104" s="858"/>
      <c r="AB104" s="858"/>
      <c r="AC104" s="858"/>
      <c r="AD104" s="858"/>
      <c r="AE104" s="858"/>
      <c r="AF104" s="858"/>
      <c r="AG104" s="858"/>
      <c r="AH104" s="858"/>
    </row>
    <row r="105" spans="1:34" ht="15.75" customHeight="1" x14ac:dyDescent="0.2">
      <c r="A105" s="440">
        <v>7</v>
      </c>
      <c r="B105" s="604" t="s">
        <v>21</v>
      </c>
      <c r="C105" s="691">
        <v>3</v>
      </c>
      <c r="D105" s="680">
        <v>0</v>
      </c>
      <c r="E105" s="680">
        <v>16</v>
      </c>
      <c r="F105" s="680">
        <v>1</v>
      </c>
      <c r="G105" s="566">
        <f t="shared" si="55"/>
        <v>20</v>
      </c>
      <c r="H105" s="691">
        <v>2</v>
      </c>
      <c r="I105" s="680">
        <v>1</v>
      </c>
      <c r="J105" s="680">
        <v>15</v>
      </c>
      <c r="K105" s="680">
        <v>0</v>
      </c>
      <c r="L105" s="682">
        <f t="shared" si="56"/>
        <v>18</v>
      </c>
      <c r="M105" s="691">
        <f t="shared" si="57"/>
        <v>5</v>
      </c>
      <c r="N105" s="680">
        <f t="shared" si="58"/>
        <v>1</v>
      </c>
      <c r="O105" s="680">
        <f t="shared" si="59"/>
        <v>31</v>
      </c>
      <c r="P105" s="680">
        <f t="shared" si="60"/>
        <v>1</v>
      </c>
      <c r="Q105" s="682">
        <f t="shared" si="61"/>
        <v>38</v>
      </c>
      <c r="R105" s="1123">
        <v>0</v>
      </c>
      <c r="S105" s="501"/>
      <c r="T105" s="718"/>
    </row>
    <row r="106" spans="1:34" ht="15.75" customHeight="1" x14ac:dyDescent="0.2">
      <c r="A106" s="436">
        <v>8</v>
      </c>
      <c r="B106" s="603" t="s">
        <v>22</v>
      </c>
      <c r="C106" s="691">
        <v>3</v>
      </c>
      <c r="D106" s="680">
        <v>2</v>
      </c>
      <c r="E106" s="680">
        <v>11</v>
      </c>
      <c r="F106" s="680">
        <v>5</v>
      </c>
      <c r="G106" s="566">
        <f t="shared" si="55"/>
        <v>21</v>
      </c>
      <c r="H106" s="691">
        <v>1</v>
      </c>
      <c r="I106" s="680">
        <v>2</v>
      </c>
      <c r="J106" s="680">
        <v>5</v>
      </c>
      <c r="K106" s="680">
        <v>2</v>
      </c>
      <c r="L106" s="682">
        <f t="shared" si="56"/>
        <v>10</v>
      </c>
      <c r="M106" s="691">
        <f t="shared" si="57"/>
        <v>4</v>
      </c>
      <c r="N106" s="680">
        <f t="shared" si="58"/>
        <v>4</v>
      </c>
      <c r="O106" s="680">
        <f t="shared" si="59"/>
        <v>16</v>
      </c>
      <c r="P106" s="680">
        <f t="shared" si="60"/>
        <v>7</v>
      </c>
      <c r="Q106" s="682">
        <f t="shared" si="61"/>
        <v>31</v>
      </c>
      <c r="R106" s="1123">
        <v>4</v>
      </c>
      <c r="S106" s="501"/>
      <c r="T106" s="501"/>
    </row>
    <row r="107" spans="1:34" ht="15.75" customHeight="1" x14ac:dyDescent="0.2">
      <c r="A107" s="436">
        <v>9</v>
      </c>
      <c r="B107" s="603" t="s">
        <v>23</v>
      </c>
      <c r="C107" s="691">
        <v>0</v>
      </c>
      <c r="D107" s="680">
        <v>2</v>
      </c>
      <c r="E107" s="680">
        <v>7</v>
      </c>
      <c r="F107" s="680">
        <v>3</v>
      </c>
      <c r="G107" s="566">
        <f t="shared" si="55"/>
        <v>12</v>
      </c>
      <c r="H107" s="691">
        <v>0</v>
      </c>
      <c r="I107" s="680">
        <v>0</v>
      </c>
      <c r="J107" s="680">
        <v>7</v>
      </c>
      <c r="K107" s="680">
        <v>1</v>
      </c>
      <c r="L107" s="682">
        <f t="shared" si="56"/>
        <v>8</v>
      </c>
      <c r="M107" s="691">
        <f t="shared" si="57"/>
        <v>0</v>
      </c>
      <c r="N107" s="680">
        <f t="shared" si="58"/>
        <v>2</v>
      </c>
      <c r="O107" s="680">
        <f t="shared" si="59"/>
        <v>14</v>
      </c>
      <c r="P107" s="680">
        <f t="shared" si="60"/>
        <v>4</v>
      </c>
      <c r="Q107" s="682">
        <f t="shared" si="61"/>
        <v>20</v>
      </c>
      <c r="R107" s="1123">
        <v>0</v>
      </c>
      <c r="S107" s="501"/>
      <c r="T107" s="860"/>
      <c r="U107" s="859"/>
      <c r="V107" s="860"/>
      <c r="W107" s="860"/>
      <c r="X107" s="860"/>
      <c r="Y107" s="860"/>
      <c r="Z107" s="860"/>
      <c r="AA107" s="860"/>
      <c r="AB107" s="860"/>
      <c r="AC107" s="860"/>
      <c r="AD107" s="860"/>
      <c r="AE107" s="860"/>
      <c r="AF107" s="860"/>
      <c r="AG107" s="860"/>
      <c r="AH107" s="860"/>
    </row>
    <row r="108" spans="1:34" ht="15.75" customHeight="1" x14ac:dyDescent="0.2">
      <c r="A108" s="436">
        <v>10</v>
      </c>
      <c r="B108" s="603" t="s">
        <v>24</v>
      </c>
      <c r="C108" s="691">
        <v>0</v>
      </c>
      <c r="D108" s="680">
        <v>15</v>
      </c>
      <c r="E108" s="680">
        <v>7</v>
      </c>
      <c r="F108" s="680">
        <v>3</v>
      </c>
      <c r="G108" s="566">
        <f t="shared" si="55"/>
        <v>25</v>
      </c>
      <c r="H108" s="691">
        <v>0</v>
      </c>
      <c r="I108" s="680">
        <v>17</v>
      </c>
      <c r="J108" s="680">
        <v>9</v>
      </c>
      <c r="K108" s="680">
        <v>6</v>
      </c>
      <c r="L108" s="682">
        <f t="shared" si="56"/>
        <v>32</v>
      </c>
      <c r="M108" s="691">
        <f t="shared" si="57"/>
        <v>0</v>
      </c>
      <c r="N108" s="680">
        <f t="shared" si="58"/>
        <v>32</v>
      </c>
      <c r="O108" s="680">
        <f t="shared" si="59"/>
        <v>16</v>
      </c>
      <c r="P108" s="680">
        <f t="shared" si="60"/>
        <v>9</v>
      </c>
      <c r="Q108" s="682">
        <f t="shared" si="61"/>
        <v>57</v>
      </c>
      <c r="R108" s="1123">
        <v>0</v>
      </c>
      <c r="S108" s="501"/>
      <c r="T108" s="501"/>
    </row>
    <row r="109" spans="1:34" ht="15.75" customHeight="1" x14ac:dyDescent="0.2">
      <c r="A109" s="440">
        <v>11</v>
      </c>
      <c r="B109" s="604" t="s">
        <v>25</v>
      </c>
      <c r="C109" s="691">
        <v>2</v>
      </c>
      <c r="D109" s="680">
        <v>7</v>
      </c>
      <c r="E109" s="680">
        <v>5</v>
      </c>
      <c r="F109" s="680">
        <v>8</v>
      </c>
      <c r="G109" s="566">
        <f t="shared" si="55"/>
        <v>22</v>
      </c>
      <c r="H109" s="691">
        <v>6</v>
      </c>
      <c r="I109" s="680">
        <v>6</v>
      </c>
      <c r="J109" s="680">
        <v>2</v>
      </c>
      <c r="K109" s="680">
        <v>7</v>
      </c>
      <c r="L109" s="682">
        <f t="shared" si="56"/>
        <v>21</v>
      </c>
      <c r="M109" s="691">
        <f t="shared" si="57"/>
        <v>8</v>
      </c>
      <c r="N109" s="680">
        <f t="shared" si="58"/>
        <v>13</v>
      </c>
      <c r="O109" s="680">
        <f t="shared" si="59"/>
        <v>7</v>
      </c>
      <c r="P109" s="680">
        <f t="shared" si="60"/>
        <v>15</v>
      </c>
      <c r="Q109" s="682">
        <f t="shared" si="61"/>
        <v>43</v>
      </c>
      <c r="R109" s="1123">
        <v>0</v>
      </c>
      <c r="S109" s="501"/>
      <c r="T109" s="501"/>
      <c r="V109" s="400" t="s">
        <v>161</v>
      </c>
    </row>
    <row r="110" spans="1:34" ht="15.75" customHeight="1" x14ac:dyDescent="0.2">
      <c r="A110" s="436">
        <v>12</v>
      </c>
      <c r="B110" s="603" t="s">
        <v>26</v>
      </c>
      <c r="C110" s="691">
        <v>1</v>
      </c>
      <c r="D110" s="680">
        <v>5</v>
      </c>
      <c r="E110" s="680">
        <v>12</v>
      </c>
      <c r="F110" s="680">
        <v>8</v>
      </c>
      <c r="G110" s="566">
        <f t="shared" si="55"/>
        <v>26</v>
      </c>
      <c r="H110" s="691">
        <v>0</v>
      </c>
      <c r="I110" s="680">
        <v>2</v>
      </c>
      <c r="J110" s="680">
        <v>5</v>
      </c>
      <c r="K110" s="680">
        <v>5</v>
      </c>
      <c r="L110" s="682">
        <f t="shared" si="56"/>
        <v>12</v>
      </c>
      <c r="M110" s="691">
        <f t="shared" si="57"/>
        <v>1</v>
      </c>
      <c r="N110" s="680">
        <f t="shared" si="58"/>
        <v>7</v>
      </c>
      <c r="O110" s="680">
        <f t="shared" si="59"/>
        <v>17</v>
      </c>
      <c r="P110" s="680">
        <f t="shared" si="60"/>
        <v>13</v>
      </c>
      <c r="Q110" s="682">
        <f t="shared" si="61"/>
        <v>38</v>
      </c>
      <c r="R110" s="1123">
        <v>0</v>
      </c>
      <c r="S110" s="501"/>
      <c r="T110" s="501"/>
    </row>
    <row r="111" spans="1:34" ht="15.75" customHeight="1" x14ac:dyDescent="0.2">
      <c r="A111" s="436">
        <v>13</v>
      </c>
      <c r="B111" s="603" t="s">
        <v>27</v>
      </c>
      <c r="C111" s="691">
        <v>16</v>
      </c>
      <c r="D111" s="680">
        <v>2</v>
      </c>
      <c r="E111" s="680">
        <v>10</v>
      </c>
      <c r="F111" s="680">
        <v>8</v>
      </c>
      <c r="G111" s="566">
        <f t="shared" si="55"/>
        <v>36</v>
      </c>
      <c r="H111" s="691">
        <v>6</v>
      </c>
      <c r="I111" s="680">
        <v>3</v>
      </c>
      <c r="J111" s="680">
        <v>13</v>
      </c>
      <c r="K111" s="680">
        <v>3</v>
      </c>
      <c r="L111" s="682">
        <f t="shared" si="56"/>
        <v>25</v>
      </c>
      <c r="M111" s="691">
        <f t="shared" si="57"/>
        <v>22</v>
      </c>
      <c r="N111" s="680">
        <f t="shared" si="58"/>
        <v>5</v>
      </c>
      <c r="O111" s="680">
        <f t="shared" si="59"/>
        <v>23</v>
      </c>
      <c r="P111" s="680">
        <f t="shared" si="60"/>
        <v>11</v>
      </c>
      <c r="Q111" s="682">
        <f t="shared" si="61"/>
        <v>61</v>
      </c>
      <c r="R111" s="1123">
        <v>0</v>
      </c>
      <c r="S111" s="501"/>
      <c r="T111" s="501"/>
    </row>
    <row r="112" spans="1:34" ht="15.75" customHeight="1" x14ac:dyDescent="0.2">
      <c r="A112" s="436">
        <v>14</v>
      </c>
      <c r="B112" s="603" t="s">
        <v>28</v>
      </c>
      <c r="C112" s="691">
        <v>5</v>
      </c>
      <c r="D112" s="680">
        <v>1</v>
      </c>
      <c r="E112" s="680">
        <v>11</v>
      </c>
      <c r="F112" s="680">
        <v>11</v>
      </c>
      <c r="G112" s="566">
        <f t="shared" si="55"/>
        <v>28</v>
      </c>
      <c r="H112" s="691">
        <v>1</v>
      </c>
      <c r="I112" s="680">
        <v>1</v>
      </c>
      <c r="J112" s="680">
        <v>13</v>
      </c>
      <c r="K112" s="680">
        <v>14</v>
      </c>
      <c r="L112" s="682">
        <f t="shared" si="56"/>
        <v>29</v>
      </c>
      <c r="M112" s="691">
        <f t="shared" si="57"/>
        <v>6</v>
      </c>
      <c r="N112" s="680">
        <f t="shared" si="58"/>
        <v>2</v>
      </c>
      <c r="O112" s="680">
        <f t="shared" si="59"/>
        <v>24</v>
      </c>
      <c r="P112" s="680">
        <f t="shared" si="60"/>
        <v>25</v>
      </c>
      <c r="Q112" s="682">
        <f t="shared" si="61"/>
        <v>57</v>
      </c>
      <c r="R112" s="1123">
        <v>0</v>
      </c>
      <c r="S112" s="501"/>
      <c r="T112" s="501"/>
    </row>
    <row r="113" spans="1:34" ht="15.75" customHeight="1" thickBot="1" x14ac:dyDescent="0.25">
      <c r="A113" s="441">
        <v>15</v>
      </c>
      <c r="B113" s="605" t="s">
        <v>29</v>
      </c>
      <c r="C113" s="694">
        <v>1</v>
      </c>
      <c r="D113" s="695">
        <v>0</v>
      </c>
      <c r="E113" s="695">
        <v>6</v>
      </c>
      <c r="F113" s="695">
        <v>5</v>
      </c>
      <c r="G113" s="570">
        <f t="shared" si="55"/>
        <v>12</v>
      </c>
      <c r="H113" s="694">
        <v>0</v>
      </c>
      <c r="I113" s="695">
        <v>0</v>
      </c>
      <c r="J113" s="695">
        <v>7</v>
      </c>
      <c r="K113" s="695">
        <v>3</v>
      </c>
      <c r="L113" s="686">
        <f t="shared" si="56"/>
        <v>10</v>
      </c>
      <c r="M113" s="694">
        <f t="shared" si="57"/>
        <v>1</v>
      </c>
      <c r="N113" s="695">
        <f t="shared" si="58"/>
        <v>0</v>
      </c>
      <c r="O113" s="695">
        <f t="shared" si="59"/>
        <v>13</v>
      </c>
      <c r="P113" s="695">
        <f t="shared" si="60"/>
        <v>8</v>
      </c>
      <c r="Q113" s="696">
        <f t="shared" si="61"/>
        <v>22</v>
      </c>
      <c r="R113" s="1124">
        <v>0</v>
      </c>
      <c r="S113" s="501"/>
      <c r="T113" s="501"/>
    </row>
    <row r="114" spans="1:34" s="450" customFormat="1" ht="15.75" customHeight="1" x14ac:dyDescent="0.25">
      <c r="A114" s="571"/>
      <c r="B114" s="572" t="s">
        <v>519</v>
      </c>
      <c r="C114" s="606">
        <f t="shared" ref="C114:R114" si="62">SUM(C99:C113)</f>
        <v>58</v>
      </c>
      <c r="D114" s="574">
        <f t="shared" si="62"/>
        <v>68</v>
      </c>
      <c r="E114" s="574">
        <f t="shared" si="62"/>
        <v>102</v>
      </c>
      <c r="F114" s="574">
        <f t="shared" si="62"/>
        <v>129</v>
      </c>
      <c r="G114" s="575">
        <f t="shared" si="62"/>
        <v>357</v>
      </c>
      <c r="H114" s="573">
        <f t="shared" si="62"/>
        <v>57</v>
      </c>
      <c r="I114" s="574">
        <f t="shared" si="62"/>
        <v>58</v>
      </c>
      <c r="J114" s="574">
        <f t="shared" si="62"/>
        <v>92</v>
      </c>
      <c r="K114" s="574">
        <f t="shared" si="62"/>
        <v>106</v>
      </c>
      <c r="L114" s="575">
        <f t="shared" si="62"/>
        <v>313</v>
      </c>
      <c r="M114" s="573">
        <f t="shared" si="62"/>
        <v>115</v>
      </c>
      <c r="N114" s="574">
        <f t="shared" si="62"/>
        <v>126</v>
      </c>
      <c r="O114" s="574">
        <f t="shared" si="62"/>
        <v>194</v>
      </c>
      <c r="P114" s="574">
        <f t="shared" si="62"/>
        <v>235</v>
      </c>
      <c r="Q114" s="575">
        <f t="shared" si="62"/>
        <v>670</v>
      </c>
      <c r="R114" s="576">
        <f t="shared" si="62"/>
        <v>26</v>
      </c>
      <c r="S114" s="577"/>
      <c r="T114" s="577"/>
    </row>
    <row r="115" spans="1:34" s="669" customFormat="1" ht="15.75" customHeight="1" x14ac:dyDescent="0.2">
      <c r="A115" s="687"/>
      <c r="B115" s="674" t="s">
        <v>451</v>
      </c>
      <c r="C115" s="699">
        <v>53</v>
      </c>
      <c r="D115" s="689">
        <v>82</v>
      </c>
      <c r="E115" s="689">
        <v>94</v>
      </c>
      <c r="F115" s="689">
        <v>117</v>
      </c>
      <c r="G115" s="670">
        <v>346</v>
      </c>
      <c r="H115" s="688">
        <v>62</v>
      </c>
      <c r="I115" s="689">
        <v>58</v>
      </c>
      <c r="J115" s="689">
        <v>79</v>
      </c>
      <c r="K115" s="689">
        <v>106</v>
      </c>
      <c r="L115" s="670">
        <v>305</v>
      </c>
      <c r="M115" s="688">
        <v>115</v>
      </c>
      <c r="N115" s="689">
        <v>140</v>
      </c>
      <c r="O115" s="689">
        <v>173</v>
      </c>
      <c r="P115" s="689">
        <v>223</v>
      </c>
      <c r="Q115" s="670">
        <v>651</v>
      </c>
      <c r="R115" s="690">
        <v>30</v>
      </c>
      <c r="S115" s="673"/>
      <c r="T115" s="673"/>
    </row>
    <row r="116" spans="1:34" s="669" customFormat="1" ht="15.75" customHeight="1" x14ac:dyDescent="0.2">
      <c r="A116" s="687"/>
      <c r="B116" s="674" t="s">
        <v>215</v>
      </c>
      <c r="C116" s="699">
        <v>66</v>
      </c>
      <c r="D116" s="689">
        <v>87</v>
      </c>
      <c r="E116" s="689">
        <v>88</v>
      </c>
      <c r="F116" s="689">
        <v>125</v>
      </c>
      <c r="G116" s="670">
        <v>366</v>
      </c>
      <c r="H116" s="688">
        <v>74</v>
      </c>
      <c r="I116" s="689">
        <v>65</v>
      </c>
      <c r="J116" s="689">
        <v>77</v>
      </c>
      <c r="K116" s="689">
        <v>102</v>
      </c>
      <c r="L116" s="670">
        <v>318</v>
      </c>
      <c r="M116" s="688">
        <v>140</v>
      </c>
      <c r="N116" s="689">
        <v>152</v>
      </c>
      <c r="O116" s="689">
        <v>165</v>
      </c>
      <c r="P116" s="689">
        <v>227</v>
      </c>
      <c r="Q116" s="670">
        <v>684</v>
      </c>
      <c r="R116" s="690">
        <v>31</v>
      </c>
      <c r="S116" s="673"/>
      <c r="T116" s="673"/>
    </row>
    <row r="117" spans="1:34" ht="15.75" customHeight="1" x14ac:dyDescent="0.2">
      <c r="A117" s="578"/>
      <c r="B117" s="524" t="s">
        <v>160</v>
      </c>
      <c r="C117" s="607">
        <v>61</v>
      </c>
      <c r="D117" s="580">
        <v>75</v>
      </c>
      <c r="E117" s="580">
        <v>76</v>
      </c>
      <c r="F117" s="580">
        <v>115</v>
      </c>
      <c r="G117" s="419">
        <v>327</v>
      </c>
      <c r="H117" s="579">
        <v>55</v>
      </c>
      <c r="I117" s="580">
        <v>72</v>
      </c>
      <c r="J117" s="580">
        <v>73</v>
      </c>
      <c r="K117" s="580">
        <v>105</v>
      </c>
      <c r="L117" s="419">
        <v>305</v>
      </c>
      <c r="M117" s="579">
        <v>116</v>
      </c>
      <c r="N117" s="580">
        <v>147</v>
      </c>
      <c r="O117" s="580">
        <v>149</v>
      </c>
      <c r="P117" s="580">
        <v>220</v>
      </c>
      <c r="Q117" s="419">
        <v>632</v>
      </c>
      <c r="R117" s="581">
        <v>36</v>
      </c>
      <c r="S117" s="501"/>
      <c r="T117" s="501"/>
    </row>
    <row r="118" spans="1:34" ht="15.75" customHeight="1" thickBot="1" x14ac:dyDescent="0.25">
      <c r="A118" s="582"/>
      <c r="B118" s="583" t="s">
        <v>154</v>
      </c>
      <c r="C118" s="608">
        <v>89</v>
      </c>
      <c r="D118" s="585">
        <v>63</v>
      </c>
      <c r="E118" s="585">
        <v>86</v>
      </c>
      <c r="F118" s="585">
        <v>105</v>
      </c>
      <c r="G118" s="586">
        <v>343</v>
      </c>
      <c r="H118" s="584">
        <v>65</v>
      </c>
      <c r="I118" s="585">
        <v>72</v>
      </c>
      <c r="J118" s="585">
        <v>74</v>
      </c>
      <c r="K118" s="585">
        <v>105</v>
      </c>
      <c r="L118" s="586">
        <v>316</v>
      </c>
      <c r="M118" s="584">
        <v>154</v>
      </c>
      <c r="N118" s="585">
        <v>135</v>
      </c>
      <c r="O118" s="585">
        <v>160</v>
      </c>
      <c r="P118" s="585">
        <v>210</v>
      </c>
      <c r="Q118" s="586">
        <v>659</v>
      </c>
      <c r="R118" s="587">
        <v>27</v>
      </c>
      <c r="S118" s="501"/>
      <c r="T118" s="501"/>
    </row>
    <row r="119" spans="1:34" ht="15.75" customHeight="1" x14ac:dyDescent="0.2">
      <c r="A119" s="401" t="s">
        <v>118</v>
      </c>
    </row>
    <row r="121" spans="1:34" s="402" customFormat="1" ht="15.75" customHeight="1" thickBot="1" x14ac:dyDescent="0.25">
      <c r="A121" s="369" t="s">
        <v>532</v>
      </c>
    </row>
    <row r="122" spans="1:34" s="404" customFormat="1" ht="15.75" customHeight="1" thickBot="1" x14ac:dyDescent="0.3">
      <c r="A122" s="426"/>
      <c r="B122" s="427"/>
      <c r="C122" s="1840" t="s">
        <v>111</v>
      </c>
      <c r="D122" s="1840"/>
      <c r="E122" s="1840"/>
      <c r="F122" s="1840"/>
      <c r="G122" s="1840"/>
      <c r="H122" s="1840" t="s">
        <v>112</v>
      </c>
      <c r="I122" s="1840"/>
      <c r="J122" s="1840"/>
      <c r="K122" s="1840"/>
      <c r="L122" s="1840"/>
      <c r="M122" s="1840" t="s">
        <v>113</v>
      </c>
      <c r="N122" s="1840"/>
      <c r="O122" s="1840"/>
      <c r="P122" s="1840"/>
      <c r="Q122" s="1840"/>
      <c r="R122" s="1840"/>
    </row>
    <row r="123" spans="1:34" s="404" customFormat="1" ht="84" customHeight="1" thickBot="1" x14ac:dyDescent="0.3">
      <c r="A123" s="428" t="s">
        <v>2</v>
      </c>
      <c r="B123" s="405" t="s">
        <v>3</v>
      </c>
      <c r="C123" s="469" t="s">
        <v>114</v>
      </c>
      <c r="D123" s="466" t="s">
        <v>420</v>
      </c>
      <c r="E123" s="466" t="s">
        <v>421</v>
      </c>
      <c r="F123" s="466" t="s">
        <v>115</v>
      </c>
      <c r="G123" s="510" t="s">
        <v>116</v>
      </c>
      <c r="H123" s="499" t="s">
        <v>114</v>
      </c>
      <c r="I123" s="466" t="s">
        <v>420</v>
      </c>
      <c r="J123" s="466" t="s">
        <v>421</v>
      </c>
      <c r="K123" s="466" t="s">
        <v>115</v>
      </c>
      <c r="L123" s="510" t="s">
        <v>14</v>
      </c>
      <c r="M123" s="499" t="s">
        <v>114</v>
      </c>
      <c r="N123" s="466" t="s">
        <v>420</v>
      </c>
      <c r="O123" s="466" t="s">
        <v>421</v>
      </c>
      <c r="P123" s="466" t="s">
        <v>115</v>
      </c>
      <c r="Q123" s="510" t="s">
        <v>14</v>
      </c>
      <c r="R123" s="719" t="s">
        <v>117</v>
      </c>
    </row>
    <row r="124" spans="1:34" ht="15.75" customHeight="1" x14ac:dyDescent="0.2">
      <c r="A124" s="432">
        <v>1</v>
      </c>
      <c r="B124" s="407" t="s">
        <v>15</v>
      </c>
      <c r="C124" s="675">
        <v>12</v>
      </c>
      <c r="D124" s="676">
        <v>0</v>
      </c>
      <c r="E124" s="676">
        <v>0</v>
      </c>
      <c r="F124" s="676">
        <v>1</v>
      </c>
      <c r="G124" s="562">
        <f t="shared" ref="G124:G138" si="63">SUM(C124:F124)</f>
        <v>13</v>
      </c>
      <c r="H124" s="675">
        <v>12</v>
      </c>
      <c r="I124" s="676">
        <v>5</v>
      </c>
      <c r="J124" s="676">
        <v>1</v>
      </c>
      <c r="K124" s="676">
        <v>2</v>
      </c>
      <c r="L124" s="561">
        <f t="shared" ref="L124:L138" si="64">SUM(H124:K124)</f>
        <v>20</v>
      </c>
      <c r="M124" s="559">
        <f t="shared" ref="M124:M138" si="65">C124+H124</f>
        <v>24</v>
      </c>
      <c r="N124" s="560">
        <f t="shared" ref="N124:N138" si="66">D124+I124</f>
        <v>5</v>
      </c>
      <c r="O124" s="560">
        <f t="shared" ref="O124:O138" si="67">E124+J124</f>
        <v>1</v>
      </c>
      <c r="P124" s="560">
        <f t="shared" ref="P124:P138" si="68">F124+K124</f>
        <v>3</v>
      </c>
      <c r="Q124" s="562">
        <f t="shared" ref="Q124:Q138" si="69">SUM(M124:P124)</f>
        <v>33</v>
      </c>
      <c r="R124" s="1122">
        <v>24</v>
      </c>
      <c r="S124" s="501"/>
      <c r="T124" s="720"/>
    </row>
    <row r="125" spans="1:34" ht="15.75" customHeight="1" x14ac:dyDescent="0.2">
      <c r="A125" s="436">
        <v>2</v>
      </c>
      <c r="B125" s="409" t="s">
        <v>16</v>
      </c>
      <c r="C125" s="679">
        <v>15</v>
      </c>
      <c r="D125" s="680">
        <v>0</v>
      </c>
      <c r="E125" s="680">
        <v>1</v>
      </c>
      <c r="F125" s="680">
        <v>0</v>
      </c>
      <c r="G125" s="566">
        <f t="shared" si="63"/>
        <v>16</v>
      </c>
      <c r="H125" s="679">
        <v>17</v>
      </c>
      <c r="I125" s="680">
        <v>0</v>
      </c>
      <c r="J125" s="680">
        <v>0</v>
      </c>
      <c r="K125" s="680">
        <v>0</v>
      </c>
      <c r="L125" s="565">
        <f t="shared" si="64"/>
        <v>17</v>
      </c>
      <c r="M125" s="563">
        <f t="shared" si="65"/>
        <v>32</v>
      </c>
      <c r="N125" s="564">
        <f t="shared" si="66"/>
        <v>0</v>
      </c>
      <c r="O125" s="564">
        <f t="shared" si="67"/>
        <v>1</v>
      </c>
      <c r="P125" s="564">
        <f t="shared" si="68"/>
        <v>0</v>
      </c>
      <c r="Q125" s="566">
        <f t="shared" si="69"/>
        <v>33</v>
      </c>
      <c r="R125" s="1123">
        <v>23</v>
      </c>
      <c r="S125" s="501"/>
      <c r="T125" s="720"/>
    </row>
    <row r="126" spans="1:34" ht="15.75" customHeight="1" x14ac:dyDescent="0.2">
      <c r="A126" s="436">
        <v>3</v>
      </c>
      <c r="B126" s="409" t="s">
        <v>17</v>
      </c>
      <c r="C126" s="679">
        <v>30</v>
      </c>
      <c r="D126" s="680">
        <v>2</v>
      </c>
      <c r="E126" s="680">
        <v>1</v>
      </c>
      <c r="F126" s="680">
        <v>4</v>
      </c>
      <c r="G126" s="566">
        <f t="shared" si="63"/>
        <v>37</v>
      </c>
      <c r="H126" s="679">
        <v>31</v>
      </c>
      <c r="I126" s="680">
        <v>0</v>
      </c>
      <c r="J126" s="680">
        <v>1</v>
      </c>
      <c r="K126" s="680">
        <v>0</v>
      </c>
      <c r="L126" s="565">
        <f t="shared" si="64"/>
        <v>32</v>
      </c>
      <c r="M126" s="563">
        <f t="shared" si="65"/>
        <v>61</v>
      </c>
      <c r="N126" s="564">
        <f t="shared" si="66"/>
        <v>2</v>
      </c>
      <c r="O126" s="564">
        <f t="shared" si="67"/>
        <v>2</v>
      </c>
      <c r="P126" s="564">
        <f t="shared" si="68"/>
        <v>4</v>
      </c>
      <c r="Q126" s="566">
        <f t="shared" si="69"/>
        <v>69</v>
      </c>
      <c r="R126" s="1123">
        <v>18</v>
      </c>
      <c r="S126" s="501"/>
      <c r="T126" s="862"/>
      <c r="U126" s="861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62"/>
      <c r="AF126" s="862"/>
      <c r="AG126" s="862"/>
      <c r="AH126" s="862"/>
    </row>
    <row r="127" spans="1:34" ht="15.75" customHeight="1" x14ac:dyDescent="0.2">
      <c r="A127" s="436">
        <v>4</v>
      </c>
      <c r="B127" s="409" t="s">
        <v>18</v>
      </c>
      <c r="C127" s="679">
        <v>7</v>
      </c>
      <c r="D127" s="680">
        <v>0</v>
      </c>
      <c r="E127" s="680">
        <v>0</v>
      </c>
      <c r="F127" s="680">
        <v>6</v>
      </c>
      <c r="G127" s="566">
        <f t="shared" si="63"/>
        <v>13</v>
      </c>
      <c r="H127" s="679">
        <v>3</v>
      </c>
      <c r="I127" s="680">
        <v>0</v>
      </c>
      <c r="J127" s="680">
        <v>0</v>
      </c>
      <c r="K127" s="680">
        <v>0</v>
      </c>
      <c r="L127" s="565">
        <f t="shared" si="64"/>
        <v>3</v>
      </c>
      <c r="M127" s="563">
        <f t="shared" si="65"/>
        <v>10</v>
      </c>
      <c r="N127" s="564">
        <f t="shared" si="66"/>
        <v>0</v>
      </c>
      <c r="O127" s="564">
        <f t="shared" si="67"/>
        <v>0</v>
      </c>
      <c r="P127" s="564">
        <f t="shared" si="68"/>
        <v>6</v>
      </c>
      <c r="Q127" s="566">
        <f t="shared" si="69"/>
        <v>16</v>
      </c>
      <c r="R127" s="1123">
        <v>6</v>
      </c>
      <c r="S127" s="501"/>
      <c r="T127" s="862"/>
      <c r="U127" s="861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62"/>
      <c r="AF127" s="862"/>
      <c r="AG127" s="862"/>
      <c r="AH127" s="862"/>
    </row>
    <row r="128" spans="1:34" ht="15.75" customHeight="1" x14ac:dyDescent="0.2">
      <c r="A128" s="436">
        <v>5</v>
      </c>
      <c r="B128" s="409" t="s">
        <v>19</v>
      </c>
      <c r="C128" s="679">
        <v>22</v>
      </c>
      <c r="D128" s="680">
        <v>1</v>
      </c>
      <c r="E128" s="680">
        <v>1</v>
      </c>
      <c r="F128" s="680">
        <v>0</v>
      </c>
      <c r="G128" s="566">
        <f t="shared" si="63"/>
        <v>24</v>
      </c>
      <c r="H128" s="679">
        <v>17</v>
      </c>
      <c r="I128" s="680">
        <v>0</v>
      </c>
      <c r="J128" s="680">
        <v>1</v>
      </c>
      <c r="K128" s="680">
        <v>0</v>
      </c>
      <c r="L128" s="565">
        <f t="shared" si="64"/>
        <v>18</v>
      </c>
      <c r="M128" s="563">
        <f t="shared" si="65"/>
        <v>39</v>
      </c>
      <c r="N128" s="564">
        <f t="shared" si="66"/>
        <v>1</v>
      </c>
      <c r="O128" s="564">
        <f t="shared" si="67"/>
        <v>2</v>
      </c>
      <c r="P128" s="564">
        <f t="shared" si="68"/>
        <v>0</v>
      </c>
      <c r="Q128" s="566">
        <f t="shared" si="69"/>
        <v>42</v>
      </c>
      <c r="R128" s="1123">
        <v>0</v>
      </c>
      <c r="S128" s="501"/>
      <c r="T128" s="862"/>
      <c r="U128" s="861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62"/>
      <c r="AF128" s="862"/>
      <c r="AG128" s="862"/>
      <c r="AH128" s="862"/>
    </row>
    <row r="129" spans="1:34" ht="15.75" customHeight="1" x14ac:dyDescent="0.2">
      <c r="A129" s="440">
        <v>6</v>
      </c>
      <c r="B129" s="411" t="s">
        <v>20</v>
      </c>
      <c r="C129" s="679">
        <v>4</v>
      </c>
      <c r="D129" s="680">
        <v>0</v>
      </c>
      <c r="E129" s="680">
        <v>0</v>
      </c>
      <c r="F129" s="680">
        <v>0</v>
      </c>
      <c r="G129" s="566">
        <f t="shared" si="63"/>
        <v>4</v>
      </c>
      <c r="H129" s="679">
        <v>3</v>
      </c>
      <c r="I129" s="680">
        <v>0</v>
      </c>
      <c r="J129" s="680">
        <v>1</v>
      </c>
      <c r="K129" s="680">
        <v>0</v>
      </c>
      <c r="L129" s="565">
        <f t="shared" si="64"/>
        <v>4</v>
      </c>
      <c r="M129" s="563">
        <f t="shared" si="65"/>
        <v>7</v>
      </c>
      <c r="N129" s="564">
        <f t="shared" si="66"/>
        <v>0</v>
      </c>
      <c r="O129" s="564">
        <f t="shared" si="67"/>
        <v>1</v>
      </c>
      <c r="P129" s="564">
        <f t="shared" si="68"/>
        <v>0</v>
      </c>
      <c r="Q129" s="566">
        <f t="shared" si="69"/>
        <v>8</v>
      </c>
      <c r="R129" s="1123">
        <v>7</v>
      </c>
      <c r="S129" s="501"/>
      <c r="T129" s="862"/>
      <c r="U129" s="861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62"/>
      <c r="AF129" s="862"/>
      <c r="AG129" s="862"/>
      <c r="AH129" s="862"/>
    </row>
    <row r="130" spans="1:34" ht="15.75" customHeight="1" x14ac:dyDescent="0.2">
      <c r="A130" s="440">
        <v>7</v>
      </c>
      <c r="B130" s="411" t="s">
        <v>21</v>
      </c>
      <c r="C130" s="679">
        <v>3</v>
      </c>
      <c r="D130" s="680">
        <v>1</v>
      </c>
      <c r="E130" s="680">
        <v>2</v>
      </c>
      <c r="F130" s="680">
        <v>0</v>
      </c>
      <c r="G130" s="566">
        <f t="shared" si="63"/>
        <v>6</v>
      </c>
      <c r="H130" s="679">
        <v>4</v>
      </c>
      <c r="I130" s="680">
        <v>0</v>
      </c>
      <c r="J130" s="680">
        <v>4</v>
      </c>
      <c r="K130" s="680">
        <v>0</v>
      </c>
      <c r="L130" s="565">
        <f t="shared" si="64"/>
        <v>8</v>
      </c>
      <c r="M130" s="563">
        <f t="shared" si="65"/>
        <v>7</v>
      </c>
      <c r="N130" s="564">
        <f t="shared" si="66"/>
        <v>1</v>
      </c>
      <c r="O130" s="564">
        <f t="shared" si="67"/>
        <v>6</v>
      </c>
      <c r="P130" s="564">
        <f t="shared" si="68"/>
        <v>0</v>
      </c>
      <c r="Q130" s="566">
        <f t="shared" si="69"/>
        <v>14</v>
      </c>
      <c r="R130" s="1123">
        <v>0</v>
      </c>
      <c r="S130" s="501"/>
      <c r="T130" s="501"/>
    </row>
    <row r="131" spans="1:34" ht="15.75" customHeight="1" x14ac:dyDescent="0.2">
      <c r="A131" s="436">
        <v>8</v>
      </c>
      <c r="B131" s="409" t="s">
        <v>22</v>
      </c>
      <c r="C131" s="679">
        <v>7</v>
      </c>
      <c r="D131" s="680">
        <v>1</v>
      </c>
      <c r="E131" s="680">
        <v>4</v>
      </c>
      <c r="F131" s="680">
        <v>0</v>
      </c>
      <c r="G131" s="566">
        <f t="shared" si="63"/>
        <v>12</v>
      </c>
      <c r="H131" s="679">
        <v>5</v>
      </c>
      <c r="I131" s="680">
        <v>0</v>
      </c>
      <c r="J131" s="680">
        <v>1</v>
      </c>
      <c r="K131" s="680">
        <v>0</v>
      </c>
      <c r="L131" s="565">
        <f t="shared" si="64"/>
        <v>6</v>
      </c>
      <c r="M131" s="563">
        <f t="shared" si="65"/>
        <v>12</v>
      </c>
      <c r="N131" s="564">
        <f t="shared" si="66"/>
        <v>1</v>
      </c>
      <c r="O131" s="564">
        <f t="shared" si="67"/>
        <v>5</v>
      </c>
      <c r="P131" s="564">
        <f t="shared" si="68"/>
        <v>0</v>
      </c>
      <c r="Q131" s="566">
        <f t="shared" si="69"/>
        <v>18</v>
      </c>
      <c r="R131" s="1123">
        <v>12</v>
      </c>
      <c r="S131" s="501"/>
      <c r="T131" s="864"/>
      <c r="U131" s="863"/>
      <c r="V131" s="864"/>
      <c r="W131" s="864"/>
      <c r="X131" s="864"/>
      <c r="Y131" s="864"/>
      <c r="Z131" s="864"/>
      <c r="AA131" s="864"/>
      <c r="AB131" s="864"/>
      <c r="AC131" s="864"/>
      <c r="AD131" s="864"/>
      <c r="AE131" s="864"/>
      <c r="AF131" s="864"/>
      <c r="AG131" s="864"/>
      <c r="AH131" s="864"/>
    </row>
    <row r="132" spans="1:34" ht="15.75" customHeight="1" x14ac:dyDescent="0.2">
      <c r="A132" s="436">
        <v>9</v>
      </c>
      <c r="B132" s="409" t="s">
        <v>23</v>
      </c>
      <c r="C132" s="679">
        <v>0</v>
      </c>
      <c r="D132" s="680">
        <v>0</v>
      </c>
      <c r="E132" s="680">
        <v>1</v>
      </c>
      <c r="F132" s="680">
        <v>1</v>
      </c>
      <c r="G132" s="566">
        <f t="shared" si="63"/>
        <v>2</v>
      </c>
      <c r="H132" s="679">
        <v>1</v>
      </c>
      <c r="I132" s="680">
        <v>0</v>
      </c>
      <c r="J132" s="680">
        <v>0</v>
      </c>
      <c r="K132" s="680">
        <v>1</v>
      </c>
      <c r="L132" s="565">
        <f t="shared" si="64"/>
        <v>2</v>
      </c>
      <c r="M132" s="563">
        <f t="shared" si="65"/>
        <v>1</v>
      </c>
      <c r="N132" s="564">
        <f t="shared" si="66"/>
        <v>0</v>
      </c>
      <c r="O132" s="564">
        <f t="shared" si="67"/>
        <v>1</v>
      </c>
      <c r="P132" s="564">
        <f t="shared" si="68"/>
        <v>2</v>
      </c>
      <c r="Q132" s="566">
        <f t="shared" si="69"/>
        <v>4</v>
      </c>
      <c r="R132" s="1123">
        <v>0</v>
      </c>
      <c r="S132" s="501"/>
      <c r="T132" s="501"/>
    </row>
    <row r="133" spans="1:34" ht="15.75" customHeight="1" x14ac:dyDescent="0.2">
      <c r="A133" s="436">
        <v>10</v>
      </c>
      <c r="B133" s="409" t="s">
        <v>24</v>
      </c>
      <c r="C133" s="679">
        <v>0</v>
      </c>
      <c r="D133" s="680">
        <v>6</v>
      </c>
      <c r="E133" s="680">
        <v>1</v>
      </c>
      <c r="F133" s="680">
        <v>1</v>
      </c>
      <c r="G133" s="566">
        <f t="shared" si="63"/>
        <v>8</v>
      </c>
      <c r="H133" s="679">
        <v>1</v>
      </c>
      <c r="I133" s="680">
        <v>5</v>
      </c>
      <c r="J133" s="680">
        <v>2</v>
      </c>
      <c r="K133" s="680">
        <v>0</v>
      </c>
      <c r="L133" s="565">
        <f t="shared" si="64"/>
        <v>8</v>
      </c>
      <c r="M133" s="563">
        <f t="shared" si="65"/>
        <v>1</v>
      </c>
      <c r="N133" s="564">
        <f t="shared" si="66"/>
        <v>11</v>
      </c>
      <c r="O133" s="564">
        <f t="shared" si="67"/>
        <v>3</v>
      </c>
      <c r="P133" s="564">
        <f t="shared" si="68"/>
        <v>1</v>
      </c>
      <c r="Q133" s="566">
        <f t="shared" si="69"/>
        <v>16</v>
      </c>
      <c r="R133" s="1123">
        <v>0</v>
      </c>
      <c r="S133" s="501"/>
      <c r="T133" s="501"/>
    </row>
    <row r="134" spans="1:34" ht="15.75" customHeight="1" x14ac:dyDescent="0.2">
      <c r="A134" s="440">
        <v>11</v>
      </c>
      <c r="B134" s="411" t="s">
        <v>25</v>
      </c>
      <c r="C134" s="679">
        <v>8</v>
      </c>
      <c r="D134" s="680">
        <v>1</v>
      </c>
      <c r="E134" s="680">
        <v>1</v>
      </c>
      <c r="F134" s="680">
        <v>1</v>
      </c>
      <c r="G134" s="566">
        <f t="shared" si="63"/>
        <v>11</v>
      </c>
      <c r="H134" s="679">
        <v>7</v>
      </c>
      <c r="I134" s="680">
        <v>0</v>
      </c>
      <c r="J134" s="680">
        <v>0</v>
      </c>
      <c r="K134" s="680">
        <v>1</v>
      </c>
      <c r="L134" s="565">
        <f t="shared" si="64"/>
        <v>8</v>
      </c>
      <c r="M134" s="563">
        <f t="shared" si="65"/>
        <v>15</v>
      </c>
      <c r="N134" s="564">
        <f t="shared" si="66"/>
        <v>1</v>
      </c>
      <c r="O134" s="564">
        <f t="shared" si="67"/>
        <v>1</v>
      </c>
      <c r="P134" s="564">
        <f t="shared" si="68"/>
        <v>2</v>
      </c>
      <c r="Q134" s="566">
        <f t="shared" si="69"/>
        <v>19</v>
      </c>
      <c r="R134" s="1123">
        <v>0</v>
      </c>
      <c r="S134" s="501"/>
      <c r="T134" s="501"/>
    </row>
    <row r="135" spans="1:34" ht="15.75" customHeight="1" x14ac:dyDescent="0.2">
      <c r="A135" s="436">
        <v>12</v>
      </c>
      <c r="B135" s="409" t="s">
        <v>26</v>
      </c>
      <c r="C135" s="679">
        <v>1</v>
      </c>
      <c r="D135" s="680">
        <v>2</v>
      </c>
      <c r="E135" s="680">
        <v>1</v>
      </c>
      <c r="F135" s="680">
        <v>1</v>
      </c>
      <c r="G135" s="566">
        <f t="shared" si="63"/>
        <v>5</v>
      </c>
      <c r="H135" s="679">
        <v>1</v>
      </c>
      <c r="I135" s="680">
        <v>1</v>
      </c>
      <c r="J135" s="680">
        <v>1</v>
      </c>
      <c r="K135" s="680">
        <v>0</v>
      </c>
      <c r="L135" s="565">
        <f t="shared" si="64"/>
        <v>3</v>
      </c>
      <c r="M135" s="563">
        <f t="shared" si="65"/>
        <v>2</v>
      </c>
      <c r="N135" s="564">
        <f t="shared" si="66"/>
        <v>3</v>
      </c>
      <c r="O135" s="564">
        <f t="shared" si="67"/>
        <v>2</v>
      </c>
      <c r="P135" s="564">
        <f t="shared" si="68"/>
        <v>1</v>
      </c>
      <c r="Q135" s="566">
        <f t="shared" si="69"/>
        <v>8</v>
      </c>
      <c r="R135" s="1123">
        <v>0</v>
      </c>
      <c r="S135" s="501"/>
      <c r="T135" s="501"/>
    </row>
    <row r="136" spans="1:34" ht="15.75" customHeight="1" x14ac:dyDescent="0.2">
      <c r="A136" s="436">
        <v>13</v>
      </c>
      <c r="B136" s="409" t="s">
        <v>27</v>
      </c>
      <c r="C136" s="679">
        <v>12</v>
      </c>
      <c r="D136" s="680">
        <v>2</v>
      </c>
      <c r="E136" s="680">
        <v>0</v>
      </c>
      <c r="F136" s="680">
        <v>0</v>
      </c>
      <c r="G136" s="566">
        <f t="shared" si="63"/>
        <v>14</v>
      </c>
      <c r="H136" s="679">
        <v>12</v>
      </c>
      <c r="I136" s="680">
        <v>2</v>
      </c>
      <c r="J136" s="680">
        <v>0</v>
      </c>
      <c r="K136" s="680">
        <v>3</v>
      </c>
      <c r="L136" s="565">
        <f t="shared" si="64"/>
        <v>17</v>
      </c>
      <c r="M136" s="563">
        <f t="shared" si="65"/>
        <v>24</v>
      </c>
      <c r="N136" s="564">
        <f t="shared" si="66"/>
        <v>4</v>
      </c>
      <c r="O136" s="564">
        <f t="shared" si="67"/>
        <v>0</v>
      </c>
      <c r="P136" s="564">
        <f t="shared" si="68"/>
        <v>3</v>
      </c>
      <c r="Q136" s="566">
        <f t="shared" si="69"/>
        <v>31</v>
      </c>
      <c r="R136" s="1123">
        <v>0</v>
      </c>
      <c r="S136" s="501"/>
      <c r="T136" s="501"/>
    </row>
    <row r="137" spans="1:34" ht="15.75" customHeight="1" x14ac:dyDescent="0.2">
      <c r="A137" s="436">
        <v>14</v>
      </c>
      <c r="B137" s="409" t="s">
        <v>28</v>
      </c>
      <c r="C137" s="679">
        <v>8</v>
      </c>
      <c r="D137" s="680">
        <v>0</v>
      </c>
      <c r="E137" s="680">
        <v>3</v>
      </c>
      <c r="F137" s="680">
        <v>1</v>
      </c>
      <c r="G137" s="566">
        <f t="shared" si="63"/>
        <v>12</v>
      </c>
      <c r="H137" s="679">
        <v>3</v>
      </c>
      <c r="I137" s="680">
        <v>0</v>
      </c>
      <c r="J137" s="680">
        <v>1</v>
      </c>
      <c r="K137" s="680">
        <v>1</v>
      </c>
      <c r="L137" s="565">
        <f t="shared" si="64"/>
        <v>5</v>
      </c>
      <c r="M137" s="563">
        <f t="shared" si="65"/>
        <v>11</v>
      </c>
      <c r="N137" s="564">
        <f t="shared" si="66"/>
        <v>0</v>
      </c>
      <c r="O137" s="564">
        <f t="shared" si="67"/>
        <v>4</v>
      </c>
      <c r="P137" s="564">
        <f t="shared" si="68"/>
        <v>2</v>
      </c>
      <c r="Q137" s="566">
        <f t="shared" si="69"/>
        <v>17</v>
      </c>
      <c r="R137" s="1123">
        <v>0</v>
      </c>
      <c r="S137" s="501"/>
      <c r="T137" s="501"/>
    </row>
    <row r="138" spans="1:34" ht="15.75" customHeight="1" thickBot="1" x14ac:dyDescent="0.25">
      <c r="A138" s="441">
        <v>15</v>
      </c>
      <c r="B138" s="412" t="s">
        <v>29</v>
      </c>
      <c r="C138" s="683">
        <v>2</v>
      </c>
      <c r="D138" s="684">
        <v>0</v>
      </c>
      <c r="E138" s="684">
        <v>2</v>
      </c>
      <c r="F138" s="684">
        <v>0</v>
      </c>
      <c r="G138" s="570">
        <f t="shared" si="63"/>
        <v>4</v>
      </c>
      <c r="H138" s="683">
        <v>1</v>
      </c>
      <c r="I138" s="684">
        <v>0</v>
      </c>
      <c r="J138" s="684">
        <v>0</v>
      </c>
      <c r="K138" s="684">
        <v>0</v>
      </c>
      <c r="L138" s="569">
        <f t="shared" si="64"/>
        <v>1</v>
      </c>
      <c r="M138" s="567">
        <f t="shared" si="65"/>
        <v>3</v>
      </c>
      <c r="N138" s="568">
        <f t="shared" si="66"/>
        <v>0</v>
      </c>
      <c r="O138" s="568">
        <f t="shared" si="67"/>
        <v>2</v>
      </c>
      <c r="P138" s="568">
        <f t="shared" si="68"/>
        <v>0</v>
      </c>
      <c r="Q138" s="570">
        <f t="shared" si="69"/>
        <v>5</v>
      </c>
      <c r="R138" s="1124">
        <v>0</v>
      </c>
      <c r="S138" s="501"/>
      <c r="T138" s="501"/>
    </row>
    <row r="139" spans="1:34" s="450" customFormat="1" ht="15.75" customHeight="1" x14ac:dyDescent="0.25">
      <c r="A139" s="571"/>
      <c r="B139" s="572" t="s">
        <v>519</v>
      </c>
      <c r="C139" s="573">
        <f t="shared" ref="C139:R139" si="70">SUM(C124:C138)</f>
        <v>131</v>
      </c>
      <c r="D139" s="574">
        <f t="shared" si="70"/>
        <v>16</v>
      </c>
      <c r="E139" s="574">
        <f t="shared" si="70"/>
        <v>18</v>
      </c>
      <c r="F139" s="574">
        <f t="shared" si="70"/>
        <v>16</v>
      </c>
      <c r="G139" s="575">
        <f t="shared" si="70"/>
        <v>181</v>
      </c>
      <c r="H139" s="573">
        <f t="shared" si="70"/>
        <v>118</v>
      </c>
      <c r="I139" s="574">
        <f t="shared" si="70"/>
        <v>13</v>
      </c>
      <c r="J139" s="574">
        <f t="shared" si="70"/>
        <v>13</v>
      </c>
      <c r="K139" s="574">
        <f t="shared" si="70"/>
        <v>8</v>
      </c>
      <c r="L139" s="575">
        <f t="shared" si="70"/>
        <v>152</v>
      </c>
      <c r="M139" s="573">
        <f t="shared" si="70"/>
        <v>249</v>
      </c>
      <c r="N139" s="574">
        <f t="shared" si="70"/>
        <v>29</v>
      </c>
      <c r="O139" s="574">
        <f t="shared" si="70"/>
        <v>31</v>
      </c>
      <c r="P139" s="574">
        <f t="shared" si="70"/>
        <v>24</v>
      </c>
      <c r="Q139" s="575">
        <f t="shared" si="70"/>
        <v>333</v>
      </c>
      <c r="R139" s="576">
        <f t="shared" si="70"/>
        <v>90</v>
      </c>
      <c r="S139" s="577"/>
      <c r="T139" s="577"/>
    </row>
    <row r="140" spans="1:34" s="669" customFormat="1" ht="15.75" customHeight="1" x14ac:dyDescent="0.2">
      <c r="A140" s="687"/>
      <c r="B140" s="674" t="s">
        <v>451</v>
      </c>
      <c r="C140" s="688">
        <v>124</v>
      </c>
      <c r="D140" s="689">
        <v>15</v>
      </c>
      <c r="E140" s="689">
        <v>19</v>
      </c>
      <c r="F140" s="689">
        <v>9</v>
      </c>
      <c r="G140" s="670">
        <v>167</v>
      </c>
      <c r="H140" s="688">
        <v>120</v>
      </c>
      <c r="I140" s="689">
        <v>13</v>
      </c>
      <c r="J140" s="689">
        <v>16</v>
      </c>
      <c r="K140" s="689">
        <v>8</v>
      </c>
      <c r="L140" s="670">
        <v>157</v>
      </c>
      <c r="M140" s="688">
        <v>244</v>
      </c>
      <c r="N140" s="689">
        <v>28</v>
      </c>
      <c r="O140" s="689">
        <v>35</v>
      </c>
      <c r="P140" s="689">
        <v>17</v>
      </c>
      <c r="Q140" s="670">
        <v>324</v>
      </c>
      <c r="R140" s="690">
        <v>94</v>
      </c>
      <c r="S140" s="673"/>
      <c r="T140" s="673"/>
    </row>
    <row r="141" spans="1:34" s="669" customFormat="1" ht="15.75" customHeight="1" x14ac:dyDescent="0.2">
      <c r="A141" s="687"/>
      <c r="B141" s="674" t="s">
        <v>215</v>
      </c>
      <c r="C141" s="688">
        <v>132</v>
      </c>
      <c r="D141" s="689">
        <v>14</v>
      </c>
      <c r="E141" s="689">
        <v>19</v>
      </c>
      <c r="F141" s="689">
        <v>11</v>
      </c>
      <c r="G141" s="670">
        <v>176</v>
      </c>
      <c r="H141" s="688">
        <v>129</v>
      </c>
      <c r="I141" s="689">
        <v>16</v>
      </c>
      <c r="J141" s="689">
        <v>14</v>
      </c>
      <c r="K141" s="689">
        <v>8</v>
      </c>
      <c r="L141" s="670">
        <v>167</v>
      </c>
      <c r="M141" s="688">
        <v>261</v>
      </c>
      <c r="N141" s="689">
        <v>30</v>
      </c>
      <c r="O141" s="689">
        <v>33</v>
      </c>
      <c r="P141" s="689">
        <v>19</v>
      </c>
      <c r="Q141" s="670">
        <v>343</v>
      </c>
      <c r="R141" s="690">
        <v>90</v>
      </c>
      <c r="S141" s="673"/>
      <c r="T141" s="673"/>
    </row>
    <row r="142" spans="1:34" ht="15.75" customHeight="1" x14ac:dyDescent="0.2">
      <c r="A142" s="578"/>
      <c r="B142" s="524" t="s">
        <v>160</v>
      </c>
      <c r="C142" s="579">
        <v>105</v>
      </c>
      <c r="D142" s="580">
        <v>20</v>
      </c>
      <c r="E142" s="580">
        <v>15</v>
      </c>
      <c r="F142" s="580">
        <v>14</v>
      </c>
      <c r="G142" s="419">
        <v>154</v>
      </c>
      <c r="H142" s="579">
        <v>115</v>
      </c>
      <c r="I142" s="580">
        <v>19</v>
      </c>
      <c r="J142" s="580">
        <v>11</v>
      </c>
      <c r="K142" s="580">
        <v>10</v>
      </c>
      <c r="L142" s="419">
        <v>155</v>
      </c>
      <c r="M142" s="579">
        <v>220</v>
      </c>
      <c r="N142" s="580">
        <v>39</v>
      </c>
      <c r="O142" s="580">
        <v>26</v>
      </c>
      <c r="P142" s="580">
        <v>24</v>
      </c>
      <c r="Q142" s="419">
        <v>309</v>
      </c>
      <c r="R142" s="581">
        <v>70</v>
      </c>
      <c r="S142" s="501"/>
      <c r="T142" s="501"/>
    </row>
    <row r="143" spans="1:34" ht="15.75" customHeight="1" thickBot="1" x14ac:dyDescent="0.25">
      <c r="A143" s="582"/>
      <c r="B143" s="583" t="s">
        <v>154</v>
      </c>
      <c r="C143" s="584">
        <v>128</v>
      </c>
      <c r="D143" s="585">
        <v>14</v>
      </c>
      <c r="E143" s="585">
        <v>14</v>
      </c>
      <c r="F143" s="585">
        <v>13</v>
      </c>
      <c r="G143" s="586">
        <v>169</v>
      </c>
      <c r="H143" s="584">
        <v>134</v>
      </c>
      <c r="I143" s="585">
        <v>14</v>
      </c>
      <c r="J143" s="585">
        <v>12</v>
      </c>
      <c r="K143" s="585">
        <v>9</v>
      </c>
      <c r="L143" s="586">
        <v>169</v>
      </c>
      <c r="M143" s="584">
        <v>262</v>
      </c>
      <c r="N143" s="585">
        <v>28</v>
      </c>
      <c r="O143" s="585">
        <v>26</v>
      </c>
      <c r="P143" s="585">
        <v>22</v>
      </c>
      <c r="Q143" s="586">
        <v>338</v>
      </c>
      <c r="R143" s="587">
        <v>50</v>
      </c>
      <c r="S143" s="501"/>
      <c r="T143" s="501"/>
    </row>
    <row r="144" spans="1:34" ht="15.75" customHeight="1" x14ac:dyDescent="0.2">
      <c r="A144" s="401" t="s">
        <v>118</v>
      </c>
    </row>
    <row r="146" spans="1:34" s="402" customFormat="1" ht="15.75" customHeight="1" thickBot="1" x14ac:dyDescent="0.25">
      <c r="A146" s="369" t="s">
        <v>533</v>
      </c>
    </row>
    <row r="147" spans="1:34" s="404" customFormat="1" ht="15.75" customHeight="1" thickBot="1" x14ac:dyDescent="0.3">
      <c r="A147" s="426"/>
      <c r="B147" s="427"/>
      <c r="C147" s="1840" t="s">
        <v>111</v>
      </c>
      <c r="D147" s="1840"/>
      <c r="E147" s="1840"/>
      <c r="F147" s="1840"/>
      <c r="G147" s="1840"/>
      <c r="H147" s="1840" t="s">
        <v>112</v>
      </c>
      <c r="I147" s="1840"/>
      <c r="J147" s="1840"/>
      <c r="K147" s="1840"/>
      <c r="L147" s="1840"/>
      <c r="M147" s="1840" t="s">
        <v>113</v>
      </c>
      <c r="N147" s="1840"/>
      <c r="O147" s="1840"/>
      <c r="P147" s="1840"/>
      <c r="Q147" s="1840"/>
      <c r="R147" s="1840"/>
    </row>
    <row r="148" spans="1:34" s="404" customFormat="1" ht="81" customHeight="1" thickBot="1" x14ac:dyDescent="0.3">
      <c r="A148" s="428" t="s">
        <v>2</v>
      </c>
      <c r="B148" s="405" t="s">
        <v>3</v>
      </c>
      <c r="C148" s="469" t="s">
        <v>114</v>
      </c>
      <c r="D148" s="466" t="s">
        <v>420</v>
      </c>
      <c r="E148" s="466" t="s">
        <v>421</v>
      </c>
      <c r="F148" s="466" t="s">
        <v>115</v>
      </c>
      <c r="G148" s="510" t="s">
        <v>116</v>
      </c>
      <c r="H148" s="499" t="s">
        <v>114</v>
      </c>
      <c r="I148" s="466" t="s">
        <v>420</v>
      </c>
      <c r="J148" s="466" t="s">
        <v>421</v>
      </c>
      <c r="K148" s="466" t="s">
        <v>115</v>
      </c>
      <c r="L148" s="510" t="s">
        <v>14</v>
      </c>
      <c r="M148" s="499" t="s">
        <v>114</v>
      </c>
      <c r="N148" s="466" t="s">
        <v>420</v>
      </c>
      <c r="O148" s="466" t="s">
        <v>421</v>
      </c>
      <c r="P148" s="466" t="s">
        <v>115</v>
      </c>
      <c r="Q148" s="510" t="s">
        <v>14</v>
      </c>
      <c r="R148" s="719" t="s">
        <v>117</v>
      </c>
    </row>
    <row r="149" spans="1:34" ht="15.75" customHeight="1" x14ac:dyDescent="0.2">
      <c r="A149" s="432">
        <v>1</v>
      </c>
      <c r="B149" s="407" t="s">
        <v>15</v>
      </c>
      <c r="C149" s="675">
        <v>8</v>
      </c>
      <c r="D149" s="676">
        <v>2</v>
      </c>
      <c r="E149" s="676">
        <v>0</v>
      </c>
      <c r="F149" s="676">
        <v>0</v>
      </c>
      <c r="G149" s="562">
        <f t="shared" ref="G149:G163" si="71">SUM(C149:F149)</f>
        <v>10</v>
      </c>
      <c r="H149" s="675">
        <v>14</v>
      </c>
      <c r="I149" s="676">
        <v>2</v>
      </c>
      <c r="J149" s="676">
        <v>0</v>
      </c>
      <c r="K149" s="676">
        <v>0</v>
      </c>
      <c r="L149" s="561">
        <f t="shared" ref="L149:L163" si="72">SUM(H149:K149)</f>
        <v>16</v>
      </c>
      <c r="M149" s="559">
        <f t="shared" ref="M149:M163" si="73">C149+H149</f>
        <v>22</v>
      </c>
      <c r="N149" s="560">
        <f t="shared" ref="N149:N163" si="74">D149+I149</f>
        <v>4</v>
      </c>
      <c r="O149" s="560">
        <f t="shared" ref="O149:O163" si="75">E149+J149</f>
        <v>0</v>
      </c>
      <c r="P149" s="560">
        <f t="shared" ref="P149:P163" si="76">F149+K149</f>
        <v>0</v>
      </c>
      <c r="Q149" s="562">
        <f t="shared" ref="Q149:Q163" si="77">SUM(M149:P149)</f>
        <v>26</v>
      </c>
      <c r="R149" s="1469">
        <v>22</v>
      </c>
      <c r="S149" s="501"/>
      <c r="T149" s="501"/>
    </row>
    <row r="150" spans="1:34" ht="15.75" customHeight="1" x14ac:dyDescent="0.2">
      <c r="A150" s="436">
        <v>2</v>
      </c>
      <c r="B150" s="409" t="s">
        <v>16</v>
      </c>
      <c r="C150" s="679">
        <v>4</v>
      </c>
      <c r="D150" s="680">
        <v>0</v>
      </c>
      <c r="E150" s="680">
        <v>0</v>
      </c>
      <c r="F150" s="680">
        <v>0</v>
      </c>
      <c r="G150" s="566">
        <f t="shared" si="71"/>
        <v>4</v>
      </c>
      <c r="H150" s="679">
        <v>17</v>
      </c>
      <c r="I150" s="680">
        <v>0</v>
      </c>
      <c r="J150" s="680">
        <v>0</v>
      </c>
      <c r="K150" s="680">
        <v>0</v>
      </c>
      <c r="L150" s="565">
        <f t="shared" si="72"/>
        <v>17</v>
      </c>
      <c r="M150" s="563">
        <f t="shared" si="73"/>
        <v>21</v>
      </c>
      <c r="N150" s="564" t="s">
        <v>161</v>
      </c>
      <c r="O150" s="564">
        <f t="shared" si="75"/>
        <v>0</v>
      </c>
      <c r="P150" s="564">
        <f t="shared" si="76"/>
        <v>0</v>
      </c>
      <c r="Q150" s="566">
        <f t="shared" si="77"/>
        <v>21</v>
      </c>
      <c r="R150" s="1470">
        <v>18</v>
      </c>
      <c r="S150" s="501"/>
      <c r="T150" s="501"/>
    </row>
    <row r="151" spans="1:34" ht="15.75" customHeight="1" x14ac:dyDescent="0.2">
      <c r="A151" s="436">
        <v>3</v>
      </c>
      <c r="B151" s="409" t="s">
        <v>17</v>
      </c>
      <c r="C151" s="679">
        <v>23</v>
      </c>
      <c r="D151" s="680">
        <v>1</v>
      </c>
      <c r="E151" s="680">
        <v>0</v>
      </c>
      <c r="F151" s="680">
        <v>0</v>
      </c>
      <c r="G151" s="566">
        <f t="shared" si="71"/>
        <v>24</v>
      </c>
      <c r="H151" s="679">
        <v>21</v>
      </c>
      <c r="I151" s="680">
        <v>0</v>
      </c>
      <c r="J151" s="680">
        <v>0</v>
      </c>
      <c r="K151" s="680">
        <v>3</v>
      </c>
      <c r="L151" s="565">
        <f t="shared" si="72"/>
        <v>24</v>
      </c>
      <c r="M151" s="563">
        <f t="shared" si="73"/>
        <v>44</v>
      </c>
      <c r="N151" s="564">
        <f t="shared" si="74"/>
        <v>1</v>
      </c>
      <c r="O151" s="564">
        <f t="shared" si="75"/>
        <v>0</v>
      </c>
      <c r="P151" s="564">
        <f t="shared" si="76"/>
        <v>3</v>
      </c>
      <c r="Q151" s="566">
        <f t="shared" si="77"/>
        <v>48</v>
      </c>
      <c r="R151" s="1470">
        <v>18</v>
      </c>
      <c r="S151" s="501"/>
      <c r="T151" s="866"/>
      <c r="U151" s="865"/>
      <c r="V151" s="866"/>
      <c r="W151" s="866"/>
      <c r="X151" s="866"/>
      <c r="Y151" s="866"/>
      <c r="Z151" s="866"/>
      <c r="AA151" s="866"/>
      <c r="AB151" s="866"/>
      <c r="AC151" s="866"/>
      <c r="AD151" s="866"/>
      <c r="AE151" s="866"/>
      <c r="AF151" s="866"/>
      <c r="AG151" s="866"/>
      <c r="AH151" s="866"/>
    </row>
    <row r="152" spans="1:34" ht="15.75" customHeight="1" x14ac:dyDescent="0.2">
      <c r="A152" s="436">
        <v>4</v>
      </c>
      <c r="B152" s="409" t="s">
        <v>18</v>
      </c>
      <c r="C152" s="679">
        <v>2</v>
      </c>
      <c r="D152" s="680">
        <v>0</v>
      </c>
      <c r="E152" s="680">
        <v>0</v>
      </c>
      <c r="F152" s="680">
        <v>0</v>
      </c>
      <c r="G152" s="566">
        <f t="shared" si="71"/>
        <v>2</v>
      </c>
      <c r="H152" s="679">
        <v>3</v>
      </c>
      <c r="I152" s="680">
        <v>0</v>
      </c>
      <c r="J152" s="680">
        <v>0</v>
      </c>
      <c r="K152" s="680">
        <v>0</v>
      </c>
      <c r="L152" s="565">
        <f t="shared" si="72"/>
        <v>3</v>
      </c>
      <c r="M152" s="563">
        <f t="shared" si="73"/>
        <v>5</v>
      </c>
      <c r="N152" s="564">
        <f t="shared" si="74"/>
        <v>0</v>
      </c>
      <c r="O152" s="564">
        <f t="shared" si="75"/>
        <v>0</v>
      </c>
      <c r="P152" s="564">
        <f t="shared" si="76"/>
        <v>0</v>
      </c>
      <c r="Q152" s="566">
        <f t="shared" si="77"/>
        <v>5</v>
      </c>
      <c r="R152" s="1470">
        <v>2</v>
      </c>
      <c r="S152" s="501"/>
      <c r="T152" s="866"/>
      <c r="U152" s="865"/>
      <c r="V152" s="866"/>
      <c r="W152" s="866"/>
      <c r="X152" s="866"/>
      <c r="Y152" s="866"/>
      <c r="Z152" s="866"/>
      <c r="AA152" s="866"/>
      <c r="AB152" s="866"/>
      <c r="AC152" s="866"/>
      <c r="AD152" s="866"/>
      <c r="AE152" s="866"/>
      <c r="AF152" s="866"/>
      <c r="AG152" s="866"/>
      <c r="AH152" s="866"/>
    </row>
    <row r="153" spans="1:34" ht="15.75" customHeight="1" x14ac:dyDescent="0.2">
      <c r="A153" s="436">
        <v>5</v>
      </c>
      <c r="B153" s="409" t="s">
        <v>19</v>
      </c>
      <c r="C153" s="679">
        <v>8</v>
      </c>
      <c r="D153" s="680">
        <v>0</v>
      </c>
      <c r="E153" s="680">
        <v>0</v>
      </c>
      <c r="F153" s="680">
        <v>0</v>
      </c>
      <c r="G153" s="566">
        <f t="shared" si="71"/>
        <v>8</v>
      </c>
      <c r="H153" s="679">
        <v>11</v>
      </c>
      <c r="I153" s="680">
        <v>0</v>
      </c>
      <c r="J153" s="680">
        <v>0</v>
      </c>
      <c r="K153" s="680">
        <v>0</v>
      </c>
      <c r="L153" s="565">
        <f t="shared" si="72"/>
        <v>11</v>
      </c>
      <c r="M153" s="563">
        <f t="shared" si="73"/>
        <v>19</v>
      </c>
      <c r="N153" s="564">
        <f t="shared" si="74"/>
        <v>0</v>
      </c>
      <c r="O153" s="564">
        <f t="shared" si="75"/>
        <v>0</v>
      </c>
      <c r="P153" s="564">
        <f t="shared" si="76"/>
        <v>0</v>
      </c>
      <c r="Q153" s="566">
        <f t="shared" si="77"/>
        <v>19</v>
      </c>
      <c r="R153" s="1470">
        <v>1</v>
      </c>
      <c r="S153" s="501"/>
      <c r="T153" s="866"/>
      <c r="U153" s="865"/>
      <c r="V153" s="866"/>
      <c r="W153" s="866"/>
      <c r="X153" s="866"/>
      <c r="Y153" s="866"/>
      <c r="Z153" s="866"/>
      <c r="AA153" s="866"/>
      <c r="AB153" s="866"/>
      <c r="AC153" s="866"/>
      <c r="AD153" s="866"/>
      <c r="AE153" s="866"/>
      <c r="AF153" s="866"/>
      <c r="AG153" s="866"/>
      <c r="AH153" s="866"/>
    </row>
    <row r="154" spans="1:34" ht="15.75" customHeight="1" x14ac:dyDescent="0.2">
      <c r="A154" s="440">
        <v>6</v>
      </c>
      <c r="B154" s="411" t="s">
        <v>20</v>
      </c>
      <c r="C154" s="679">
        <v>4</v>
      </c>
      <c r="D154" s="680">
        <v>0</v>
      </c>
      <c r="E154" s="680">
        <v>0</v>
      </c>
      <c r="F154" s="680">
        <v>0</v>
      </c>
      <c r="G154" s="566">
        <f t="shared" si="71"/>
        <v>4</v>
      </c>
      <c r="H154" s="679">
        <v>2</v>
      </c>
      <c r="I154" s="680">
        <v>0</v>
      </c>
      <c r="J154" s="680">
        <v>0</v>
      </c>
      <c r="K154" s="680">
        <v>0</v>
      </c>
      <c r="L154" s="565">
        <f t="shared" si="72"/>
        <v>2</v>
      </c>
      <c r="M154" s="563">
        <f t="shared" si="73"/>
        <v>6</v>
      </c>
      <c r="N154" s="564">
        <f t="shared" si="74"/>
        <v>0</v>
      </c>
      <c r="O154" s="564">
        <f t="shared" si="75"/>
        <v>0</v>
      </c>
      <c r="P154" s="564">
        <f t="shared" si="76"/>
        <v>0</v>
      </c>
      <c r="Q154" s="566">
        <f t="shared" si="77"/>
        <v>6</v>
      </c>
      <c r="R154" s="1470">
        <v>6</v>
      </c>
      <c r="S154" s="501"/>
      <c r="T154" s="866"/>
      <c r="U154" s="865"/>
      <c r="V154" s="866"/>
      <c r="W154" s="866"/>
      <c r="X154" s="866"/>
      <c r="Y154" s="866"/>
      <c r="Z154" s="866"/>
      <c r="AA154" s="866"/>
      <c r="AB154" s="866"/>
      <c r="AC154" s="866"/>
      <c r="AD154" s="866"/>
      <c r="AE154" s="866"/>
      <c r="AF154" s="866"/>
      <c r="AG154" s="866"/>
      <c r="AH154" s="866"/>
    </row>
    <row r="155" spans="1:34" ht="15.75" customHeight="1" x14ac:dyDescent="0.2">
      <c r="A155" s="440">
        <v>7</v>
      </c>
      <c r="B155" s="411" t="s">
        <v>21</v>
      </c>
      <c r="C155" s="679">
        <v>2</v>
      </c>
      <c r="D155" s="680">
        <v>0</v>
      </c>
      <c r="E155" s="680">
        <v>0</v>
      </c>
      <c r="F155" s="680">
        <v>0</v>
      </c>
      <c r="G155" s="566">
        <f t="shared" si="71"/>
        <v>2</v>
      </c>
      <c r="H155" s="679">
        <v>8</v>
      </c>
      <c r="I155" s="680">
        <v>0</v>
      </c>
      <c r="J155" s="680">
        <v>1</v>
      </c>
      <c r="K155" s="680">
        <v>0</v>
      </c>
      <c r="L155" s="565">
        <f t="shared" si="72"/>
        <v>9</v>
      </c>
      <c r="M155" s="563">
        <f t="shared" si="73"/>
        <v>10</v>
      </c>
      <c r="N155" s="564">
        <f t="shared" si="74"/>
        <v>0</v>
      </c>
      <c r="O155" s="564">
        <f t="shared" si="75"/>
        <v>1</v>
      </c>
      <c r="P155" s="564">
        <f t="shared" si="76"/>
        <v>0</v>
      </c>
      <c r="Q155" s="566">
        <f t="shared" si="77"/>
        <v>11</v>
      </c>
      <c r="R155" s="1470">
        <v>0</v>
      </c>
      <c r="S155" s="501"/>
      <c r="T155" s="501"/>
    </row>
    <row r="156" spans="1:34" ht="15.75" customHeight="1" x14ac:dyDescent="0.2">
      <c r="A156" s="436">
        <v>8</v>
      </c>
      <c r="B156" s="409" t="s">
        <v>22</v>
      </c>
      <c r="C156" s="679">
        <v>9</v>
      </c>
      <c r="D156" s="680">
        <v>0</v>
      </c>
      <c r="E156" s="680">
        <v>1</v>
      </c>
      <c r="F156" s="680">
        <v>0</v>
      </c>
      <c r="G156" s="566">
        <f t="shared" si="71"/>
        <v>10</v>
      </c>
      <c r="H156" s="679">
        <v>5</v>
      </c>
      <c r="I156" s="680">
        <v>1</v>
      </c>
      <c r="J156" s="680">
        <v>1</v>
      </c>
      <c r="K156" s="680">
        <v>0</v>
      </c>
      <c r="L156" s="565">
        <f t="shared" si="72"/>
        <v>7</v>
      </c>
      <c r="M156" s="563">
        <f t="shared" si="73"/>
        <v>14</v>
      </c>
      <c r="N156" s="564">
        <f t="shared" si="74"/>
        <v>1</v>
      </c>
      <c r="O156" s="564">
        <f t="shared" si="75"/>
        <v>2</v>
      </c>
      <c r="P156" s="564">
        <f t="shared" si="76"/>
        <v>0</v>
      </c>
      <c r="Q156" s="566">
        <f t="shared" si="77"/>
        <v>17</v>
      </c>
      <c r="R156" s="1470">
        <v>14</v>
      </c>
      <c r="S156" s="501"/>
      <c r="T156" s="868"/>
      <c r="U156" s="867"/>
      <c r="V156" s="868"/>
      <c r="W156" s="868"/>
      <c r="X156" s="868"/>
      <c r="Y156" s="868"/>
      <c r="Z156" s="868"/>
      <c r="AA156" s="868"/>
      <c r="AB156" s="868"/>
      <c r="AC156" s="868"/>
      <c r="AD156" s="868"/>
      <c r="AE156" s="868"/>
      <c r="AF156" s="868"/>
      <c r="AG156" s="868"/>
      <c r="AH156" s="868"/>
    </row>
    <row r="157" spans="1:34" ht="15.75" customHeight="1" x14ac:dyDescent="0.2">
      <c r="A157" s="436">
        <v>9</v>
      </c>
      <c r="B157" s="409" t="s">
        <v>23</v>
      </c>
      <c r="C157" s="679">
        <v>0</v>
      </c>
      <c r="D157" s="680">
        <v>0</v>
      </c>
      <c r="E157" s="680">
        <v>0</v>
      </c>
      <c r="F157" s="680">
        <v>0</v>
      </c>
      <c r="G157" s="566">
        <f t="shared" si="71"/>
        <v>0</v>
      </c>
      <c r="H157" s="679">
        <v>1</v>
      </c>
      <c r="I157" s="680">
        <v>0</v>
      </c>
      <c r="J157" s="680">
        <v>1</v>
      </c>
      <c r="K157" s="680">
        <v>0</v>
      </c>
      <c r="L157" s="565">
        <f t="shared" si="72"/>
        <v>2</v>
      </c>
      <c r="M157" s="563">
        <f t="shared" si="73"/>
        <v>1</v>
      </c>
      <c r="N157" s="564">
        <f t="shared" si="74"/>
        <v>0</v>
      </c>
      <c r="O157" s="564">
        <f t="shared" si="75"/>
        <v>1</v>
      </c>
      <c r="P157" s="564">
        <f t="shared" si="76"/>
        <v>0</v>
      </c>
      <c r="Q157" s="566">
        <f t="shared" si="77"/>
        <v>2</v>
      </c>
      <c r="R157" s="1470">
        <v>0</v>
      </c>
      <c r="S157" s="501"/>
      <c r="T157" s="501"/>
    </row>
    <row r="158" spans="1:34" ht="15.75" customHeight="1" x14ac:dyDescent="0.2">
      <c r="A158" s="436">
        <v>10</v>
      </c>
      <c r="B158" s="409" t="s">
        <v>24</v>
      </c>
      <c r="C158" s="679">
        <v>3</v>
      </c>
      <c r="D158" s="680">
        <v>2</v>
      </c>
      <c r="E158" s="680">
        <v>0</v>
      </c>
      <c r="F158" s="680">
        <v>1</v>
      </c>
      <c r="G158" s="566">
        <f t="shared" si="71"/>
        <v>6</v>
      </c>
      <c r="H158" s="679">
        <v>6</v>
      </c>
      <c r="I158" s="680">
        <v>7</v>
      </c>
      <c r="J158" s="680">
        <v>0</v>
      </c>
      <c r="K158" s="680">
        <v>0</v>
      </c>
      <c r="L158" s="565">
        <f t="shared" si="72"/>
        <v>13</v>
      </c>
      <c r="M158" s="563">
        <f t="shared" si="73"/>
        <v>9</v>
      </c>
      <c r="N158" s="564">
        <f t="shared" si="74"/>
        <v>9</v>
      </c>
      <c r="O158" s="564">
        <f t="shared" si="75"/>
        <v>0</v>
      </c>
      <c r="P158" s="564">
        <f t="shared" si="76"/>
        <v>1</v>
      </c>
      <c r="Q158" s="566">
        <f t="shared" si="77"/>
        <v>19</v>
      </c>
      <c r="R158" s="1470">
        <v>0</v>
      </c>
      <c r="S158" s="501"/>
      <c r="T158" s="501"/>
    </row>
    <row r="159" spans="1:34" ht="15.75" customHeight="1" x14ac:dyDescent="0.2">
      <c r="A159" s="440">
        <v>11</v>
      </c>
      <c r="B159" s="411" t="s">
        <v>25</v>
      </c>
      <c r="C159" s="679">
        <v>5</v>
      </c>
      <c r="D159" s="680">
        <v>0</v>
      </c>
      <c r="E159" s="680">
        <v>0</v>
      </c>
      <c r="F159" s="680">
        <v>0</v>
      </c>
      <c r="G159" s="566">
        <f t="shared" si="71"/>
        <v>5</v>
      </c>
      <c r="H159" s="679">
        <v>9</v>
      </c>
      <c r="I159" s="680">
        <v>0</v>
      </c>
      <c r="J159" s="680">
        <v>0</v>
      </c>
      <c r="K159" s="680">
        <v>0</v>
      </c>
      <c r="L159" s="565">
        <f t="shared" si="72"/>
        <v>9</v>
      </c>
      <c r="M159" s="563">
        <f t="shared" si="73"/>
        <v>14</v>
      </c>
      <c r="N159" s="564">
        <f t="shared" si="74"/>
        <v>0</v>
      </c>
      <c r="O159" s="564">
        <f t="shared" si="75"/>
        <v>0</v>
      </c>
      <c r="P159" s="564">
        <f t="shared" si="76"/>
        <v>0</v>
      </c>
      <c r="Q159" s="566">
        <f t="shared" si="77"/>
        <v>14</v>
      </c>
      <c r="R159" s="1470">
        <v>1</v>
      </c>
      <c r="S159" s="501"/>
      <c r="T159" s="501"/>
    </row>
    <row r="160" spans="1:34" ht="15.75" customHeight="1" x14ac:dyDescent="0.2">
      <c r="A160" s="436">
        <v>12</v>
      </c>
      <c r="B160" s="409" t="s">
        <v>26</v>
      </c>
      <c r="C160" s="679">
        <v>1</v>
      </c>
      <c r="D160" s="680">
        <v>0</v>
      </c>
      <c r="E160" s="680">
        <v>0</v>
      </c>
      <c r="F160" s="680">
        <v>0</v>
      </c>
      <c r="G160" s="566">
        <f t="shared" si="71"/>
        <v>1</v>
      </c>
      <c r="H160" s="679">
        <v>2</v>
      </c>
      <c r="I160" s="680">
        <v>0</v>
      </c>
      <c r="J160" s="680">
        <v>0</v>
      </c>
      <c r="K160" s="680">
        <v>0</v>
      </c>
      <c r="L160" s="565">
        <f t="shared" si="72"/>
        <v>2</v>
      </c>
      <c r="M160" s="563">
        <f t="shared" si="73"/>
        <v>3</v>
      </c>
      <c r="N160" s="564">
        <f t="shared" si="74"/>
        <v>0</v>
      </c>
      <c r="O160" s="564">
        <f t="shared" si="75"/>
        <v>0</v>
      </c>
      <c r="P160" s="564">
        <f t="shared" si="76"/>
        <v>0</v>
      </c>
      <c r="Q160" s="566">
        <f t="shared" si="77"/>
        <v>3</v>
      </c>
      <c r="R160" s="1470">
        <v>2</v>
      </c>
      <c r="S160" s="501"/>
      <c r="T160" s="501"/>
    </row>
    <row r="161" spans="1:20" ht="15.75" customHeight="1" x14ac:dyDescent="0.2">
      <c r="A161" s="436">
        <v>13</v>
      </c>
      <c r="B161" s="409" t="s">
        <v>27</v>
      </c>
      <c r="C161" s="679">
        <v>12</v>
      </c>
      <c r="D161" s="680">
        <v>0</v>
      </c>
      <c r="E161" s="680">
        <v>0</v>
      </c>
      <c r="F161" s="680">
        <v>0</v>
      </c>
      <c r="G161" s="566">
        <f t="shared" si="71"/>
        <v>12</v>
      </c>
      <c r="H161" s="679">
        <v>17</v>
      </c>
      <c r="I161" s="680">
        <v>1</v>
      </c>
      <c r="J161" s="680">
        <v>0</v>
      </c>
      <c r="K161" s="680">
        <v>0</v>
      </c>
      <c r="L161" s="565">
        <f t="shared" si="72"/>
        <v>18</v>
      </c>
      <c r="M161" s="563">
        <f t="shared" si="73"/>
        <v>29</v>
      </c>
      <c r="N161" s="564">
        <f t="shared" si="74"/>
        <v>1</v>
      </c>
      <c r="O161" s="564">
        <f t="shared" si="75"/>
        <v>0</v>
      </c>
      <c r="P161" s="564">
        <f t="shared" si="76"/>
        <v>0</v>
      </c>
      <c r="Q161" s="566">
        <f t="shared" si="77"/>
        <v>30</v>
      </c>
      <c r="R161" s="1470">
        <v>0</v>
      </c>
      <c r="S161" s="501"/>
      <c r="T161" s="501"/>
    </row>
    <row r="162" spans="1:20" ht="15.75" customHeight="1" x14ac:dyDescent="0.2">
      <c r="A162" s="436">
        <v>14</v>
      </c>
      <c r="B162" s="409" t="s">
        <v>28</v>
      </c>
      <c r="C162" s="679">
        <v>3</v>
      </c>
      <c r="D162" s="680">
        <v>0</v>
      </c>
      <c r="E162" s="680">
        <v>0</v>
      </c>
      <c r="F162" s="680">
        <v>1</v>
      </c>
      <c r="G162" s="566">
        <f t="shared" si="71"/>
        <v>4</v>
      </c>
      <c r="H162" s="679">
        <v>1</v>
      </c>
      <c r="I162" s="680">
        <v>0</v>
      </c>
      <c r="J162" s="680">
        <v>0</v>
      </c>
      <c r="K162" s="680">
        <v>0</v>
      </c>
      <c r="L162" s="565">
        <f t="shared" si="72"/>
        <v>1</v>
      </c>
      <c r="M162" s="563">
        <f t="shared" si="73"/>
        <v>4</v>
      </c>
      <c r="N162" s="564">
        <f t="shared" si="74"/>
        <v>0</v>
      </c>
      <c r="O162" s="564">
        <f t="shared" si="75"/>
        <v>0</v>
      </c>
      <c r="P162" s="564">
        <f t="shared" si="76"/>
        <v>1</v>
      </c>
      <c r="Q162" s="566">
        <f t="shared" si="77"/>
        <v>5</v>
      </c>
      <c r="R162" s="1470">
        <v>0</v>
      </c>
      <c r="S162" s="501"/>
      <c r="T162" s="501"/>
    </row>
    <row r="163" spans="1:20" ht="15.75" customHeight="1" thickBot="1" x14ac:dyDescent="0.25">
      <c r="A163" s="441">
        <v>15</v>
      </c>
      <c r="B163" s="412" t="s">
        <v>29</v>
      </c>
      <c r="C163" s="683">
        <v>0</v>
      </c>
      <c r="D163" s="684">
        <v>0</v>
      </c>
      <c r="E163" s="684">
        <v>0</v>
      </c>
      <c r="F163" s="684">
        <v>0</v>
      </c>
      <c r="G163" s="570">
        <f t="shared" si="71"/>
        <v>0</v>
      </c>
      <c r="H163" s="683">
        <v>1</v>
      </c>
      <c r="I163" s="684">
        <v>0</v>
      </c>
      <c r="J163" s="684">
        <v>0</v>
      </c>
      <c r="K163" s="684">
        <v>0</v>
      </c>
      <c r="L163" s="569">
        <f t="shared" si="72"/>
        <v>1</v>
      </c>
      <c r="M163" s="567">
        <f t="shared" si="73"/>
        <v>1</v>
      </c>
      <c r="N163" s="568">
        <f t="shared" si="74"/>
        <v>0</v>
      </c>
      <c r="O163" s="568">
        <f t="shared" si="75"/>
        <v>0</v>
      </c>
      <c r="P163" s="568">
        <f t="shared" si="76"/>
        <v>0</v>
      </c>
      <c r="Q163" s="570">
        <f t="shared" si="77"/>
        <v>1</v>
      </c>
      <c r="R163" s="1471">
        <v>0</v>
      </c>
      <c r="S163" s="501"/>
      <c r="T163" s="501"/>
    </row>
    <row r="164" spans="1:20" s="450" customFormat="1" ht="15.75" customHeight="1" x14ac:dyDescent="0.25">
      <c r="A164" s="571"/>
      <c r="B164" s="572" t="s">
        <v>519</v>
      </c>
      <c r="C164" s="573">
        <f t="shared" ref="C164:R164" si="78">SUM(C149:C163)</f>
        <v>84</v>
      </c>
      <c r="D164" s="574">
        <f t="shared" si="78"/>
        <v>5</v>
      </c>
      <c r="E164" s="574">
        <f t="shared" si="78"/>
        <v>1</v>
      </c>
      <c r="F164" s="574">
        <f t="shared" si="78"/>
        <v>2</v>
      </c>
      <c r="G164" s="575">
        <f t="shared" si="78"/>
        <v>92</v>
      </c>
      <c r="H164" s="573">
        <f t="shared" si="78"/>
        <v>118</v>
      </c>
      <c r="I164" s="574">
        <f t="shared" si="78"/>
        <v>11</v>
      </c>
      <c r="J164" s="574">
        <f t="shared" si="78"/>
        <v>3</v>
      </c>
      <c r="K164" s="574">
        <f t="shared" si="78"/>
        <v>3</v>
      </c>
      <c r="L164" s="575">
        <f t="shared" si="78"/>
        <v>135</v>
      </c>
      <c r="M164" s="573">
        <f t="shared" si="78"/>
        <v>202</v>
      </c>
      <c r="N164" s="574">
        <f t="shared" si="78"/>
        <v>16</v>
      </c>
      <c r="O164" s="574">
        <f t="shared" si="78"/>
        <v>4</v>
      </c>
      <c r="P164" s="574">
        <f t="shared" si="78"/>
        <v>5</v>
      </c>
      <c r="Q164" s="575">
        <f t="shared" si="78"/>
        <v>227</v>
      </c>
      <c r="R164" s="576">
        <f t="shared" si="78"/>
        <v>84</v>
      </c>
      <c r="S164" s="577"/>
      <c r="T164" s="577"/>
    </row>
    <row r="165" spans="1:20" s="669" customFormat="1" ht="15.75" customHeight="1" x14ac:dyDescent="0.2">
      <c r="A165" s="687"/>
      <c r="B165" s="674" t="s">
        <v>451</v>
      </c>
      <c r="C165" s="688">
        <v>92</v>
      </c>
      <c r="D165" s="689">
        <v>4</v>
      </c>
      <c r="E165" s="689">
        <v>3</v>
      </c>
      <c r="F165" s="689">
        <v>3</v>
      </c>
      <c r="G165" s="670">
        <v>102</v>
      </c>
      <c r="H165" s="688">
        <v>111</v>
      </c>
      <c r="I165" s="689">
        <v>13</v>
      </c>
      <c r="J165" s="689">
        <v>1</v>
      </c>
      <c r="K165" s="689">
        <v>2</v>
      </c>
      <c r="L165" s="670">
        <v>127</v>
      </c>
      <c r="M165" s="688">
        <v>203</v>
      </c>
      <c r="N165" s="689">
        <v>17</v>
      </c>
      <c r="O165" s="689">
        <v>4</v>
      </c>
      <c r="P165" s="689">
        <v>5</v>
      </c>
      <c r="Q165" s="670">
        <v>229</v>
      </c>
      <c r="R165" s="690">
        <v>75</v>
      </c>
      <c r="S165" s="673"/>
      <c r="T165" s="673"/>
    </row>
    <row r="166" spans="1:20" s="669" customFormat="1" ht="15.75" customHeight="1" x14ac:dyDescent="0.2">
      <c r="A166" s="687"/>
      <c r="B166" s="674" t="s">
        <v>215</v>
      </c>
      <c r="C166" s="688">
        <v>97</v>
      </c>
      <c r="D166" s="689">
        <v>6</v>
      </c>
      <c r="E166" s="689">
        <v>2</v>
      </c>
      <c r="F166" s="689">
        <v>2</v>
      </c>
      <c r="G166" s="670">
        <v>107</v>
      </c>
      <c r="H166" s="688">
        <v>115</v>
      </c>
      <c r="I166" s="689">
        <v>8</v>
      </c>
      <c r="J166" s="689">
        <v>3</v>
      </c>
      <c r="K166" s="689">
        <v>3</v>
      </c>
      <c r="L166" s="670">
        <v>129</v>
      </c>
      <c r="M166" s="688">
        <v>212</v>
      </c>
      <c r="N166" s="689">
        <v>14</v>
      </c>
      <c r="O166" s="689">
        <v>5</v>
      </c>
      <c r="P166" s="689">
        <v>5</v>
      </c>
      <c r="Q166" s="670">
        <v>236</v>
      </c>
      <c r="R166" s="690">
        <v>70</v>
      </c>
      <c r="S166" s="673"/>
      <c r="T166" s="673"/>
    </row>
    <row r="167" spans="1:20" s="450" customFormat="1" ht="15.75" customHeight="1" x14ac:dyDescent="0.25">
      <c r="A167" s="599"/>
      <c r="B167" s="524" t="s">
        <v>160</v>
      </c>
      <c r="C167" s="579">
        <v>80</v>
      </c>
      <c r="D167" s="580">
        <v>6</v>
      </c>
      <c r="E167" s="580">
        <v>4</v>
      </c>
      <c r="F167" s="580">
        <v>2</v>
      </c>
      <c r="G167" s="419">
        <v>92</v>
      </c>
      <c r="H167" s="579">
        <v>95</v>
      </c>
      <c r="I167" s="580">
        <v>8</v>
      </c>
      <c r="J167" s="580">
        <v>2</v>
      </c>
      <c r="K167" s="580">
        <v>13</v>
      </c>
      <c r="L167" s="419">
        <v>118</v>
      </c>
      <c r="M167" s="579">
        <v>175</v>
      </c>
      <c r="N167" s="580">
        <v>14</v>
      </c>
      <c r="O167" s="580">
        <v>6</v>
      </c>
      <c r="P167" s="580">
        <v>15</v>
      </c>
      <c r="Q167" s="419">
        <v>210</v>
      </c>
      <c r="R167" s="581">
        <v>60</v>
      </c>
      <c r="S167" s="577"/>
      <c r="T167" s="577"/>
    </row>
    <row r="168" spans="1:20" s="450" customFormat="1" ht="15.75" customHeight="1" thickBot="1" x14ac:dyDescent="0.3">
      <c r="A168" s="601"/>
      <c r="B168" s="583" t="s">
        <v>154</v>
      </c>
      <c r="C168" s="584">
        <v>79</v>
      </c>
      <c r="D168" s="585">
        <v>2</v>
      </c>
      <c r="E168" s="585">
        <v>3</v>
      </c>
      <c r="F168" s="585">
        <v>1</v>
      </c>
      <c r="G168" s="586">
        <v>85</v>
      </c>
      <c r="H168" s="584">
        <v>105</v>
      </c>
      <c r="I168" s="585">
        <v>4</v>
      </c>
      <c r="J168" s="585">
        <v>2</v>
      </c>
      <c r="K168" s="585">
        <v>10</v>
      </c>
      <c r="L168" s="586">
        <v>121</v>
      </c>
      <c r="M168" s="584">
        <v>184</v>
      </c>
      <c r="N168" s="585">
        <v>6</v>
      </c>
      <c r="O168" s="585">
        <v>5</v>
      </c>
      <c r="P168" s="585">
        <v>11</v>
      </c>
      <c r="Q168" s="586">
        <v>206</v>
      </c>
      <c r="R168" s="587">
        <v>40</v>
      </c>
      <c r="S168" s="577"/>
      <c r="T168" s="577"/>
    </row>
    <row r="169" spans="1:20" ht="15.75" customHeight="1" x14ac:dyDescent="0.2">
      <c r="A169" s="401" t="s">
        <v>118</v>
      </c>
    </row>
    <row r="172" spans="1:20" s="402" customFormat="1" ht="15.75" customHeight="1" thickBot="1" x14ac:dyDescent="0.25">
      <c r="A172" s="369" t="s">
        <v>534</v>
      </c>
    </row>
    <row r="173" spans="1:20" s="404" customFormat="1" ht="15.75" customHeight="1" thickBot="1" x14ac:dyDescent="0.3">
      <c r="A173" s="426"/>
      <c r="B173" s="427"/>
      <c r="C173" s="1840" t="s">
        <v>111</v>
      </c>
      <c r="D173" s="1840"/>
      <c r="E173" s="1840"/>
      <c r="F173" s="1840"/>
      <c r="G173" s="1840"/>
      <c r="H173" s="1840" t="s">
        <v>112</v>
      </c>
      <c r="I173" s="1840"/>
      <c r="J173" s="1840"/>
      <c r="K173" s="1840"/>
      <c r="L173" s="1840"/>
      <c r="M173" s="1840" t="s">
        <v>113</v>
      </c>
      <c r="N173" s="1840"/>
      <c r="O173" s="1840"/>
      <c r="P173" s="1840"/>
      <c r="Q173" s="1840"/>
      <c r="R173" s="1879"/>
    </row>
    <row r="174" spans="1:20" s="404" customFormat="1" ht="81" customHeight="1" thickBot="1" x14ac:dyDescent="0.3">
      <c r="A174" s="428" t="s">
        <v>2</v>
      </c>
      <c r="B174" s="405" t="s">
        <v>3</v>
      </c>
      <c r="C174" s="469" t="s">
        <v>114</v>
      </c>
      <c r="D174" s="466" t="s">
        <v>420</v>
      </c>
      <c r="E174" s="466" t="s">
        <v>421</v>
      </c>
      <c r="F174" s="466" t="s">
        <v>115</v>
      </c>
      <c r="G174" s="510" t="s">
        <v>116</v>
      </c>
      <c r="H174" s="499" t="s">
        <v>114</v>
      </c>
      <c r="I174" s="466" t="s">
        <v>420</v>
      </c>
      <c r="J174" s="466" t="s">
        <v>421</v>
      </c>
      <c r="K174" s="466" t="s">
        <v>115</v>
      </c>
      <c r="L174" s="510" t="s">
        <v>14</v>
      </c>
      <c r="M174" s="499" t="s">
        <v>114</v>
      </c>
      <c r="N174" s="466" t="s">
        <v>420</v>
      </c>
      <c r="O174" s="466" t="s">
        <v>421</v>
      </c>
      <c r="P174" s="466" t="s">
        <v>115</v>
      </c>
      <c r="Q174" s="510" t="s">
        <v>14</v>
      </c>
      <c r="R174" s="719" t="s">
        <v>117</v>
      </c>
    </row>
    <row r="175" spans="1:20" ht="15.75" customHeight="1" x14ac:dyDescent="0.2">
      <c r="A175" s="432">
        <v>1</v>
      </c>
      <c r="B175" s="407" t="s">
        <v>15</v>
      </c>
      <c r="C175" s="675">
        <v>13</v>
      </c>
      <c r="D175" s="676">
        <v>0</v>
      </c>
      <c r="E175" s="676">
        <v>0</v>
      </c>
      <c r="F175" s="676">
        <v>0</v>
      </c>
      <c r="G175" s="678">
        <f t="shared" ref="G175:G189" si="79">SUM(C175:F175)</f>
        <v>13</v>
      </c>
      <c r="H175" s="675">
        <v>22</v>
      </c>
      <c r="I175" s="676">
        <v>0</v>
      </c>
      <c r="J175" s="676">
        <v>0</v>
      </c>
      <c r="K175" s="676">
        <v>0</v>
      </c>
      <c r="L175" s="677">
        <f t="shared" ref="L175:L189" si="80">SUM(H175:K175)</f>
        <v>22</v>
      </c>
      <c r="M175" s="675">
        <f t="shared" ref="M175:M189" si="81">C175+H175</f>
        <v>35</v>
      </c>
      <c r="N175" s="676">
        <f t="shared" ref="N175:N189" si="82">D175+I175</f>
        <v>0</v>
      </c>
      <c r="O175" s="676">
        <f t="shared" ref="O175:O189" si="83">E175+J175</f>
        <v>0</v>
      </c>
      <c r="P175" s="676">
        <f t="shared" ref="P175:P189" si="84">F175+K175</f>
        <v>0</v>
      </c>
      <c r="Q175" s="678">
        <f t="shared" ref="Q175:Q189" si="85">SUM(M175:P175)</f>
        <v>35</v>
      </c>
      <c r="R175" s="1469">
        <v>35</v>
      </c>
      <c r="S175" s="501"/>
      <c r="T175" s="501"/>
    </row>
    <row r="176" spans="1:20" ht="15.75" customHeight="1" x14ac:dyDescent="0.2">
      <c r="A176" s="436">
        <v>2</v>
      </c>
      <c r="B176" s="409" t="s">
        <v>16</v>
      </c>
      <c r="C176" s="679">
        <v>10</v>
      </c>
      <c r="D176" s="680">
        <v>0</v>
      </c>
      <c r="E176" s="680">
        <v>1</v>
      </c>
      <c r="F176" s="680">
        <v>0</v>
      </c>
      <c r="G176" s="682">
        <f t="shared" si="79"/>
        <v>11</v>
      </c>
      <c r="H176" s="679">
        <v>9</v>
      </c>
      <c r="I176" s="680">
        <v>0</v>
      </c>
      <c r="J176" s="680">
        <v>0</v>
      </c>
      <c r="K176" s="680">
        <v>0</v>
      </c>
      <c r="L176" s="681">
        <f t="shared" si="80"/>
        <v>9</v>
      </c>
      <c r="M176" s="679">
        <f t="shared" si="81"/>
        <v>19</v>
      </c>
      <c r="N176" s="680">
        <f t="shared" si="82"/>
        <v>0</v>
      </c>
      <c r="O176" s="680">
        <f t="shared" si="83"/>
        <v>1</v>
      </c>
      <c r="P176" s="680">
        <f t="shared" si="84"/>
        <v>0</v>
      </c>
      <c r="Q176" s="682">
        <f t="shared" si="85"/>
        <v>20</v>
      </c>
      <c r="R176" s="1470">
        <v>13</v>
      </c>
      <c r="S176" s="501"/>
      <c r="T176" s="753"/>
    </row>
    <row r="177" spans="1:34" ht="15.75" customHeight="1" x14ac:dyDescent="0.2">
      <c r="A177" s="436">
        <v>3</v>
      </c>
      <c r="B177" s="409" t="s">
        <v>17</v>
      </c>
      <c r="C177" s="679">
        <v>19</v>
      </c>
      <c r="D177" s="680">
        <v>0</v>
      </c>
      <c r="E177" s="680">
        <v>0</v>
      </c>
      <c r="F177" s="680">
        <v>1</v>
      </c>
      <c r="G177" s="682">
        <f t="shared" si="79"/>
        <v>20</v>
      </c>
      <c r="H177" s="679">
        <v>17</v>
      </c>
      <c r="I177" s="680">
        <v>0</v>
      </c>
      <c r="J177" s="680">
        <v>0</v>
      </c>
      <c r="K177" s="680">
        <v>1</v>
      </c>
      <c r="L177" s="681">
        <f t="shared" si="80"/>
        <v>18</v>
      </c>
      <c r="M177" s="679">
        <f t="shared" si="81"/>
        <v>36</v>
      </c>
      <c r="N177" s="680">
        <f t="shared" si="82"/>
        <v>0</v>
      </c>
      <c r="O177" s="680">
        <f t="shared" si="83"/>
        <v>0</v>
      </c>
      <c r="P177" s="680">
        <f t="shared" si="84"/>
        <v>2</v>
      </c>
      <c r="Q177" s="682">
        <f t="shared" si="85"/>
        <v>38</v>
      </c>
      <c r="R177" s="1470">
        <v>10</v>
      </c>
      <c r="S177" s="501"/>
      <c r="T177" s="870"/>
      <c r="U177" s="869"/>
      <c r="V177" s="870"/>
      <c r="W177" s="870"/>
      <c r="X177" s="870"/>
      <c r="Y177" s="870"/>
      <c r="Z177" s="870"/>
      <c r="AA177" s="870"/>
      <c r="AB177" s="870"/>
      <c r="AC177" s="870"/>
      <c r="AD177" s="870"/>
      <c r="AE177" s="870"/>
      <c r="AF177" s="870"/>
      <c r="AG177" s="870"/>
      <c r="AH177" s="870"/>
    </row>
    <row r="178" spans="1:34" ht="15.75" customHeight="1" x14ac:dyDescent="0.2">
      <c r="A178" s="436">
        <v>4</v>
      </c>
      <c r="B178" s="409" t="s">
        <v>18</v>
      </c>
      <c r="C178" s="679">
        <v>2</v>
      </c>
      <c r="D178" s="680">
        <v>0</v>
      </c>
      <c r="E178" s="680">
        <v>0</v>
      </c>
      <c r="F178" s="680">
        <v>0</v>
      </c>
      <c r="G178" s="682">
        <f t="shared" si="79"/>
        <v>2</v>
      </c>
      <c r="H178" s="679">
        <v>9</v>
      </c>
      <c r="I178" s="680">
        <v>0</v>
      </c>
      <c r="J178" s="680">
        <v>0</v>
      </c>
      <c r="K178" s="680">
        <v>0</v>
      </c>
      <c r="L178" s="681">
        <f t="shared" si="80"/>
        <v>9</v>
      </c>
      <c r="M178" s="679">
        <f t="shared" si="81"/>
        <v>11</v>
      </c>
      <c r="N178" s="680">
        <f t="shared" si="82"/>
        <v>0</v>
      </c>
      <c r="O178" s="680">
        <f t="shared" si="83"/>
        <v>0</v>
      </c>
      <c r="P178" s="680">
        <f t="shared" si="84"/>
        <v>0</v>
      </c>
      <c r="Q178" s="682">
        <f t="shared" si="85"/>
        <v>11</v>
      </c>
      <c r="R178" s="1470">
        <v>10</v>
      </c>
      <c r="S178" s="501"/>
      <c r="T178" s="870"/>
      <c r="U178" s="869"/>
      <c r="V178" s="870"/>
      <c r="W178" s="870"/>
      <c r="X178" s="870"/>
      <c r="Y178" s="870"/>
      <c r="Z178" s="870"/>
      <c r="AA178" s="870"/>
      <c r="AB178" s="870"/>
      <c r="AC178" s="870"/>
      <c r="AD178" s="870"/>
      <c r="AE178" s="870"/>
      <c r="AF178" s="870"/>
      <c r="AG178" s="870"/>
      <c r="AH178" s="870"/>
    </row>
    <row r="179" spans="1:34" ht="15.75" customHeight="1" x14ac:dyDescent="0.2">
      <c r="A179" s="436">
        <v>5</v>
      </c>
      <c r="B179" s="409" t="s">
        <v>19</v>
      </c>
      <c r="C179" s="679">
        <v>6</v>
      </c>
      <c r="D179" s="680">
        <v>0</v>
      </c>
      <c r="E179" s="680">
        <v>0</v>
      </c>
      <c r="F179" s="680">
        <v>0</v>
      </c>
      <c r="G179" s="682">
        <f t="shared" si="79"/>
        <v>6</v>
      </c>
      <c r="H179" s="679">
        <v>16</v>
      </c>
      <c r="I179" s="680">
        <v>0</v>
      </c>
      <c r="J179" s="680">
        <v>0</v>
      </c>
      <c r="K179" s="680">
        <v>0</v>
      </c>
      <c r="L179" s="681">
        <f t="shared" si="80"/>
        <v>16</v>
      </c>
      <c r="M179" s="679">
        <f t="shared" si="81"/>
        <v>22</v>
      </c>
      <c r="N179" s="680">
        <f t="shared" si="82"/>
        <v>0</v>
      </c>
      <c r="O179" s="680">
        <f t="shared" si="83"/>
        <v>0</v>
      </c>
      <c r="P179" s="680">
        <f t="shared" si="84"/>
        <v>0</v>
      </c>
      <c r="Q179" s="682">
        <f t="shared" si="85"/>
        <v>22</v>
      </c>
      <c r="R179" s="1470">
        <v>1</v>
      </c>
      <c r="S179" s="501"/>
      <c r="T179" s="870"/>
      <c r="U179" s="869"/>
      <c r="V179" s="870"/>
      <c r="W179" s="870"/>
      <c r="X179" s="870"/>
      <c r="Y179" s="870"/>
      <c r="Z179" s="870"/>
      <c r="AA179" s="870"/>
      <c r="AB179" s="870"/>
      <c r="AC179" s="870"/>
      <c r="AD179" s="870"/>
      <c r="AE179" s="870"/>
      <c r="AF179" s="870"/>
      <c r="AG179" s="870"/>
      <c r="AH179" s="870"/>
    </row>
    <row r="180" spans="1:34" ht="15.75" customHeight="1" x14ac:dyDescent="0.2">
      <c r="A180" s="440">
        <v>6</v>
      </c>
      <c r="B180" s="411" t="s">
        <v>20</v>
      </c>
      <c r="C180" s="679">
        <v>5</v>
      </c>
      <c r="D180" s="680">
        <v>0</v>
      </c>
      <c r="E180" s="680">
        <v>0</v>
      </c>
      <c r="F180" s="680">
        <v>0</v>
      </c>
      <c r="G180" s="682">
        <f t="shared" si="79"/>
        <v>5</v>
      </c>
      <c r="H180" s="679">
        <v>6</v>
      </c>
      <c r="I180" s="680">
        <v>0</v>
      </c>
      <c r="J180" s="680">
        <v>0</v>
      </c>
      <c r="K180" s="680">
        <v>0</v>
      </c>
      <c r="L180" s="681">
        <f t="shared" si="80"/>
        <v>6</v>
      </c>
      <c r="M180" s="679">
        <f t="shared" si="81"/>
        <v>11</v>
      </c>
      <c r="N180" s="680">
        <f t="shared" si="82"/>
        <v>0</v>
      </c>
      <c r="O180" s="680">
        <f t="shared" si="83"/>
        <v>0</v>
      </c>
      <c r="P180" s="680">
        <f t="shared" si="84"/>
        <v>0</v>
      </c>
      <c r="Q180" s="682">
        <f t="shared" si="85"/>
        <v>11</v>
      </c>
      <c r="R180" s="1470">
        <v>11</v>
      </c>
      <c r="S180" s="501"/>
      <c r="T180" s="870"/>
      <c r="U180" s="869"/>
      <c r="V180" s="870"/>
      <c r="W180" s="870"/>
      <c r="X180" s="870"/>
      <c r="Y180" s="870"/>
      <c r="Z180" s="870"/>
      <c r="AA180" s="870"/>
      <c r="AB180" s="870"/>
      <c r="AC180" s="870"/>
      <c r="AD180" s="870"/>
      <c r="AE180" s="870"/>
      <c r="AF180" s="870"/>
      <c r="AG180" s="870"/>
      <c r="AH180" s="870"/>
    </row>
    <row r="181" spans="1:34" ht="15.75" customHeight="1" x14ac:dyDescent="0.2">
      <c r="A181" s="440">
        <v>7</v>
      </c>
      <c r="B181" s="411" t="s">
        <v>21</v>
      </c>
      <c r="C181" s="679">
        <v>3</v>
      </c>
      <c r="D181" s="680">
        <v>0</v>
      </c>
      <c r="E181" s="680">
        <v>1</v>
      </c>
      <c r="F181" s="680">
        <v>0</v>
      </c>
      <c r="G181" s="682">
        <f t="shared" si="79"/>
        <v>4</v>
      </c>
      <c r="H181" s="679">
        <v>1</v>
      </c>
      <c r="I181" s="680">
        <v>0</v>
      </c>
      <c r="J181" s="680">
        <v>0</v>
      </c>
      <c r="K181" s="680">
        <v>0</v>
      </c>
      <c r="L181" s="681">
        <f t="shared" si="80"/>
        <v>1</v>
      </c>
      <c r="M181" s="679">
        <f t="shared" si="81"/>
        <v>4</v>
      </c>
      <c r="N181" s="680">
        <f t="shared" si="82"/>
        <v>0</v>
      </c>
      <c r="O181" s="680">
        <f t="shared" si="83"/>
        <v>1</v>
      </c>
      <c r="P181" s="680">
        <f t="shared" si="84"/>
        <v>0</v>
      </c>
      <c r="Q181" s="682">
        <f t="shared" si="85"/>
        <v>5</v>
      </c>
      <c r="R181" s="1470">
        <v>0</v>
      </c>
      <c r="S181" s="501"/>
      <c r="T181" s="501"/>
    </row>
    <row r="182" spans="1:34" ht="15.75" customHeight="1" x14ac:dyDescent="0.2">
      <c r="A182" s="436">
        <v>8</v>
      </c>
      <c r="B182" s="409" t="s">
        <v>22</v>
      </c>
      <c r="C182" s="679">
        <v>7</v>
      </c>
      <c r="D182" s="680">
        <v>0</v>
      </c>
      <c r="E182" s="680">
        <v>0</v>
      </c>
      <c r="F182" s="680">
        <v>0</v>
      </c>
      <c r="G182" s="682">
        <f t="shared" si="79"/>
        <v>7</v>
      </c>
      <c r="H182" s="679">
        <v>5</v>
      </c>
      <c r="I182" s="680">
        <v>0</v>
      </c>
      <c r="J182" s="680">
        <v>1</v>
      </c>
      <c r="K182" s="680">
        <v>0</v>
      </c>
      <c r="L182" s="681">
        <f t="shared" si="80"/>
        <v>6</v>
      </c>
      <c r="M182" s="679">
        <f t="shared" si="81"/>
        <v>12</v>
      </c>
      <c r="N182" s="680">
        <f t="shared" si="82"/>
        <v>0</v>
      </c>
      <c r="O182" s="680">
        <f t="shared" si="83"/>
        <v>1</v>
      </c>
      <c r="P182" s="680">
        <f t="shared" si="84"/>
        <v>0</v>
      </c>
      <c r="Q182" s="682">
        <f t="shared" si="85"/>
        <v>13</v>
      </c>
      <c r="R182" s="1470">
        <v>12</v>
      </c>
      <c r="S182" s="501"/>
      <c r="T182" s="872"/>
      <c r="U182" s="871"/>
      <c r="V182" s="872"/>
      <c r="W182" s="872"/>
      <c r="X182" s="872"/>
      <c r="Y182" s="872"/>
      <c r="Z182" s="872"/>
      <c r="AA182" s="872"/>
      <c r="AB182" s="872"/>
      <c r="AC182" s="872"/>
      <c r="AD182" s="872"/>
      <c r="AE182" s="872"/>
      <c r="AF182" s="872"/>
      <c r="AG182" s="872"/>
      <c r="AH182" s="872"/>
    </row>
    <row r="183" spans="1:34" ht="15.75" customHeight="1" x14ac:dyDescent="0.2">
      <c r="A183" s="436">
        <v>9</v>
      </c>
      <c r="B183" s="409" t="s">
        <v>23</v>
      </c>
      <c r="C183" s="679">
        <v>2</v>
      </c>
      <c r="D183" s="680">
        <v>0</v>
      </c>
      <c r="E183" s="680">
        <v>0</v>
      </c>
      <c r="F183" s="680">
        <v>0</v>
      </c>
      <c r="G183" s="682">
        <f t="shared" si="79"/>
        <v>2</v>
      </c>
      <c r="H183" s="679">
        <v>0</v>
      </c>
      <c r="I183" s="680">
        <v>0</v>
      </c>
      <c r="J183" s="680">
        <v>0</v>
      </c>
      <c r="K183" s="680">
        <v>1</v>
      </c>
      <c r="L183" s="681">
        <f t="shared" si="80"/>
        <v>1</v>
      </c>
      <c r="M183" s="679">
        <f t="shared" si="81"/>
        <v>2</v>
      </c>
      <c r="N183" s="680">
        <f t="shared" si="82"/>
        <v>0</v>
      </c>
      <c r="O183" s="680">
        <f t="shared" si="83"/>
        <v>0</v>
      </c>
      <c r="P183" s="680">
        <f t="shared" si="84"/>
        <v>1</v>
      </c>
      <c r="Q183" s="682">
        <f t="shared" si="85"/>
        <v>3</v>
      </c>
      <c r="R183" s="1470">
        <v>0</v>
      </c>
      <c r="S183" s="501"/>
      <c r="T183" s="754"/>
    </row>
    <row r="184" spans="1:34" ht="15.75" customHeight="1" x14ac:dyDescent="0.2">
      <c r="A184" s="436">
        <v>10</v>
      </c>
      <c r="B184" s="409" t="s">
        <v>24</v>
      </c>
      <c r="C184" s="679">
        <v>2</v>
      </c>
      <c r="D184" s="680">
        <v>0</v>
      </c>
      <c r="E184" s="680">
        <v>0</v>
      </c>
      <c r="F184" s="680">
        <v>0</v>
      </c>
      <c r="G184" s="682">
        <f t="shared" si="79"/>
        <v>2</v>
      </c>
      <c r="H184" s="679">
        <v>3</v>
      </c>
      <c r="I184" s="680">
        <v>2</v>
      </c>
      <c r="J184" s="680">
        <v>0</v>
      </c>
      <c r="K184" s="680">
        <v>0</v>
      </c>
      <c r="L184" s="681">
        <f t="shared" si="80"/>
        <v>5</v>
      </c>
      <c r="M184" s="679">
        <f t="shared" si="81"/>
        <v>5</v>
      </c>
      <c r="N184" s="680">
        <f t="shared" si="82"/>
        <v>2</v>
      </c>
      <c r="O184" s="680">
        <f t="shared" si="83"/>
        <v>0</v>
      </c>
      <c r="P184" s="680">
        <f t="shared" si="84"/>
        <v>0</v>
      </c>
      <c r="Q184" s="682">
        <f t="shared" si="85"/>
        <v>7</v>
      </c>
      <c r="R184" s="1470">
        <v>0</v>
      </c>
      <c r="S184" s="501"/>
      <c r="T184" s="501"/>
    </row>
    <row r="185" spans="1:34" ht="15.75" customHeight="1" x14ac:dyDescent="0.2">
      <c r="A185" s="440">
        <v>11</v>
      </c>
      <c r="B185" s="411" t="s">
        <v>25</v>
      </c>
      <c r="C185" s="679">
        <v>3</v>
      </c>
      <c r="D185" s="680">
        <v>0</v>
      </c>
      <c r="E185" s="680">
        <v>0</v>
      </c>
      <c r="F185" s="680">
        <v>0</v>
      </c>
      <c r="G185" s="682">
        <f t="shared" si="79"/>
        <v>3</v>
      </c>
      <c r="H185" s="679">
        <v>12</v>
      </c>
      <c r="I185" s="680">
        <v>0</v>
      </c>
      <c r="J185" s="680">
        <v>0</v>
      </c>
      <c r="K185" s="680">
        <v>0</v>
      </c>
      <c r="L185" s="681">
        <f t="shared" si="80"/>
        <v>12</v>
      </c>
      <c r="M185" s="679">
        <f t="shared" si="81"/>
        <v>15</v>
      </c>
      <c r="N185" s="680">
        <f t="shared" si="82"/>
        <v>0</v>
      </c>
      <c r="O185" s="680">
        <f t="shared" si="83"/>
        <v>0</v>
      </c>
      <c r="P185" s="680">
        <f t="shared" si="84"/>
        <v>0</v>
      </c>
      <c r="Q185" s="682">
        <f t="shared" si="85"/>
        <v>15</v>
      </c>
      <c r="R185" s="1470">
        <v>1</v>
      </c>
      <c r="S185" s="501"/>
      <c r="T185" s="501"/>
    </row>
    <row r="186" spans="1:34" ht="15.75" customHeight="1" x14ac:dyDescent="0.2">
      <c r="A186" s="436">
        <v>12</v>
      </c>
      <c r="B186" s="409" t="s">
        <v>26</v>
      </c>
      <c r="C186" s="679">
        <v>0</v>
      </c>
      <c r="D186" s="680">
        <v>0</v>
      </c>
      <c r="E186" s="680">
        <v>1</v>
      </c>
      <c r="F186" s="680">
        <v>0</v>
      </c>
      <c r="G186" s="682">
        <f t="shared" si="79"/>
        <v>1</v>
      </c>
      <c r="H186" s="679">
        <v>4</v>
      </c>
      <c r="I186" s="680">
        <v>0</v>
      </c>
      <c r="J186" s="680">
        <v>0</v>
      </c>
      <c r="K186" s="680">
        <v>0</v>
      </c>
      <c r="L186" s="681">
        <f t="shared" si="80"/>
        <v>4</v>
      </c>
      <c r="M186" s="679">
        <f t="shared" si="81"/>
        <v>4</v>
      </c>
      <c r="N186" s="680">
        <f t="shared" si="82"/>
        <v>0</v>
      </c>
      <c r="O186" s="680">
        <f t="shared" si="83"/>
        <v>1</v>
      </c>
      <c r="P186" s="680">
        <f t="shared" si="84"/>
        <v>0</v>
      </c>
      <c r="Q186" s="682">
        <f t="shared" si="85"/>
        <v>5</v>
      </c>
      <c r="R186" s="1470">
        <v>0</v>
      </c>
      <c r="S186" s="501"/>
      <c r="T186" s="501"/>
    </row>
    <row r="187" spans="1:34" ht="15.75" customHeight="1" x14ac:dyDescent="0.2">
      <c r="A187" s="436">
        <v>13</v>
      </c>
      <c r="B187" s="409" t="s">
        <v>27</v>
      </c>
      <c r="C187" s="679">
        <v>4</v>
      </c>
      <c r="D187" s="680">
        <v>0</v>
      </c>
      <c r="E187" s="680">
        <v>1</v>
      </c>
      <c r="F187" s="680">
        <v>0</v>
      </c>
      <c r="G187" s="682">
        <f t="shared" si="79"/>
        <v>5</v>
      </c>
      <c r="H187" s="679">
        <v>20</v>
      </c>
      <c r="I187" s="680">
        <v>0</v>
      </c>
      <c r="J187" s="680">
        <v>0</v>
      </c>
      <c r="K187" s="680">
        <v>0</v>
      </c>
      <c r="L187" s="681">
        <f t="shared" si="80"/>
        <v>20</v>
      </c>
      <c r="M187" s="679">
        <f t="shared" si="81"/>
        <v>24</v>
      </c>
      <c r="N187" s="680">
        <f t="shared" si="82"/>
        <v>0</v>
      </c>
      <c r="O187" s="680">
        <f t="shared" si="83"/>
        <v>1</v>
      </c>
      <c r="P187" s="680">
        <f t="shared" si="84"/>
        <v>0</v>
      </c>
      <c r="Q187" s="682">
        <f t="shared" si="85"/>
        <v>25</v>
      </c>
      <c r="R187" s="1470">
        <v>0</v>
      </c>
      <c r="S187" s="501"/>
      <c r="T187" s="501"/>
    </row>
    <row r="188" spans="1:34" ht="15.75" customHeight="1" x14ac:dyDescent="0.2">
      <c r="A188" s="436">
        <v>14</v>
      </c>
      <c r="B188" s="409" t="s">
        <v>28</v>
      </c>
      <c r="C188" s="679">
        <v>0</v>
      </c>
      <c r="D188" s="680">
        <v>0</v>
      </c>
      <c r="E188" s="680">
        <v>0</v>
      </c>
      <c r="F188" s="680">
        <v>0</v>
      </c>
      <c r="G188" s="682">
        <f t="shared" si="79"/>
        <v>0</v>
      </c>
      <c r="H188" s="679">
        <v>4</v>
      </c>
      <c r="I188" s="680">
        <v>0</v>
      </c>
      <c r="J188" s="680">
        <v>0</v>
      </c>
      <c r="K188" s="680">
        <v>0</v>
      </c>
      <c r="L188" s="681">
        <f t="shared" si="80"/>
        <v>4</v>
      </c>
      <c r="M188" s="679">
        <f t="shared" si="81"/>
        <v>4</v>
      </c>
      <c r="N188" s="680">
        <f t="shared" si="82"/>
        <v>0</v>
      </c>
      <c r="O188" s="680">
        <f t="shared" si="83"/>
        <v>0</v>
      </c>
      <c r="P188" s="680">
        <f t="shared" si="84"/>
        <v>0</v>
      </c>
      <c r="Q188" s="682">
        <f t="shared" si="85"/>
        <v>4</v>
      </c>
      <c r="R188" s="1470">
        <v>1</v>
      </c>
      <c r="S188" s="501"/>
      <c r="T188" s="501"/>
    </row>
    <row r="189" spans="1:34" ht="15.75" customHeight="1" thickBot="1" x14ac:dyDescent="0.25">
      <c r="A189" s="441">
        <v>15</v>
      </c>
      <c r="B189" s="412" t="s">
        <v>29</v>
      </c>
      <c r="C189" s="683">
        <v>0</v>
      </c>
      <c r="D189" s="684">
        <v>0</v>
      </c>
      <c r="E189" s="684">
        <v>0</v>
      </c>
      <c r="F189" s="684">
        <v>0</v>
      </c>
      <c r="G189" s="686">
        <f t="shared" si="79"/>
        <v>0</v>
      </c>
      <c r="H189" s="683">
        <v>0</v>
      </c>
      <c r="I189" s="684">
        <v>0</v>
      </c>
      <c r="J189" s="684">
        <v>0</v>
      </c>
      <c r="K189" s="684">
        <v>0</v>
      </c>
      <c r="L189" s="685">
        <f t="shared" si="80"/>
        <v>0</v>
      </c>
      <c r="M189" s="683">
        <f t="shared" si="81"/>
        <v>0</v>
      </c>
      <c r="N189" s="684">
        <f t="shared" si="82"/>
        <v>0</v>
      </c>
      <c r="O189" s="684">
        <f t="shared" si="83"/>
        <v>0</v>
      </c>
      <c r="P189" s="684">
        <f t="shared" si="84"/>
        <v>0</v>
      </c>
      <c r="Q189" s="686">
        <f t="shared" si="85"/>
        <v>0</v>
      </c>
      <c r="R189" s="1471">
        <v>0</v>
      </c>
      <c r="S189" s="501"/>
      <c r="T189" s="501"/>
    </row>
    <row r="190" spans="1:34" s="450" customFormat="1" ht="15.75" customHeight="1" x14ac:dyDescent="0.25">
      <c r="A190" s="445"/>
      <c r="B190" s="1472" t="s">
        <v>519</v>
      </c>
      <c r="C190" s="413">
        <f t="shared" ref="C190:R190" si="86">SUM(C175:C189)</f>
        <v>76</v>
      </c>
      <c r="D190" s="413">
        <f t="shared" si="86"/>
        <v>0</v>
      </c>
      <c r="E190" s="413">
        <f t="shared" si="86"/>
        <v>4</v>
      </c>
      <c r="F190" s="413">
        <f t="shared" si="86"/>
        <v>1</v>
      </c>
      <c r="G190" s="413">
        <f t="shared" si="86"/>
        <v>81</v>
      </c>
      <c r="H190" s="413">
        <f t="shared" si="86"/>
        <v>128</v>
      </c>
      <c r="I190" s="413">
        <f t="shared" si="86"/>
        <v>2</v>
      </c>
      <c r="J190" s="413">
        <f t="shared" si="86"/>
        <v>1</v>
      </c>
      <c r="K190" s="413">
        <f t="shared" si="86"/>
        <v>2</v>
      </c>
      <c r="L190" s="413">
        <f t="shared" si="86"/>
        <v>133</v>
      </c>
      <c r="M190" s="413">
        <f t="shared" si="86"/>
        <v>204</v>
      </c>
      <c r="N190" s="413">
        <f t="shared" si="86"/>
        <v>2</v>
      </c>
      <c r="O190" s="413">
        <f t="shared" si="86"/>
        <v>5</v>
      </c>
      <c r="P190" s="413">
        <f t="shared" si="86"/>
        <v>3</v>
      </c>
      <c r="Q190" s="413">
        <f t="shared" si="86"/>
        <v>214</v>
      </c>
      <c r="R190" s="609">
        <f t="shared" si="86"/>
        <v>94</v>
      </c>
      <c r="S190" s="577"/>
      <c r="T190" s="577"/>
    </row>
    <row r="191" spans="1:34" s="669" customFormat="1" ht="15.75" customHeight="1" x14ac:dyDescent="0.2">
      <c r="A191" s="841"/>
      <c r="B191" s="529" t="s">
        <v>451</v>
      </c>
      <c r="C191" s="672">
        <v>82</v>
      </c>
      <c r="D191" s="672">
        <v>0</v>
      </c>
      <c r="E191" s="672">
        <v>1</v>
      </c>
      <c r="F191" s="672">
        <v>1</v>
      </c>
      <c r="G191" s="672">
        <v>84</v>
      </c>
      <c r="H191" s="672">
        <v>125</v>
      </c>
      <c r="I191" s="672">
        <v>4</v>
      </c>
      <c r="J191" s="672">
        <v>1</v>
      </c>
      <c r="K191" s="672">
        <v>1</v>
      </c>
      <c r="L191" s="672">
        <v>131</v>
      </c>
      <c r="M191" s="672">
        <v>207</v>
      </c>
      <c r="N191" s="672">
        <v>4</v>
      </c>
      <c r="O191" s="672">
        <v>2</v>
      </c>
      <c r="P191" s="672">
        <v>2</v>
      </c>
      <c r="Q191" s="672">
        <v>215</v>
      </c>
      <c r="R191" s="709">
        <v>94</v>
      </c>
      <c r="S191" s="673"/>
      <c r="T191" s="673"/>
    </row>
    <row r="192" spans="1:34" s="669" customFormat="1" ht="15.75" customHeight="1" x14ac:dyDescent="0.2">
      <c r="A192" s="671"/>
      <c r="B192" s="655" t="s">
        <v>215</v>
      </c>
      <c r="C192" s="672">
        <v>91</v>
      </c>
      <c r="D192" s="672">
        <v>0</v>
      </c>
      <c r="E192" s="672">
        <v>1</v>
      </c>
      <c r="F192" s="672">
        <v>1</v>
      </c>
      <c r="G192" s="672">
        <v>93</v>
      </c>
      <c r="H192" s="672">
        <v>155</v>
      </c>
      <c r="I192" s="672">
        <v>4</v>
      </c>
      <c r="J192" s="672">
        <v>2</v>
      </c>
      <c r="K192" s="672">
        <v>2</v>
      </c>
      <c r="L192" s="672">
        <v>163</v>
      </c>
      <c r="M192" s="672">
        <v>246</v>
      </c>
      <c r="N192" s="672">
        <v>4</v>
      </c>
      <c r="O192" s="672">
        <v>3</v>
      </c>
      <c r="P192" s="672">
        <v>3</v>
      </c>
      <c r="Q192" s="672">
        <v>256</v>
      </c>
      <c r="R192" s="709">
        <v>93</v>
      </c>
      <c r="S192" s="673"/>
      <c r="T192" s="673"/>
    </row>
    <row r="193" spans="1:34" s="450" customFormat="1" ht="15.75" customHeight="1" x14ac:dyDescent="0.25">
      <c r="A193" s="414"/>
      <c r="B193" s="529" t="s">
        <v>160</v>
      </c>
      <c r="C193" s="415">
        <v>76</v>
      </c>
      <c r="D193" s="415">
        <v>1</v>
      </c>
      <c r="E193" s="415">
        <v>1</v>
      </c>
      <c r="F193" s="415">
        <v>3</v>
      </c>
      <c r="G193" s="415">
        <v>81</v>
      </c>
      <c r="H193" s="415">
        <v>148</v>
      </c>
      <c r="I193" s="415">
        <v>5</v>
      </c>
      <c r="J193" s="415">
        <v>0</v>
      </c>
      <c r="K193" s="415">
        <v>0</v>
      </c>
      <c r="L193" s="415">
        <v>153</v>
      </c>
      <c r="M193" s="415">
        <v>224</v>
      </c>
      <c r="N193" s="415">
        <v>6</v>
      </c>
      <c r="O193" s="415">
        <v>1</v>
      </c>
      <c r="P193" s="415">
        <v>3</v>
      </c>
      <c r="Q193" s="415">
        <v>234</v>
      </c>
      <c r="R193" s="610">
        <v>66</v>
      </c>
      <c r="S193" s="577"/>
      <c r="T193" s="577"/>
    </row>
    <row r="194" spans="1:34" s="450" customFormat="1" ht="15.75" customHeight="1" thickBot="1" x14ac:dyDescent="0.3">
      <c r="A194" s="416"/>
      <c r="B194" s="530" t="s">
        <v>154</v>
      </c>
      <c r="C194" s="417">
        <v>80</v>
      </c>
      <c r="D194" s="417">
        <v>1</v>
      </c>
      <c r="E194" s="417">
        <v>1</v>
      </c>
      <c r="F194" s="417">
        <v>4</v>
      </c>
      <c r="G194" s="417">
        <v>86</v>
      </c>
      <c r="H194" s="417">
        <v>156</v>
      </c>
      <c r="I194" s="417">
        <v>2</v>
      </c>
      <c r="J194" s="417">
        <v>2</v>
      </c>
      <c r="K194" s="417">
        <v>4</v>
      </c>
      <c r="L194" s="417">
        <v>164</v>
      </c>
      <c r="M194" s="417">
        <v>236</v>
      </c>
      <c r="N194" s="417">
        <v>3</v>
      </c>
      <c r="O194" s="417">
        <v>3</v>
      </c>
      <c r="P194" s="417">
        <v>8</v>
      </c>
      <c r="Q194" s="417">
        <v>250</v>
      </c>
      <c r="R194" s="611">
        <v>45</v>
      </c>
      <c r="S194" s="577"/>
      <c r="T194" s="577"/>
    </row>
    <row r="195" spans="1:34" ht="15.75" customHeight="1" x14ac:dyDescent="0.2">
      <c r="A195" s="401" t="s">
        <v>118</v>
      </c>
    </row>
    <row r="198" spans="1:34" s="402" customFormat="1" ht="15.75" customHeight="1" thickBot="1" x14ac:dyDescent="0.25">
      <c r="A198" s="369" t="s">
        <v>535</v>
      </c>
    </row>
    <row r="199" spans="1:34" s="404" customFormat="1" ht="15.75" customHeight="1" thickBot="1" x14ac:dyDescent="0.3">
      <c r="A199" s="426"/>
      <c r="B199" s="427"/>
      <c r="C199" s="1840" t="s">
        <v>111</v>
      </c>
      <c r="D199" s="1840"/>
      <c r="E199" s="1840"/>
      <c r="F199" s="1840"/>
      <c r="G199" s="1840"/>
      <c r="H199" s="1840" t="s">
        <v>112</v>
      </c>
      <c r="I199" s="1840"/>
      <c r="J199" s="1840"/>
      <c r="K199" s="1840"/>
      <c r="L199" s="1840"/>
      <c r="M199" s="1840" t="s">
        <v>113</v>
      </c>
      <c r="N199" s="1840"/>
      <c r="O199" s="1840"/>
      <c r="P199" s="1840"/>
      <c r="Q199" s="1840"/>
      <c r="R199" s="1840"/>
    </row>
    <row r="200" spans="1:34" s="404" customFormat="1" ht="77.25" customHeight="1" thickBot="1" x14ac:dyDescent="0.3">
      <c r="A200" s="428" t="s">
        <v>2</v>
      </c>
      <c r="B200" s="405" t="s">
        <v>3</v>
      </c>
      <c r="C200" s="469" t="s">
        <v>114</v>
      </c>
      <c r="D200" s="466" t="s">
        <v>420</v>
      </c>
      <c r="E200" s="466" t="s">
        <v>421</v>
      </c>
      <c r="F200" s="466" t="s">
        <v>115</v>
      </c>
      <c r="G200" s="510" t="s">
        <v>116</v>
      </c>
      <c r="H200" s="499" t="s">
        <v>114</v>
      </c>
      <c r="I200" s="466" t="s">
        <v>420</v>
      </c>
      <c r="J200" s="466" t="s">
        <v>421</v>
      </c>
      <c r="K200" s="466" t="s">
        <v>115</v>
      </c>
      <c r="L200" s="510" t="s">
        <v>14</v>
      </c>
      <c r="M200" s="499" t="s">
        <v>114</v>
      </c>
      <c r="N200" s="466" t="s">
        <v>420</v>
      </c>
      <c r="O200" s="466" t="s">
        <v>421</v>
      </c>
      <c r="P200" s="466" t="s">
        <v>115</v>
      </c>
      <c r="Q200" s="510" t="s">
        <v>14</v>
      </c>
      <c r="R200" s="719" t="s">
        <v>117</v>
      </c>
    </row>
    <row r="201" spans="1:34" ht="15.75" customHeight="1" x14ac:dyDescent="0.2">
      <c r="A201" s="432">
        <v>1</v>
      </c>
      <c r="B201" s="407" t="s">
        <v>15</v>
      </c>
      <c r="C201" s="675">
        <v>7</v>
      </c>
      <c r="D201" s="676">
        <v>0</v>
      </c>
      <c r="E201" s="676">
        <v>0</v>
      </c>
      <c r="F201" s="676">
        <v>0</v>
      </c>
      <c r="G201" s="678">
        <f t="shared" ref="G201:G215" si="87">SUM(C201:F201)</f>
        <v>7</v>
      </c>
      <c r="H201" s="675">
        <v>23</v>
      </c>
      <c r="I201" s="676">
        <v>0</v>
      </c>
      <c r="J201" s="676">
        <v>0</v>
      </c>
      <c r="K201" s="676">
        <v>0</v>
      </c>
      <c r="L201" s="677">
        <f t="shared" ref="L201:L215" si="88">SUM(H201:K201)</f>
        <v>23</v>
      </c>
      <c r="M201" s="675">
        <f t="shared" ref="M201:M215" si="89">C201+H201</f>
        <v>30</v>
      </c>
      <c r="N201" s="676">
        <f t="shared" ref="N201:N215" si="90">D201+I201</f>
        <v>0</v>
      </c>
      <c r="O201" s="676">
        <f t="shared" ref="O201:O215" si="91">E201+J201</f>
        <v>0</v>
      </c>
      <c r="P201" s="676">
        <f t="shared" ref="P201:P215" si="92">F201+K201</f>
        <v>0</v>
      </c>
      <c r="Q201" s="678">
        <f t="shared" ref="Q201:Q215" si="93">SUM(M201:P201)</f>
        <v>30</v>
      </c>
      <c r="R201" s="1469">
        <v>30</v>
      </c>
      <c r="S201" s="501"/>
      <c r="T201" s="501"/>
    </row>
    <row r="202" spans="1:34" ht="15.75" customHeight="1" x14ac:dyDescent="0.2">
      <c r="A202" s="436">
        <v>2</v>
      </c>
      <c r="B202" s="409" t="s">
        <v>16</v>
      </c>
      <c r="C202" s="679">
        <v>9</v>
      </c>
      <c r="D202" s="680">
        <v>0</v>
      </c>
      <c r="E202" s="680">
        <v>0</v>
      </c>
      <c r="F202" s="680">
        <v>0</v>
      </c>
      <c r="G202" s="682">
        <f t="shared" si="87"/>
        <v>9</v>
      </c>
      <c r="H202" s="679">
        <v>12</v>
      </c>
      <c r="I202" s="680">
        <v>0</v>
      </c>
      <c r="J202" s="680">
        <v>0</v>
      </c>
      <c r="K202" s="680">
        <v>0</v>
      </c>
      <c r="L202" s="681">
        <f t="shared" si="88"/>
        <v>12</v>
      </c>
      <c r="M202" s="679">
        <f t="shared" si="89"/>
        <v>21</v>
      </c>
      <c r="N202" s="680">
        <f t="shared" si="90"/>
        <v>0</v>
      </c>
      <c r="O202" s="680">
        <f t="shared" si="91"/>
        <v>0</v>
      </c>
      <c r="P202" s="680">
        <f t="shared" si="92"/>
        <v>0</v>
      </c>
      <c r="Q202" s="682">
        <f t="shared" si="93"/>
        <v>21</v>
      </c>
      <c r="R202" s="1470">
        <v>19</v>
      </c>
      <c r="S202" s="501"/>
      <c r="T202" s="501"/>
    </row>
    <row r="203" spans="1:34" ht="15.75" customHeight="1" x14ac:dyDescent="0.2">
      <c r="A203" s="436">
        <v>3</v>
      </c>
      <c r="B203" s="409" t="s">
        <v>17</v>
      </c>
      <c r="C203" s="679">
        <v>10</v>
      </c>
      <c r="D203" s="680">
        <v>0</v>
      </c>
      <c r="E203" s="680">
        <v>0</v>
      </c>
      <c r="F203" s="680">
        <v>0</v>
      </c>
      <c r="G203" s="682">
        <f t="shared" si="87"/>
        <v>10</v>
      </c>
      <c r="H203" s="679">
        <v>21</v>
      </c>
      <c r="I203" s="680">
        <v>0</v>
      </c>
      <c r="J203" s="680">
        <v>0</v>
      </c>
      <c r="K203" s="680">
        <v>0</v>
      </c>
      <c r="L203" s="681">
        <f t="shared" si="88"/>
        <v>21</v>
      </c>
      <c r="M203" s="679">
        <f t="shared" si="89"/>
        <v>31</v>
      </c>
      <c r="N203" s="680">
        <f t="shared" si="90"/>
        <v>0</v>
      </c>
      <c r="O203" s="680">
        <f t="shared" si="91"/>
        <v>0</v>
      </c>
      <c r="P203" s="680">
        <f t="shared" si="92"/>
        <v>0</v>
      </c>
      <c r="Q203" s="682">
        <f t="shared" si="93"/>
        <v>31</v>
      </c>
      <c r="R203" s="1470">
        <v>12</v>
      </c>
      <c r="S203" s="501"/>
      <c r="T203" s="874"/>
      <c r="U203" s="873"/>
      <c r="V203" s="874"/>
      <c r="W203" s="874"/>
      <c r="X203" s="874"/>
      <c r="Y203" s="874"/>
      <c r="Z203" s="874"/>
      <c r="AA203" s="874"/>
      <c r="AB203" s="874"/>
      <c r="AC203" s="874"/>
      <c r="AD203" s="874"/>
      <c r="AE203" s="874"/>
      <c r="AF203" s="874"/>
      <c r="AG203" s="874"/>
      <c r="AH203" s="874"/>
    </row>
    <row r="204" spans="1:34" ht="15.75" customHeight="1" x14ac:dyDescent="0.2">
      <c r="A204" s="436">
        <v>4</v>
      </c>
      <c r="B204" s="409" t="s">
        <v>18</v>
      </c>
      <c r="C204" s="679">
        <v>8</v>
      </c>
      <c r="D204" s="680">
        <v>0</v>
      </c>
      <c r="E204" s="680">
        <v>0</v>
      </c>
      <c r="F204" s="680">
        <v>1</v>
      </c>
      <c r="G204" s="682">
        <f t="shared" si="87"/>
        <v>9</v>
      </c>
      <c r="H204" s="679">
        <v>14</v>
      </c>
      <c r="I204" s="680">
        <v>0</v>
      </c>
      <c r="J204" s="680">
        <v>0</v>
      </c>
      <c r="K204" s="680">
        <v>0</v>
      </c>
      <c r="L204" s="681">
        <f t="shared" si="88"/>
        <v>14</v>
      </c>
      <c r="M204" s="679">
        <f t="shared" si="89"/>
        <v>22</v>
      </c>
      <c r="N204" s="680">
        <f t="shared" si="90"/>
        <v>0</v>
      </c>
      <c r="O204" s="680">
        <f t="shared" si="91"/>
        <v>0</v>
      </c>
      <c r="P204" s="680">
        <f t="shared" si="92"/>
        <v>1</v>
      </c>
      <c r="Q204" s="682">
        <f t="shared" si="93"/>
        <v>23</v>
      </c>
      <c r="R204" s="1470">
        <v>20</v>
      </c>
      <c r="S204" s="501"/>
      <c r="T204" s="874"/>
      <c r="U204" s="873"/>
      <c r="V204" s="874"/>
      <c r="W204" s="874"/>
      <c r="X204" s="874"/>
      <c r="Y204" s="874"/>
      <c r="Z204" s="874"/>
      <c r="AA204" s="874"/>
      <c r="AB204" s="874"/>
      <c r="AC204" s="874"/>
      <c r="AD204" s="874"/>
      <c r="AE204" s="874"/>
      <c r="AF204" s="874"/>
      <c r="AG204" s="874"/>
      <c r="AH204" s="874"/>
    </row>
    <row r="205" spans="1:34" ht="15.75" customHeight="1" x14ac:dyDescent="0.2">
      <c r="A205" s="436">
        <v>5</v>
      </c>
      <c r="B205" s="409" t="s">
        <v>19</v>
      </c>
      <c r="C205" s="679">
        <v>0</v>
      </c>
      <c r="D205" s="680">
        <v>0</v>
      </c>
      <c r="E205" s="680">
        <v>0</v>
      </c>
      <c r="F205" s="680">
        <v>0</v>
      </c>
      <c r="G205" s="682">
        <f t="shared" si="87"/>
        <v>0</v>
      </c>
      <c r="H205" s="679">
        <v>24</v>
      </c>
      <c r="I205" s="680">
        <v>0</v>
      </c>
      <c r="J205" s="680">
        <v>0</v>
      </c>
      <c r="K205" s="680">
        <v>0</v>
      </c>
      <c r="L205" s="681">
        <f t="shared" si="88"/>
        <v>24</v>
      </c>
      <c r="M205" s="679">
        <f t="shared" si="89"/>
        <v>24</v>
      </c>
      <c r="N205" s="680">
        <f t="shared" si="90"/>
        <v>0</v>
      </c>
      <c r="O205" s="680">
        <f t="shared" si="91"/>
        <v>0</v>
      </c>
      <c r="P205" s="680">
        <f t="shared" si="92"/>
        <v>0</v>
      </c>
      <c r="Q205" s="682">
        <f t="shared" si="93"/>
        <v>24</v>
      </c>
      <c r="R205" s="1470">
        <v>0</v>
      </c>
      <c r="S205" s="501"/>
      <c r="T205" s="874"/>
      <c r="U205" s="873"/>
      <c r="V205" s="874"/>
      <c r="W205" s="874"/>
      <c r="X205" s="874" t="s">
        <v>161</v>
      </c>
      <c r="Y205" s="874"/>
      <c r="Z205" s="874"/>
      <c r="AA205" s="874"/>
      <c r="AB205" s="874"/>
      <c r="AC205" s="874"/>
      <c r="AD205" s="874"/>
      <c r="AE205" s="874"/>
      <c r="AF205" s="874"/>
      <c r="AG205" s="874"/>
      <c r="AH205" s="874"/>
    </row>
    <row r="206" spans="1:34" ht="15.75" customHeight="1" x14ac:dyDescent="0.2">
      <c r="A206" s="440">
        <v>6</v>
      </c>
      <c r="B206" s="411" t="s">
        <v>20</v>
      </c>
      <c r="C206" s="679">
        <v>4</v>
      </c>
      <c r="D206" s="680">
        <v>0</v>
      </c>
      <c r="E206" s="680">
        <v>0</v>
      </c>
      <c r="F206" s="680">
        <v>0</v>
      </c>
      <c r="G206" s="682">
        <f t="shared" si="87"/>
        <v>4</v>
      </c>
      <c r="H206" s="679">
        <v>6</v>
      </c>
      <c r="I206" s="680">
        <v>0</v>
      </c>
      <c r="J206" s="680">
        <v>0</v>
      </c>
      <c r="K206" s="680">
        <v>0</v>
      </c>
      <c r="L206" s="681">
        <f t="shared" si="88"/>
        <v>6</v>
      </c>
      <c r="M206" s="679">
        <f t="shared" si="89"/>
        <v>10</v>
      </c>
      <c r="N206" s="680">
        <f t="shared" si="90"/>
        <v>0</v>
      </c>
      <c r="O206" s="680">
        <f t="shared" si="91"/>
        <v>0</v>
      </c>
      <c r="P206" s="680">
        <f t="shared" si="92"/>
        <v>0</v>
      </c>
      <c r="Q206" s="682">
        <f t="shared" si="93"/>
        <v>10</v>
      </c>
      <c r="R206" s="1470">
        <v>10</v>
      </c>
      <c r="S206" s="501"/>
      <c r="T206" s="874"/>
      <c r="U206" s="873"/>
      <c r="V206" s="874"/>
      <c r="W206" s="874"/>
      <c r="X206" s="874"/>
      <c r="Y206" s="874"/>
      <c r="Z206" s="874"/>
      <c r="AA206" s="874"/>
      <c r="AB206" s="874"/>
      <c r="AC206" s="874"/>
      <c r="AD206" s="874"/>
      <c r="AE206" s="874"/>
      <c r="AF206" s="874"/>
      <c r="AG206" s="874"/>
      <c r="AH206" s="874"/>
    </row>
    <row r="207" spans="1:34" ht="15.75" customHeight="1" x14ac:dyDescent="0.2">
      <c r="A207" s="440">
        <v>7</v>
      </c>
      <c r="B207" s="411" t="s">
        <v>21</v>
      </c>
      <c r="C207" s="679">
        <v>3</v>
      </c>
      <c r="D207" s="680">
        <v>0</v>
      </c>
      <c r="E207" s="680">
        <v>0</v>
      </c>
      <c r="F207" s="680">
        <v>0</v>
      </c>
      <c r="G207" s="682">
        <f t="shared" si="87"/>
        <v>3</v>
      </c>
      <c r="H207" s="679">
        <v>6</v>
      </c>
      <c r="I207" s="680">
        <v>0</v>
      </c>
      <c r="J207" s="680">
        <v>0</v>
      </c>
      <c r="K207" s="680">
        <v>0</v>
      </c>
      <c r="L207" s="681">
        <f t="shared" si="88"/>
        <v>6</v>
      </c>
      <c r="M207" s="679">
        <f t="shared" si="89"/>
        <v>9</v>
      </c>
      <c r="N207" s="680">
        <f t="shared" si="90"/>
        <v>0</v>
      </c>
      <c r="O207" s="680">
        <f t="shared" si="91"/>
        <v>0</v>
      </c>
      <c r="P207" s="680">
        <f t="shared" si="92"/>
        <v>0</v>
      </c>
      <c r="Q207" s="682">
        <f t="shared" si="93"/>
        <v>9</v>
      </c>
      <c r="R207" s="1470">
        <v>0</v>
      </c>
      <c r="S207" s="501"/>
      <c r="T207" s="501"/>
    </row>
    <row r="208" spans="1:34" ht="15.75" customHeight="1" x14ac:dyDescent="0.2">
      <c r="A208" s="436">
        <v>8</v>
      </c>
      <c r="B208" s="409" t="s">
        <v>22</v>
      </c>
      <c r="C208" s="679">
        <v>10</v>
      </c>
      <c r="D208" s="680">
        <v>0</v>
      </c>
      <c r="E208" s="680">
        <v>0</v>
      </c>
      <c r="F208" s="680">
        <v>0</v>
      </c>
      <c r="G208" s="682">
        <f t="shared" si="87"/>
        <v>10</v>
      </c>
      <c r="H208" s="679">
        <v>12</v>
      </c>
      <c r="I208" s="680">
        <v>0</v>
      </c>
      <c r="J208" s="680">
        <v>0</v>
      </c>
      <c r="K208" s="680">
        <v>0</v>
      </c>
      <c r="L208" s="681">
        <f t="shared" si="88"/>
        <v>12</v>
      </c>
      <c r="M208" s="679">
        <f t="shared" si="89"/>
        <v>22</v>
      </c>
      <c r="N208" s="680">
        <f t="shared" si="90"/>
        <v>0</v>
      </c>
      <c r="O208" s="680">
        <f t="shared" si="91"/>
        <v>0</v>
      </c>
      <c r="P208" s="680">
        <f t="shared" si="92"/>
        <v>0</v>
      </c>
      <c r="Q208" s="682">
        <f t="shared" si="93"/>
        <v>22</v>
      </c>
      <c r="R208" s="1470">
        <v>22</v>
      </c>
      <c r="S208" s="501"/>
      <c r="T208" s="876"/>
      <c r="U208" s="875"/>
      <c r="V208" s="876"/>
      <c r="W208" s="876"/>
      <c r="X208" s="876"/>
      <c r="Y208" s="876"/>
      <c r="Z208" s="876"/>
      <c r="AA208" s="876"/>
      <c r="AB208" s="876"/>
      <c r="AC208" s="876"/>
      <c r="AD208" s="876"/>
      <c r="AE208" s="876"/>
      <c r="AF208" s="876"/>
      <c r="AG208" s="876"/>
      <c r="AH208" s="876"/>
    </row>
    <row r="209" spans="1:20" ht="15.75" customHeight="1" x14ac:dyDescent="0.2">
      <c r="A209" s="436">
        <v>9</v>
      </c>
      <c r="B209" s="409" t="s">
        <v>23</v>
      </c>
      <c r="C209" s="679">
        <v>0</v>
      </c>
      <c r="D209" s="680">
        <v>0</v>
      </c>
      <c r="E209" s="680">
        <v>0</v>
      </c>
      <c r="F209" s="680">
        <v>0</v>
      </c>
      <c r="G209" s="682">
        <f t="shared" si="87"/>
        <v>0</v>
      </c>
      <c r="H209" s="679">
        <v>3</v>
      </c>
      <c r="I209" s="680">
        <v>0</v>
      </c>
      <c r="J209" s="680">
        <v>0</v>
      </c>
      <c r="K209" s="680">
        <v>0</v>
      </c>
      <c r="L209" s="681">
        <f t="shared" si="88"/>
        <v>3</v>
      </c>
      <c r="M209" s="679">
        <f t="shared" si="89"/>
        <v>3</v>
      </c>
      <c r="N209" s="680">
        <f t="shared" si="90"/>
        <v>0</v>
      </c>
      <c r="O209" s="680">
        <f t="shared" si="91"/>
        <v>0</v>
      </c>
      <c r="P209" s="680">
        <f t="shared" si="92"/>
        <v>0</v>
      </c>
      <c r="Q209" s="682">
        <f t="shared" si="93"/>
        <v>3</v>
      </c>
      <c r="R209" s="1470">
        <v>1</v>
      </c>
      <c r="S209" s="501"/>
      <c r="T209" s="501"/>
    </row>
    <row r="210" spans="1:20" ht="15.75" customHeight="1" x14ac:dyDescent="0.2">
      <c r="A210" s="436">
        <v>10</v>
      </c>
      <c r="B210" s="409" t="s">
        <v>24</v>
      </c>
      <c r="C210" s="679">
        <v>1</v>
      </c>
      <c r="D210" s="680">
        <v>0</v>
      </c>
      <c r="E210" s="680">
        <v>0</v>
      </c>
      <c r="F210" s="680">
        <v>0</v>
      </c>
      <c r="G210" s="682">
        <f t="shared" si="87"/>
        <v>1</v>
      </c>
      <c r="H210" s="679">
        <v>10</v>
      </c>
      <c r="I210" s="680">
        <v>2</v>
      </c>
      <c r="J210" s="680">
        <v>0</v>
      </c>
      <c r="K210" s="680">
        <v>0</v>
      </c>
      <c r="L210" s="681">
        <f t="shared" si="88"/>
        <v>12</v>
      </c>
      <c r="M210" s="679">
        <f t="shared" si="89"/>
        <v>11</v>
      </c>
      <c r="N210" s="680">
        <f t="shared" si="90"/>
        <v>2</v>
      </c>
      <c r="O210" s="680">
        <f t="shared" si="91"/>
        <v>0</v>
      </c>
      <c r="P210" s="680">
        <f t="shared" si="92"/>
        <v>0</v>
      </c>
      <c r="Q210" s="682">
        <f t="shared" si="93"/>
        <v>13</v>
      </c>
      <c r="R210" s="1470">
        <v>0</v>
      </c>
      <c r="S210" s="501"/>
      <c r="T210" s="501"/>
    </row>
    <row r="211" spans="1:20" ht="15.75" customHeight="1" x14ac:dyDescent="0.2">
      <c r="A211" s="440">
        <v>11</v>
      </c>
      <c r="B211" s="411" t="s">
        <v>25</v>
      </c>
      <c r="C211" s="679">
        <v>3</v>
      </c>
      <c r="D211" s="680">
        <v>0</v>
      </c>
      <c r="E211" s="680">
        <v>0</v>
      </c>
      <c r="F211" s="680">
        <v>0</v>
      </c>
      <c r="G211" s="682">
        <f t="shared" si="87"/>
        <v>3</v>
      </c>
      <c r="H211" s="679">
        <v>8</v>
      </c>
      <c r="I211" s="680">
        <v>0</v>
      </c>
      <c r="J211" s="680">
        <v>0</v>
      </c>
      <c r="K211" s="680">
        <v>0</v>
      </c>
      <c r="L211" s="681">
        <f t="shared" si="88"/>
        <v>8</v>
      </c>
      <c r="M211" s="679">
        <f t="shared" si="89"/>
        <v>11</v>
      </c>
      <c r="N211" s="680">
        <f t="shared" si="90"/>
        <v>0</v>
      </c>
      <c r="O211" s="680">
        <f t="shared" si="91"/>
        <v>0</v>
      </c>
      <c r="P211" s="680">
        <f t="shared" si="92"/>
        <v>0</v>
      </c>
      <c r="Q211" s="682">
        <f t="shared" si="93"/>
        <v>11</v>
      </c>
      <c r="R211" s="1470">
        <v>0</v>
      </c>
      <c r="S211" s="501"/>
      <c r="T211" s="501"/>
    </row>
    <row r="212" spans="1:20" ht="15.75" customHeight="1" x14ac:dyDescent="0.2">
      <c r="A212" s="436">
        <v>12</v>
      </c>
      <c r="B212" s="409" t="s">
        <v>26</v>
      </c>
      <c r="C212" s="679">
        <v>1</v>
      </c>
      <c r="D212" s="680">
        <v>0</v>
      </c>
      <c r="E212" s="680">
        <v>0</v>
      </c>
      <c r="F212" s="680">
        <v>0</v>
      </c>
      <c r="G212" s="682">
        <f t="shared" si="87"/>
        <v>1</v>
      </c>
      <c r="H212" s="679">
        <v>6</v>
      </c>
      <c r="I212" s="680">
        <v>0</v>
      </c>
      <c r="J212" s="680">
        <v>0</v>
      </c>
      <c r="K212" s="680">
        <v>0</v>
      </c>
      <c r="L212" s="681">
        <f t="shared" si="88"/>
        <v>6</v>
      </c>
      <c r="M212" s="679">
        <f t="shared" si="89"/>
        <v>7</v>
      </c>
      <c r="N212" s="680">
        <f t="shared" si="90"/>
        <v>0</v>
      </c>
      <c r="O212" s="680">
        <f t="shared" si="91"/>
        <v>0</v>
      </c>
      <c r="P212" s="680">
        <f t="shared" si="92"/>
        <v>0</v>
      </c>
      <c r="Q212" s="682">
        <f t="shared" si="93"/>
        <v>7</v>
      </c>
      <c r="R212" s="1470">
        <v>2</v>
      </c>
      <c r="S212" s="501"/>
      <c r="T212" s="501"/>
    </row>
    <row r="213" spans="1:20" ht="15.75" customHeight="1" x14ac:dyDescent="0.2">
      <c r="A213" s="436">
        <v>13</v>
      </c>
      <c r="B213" s="409" t="s">
        <v>27</v>
      </c>
      <c r="C213" s="679">
        <v>8</v>
      </c>
      <c r="D213" s="680">
        <v>0</v>
      </c>
      <c r="E213" s="680">
        <v>0</v>
      </c>
      <c r="F213" s="680">
        <v>0</v>
      </c>
      <c r="G213" s="682">
        <f t="shared" si="87"/>
        <v>8</v>
      </c>
      <c r="H213" s="679">
        <v>15</v>
      </c>
      <c r="I213" s="680">
        <v>0</v>
      </c>
      <c r="J213" s="680">
        <v>0</v>
      </c>
      <c r="K213" s="680">
        <v>0</v>
      </c>
      <c r="L213" s="681">
        <f t="shared" si="88"/>
        <v>15</v>
      </c>
      <c r="M213" s="679">
        <f t="shared" si="89"/>
        <v>23</v>
      </c>
      <c r="N213" s="680">
        <f t="shared" si="90"/>
        <v>0</v>
      </c>
      <c r="O213" s="680">
        <f t="shared" si="91"/>
        <v>0</v>
      </c>
      <c r="P213" s="680">
        <f t="shared" si="92"/>
        <v>0</v>
      </c>
      <c r="Q213" s="682">
        <f t="shared" si="93"/>
        <v>23</v>
      </c>
      <c r="R213" s="1470">
        <v>0</v>
      </c>
      <c r="S213" s="501"/>
      <c r="T213" s="501"/>
    </row>
    <row r="214" spans="1:20" ht="15.75" customHeight="1" x14ac:dyDescent="0.2">
      <c r="A214" s="436">
        <v>14</v>
      </c>
      <c r="B214" s="409" t="s">
        <v>28</v>
      </c>
      <c r="C214" s="679">
        <v>0</v>
      </c>
      <c r="D214" s="680">
        <v>0</v>
      </c>
      <c r="E214" s="680">
        <v>0</v>
      </c>
      <c r="F214" s="680">
        <v>0</v>
      </c>
      <c r="G214" s="682">
        <f t="shared" si="87"/>
        <v>0</v>
      </c>
      <c r="H214" s="679">
        <v>3</v>
      </c>
      <c r="I214" s="680">
        <v>0</v>
      </c>
      <c r="J214" s="680">
        <v>0</v>
      </c>
      <c r="K214" s="680">
        <v>0</v>
      </c>
      <c r="L214" s="681">
        <f t="shared" si="88"/>
        <v>3</v>
      </c>
      <c r="M214" s="679">
        <f t="shared" si="89"/>
        <v>3</v>
      </c>
      <c r="N214" s="680">
        <f t="shared" si="90"/>
        <v>0</v>
      </c>
      <c r="O214" s="680">
        <f t="shared" si="91"/>
        <v>0</v>
      </c>
      <c r="P214" s="680">
        <f t="shared" si="92"/>
        <v>0</v>
      </c>
      <c r="Q214" s="682">
        <f t="shared" si="93"/>
        <v>3</v>
      </c>
      <c r="R214" s="1470">
        <v>1</v>
      </c>
      <c r="S214" s="501"/>
      <c r="T214" s="501"/>
    </row>
    <row r="215" spans="1:20" ht="15.75" customHeight="1" thickBot="1" x14ac:dyDescent="0.25">
      <c r="A215" s="441">
        <v>15</v>
      </c>
      <c r="B215" s="412" t="s">
        <v>29</v>
      </c>
      <c r="C215" s="683">
        <v>1</v>
      </c>
      <c r="D215" s="684">
        <v>0</v>
      </c>
      <c r="E215" s="684">
        <v>0</v>
      </c>
      <c r="F215" s="684">
        <v>0</v>
      </c>
      <c r="G215" s="686">
        <f t="shared" si="87"/>
        <v>1</v>
      </c>
      <c r="H215" s="683">
        <v>3</v>
      </c>
      <c r="I215" s="684">
        <v>0</v>
      </c>
      <c r="J215" s="684">
        <v>0</v>
      </c>
      <c r="K215" s="684">
        <v>0</v>
      </c>
      <c r="L215" s="685">
        <f t="shared" si="88"/>
        <v>3</v>
      </c>
      <c r="M215" s="683">
        <f t="shared" si="89"/>
        <v>4</v>
      </c>
      <c r="N215" s="684">
        <f t="shared" si="90"/>
        <v>0</v>
      </c>
      <c r="O215" s="684">
        <f t="shared" si="91"/>
        <v>0</v>
      </c>
      <c r="P215" s="684">
        <f t="shared" si="92"/>
        <v>0</v>
      </c>
      <c r="Q215" s="686">
        <f t="shared" si="93"/>
        <v>4</v>
      </c>
      <c r="R215" s="1471">
        <v>0</v>
      </c>
      <c r="S215" s="501"/>
      <c r="T215" s="501"/>
    </row>
    <row r="216" spans="1:20" s="450" customFormat="1" ht="15.75" customHeight="1" x14ac:dyDescent="0.25">
      <c r="A216" s="571"/>
      <c r="B216" s="572" t="s">
        <v>519</v>
      </c>
      <c r="C216" s="573">
        <f t="shared" ref="C216:R216" si="94">SUM(C201:C215)</f>
        <v>65</v>
      </c>
      <c r="D216" s="574">
        <f t="shared" si="94"/>
        <v>0</v>
      </c>
      <c r="E216" s="574">
        <f t="shared" si="94"/>
        <v>0</v>
      </c>
      <c r="F216" s="574">
        <f t="shared" si="94"/>
        <v>1</v>
      </c>
      <c r="G216" s="575">
        <f t="shared" si="94"/>
        <v>66</v>
      </c>
      <c r="H216" s="573">
        <f t="shared" si="94"/>
        <v>166</v>
      </c>
      <c r="I216" s="574">
        <f t="shared" si="94"/>
        <v>2</v>
      </c>
      <c r="J216" s="574">
        <f t="shared" si="94"/>
        <v>0</v>
      </c>
      <c r="K216" s="574">
        <f t="shared" si="94"/>
        <v>0</v>
      </c>
      <c r="L216" s="575">
        <f t="shared" si="94"/>
        <v>168</v>
      </c>
      <c r="M216" s="573">
        <f t="shared" si="94"/>
        <v>231</v>
      </c>
      <c r="N216" s="574">
        <f t="shared" si="94"/>
        <v>2</v>
      </c>
      <c r="O216" s="574">
        <f t="shared" si="94"/>
        <v>0</v>
      </c>
      <c r="P216" s="574">
        <f t="shared" si="94"/>
        <v>1</v>
      </c>
      <c r="Q216" s="575">
        <f t="shared" si="94"/>
        <v>234</v>
      </c>
      <c r="R216" s="576">
        <f t="shared" si="94"/>
        <v>117</v>
      </c>
      <c r="S216" s="577"/>
      <c r="T216" s="577"/>
    </row>
    <row r="217" spans="1:20" s="669" customFormat="1" ht="15.75" customHeight="1" x14ac:dyDescent="0.2">
      <c r="A217" s="687"/>
      <c r="B217" s="674" t="s">
        <v>451</v>
      </c>
      <c r="C217" s="688">
        <v>55</v>
      </c>
      <c r="D217" s="689">
        <v>0</v>
      </c>
      <c r="E217" s="689">
        <v>0</v>
      </c>
      <c r="F217" s="689">
        <v>1</v>
      </c>
      <c r="G217" s="670">
        <v>56</v>
      </c>
      <c r="H217" s="688">
        <v>170</v>
      </c>
      <c r="I217" s="689">
        <v>2</v>
      </c>
      <c r="J217" s="689">
        <v>0</v>
      </c>
      <c r="K217" s="689">
        <v>1</v>
      </c>
      <c r="L217" s="670">
        <v>173</v>
      </c>
      <c r="M217" s="688">
        <v>225</v>
      </c>
      <c r="N217" s="689">
        <v>2</v>
      </c>
      <c r="O217" s="689">
        <v>0</v>
      </c>
      <c r="P217" s="689">
        <v>2</v>
      </c>
      <c r="Q217" s="670">
        <v>229</v>
      </c>
      <c r="R217" s="690">
        <v>109</v>
      </c>
      <c r="S217" s="673"/>
      <c r="T217" s="673"/>
    </row>
    <row r="218" spans="1:20" s="669" customFormat="1" ht="15.75" customHeight="1" x14ac:dyDescent="0.2">
      <c r="A218" s="687"/>
      <c r="B218" s="674" t="s">
        <v>215</v>
      </c>
      <c r="C218" s="688">
        <v>57</v>
      </c>
      <c r="D218" s="689">
        <v>2</v>
      </c>
      <c r="E218" s="689">
        <v>0</v>
      </c>
      <c r="F218" s="689">
        <v>1</v>
      </c>
      <c r="G218" s="670">
        <v>60</v>
      </c>
      <c r="H218" s="688">
        <v>192</v>
      </c>
      <c r="I218" s="689">
        <v>4</v>
      </c>
      <c r="J218" s="689">
        <v>1</v>
      </c>
      <c r="K218" s="689">
        <v>2</v>
      </c>
      <c r="L218" s="670">
        <v>199</v>
      </c>
      <c r="M218" s="688">
        <v>249</v>
      </c>
      <c r="N218" s="689">
        <v>6</v>
      </c>
      <c r="O218" s="689">
        <v>1</v>
      </c>
      <c r="P218" s="689">
        <v>3</v>
      </c>
      <c r="Q218" s="670">
        <v>259</v>
      </c>
      <c r="R218" s="690">
        <v>98</v>
      </c>
      <c r="S218" s="673"/>
      <c r="T218" s="673"/>
    </row>
    <row r="219" spans="1:20" s="450" customFormat="1" ht="15.75" customHeight="1" x14ac:dyDescent="0.25">
      <c r="A219" s="578"/>
      <c r="B219" s="524" t="s">
        <v>160</v>
      </c>
      <c r="C219" s="579">
        <v>55</v>
      </c>
      <c r="D219" s="580">
        <v>4</v>
      </c>
      <c r="E219" s="580">
        <v>0</v>
      </c>
      <c r="F219" s="580">
        <v>0</v>
      </c>
      <c r="G219" s="419">
        <v>59</v>
      </c>
      <c r="H219" s="579">
        <v>186</v>
      </c>
      <c r="I219" s="580">
        <v>7</v>
      </c>
      <c r="J219" s="580">
        <v>0</v>
      </c>
      <c r="K219" s="580">
        <v>4</v>
      </c>
      <c r="L219" s="419">
        <v>197</v>
      </c>
      <c r="M219" s="579">
        <v>241</v>
      </c>
      <c r="N219" s="580">
        <v>11</v>
      </c>
      <c r="O219" s="580">
        <v>0</v>
      </c>
      <c r="P219" s="580">
        <v>4</v>
      </c>
      <c r="Q219" s="419">
        <v>256</v>
      </c>
      <c r="R219" s="581">
        <v>76</v>
      </c>
      <c r="S219" s="577"/>
      <c r="T219" s="577"/>
    </row>
    <row r="220" spans="1:20" s="450" customFormat="1" ht="15.75" customHeight="1" thickBot="1" x14ac:dyDescent="0.3">
      <c r="A220" s="582"/>
      <c r="B220" s="583" t="s">
        <v>154</v>
      </c>
      <c r="C220" s="584">
        <v>71</v>
      </c>
      <c r="D220" s="585">
        <v>2</v>
      </c>
      <c r="E220" s="585">
        <v>0</v>
      </c>
      <c r="F220" s="585">
        <v>2</v>
      </c>
      <c r="G220" s="586">
        <v>75</v>
      </c>
      <c r="H220" s="584">
        <v>212</v>
      </c>
      <c r="I220" s="585">
        <v>4</v>
      </c>
      <c r="J220" s="585">
        <v>0</v>
      </c>
      <c r="K220" s="585">
        <v>6</v>
      </c>
      <c r="L220" s="586">
        <v>222</v>
      </c>
      <c r="M220" s="584">
        <v>283</v>
      </c>
      <c r="N220" s="585">
        <v>6</v>
      </c>
      <c r="O220" s="585">
        <v>0</v>
      </c>
      <c r="P220" s="585">
        <v>8</v>
      </c>
      <c r="Q220" s="586">
        <v>297</v>
      </c>
      <c r="R220" s="587">
        <v>60</v>
      </c>
      <c r="S220" s="577"/>
      <c r="T220" s="577"/>
    </row>
    <row r="221" spans="1:20" ht="15.75" customHeight="1" x14ac:dyDescent="0.2">
      <c r="A221" s="401" t="s">
        <v>118</v>
      </c>
    </row>
    <row r="224" spans="1:20" s="402" customFormat="1" ht="15.75" customHeight="1" thickBot="1" x14ac:dyDescent="0.25">
      <c r="A224" s="369" t="s">
        <v>538</v>
      </c>
    </row>
    <row r="225" spans="1:34" s="404" customFormat="1" ht="15.75" customHeight="1" thickBot="1" x14ac:dyDescent="0.3">
      <c r="A225" s="426"/>
      <c r="B225" s="427"/>
      <c r="C225" s="1840" t="s">
        <v>111</v>
      </c>
      <c r="D225" s="1840"/>
      <c r="E225" s="1840"/>
      <c r="F225" s="1840"/>
      <c r="G225" s="1840"/>
      <c r="H225" s="1840" t="s">
        <v>112</v>
      </c>
      <c r="I225" s="1840"/>
      <c r="J225" s="1840"/>
      <c r="K225" s="1840"/>
      <c r="L225" s="1840"/>
      <c r="M225" s="1840" t="s">
        <v>113</v>
      </c>
      <c r="N225" s="1840"/>
      <c r="O225" s="1840"/>
      <c r="P225" s="1840"/>
      <c r="Q225" s="1840"/>
      <c r="R225" s="1840"/>
    </row>
    <row r="226" spans="1:34" s="404" customFormat="1" ht="79.5" customHeight="1" thickBot="1" x14ac:dyDescent="0.3">
      <c r="A226" s="428" t="s">
        <v>2</v>
      </c>
      <c r="B226" s="405" t="s">
        <v>3</v>
      </c>
      <c r="C226" s="469" t="s">
        <v>114</v>
      </c>
      <c r="D226" s="466" t="s">
        <v>420</v>
      </c>
      <c r="E226" s="466" t="s">
        <v>421</v>
      </c>
      <c r="F226" s="466" t="s">
        <v>115</v>
      </c>
      <c r="G226" s="510" t="s">
        <v>116</v>
      </c>
      <c r="H226" s="499" t="s">
        <v>114</v>
      </c>
      <c r="I226" s="466" t="s">
        <v>420</v>
      </c>
      <c r="J226" s="466" t="s">
        <v>421</v>
      </c>
      <c r="K226" s="466" t="s">
        <v>115</v>
      </c>
      <c r="L226" s="510" t="s">
        <v>14</v>
      </c>
      <c r="M226" s="499" t="s">
        <v>114</v>
      </c>
      <c r="N226" s="466" t="s">
        <v>420</v>
      </c>
      <c r="O226" s="466" t="s">
        <v>421</v>
      </c>
      <c r="P226" s="466" t="s">
        <v>115</v>
      </c>
      <c r="Q226" s="510" t="s">
        <v>14</v>
      </c>
      <c r="R226" s="719" t="s">
        <v>117</v>
      </c>
    </row>
    <row r="227" spans="1:34" ht="15.75" customHeight="1" x14ac:dyDescent="0.2">
      <c r="A227" s="432">
        <v>1</v>
      </c>
      <c r="B227" s="407" t="s">
        <v>15</v>
      </c>
      <c r="C227" s="675">
        <v>8</v>
      </c>
      <c r="D227" s="676">
        <v>0</v>
      </c>
      <c r="E227" s="676">
        <v>0</v>
      </c>
      <c r="F227" s="676">
        <v>0</v>
      </c>
      <c r="G227" s="678">
        <f t="shared" ref="G227:G241" si="95">SUM(C227:F227)</f>
        <v>8</v>
      </c>
      <c r="H227" s="675">
        <v>18</v>
      </c>
      <c r="I227" s="676">
        <v>1</v>
      </c>
      <c r="J227" s="676">
        <v>0</v>
      </c>
      <c r="K227" s="676">
        <v>0</v>
      </c>
      <c r="L227" s="677">
        <f t="shared" ref="L227:L241" si="96">SUM(H227:K227)</f>
        <v>19</v>
      </c>
      <c r="M227" s="675">
        <f t="shared" ref="M227:M241" si="97">C227+H227</f>
        <v>26</v>
      </c>
      <c r="N227" s="676">
        <f t="shared" ref="N227:N241" si="98">D227+I227</f>
        <v>1</v>
      </c>
      <c r="O227" s="676">
        <f t="shared" ref="O227:O241" si="99">E227+J227</f>
        <v>0</v>
      </c>
      <c r="P227" s="676">
        <f t="shared" ref="P227:P241" si="100">F227+K227</f>
        <v>0</v>
      </c>
      <c r="Q227" s="678">
        <f t="shared" ref="Q227:Q241" si="101">SUM(M227:P227)</f>
        <v>27</v>
      </c>
      <c r="R227" s="1469">
        <v>26</v>
      </c>
      <c r="S227" s="501"/>
      <c r="T227" s="501"/>
    </row>
    <row r="228" spans="1:34" ht="15.75" customHeight="1" x14ac:dyDescent="0.2">
      <c r="A228" s="436">
        <v>2</v>
      </c>
      <c r="B228" s="409" t="s">
        <v>16</v>
      </c>
      <c r="C228" s="679">
        <v>1</v>
      </c>
      <c r="D228" s="680">
        <v>0</v>
      </c>
      <c r="E228" s="680">
        <v>0</v>
      </c>
      <c r="F228" s="680">
        <v>0</v>
      </c>
      <c r="G228" s="682">
        <f t="shared" si="95"/>
        <v>1</v>
      </c>
      <c r="H228" s="679">
        <v>13</v>
      </c>
      <c r="I228" s="680">
        <v>0</v>
      </c>
      <c r="J228" s="680">
        <v>0</v>
      </c>
      <c r="K228" s="680">
        <v>0</v>
      </c>
      <c r="L228" s="681">
        <f t="shared" si="96"/>
        <v>13</v>
      </c>
      <c r="M228" s="679">
        <f t="shared" si="97"/>
        <v>14</v>
      </c>
      <c r="N228" s="680">
        <f t="shared" si="98"/>
        <v>0</v>
      </c>
      <c r="O228" s="680">
        <f t="shared" si="99"/>
        <v>0</v>
      </c>
      <c r="P228" s="680">
        <f t="shared" si="100"/>
        <v>0</v>
      </c>
      <c r="Q228" s="682">
        <f t="shared" si="101"/>
        <v>14</v>
      </c>
      <c r="R228" s="1470">
        <v>11</v>
      </c>
      <c r="S228" s="501"/>
      <c r="T228" s="501"/>
    </row>
    <row r="229" spans="1:34" ht="15.75" customHeight="1" x14ac:dyDescent="0.2">
      <c r="A229" s="436">
        <v>3</v>
      </c>
      <c r="B229" s="409" t="s">
        <v>17</v>
      </c>
      <c r="C229" s="679">
        <v>6</v>
      </c>
      <c r="D229" s="680">
        <v>0</v>
      </c>
      <c r="E229" s="680">
        <v>0</v>
      </c>
      <c r="F229" s="680">
        <v>0</v>
      </c>
      <c r="G229" s="682">
        <f t="shared" si="95"/>
        <v>6</v>
      </c>
      <c r="H229" s="679">
        <v>19</v>
      </c>
      <c r="I229" s="680">
        <v>0</v>
      </c>
      <c r="J229" s="680">
        <v>0</v>
      </c>
      <c r="K229" s="680">
        <v>0</v>
      </c>
      <c r="L229" s="681">
        <f t="shared" si="96"/>
        <v>19</v>
      </c>
      <c r="M229" s="679">
        <f t="shared" si="97"/>
        <v>25</v>
      </c>
      <c r="N229" s="680">
        <f t="shared" si="98"/>
        <v>0</v>
      </c>
      <c r="O229" s="680">
        <f t="shared" si="99"/>
        <v>0</v>
      </c>
      <c r="P229" s="680">
        <f t="shared" si="100"/>
        <v>0</v>
      </c>
      <c r="Q229" s="682">
        <f t="shared" si="101"/>
        <v>25</v>
      </c>
      <c r="R229" s="1470">
        <v>14</v>
      </c>
      <c r="S229" s="501"/>
      <c r="T229" s="878"/>
      <c r="U229" s="877"/>
      <c r="V229" s="878"/>
      <c r="W229" s="878"/>
      <c r="X229" s="878"/>
      <c r="Y229" s="878"/>
      <c r="Z229" s="878"/>
      <c r="AA229" s="878"/>
      <c r="AB229" s="878"/>
      <c r="AC229" s="878"/>
      <c r="AD229" s="878"/>
      <c r="AE229" s="878"/>
      <c r="AF229" s="878"/>
      <c r="AG229" s="878"/>
      <c r="AH229" s="878"/>
    </row>
    <row r="230" spans="1:34" ht="15.75" customHeight="1" x14ac:dyDescent="0.2">
      <c r="A230" s="436">
        <v>4</v>
      </c>
      <c r="B230" s="409" t="s">
        <v>18</v>
      </c>
      <c r="C230" s="679">
        <v>4</v>
      </c>
      <c r="D230" s="680">
        <v>0</v>
      </c>
      <c r="E230" s="680">
        <v>0</v>
      </c>
      <c r="F230" s="680">
        <v>0</v>
      </c>
      <c r="G230" s="682">
        <f t="shared" si="95"/>
        <v>4</v>
      </c>
      <c r="H230" s="679">
        <v>13</v>
      </c>
      <c r="I230" s="680">
        <v>0</v>
      </c>
      <c r="J230" s="680">
        <v>0</v>
      </c>
      <c r="K230" s="680">
        <v>0</v>
      </c>
      <c r="L230" s="681">
        <f t="shared" si="96"/>
        <v>13</v>
      </c>
      <c r="M230" s="679">
        <f t="shared" si="97"/>
        <v>17</v>
      </c>
      <c r="N230" s="680">
        <f t="shared" si="98"/>
        <v>0</v>
      </c>
      <c r="O230" s="680">
        <f t="shared" si="99"/>
        <v>0</v>
      </c>
      <c r="P230" s="680">
        <f t="shared" si="100"/>
        <v>0</v>
      </c>
      <c r="Q230" s="682">
        <f t="shared" si="101"/>
        <v>17</v>
      </c>
      <c r="R230" s="1470">
        <v>15</v>
      </c>
      <c r="S230" s="501"/>
      <c r="T230" s="878"/>
      <c r="U230" s="877"/>
      <c r="V230" s="878"/>
      <c r="W230" s="878"/>
      <c r="X230" s="878"/>
      <c r="Y230" s="878"/>
      <c r="Z230" s="878"/>
      <c r="AA230" s="878"/>
      <c r="AB230" s="878"/>
      <c r="AC230" s="878"/>
      <c r="AD230" s="878"/>
      <c r="AE230" s="878"/>
      <c r="AF230" s="878"/>
      <c r="AG230" s="878"/>
      <c r="AH230" s="878"/>
    </row>
    <row r="231" spans="1:34" ht="15.75" customHeight="1" x14ac:dyDescent="0.2">
      <c r="A231" s="436">
        <v>5</v>
      </c>
      <c r="B231" s="409" t="s">
        <v>19</v>
      </c>
      <c r="C231" s="679">
        <v>2</v>
      </c>
      <c r="D231" s="680">
        <v>0</v>
      </c>
      <c r="E231" s="680">
        <v>0</v>
      </c>
      <c r="F231" s="680">
        <v>0</v>
      </c>
      <c r="G231" s="682">
        <f t="shared" si="95"/>
        <v>2</v>
      </c>
      <c r="H231" s="679">
        <v>20</v>
      </c>
      <c r="I231" s="680">
        <v>0</v>
      </c>
      <c r="J231" s="680">
        <v>0</v>
      </c>
      <c r="K231" s="680">
        <v>0</v>
      </c>
      <c r="L231" s="681">
        <f t="shared" si="96"/>
        <v>20</v>
      </c>
      <c r="M231" s="679">
        <f t="shared" si="97"/>
        <v>22</v>
      </c>
      <c r="N231" s="680">
        <f t="shared" si="98"/>
        <v>0</v>
      </c>
      <c r="O231" s="680">
        <f t="shared" si="99"/>
        <v>0</v>
      </c>
      <c r="P231" s="680">
        <f t="shared" si="100"/>
        <v>0</v>
      </c>
      <c r="Q231" s="682">
        <f t="shared" si="101"/>
        <v>22</v>
      </c>
      <c r="R231" s="1470">
        <v>0</v>
      </c>
      <c r="S231" s="501"/>
      <c r="T231" s="878"/>
      <c r="U231" s="877"/>
      <c r="V231" s="878"/>
      <c r="W231" s="878"/>
      <c r="X231" s="878"/>
      <c r="Y231" s="878"/>
      <c r="Z231" s="878"/>
      <c r="AA231" s="878"/>
      <c r="AB231" s="878"/>
      <c r="AC231" s="878"/>
      <c r="AD231" s="878"/>
      <c r="AE231" s="878"/>
      <c r="AF231" s="878"/>
      <c r="AG231" s="878"/>
      <c r="AH231" s="878"/>
    </row>
    <row r="232" spans="1:34" ht="15.75" customHeight="1" x14ac:dyDescent="0.2">
      <c r="A232" s="440">
        <v>6</v>
      </c>
      <c r="B232" s="411" t="s">
        <v>20</v>
      </c>
      <c r="C232" s="679">
        <v>3</v>
      </c>
      <c r="D232" s="680">
        <v>0</v>
      </c>
      <c r="E232" s="680">
        <v>0</v>
      </c>
      <c r="F232" s="680">
        <v>0</v>
      </c>
      <c r="G232" s="682">
        <f t="shared" si="95"/>
        <v>3</v>
      </c>
      <c r="H232" s="679">
        <v>8</v>
      </c>
      <c r="I232" s="680">
        <v>0</v>
      </c>
      <c r="J232" s="680">
        <v>0</v>
      </c>
      <c r="K232" s="680">
        <v>0</v>
      </c>
      <c r="L232" s="681">
        <f t="shared" si="96"/>
        <v>8</v>
      </c>
      <c r="M232" s="679">
        <f t="shared" si="97"/>
        <v>11</v>
      </c>
      <c r="N232" s="680">
        <f t="shared" si="98"/>
        <v>0</v>
      </c>
      <c r="O232" s="680">
        <f t="shared" si="99"/>
        <v>0</v>
      </c>
      <c r="P232" s="680">
        <f t="shared" si="100"/>
        <v>0</v>
      </c>
      <c r="Q232" s="682">
        <f t="shared" si="101"/>
        <v>11</v>
      </c>
      <c r="R232" s="1470">
        <v>11</v>
      </c>
      <c r="S232" s="501"/>
      <c r="T232" s="878"/>
      <c r="U232" s="877"/>
      <c r="V232" s="878"/>
      <c r="W232" s="878"/>
      <c r="X232" s="878"/>
      <c r="Y232" s="878"/>
      <c r="Z232" s="878"/>
      <c r="AA232" s="878"/>
      <c r="AB232" s="878"/>
      <c r="AC232" s="878"/>
      <c r="AD232" s="878"/>
      <c r="AE232" s="878"/>
      <c r="AF232" s="878"/>
      <c r="AG232" s="878"/>
      <c r="AH232" s="878"/>
    </row>
    <row r="233" spans="1:34" ht="15.75" customHeight="1" x14ac:dyDescent="0.2">
      <c r="A233" s="440">
        <v>7</v>
      </c>
      <c r="B233" s="411" t="s">
        <v>21</v>
      </c>
      <c r="C233" s="679">
        <v>2</v>
      </c>
      <c r="D233" s="680">
        <v>0</v>
      </c>
      <c r="E233" s="680">
        <v>0</v>
      </c>
      <c r="F233" s="680">
        <v>0</v>
      </c>
      <c r="G233" s="682">
        <f t="shared" si="95"/>
        <v>2</v>
      </c>
      <c r="H233" s="679">
        <v>7</v>
      </c>
      <c r="I233" s="680">
        <v>0</v>
      </c>
      <c r="J233" s="680">
        <v>0</v>
      </c>
      <c r="K233" s="680">
        <v>0</v>
      </c>
      <c r="L233" s="681">
        <f t="shared" si="96"/>
        <v>7</v>
      </c>
      <c r="M233" s="679">
        <f t="shared" si="97"/>
        <v>9</v>
      </c>
      <c r="N233" s="680">
        <f t="shared" si="98"/>
        <v>0</v>
      </c>
      <c r="O233" s="680">
        <f t="shared" si="99"/>
        <v>0</v>
      </c>
      <c r="P233" s="680">
        <f t="shared" si="100"/>
        <v>0</v>
      </c>
      <c r="Q233" s="682">
        <f t="shared" si="101"/>
        <v>9</v>
      </c>
      <c r="R233" s="1470">
        <v>0</v>
      </c>
      <c r="S233" s="501"/>
      <c r="T233" s="501"/>
    </row>
    <row r="234" spans="1:34" ht="15.75" customHeight="1" x14ac:dyDescent="0.2">
      <c r="A234" s="436">
        <v>8</v>
      </c>
      <c r="B234" s="409" t="s">
        <v>22</v>
      </c>
      <c r="C234" s="679">
        <v>3</v>
      </c>
      <c r="D234" s="680">
        <v>0</v>
      </c>
      <c r="E234" s="680">
        <v>0</v>
      </c>
      <c r="F234" s="680">
        <v>0</v>
      </c>
      <c r="G234" s="682">
        <f t="shared" si="95"/>
        <v>3</v>
      </c>
      <c r="H234" s="679">
        <v>17</v>
      </c>
      <c r="I234" s="680">
        <v>0</v>
      </c>
      <c r="J234" s="680">
        <v>0</v>
      </c>
      <c r="K234" s="680">
        <v>0</v>
      </c>
      <c r="L234" s="681">
        <f t="shared" si="96"/>
        <v>17</v>
      </c>
      <c r="M234" s="679">
        <f t="shared" si="97"/>
        <v>20</v>
      </c>
      <c r="N234" s="680">
        <f t="shared" si="98"/>
        <v>0</v>
      </c>
      <c r="O234" s="680">
        <f t="shared" si="99"/>
        <v>0</v>
      </c>
      <c r="P234" s="680">
        <f t="shared" si="100"/>
        <v>0</v>
      </c>
      <c r="Q234" s="682">
        <f t="shared" si="101"/>
        <v>20</v>
      </c>
      <c r="R234" s="1470">
        <v>20</v>
      </c>
      <c r="S234" s="501"/>
      <c r="T234" s="880"/>
      <c r="U234" s="879"/>
      <c r="V234" s="880"/>
      <c r="W234" s="880"/>
      <c r="X234" s="880"/>
      <c r="Y234" s="880"/>
      <c r="Z234" s="880"/>
      <c r="AA234" s="880"/>
      <c r="AB234" s="880"/>
      <c r="AC234" s="880"/>
      <c r="AD234" s="880"/>
      <c r="AE234" s="880"/>
      <c r="AF234" s="880"/>
      <c r="AG234" s="880"/>
      <c r="AH234" s="880"/>
    </row>
    <row r="235" spans="1:34" ht="15.75" customHeight="1" x14ac:dyDescent="0.2">
      <c r="A235" s="436">
        <v>9</v>
      </c>
      <c r="B235" s="409" t="s">
        <v>23</v>
      </c>
      <c r="C235" s="679">
        <v>3</v>
      </c>
      <c r="D235" s="680">
        <v>0</v>
      </c>
      <c r="E235" s="680">
        <v>0</v>
      </c>
      <c r="F235" s="680">
        <v>0</v>
      </c>
      <c r="G235" s="682">
        <f t="shared" si="95"/>
        <v>3</v>
      </c>
      <c r="H235" s="679">
        <v>1</v>
      </c>
      <c r="I235" s="680">
        <v>0</v>
      </c>
      <c r="J235" s="680">
        <v>0</v>
      </c>
      <c r="K235" s="680">
        <v>0</v>
      </c>
      <c r="L235" s="681">
        <f t="shared" si="96"/>
        <v>1</v>
      </c>
      <c r="M235" s="679">
        <f t="shared" si="97"/>
        <v>4</v>
      </c>
      <c r="N235" s="680">
        <f t="shared" si="98"/>
        <v>0</v>
      </c>
      <c r="O235" s="680">
        <f t="shared" si="99"/>
        <v>0</v>
      </c>
      <c r="P235" s="680">
        <f t="shared" si="100"/>
        <v>0</v>
      </c>
      <c r="Q235" s="682">
        <f t="shared" si="101"/>
        <v>4</v>
      </c>
      <c r="R235" s="1470">
        <v>3</v>
      </c>
      <c r="S235" s="501"/>
      <c r="T235" s="501"/>
    </row>
    <row r="236" spans="1:34" ht="15.75" customHeight="1" x14ac:dyDescent="0.2">
      <c r="A236" s="436">
        <v>10</v>
      </c>
      <c r="B236" s="409" t="s">
        <v>24</v>
      </c>
      <c r="C236" s="679">
        <v>0</v>
      </c>
      <c r="D236" s="680">
        <v>0</v>
      </c>
      <c r="E236" s="680">
        <v>0</v>
      </c>
      <c r="F236" s="680">
        <v>0</v>
      </c>
      <c r="G236" s="682">
        <f t="shared" si="95"/>
        <v>0</v>
      </c>
      <c r="H236" s="679">
        <v>10</v>
      </c>
      <c r="I236" s="680">
        <v>0</v>
      </c>
      <c r="J236" s="680">
        <v>0</v>
      </c>
      <c r="K236" s="680">
        <v>0</v>
      </c>
      <c r="L236" s="681">
        <f t="shared" si="96"/>
        <v>10</v>
      </c>
      <c r="M236" s="679">
        <f t="shared" si="97"/>
        <v>10</v>
      </c>
      <c r="N236" s="680">
        <f t="shared" si="98"/>
        <v>0</v>
      </c>
      <c r="O236" s="680">
        <f t="shared" si="99"/>
        <v>0</v>
      </c>
      <c r="P236" s="680">
        <f t="shared" si="100"/>
        <v>0</v>
      </c>
      <c r="Q236" s="682">
        <f t="shared" si="101"/>
        <v>10</v>
      </c>
      <c r="R236" s="1470">
        <v>0</v>
      </c>
      <c r="S236" s="501"/>
      <c r="T236" s="501"/>
    </row>
    <row r="237" spans="1:34" ht="15.75" customHeight="1" x14ac:dyDescent="0.2">
      <c r="A237" s="440">
        <v>11</v>
      </c>
      <c r="B237" s="411" t="s">
        <v>25</v>
      </c>
      <c r="C237" s="679">
        <v>0</v>
      </c>
      <c r="D237" s="680">
        <v>0</v>
      </c>
      <c r="E237" s="680">
        <v>0</v>
      </c>
      <c r="F237" s="680">
        <v>0</v>
      </c>
      <c r="G237" s="682">
        <f t="shared" si="95"/>
        <v>0</v>
      </c>
      <c r="H237" s="679">
        <v>5</v>
      </c>
      <c r="I237" s="680">
        <v>0</v>
      </c>
      <c r="J237" s="680">
        <v>0</v>
      </c>
      <c r="K237" s="680">
        <v>0</v>
      </c>
      <c r="L237" s="681">
        <f t="shared" si="96"/>
        <v>5</v>
      </c>
      <c r="M237" s="679">
        <f t="shared" si="97"/>
        <v>5</v>
      </c>
      <c r="N237" s="680">
        <f t="shared" si="98"/>
        <v>0</v>
      </c>
      <c r="O237" s="680">
        <f t="shared" si="99"/>
        <v>0</v>
      </c>
      <c r="P237" s="680">
        <f t="shared" si="100"/>
        <v>0</v>
      </c>
      <c r="Q237" s="682">
        <f t="shared" si="101"/>
        <v>5</v>
      </c>
      <c r="R237" s="1470">
        <v>0</v>
      </c>
      <c r="S237" s="501"/>
      <c r="T237" s="501"/>
    </row>
    <row r="238" spans="1:34" ht="15.75" customHeight="1" x14ac:dyDescent="0.2">
      <c r="A238" s="436">
        <v>12</v>
      </c>
      <c r="B238" s="409" t="s">
        <v>26</v>
      </c>
      <c r="C238" s="679">
        <v>1</v>
      </c>
      <c r="D238" s="680">
        <v>0</v>
      </c>
      <c r="E238" s="680">
        <v>0</v>
      </c>
      <c r="F238" s="680">
        <v>0</v>
      </c>
      <c r="G238" s="682">
        <f t="shared" si="95"/>
        <v>1</v>
      </c>
      <c r="H238" s="679">
        <v>2</v>
      </c>
      <c r="I238" s="680">
        <v>0</v>
      </c>
      <c r="J238" s="680">
        <v>0</v>
      </c>
      <c r="K238" s="680">
        <v>1</v>
      </c>
      <c r="L238" s="681">
        <f t="shared" si="96"/>
        <v>3</v>
      </c>
      <c r="M238" s="679">
        <f t="shared" si="97"/>
        <v>3</v>
      </c>
      <c r="N238" s="680">
        <f t="shared" si="98"/>
        <v>0</v>
      </c>
      <c r="O238" s="680">
        <f t="shared" si="99"/>
        <v>0</v>
      </c>
      <c r="P238" s="680">
        <f t="shared" si="100"/>
        <v>1</v>
      </c>
      <c r="Q238" s="682">
        <f t="shared" si="101"/>
        <v>4</v>
      </c>
      <c r="R238" s="1470">
        <v>1</v>
      </c>
      <c r="S238" s="501"/>
      <c r="T238" s="501"/>
      <c r="Z238" s="400" t="s">
        <v>161</v>
      </c>
    </row>
    <row r="239" spans="1:34" ht="15.75" customHeight="1" x14ac:dyDescent="0.2">
      <c r="A239" s="436">
        <v>13</v>
      </c>
      <c r="B239" s="409" t="s">
        <v>27</v>
      </c>
      <c r="C239" s="679">
        <v>3</v>
      </c>
      <c r="D239" s="680">
        <v>0</v>
      </c>
      <c r="E239" s="680">
        <v>0</v>
      </c>
      <c r="F239" s="680">
        <v>0</v>
      </c>
      <c r="G239" s="682">
        <f t="shared" si="95"/>
        <v>3</v>
      </c>
      <c r="H239" s="679">
        <v>12</v>
      </c>
      <c r="I239" s="680">
        <v>0</v>
      </c>
      <c r="J239" s="680">
        <v>0</v>
      </c>
      <c r="K239" s="680">
        <v>0</v>
      </c>
      <c r="L239" s="681">
        <f t="shared" si="96"/>
        <v>12</v>
      </c>
      <c r="M239" s="679">
        <f t="shared" si="97"/>
        <v>15</v>
      </c>
      <c r="N239" s="680">
        <f t="shared" si="98"/>
        <v>0</v>
      </c>
      <c r="O239" s="680">
        <f t="shared" si="99"/>
        <v>0</v>
      </c>
      <c r="P239" s="680">
        <f t="shared" si="100"/>
        <v>0</v>
      </c>
      <c r="Q239" s="682">
        <f t="shared" si="101"/>
        <v>15</v>
      </c>
      <c r="R239" s="1470">
        <v>0</v>
      </c>
      <c r="S239" s="501"/>
      <c r="T239" s="501"/>
    </row>
    <row r="240" spans="1:34" ht="15.75" customHeight="1" x14ac:dyDescent="0.2">
      <c r="A240" s="436">
        <v>14</v>
      </c>
      <c r="B240" s="409" t="s">
        <v>28</v>
      </c>
      <c r="C240" s="679">
        <v>2</v>
      </c>
      <c r="D240" s="680">
        <v>0</v>
      </c>
      <c r="E240" s="680">
        <v>0</v>
      </c>
      <c r="F240" s="680">
        <v>0</v>
      </c>
      <c r="G240" s="682">
        <f t="shared" si="95"/>
        <v>2</v>
      </c>
      <c r="H240" s="679">
        <v>3</v>
      </c>
      <c r="I240" s="680">
        <v>0</v>
      </c>
      <c r="J240" s="680">
        <v>0</v>
      </c>
      <c r="K240" s="680">
        <v>0</v>
      </c>
      <c r="L240" s="681">
        <f t="shared" si="96"/>
        <v>3</v>
      </c>
      <c r="M240" s="679">
        <f t="shared" si="97"/>
        <v>5</v>
      </c>
      <c r="N240" s="680">
        <f t="shared" si="98"/>
        <v>0</v>
      </c>
      <c r="O240" s="680">
        <f t="shared" si="99"/>
        <v>0</v>
      </c>
      <c r="P240" s="680">
        <f t="shared" si="100"/>
        <v>0</v>
      </c>
      <c r="Q240" s="682">
        <f t="shared" si="101"/>
        <v>5</v>
      </c>
      <c r="R240" s="1470">
        <v>1</v>
      </c>
      <c r="S240" s="501"/>
      <c r="T240" s="501"/>
    </row>
    <row r="241" spans="1:24" ht="15.75" customHeight="1" thickBot="1" x14ac:dyDescent="0.25">
      <c r="A241" s="441">
        <v>15</v>
      </c>
      <c r="B241" s="412" t="s">
        <v>29</v>
      </c>
      <c r="C241" s="683">
        <v>1</v>
      </c>
      <c r="D241" s="684">
        <v>0</v>
      </c>
      <c r="E241" s="684">
        <v>0</v>
      </c>
      <c r="F241" s="684">
        <v>0</v>
      </c>
      <c r="G241" s="686">
        <f t="shared" si="95"/>
        <v>1</v>
      </c>
      <c r="H241" s="683">
        <v>2</v>
      </c>
      <c r="I241" s="684">
        <v>0</v>
      </c>
      <c r="J241" s="684">
        <v>0</v>
      </c>
      <c r="K241" s="684">
        <v>0</v>
      </c>
      <c r="L241" s="685">
        <f t="shared" si="96"/>
        <v>2</v>
      </c>
      <c r="M241" s="683">
        <f t="shared" si="97"/>
        <v>3</v>
      </c>
      <c r="N241" s="684">
        <f t="shared" si="98"/>
        <v>0</v>
      </c>
      <c r="O241" s="684">
        <f t="shared" si="99"/>
        <v>0</v>
      </c>
      <c r="P241" s="684">
        <f t="shared" si="100"/>
        <v>0</v>
      </c>
      <c r="Q241" s="686">
        <f t="shared" si="101"/>
        <v>3</v>
      </c>
      <c r="R241" s="1471">
        <v>0</v>
      </c>
      <c r="S241" s="501"/>
      <c r="T241" s="501"/>
    </row>
    <row r="242" spans="1:24" s="450" customFormat="1" ht="15.75" customHeight="1" thickBot="1" x14ac:dyDescent="0.3">
      <c r="A242" s="1473"/>
      <c r="B242" s="1479" t="s">
        <v>519</v>
      </c>
      <c r="C242" s="1481">
        <f t="shared" ref="C242:R242" si="102">SUM(C227:C241)</f>
        <v>39</v>
      </c>
      <c r="D242" s="1476">
        <f t="shared" si="102"/>
        <v>0</v>
      </c>
      <c r="E242" s="1476">
        <f t="shared" si="102"/>
        <v>0</v>
      </c>
      <c r="F242" s="1476">
        <f t="shared" si="102"/>
        <v>0</v>
      </c>
      <c r="G242" s="1478">
        <f t="shared" si="102"/>
        <v>39</v>
      </c>
      <c r="H242" s="1480">
        <f t="shared" si="102"/>
        <v>150</v>
      </c>
      <c r="I242" s="1476">
        <f t="shared" si="102"/>
        <v>1</v>
      </c>
      <c r="J242" s="1476">
        <f t="shared" si="102"/>
        <v>0</v>
      </c>
      <c r="K242" s="1476">
        <f t="shared" si="102"/>
        <v>1</v>
      </c>
      <c r="L242" s="1477">
        <f t="shared" si="102"/>
        <v>152</v>
      </c>
      <c r="M242" s="1475">
        <f t="shared" si="102"/>
        <v>189</v>
      </c>
      <c r="N242" s="1476">
        <f t="shared" si="102"/>
        <v>1</v>
      </c>
      <c r="O242" s="1476">
        <f t="shared" si="102"/>
        <v>0</v>
      </c>
      <c r="P242" s="1476">
        <f t="shared" si="102"/>
        <v>1</v>
      </c>
      <c r="Q242" s="1477">
        <f t="shared" si="102"/>
        <v>191</v>
      </c>
      <c r="R242" s="1478">
        <f t="shared" si="102"/>
        <v>102</v>
      </c>
      <c r="S242" s="577"/>
      <c r="T242" s="577"/>
      <c r="U242" s="450" t="s">
        <v>161</v>
      </c>
    </row>
    <row r="243" spans="1:24" ht="15.75" customHeight="1" x14ac:dyDescent="0.2">
      <c r="A243" s="401" t="s">
        <v>118</v>
      </c>
    </row>
    <row r="244" spans="1:24" ht="15.75" customHeight="1" x14ac:dyDescent="0.2">
      <c r="A244" s="1482" t="s">
        <v>512</v>
      </c>
    </row>
    <row r="245" spans="1:24" ht="15.75" customHeight="1" thickBot="1" x14ac:dyDescent="0.25">
      <c r="A245" s="369" t="s">
        <v>536</v>
      </c>
      <c r="B245" s="402"/>
      <c r="C245" s="402"/>
      <c r="D245" s="402"/>
      <c r="E245" s="402"/>
      <c r="F245" s="402"/>
      <c r="G245" s="402"/>
      <c r="H245" s="402"/>
      <c r="I245" s="402"/>
      <c r="J245" s="402"/>
      <c r="K245" s="402"/>
      <c r="L245" s="402"/>
      <c r="M245" s="402"/>
      <c r="N245" s="402"/>
      <c r="O245" s="402"/>
      <c r="P245" s="402"/>
      <c r="Q245" s="402"/>
      <c r="R245" s="402"/>
    </row>
    <row r="246" spans="1:24" ht="15.75" customHeight="1" thickBot="1" x14ac:dyDescent="0.3">
      <c r="A246" s="426"/>
      <c r="B246" s="427"/>
      <c r="C246" s="1840" t="s">
        <v>111</v>
      </c>
      <c r="D246" s="1840"/>
      <c r="E246" s="1840"/>
      <c r="F246" s="1840"/>
      <c r="G246" s="1840"/>
      <c r="H246" s="1840" t="s">
        <v>112</v>
      </c>
      <c r="I246" s="1840"/>
      <c r="J246" s="1840"/>
      <c r="K246" s="1840"/>
      <c r="L246" s="1840"/>
      <c r="M246" s="1840" t="s">
        <v>113</v>
      </c>
      <c r="N246" s="1840"/>
      <c r="O246" s="1840"/>
      <c r="P246" s="1840"/>
      <c r="Q246" s="1840"/>
      <c r="R246" s="1840"/>
    </row>
    <row r="247" spans="1:24" ht="84" customHeight="1" thickBot="1" x14ac:dyDescent="0.3">
      <c r="A247" s="428" t="s">
        <v>2</v>
      </c>
      <c r="B247" s="405" t="s">
        <v>3</v>
      </c>
      <c r="C247" s="469" t="s">
        <v>114</v>
      </c>
      <c r="D247" s="466" t="s">
        <v>420</v>
      </c>
      <c r="E247" s="466" t="s">
        <v>421</v>
      </c>
      <c r="F247" s="466" t="s">
        <v>115</v>
      </c>
      <c r="G247" s="510" t="s">
        <v>116</v>
      </c>
      <c r="H247" s="499" t="s">
        <v>114</v>
      </c>
      <c r="I247" s="466" t="s">
        <v>420</v>
      </c>
      <c r="J247" s="466" t="s">
        <v>421</v>
      </c>
      <c r="K247" s="466" t="s">
        <v>115</v>
      </c>
      <c r="L247" s="510" t="s">
        <v>14</v>
      </c>
      <c r="M247" s="499" t="s">
        <v>114</v>
      </c>
      <c r="N247" s="466" t="s">
        <v>420</v>
      </c>
      <c r="O247" s="466" t="s">
        <v>421</v>
      </c>
      <c r="P247" s="466" t="s">
        <v>115</v>
      </c>
      <c r="Q247" s="510" t="s">
        <v>14</v>
      </c>
      <c r="R247" s="719" t="s">
        <v>117</v>
      </c>
    </row>
    <row r="248" spans="1:24" ht="15.75" customHeight="1" x14ac:dyDescent="0.2">
      <c r="A248" s="432">
        <v>1</v>
      </c>
      <c r="B248" s="407" t="s">
        <v>15</v>
      </c>
      <c r="C248" s="675">
        <v>0</v>
      </c>
      <c r="D248" s="676">
        <v>0</v>
      </c>
      <c r="E248" s="676">
        <v>0</v>
      </c>
      <c r="F248" s="676">
        <v>0</v>
      </c>
      <c r="G248" s="678">
        <f t="shared" ref="G248:G262" si="103">SUM(C248:F248)</f>
        <v>0</v>
      </c>
      <c r="H248" s="675">
        <v>3</v>
      </c>
      <c r="I248" s="676">
        <v>0</v>
      </c>
      <c r="J248" s="676">
        <v>0</v>
      </c>
      <c r="K248" s="676">
        <v>0</v>
      </c>
      <c r="L248" s="677">
        <f t="shared" ref="L248:L262" si="104">SUM(H248:K248)</f>
        <v>3</v>
      </c>
      <c r="M248" s="675">
        <f t="shared" ref="M248:M262" si="105">C248+H248</f>
        <v>3</v>
      </c>
      <c r="N248" s="676">
        <f t="shared" ref="N248:N262" si="106">D248+I248</f>
        <v>0</v>
      </c>
      <c r="O248" s="676">
        <f t="shared" ref="O248:O262" si="107">E248+J248</f>
        <v>0</v>
      </c>
      <c r="P248" s="676">
        <f t="shared" ref="P248:P262" si="108">F248+K248</f>
        <v>0</v>
      </c>
      <c r="Q248" s="678">
        <f t="shared" ref="Q248:Q262" si="109">SUM(M248:P248)</f>
        <v>3</v>
      </c>
      <c r="R248" s="1469">
        <v>3</v>
      </c>
    </row>
    <row r="249" spans="1:24" ht="15.75" customHeight="1" x14ac:dyDescent="0.2">
      <c r="A249" s="436">
        <v>2</v>
      </c>
      <c r="B249" s="409" t="s">
        <v>16</v>
      </c>
      <c r="C249" s="679">
        <v>0</v>
      </c>
      <c r="D249" s="680">
        <v>0</v>
      </c>
      <c r="E249" s="680">
        <v>0</v>
      </c>
      <c r="F249" s="680">
        <v>0</v>
      </c>
      <c r="G249" s="682">
        <f t="shared" si="103"/>
        <v>0</v>
      </c>
      <c r="H249" s="679">
        <v>4</v>
      </c>
      <c r="I249" s="680">
        <v>0</v>
      </c>
      <c r="J249" s="680">
        <v>0</v>
      </c>
      <c r="K249" s="680">
        <v>0</v>
      </c>
      <c r="L249" s="681">
        <f t="shared" si="104"/>
        <v>4</v>
      </c>
      <c r="M249" s="679">
        <f t="shared" si="105"/>
        <v>4</v>
      </c>
      <c r="N249" s="680">
        <f t="shared" si="106"/>
        <v>0</v>
      </c>
      <c r="O249" s="680">
        <f t="shared" si="107"/>
        <v>0</v>
      </c>
      <c r="P249" s="680">
        <f t="shared" si="108"/>
        <v>0</v>
      </c>
      <c r="Q249" s="682">
        <f t="shared" si="109"/>
        <v>4</v>
      </c>
      <c r="R249" s="1470">
        <v>4</v>
      </c>
    </row>
    <row r="250" spans="1:24" ht="15.75" customHeight="1" x14ac:dyDescent="0.2">
      <c r="A250" s="436">
        <v>3</v>
      </c>
      <c r="B250" s="409" t="s">
        <v>17</v>
      </c>
      <c r="C250" s="679">
        <v>0</v>
      </c>
      <c r="D250" s="680">
        <v>0</v>
      </c>
      <c r="E250" s="680">
        <v>0</v>
      </c>
      <c r="F250" s="680">
        <v>0</v>
      </c>
      <c r="G250" s="682">
        <f t="shared" si="103"/>
        <v>0</v>
      </c>
      <c r="H250" s="679">
        <v>9</v>
      </c>
      <c r="I250" s="680">
        <v>0</v>
      </c>
      <c r="J250" s="680">
        <v>0</v>
      </c>
      <c r="K250" s="680">
        <v>0</v>
      </c>
      <c r="L250" s="681">
        <f t="shared" si="104"/>
        <v>9</v>
      </c>
      <c r="M250" s="679">
        <f t="shared" si="105"/>
        <v>9</v>
      </c>
      <c r="N250" s="680">
        <f t="shared" si="106"/>
        <v>0</v>
      </c>
      <c r="O250" s="680">
        <f t="shared" si="107"/>
        <v>0</v>
      </c>
      <c r="P250" s="680">
        <f t="shared" si="108"/>
        <v>0</v>
      </c>
      <c r="Q250" s="682">
        <f t="shared" si="109"/>
        <v>9</v>
      </c>
      <c r="R250" s="1470">
        <v>5</v>
      </c>
    </row>
    <row r="251" spans="1:24" ht="15.75" customHeight="1" x14ac:dyDescent="0.2">
      <c r="A251" s="436">
        <v>4</v>
      </c>
      <c r="B251" s="409" t="s">
        <v>18</v>
      </c>
      <c r="C251" s="679">
        <v>0</v>
      </c>
      <c r="D251" s="680">
        <v>0</v>
      </c>
      <c r="E251" s="680">
        <v>0</v>
      </c>
      <c r="F251" s="680">
        <v>0</v>
      </c>
      <c r="G251" s="682">
        <f t="shared" si="103"/>
        <v>0</v>
      </c>
      <c r="H251" s="679">
        <v>7</v>
      </c>
      <c r="I251" s="680">
        <v>0</v>
      </c>
      <c r="J251" s="680">
        <v>0</v>
      </c>
      <c r="K251" s="680">
        <v>0</v>
      </c>
      <c r="L251" s="681">
        <f t="shared" si="104"/>
        <v>7</v>
      </c>
      <c r="M251" s="679">
        <f t="shared" si="105"/>
        <v>7</v>
      </c>
      <c r="N251" s="680">
        <f t="shared" si="106"/>
        <v>0</v>
      </c>
      <c r="O251" s="680">
        <f t="shared" si="107"/>
        <v>0</v>
      </c>
      <c r="P251" s="680">
        <f t="shared" si="108"/>
        <v>0</v>
      </c>
      <c r="Q251" s="682">
        <f t="shared" si="109"/>
        <v>7</v>
      </c>
      <c r="R251" s="1470">
        <v>7</v>
      </c>
      <c r="X251" s="400" t="s">
        <v>161</v>
      </c>
    </row>
    <row r="252" spans="1:24" ht="15.75" customHeight="1" x14ac:dyDescent="0.2">
      <c r="A252" s="436">
        <v>5</v>
      </c>
      <c r="B252" s="409" t="s">
        <v>19</v>
      </c>
      <c r="C252" s="679">
        <v>0</v>
      </c>
      <c r="D252" s="680">
        <v>0</v>
      </c>
      <c r="E252" s="680">
        <v>0</v>
      </c>
      <c r="F252" s="680">
        <v>0</v>
      </c>
      <c r="G252" s="682">
        <f t="shared" si="103"/>
        <v>0</v>
      </c>
      <c r="H252" s="679">
        <v>3</v>
      </c>
      <c r="I252" s="680">
        <v>0</v>
      </c>
      <c r="J252" s="680">
        <v>0</v>
      </c>
      <c r="K252" s="680">
        <v>0</v>
      </c>
      <c r="L252" s="681">
        <f t="shared" si="104"/>
        <v>3</v>
      </c>
      <c r="M252" s="679">
        <f t="shared" si="105"/>
        <v>3</v>
      </c>
      <c r="N252" s="680">
        <f t="shared" si="106"/>
        <v>0</v>
      </c>
      <c r="O252" s="680">
        <f t="shared" si="107"/>
        <v>0</v>
      </c>
      <c r="P252" s="680">
        <f t="shared" si="108"/>
        <v>0</v>
      </c>
      <c r="Q252" s="682">
        <f t="shared" si="109"/>
        <v>3</v>
      </c>
      <c r="R252" s="1470">
        <v>0</v>
      </c>
      <c r="X252" s="400" t="s">
        <v>161</v>
      </c>
    </row>
    <row r="253" spans="1:24" ht="15.75" customHeight="1" x14ac:dyDescent="0.2">
      <c r="A253" s="440">
        <v>6</v>
      </c>
      <c r="B253" s="411" t="s">
        <v>20</v>
      </c>
      <c r="C253" s="679">
        <v>1</v>
      </c>
      <c r="D253" s="680">
        <v>0</v>
      </c>
      <c r="E253" s="680">
        <v>0</v>
      </c>
      <c r="F253" s="680">
        <v>0</v>
      </c>
      <c r="G253" s="682">
        <f t="shared" si="103"/>
        <v>1</v>
      </c>
      <c r="H253" s="679">
        <v>4</v>
      </c>
      <c r="I253" s="680">
        <v>0</v>
      </c>
      <c r="J253" s="680">
        <v>0</v>
      </c>
      <c r="K253" s="680">
        <v>0</v>
      </c>
      <c r="L253" s="681">
        <f t="shared" si="104"/>
        <v>4</v>
      </c>
      <c r="M253" s="679">
        <f t="shared" si="105"/>
        <v>5</v>
      </c>
      <c r="N253" s="680">
        <f t="shared" si="106"/>
        <v>0</v>
      </c>
      <c r="O253" s="680">
        <f t="shared" si="107"/>
        <v>0</v>
      </c>
      <c r="P253" s="680">
        <f t="shared" si="108"/>
        <v>0</v>
      </c>
      <c r="Q253" s="682">
        <f t="shared" si="109"/>
        <v>5</v>
      </c>
      <c r="R253" s="1470">
        <v>5</v>
      </c>
    </row>
    <row r="254" spans="1:24" ht="15.75" customHeight="1" x14ac:dyDescent="0.2">
      <c r="A254" s="440">
        <v>7</v>
      </c>
      <c r="B254" s="411" t="s">
        <v>21</v>
      </c>
      <c r="C254" s="679">
        <v>0</v>
      </c>
      <c r="D254" s="680">
        <v>0</v>
      </c>
      <c r="E254" s="680">
        <v>0</v>
      </c>
      <c r="F254" s="680">
        <v>0</v>
      </c>
      <c r="G254" s="682">
        <f t="shared" si="103"/>
        <v>0</v>
      </c>
      <c r="H254" s="679">
        <v>5</v>
      </c>
      <c r="I254" s="680">
        <v>0</v>
      </c>
      <c r="J254" s="680">
        <v>0</v>
      </c>
      <c r="K254" s="680">
        <v>0</v>
      </c>
      <c r="L254" s="681">
        <f t="shared" si="104"/>
        <v>5</v>
      </c>
      <c r="M254" s="679">
        <f t="shared" si="105"/>
        <v>5</v>
      </c>
      <c r="N254" s="680">
        <f t="shared" si="106"/>
        <v>0</v>
      </c>
      <c r="O254" s="680">
        <f t="shared" si="107"/>
        <v>0</v>
      </c>
      <c r="P254" s="680">
        <f t="shared" si="108"/>
        <v>0</v>
      </c>
      <c r="Q254" s="682">
        <f t="shared" si="109"/>
        <v>5</v>
      </c>
      <c r="R254" s="1470">
        <v>0</v>
      </c>
    </row>
    <row r="255" spans="1:24" ht="15.75" customHeight="1" x14ac:dyDescent="0.2">
      <c r="A255" s="436">
        <v>8</v>
      </c>
      <c r="B255" s="409" t="s">
        <v>22</v>
      </c>
      <c r="C255" s="679">
        <v>1</v>
      </c>
      <c r="D255" s="680">
        <v>0</v>
      </c>
      <c r="E255" s="680">
        <v>0</v>
      </c>
      <c r="F255" s="680">
        <v>0</v>
      </c>
      <c r="G255" s="682">
        <f t="shared" si="103"/>
        <v>1</v>
      </c>
      <c r="H255" s="679">
        <v>4</v>
      </c>
      <c r="I255" s="680">
        <v>0</v>
      </c>
      <c r="J255" s="680">
        <v>0</v>
      </c>
      <c r="K255" s="680">
        <v>0</v>
      </c>
      <c r="L255" s="681">
        <f t="shared" si="104"/>
        <v>4</v>
      </c>
      <c r="M255" s="679">
        <f t="shared" si="105"/>
        <v>5</v>
      </c>
      <c r="N255" s="680">
        <f t="shared" si="106"/>
        <v>0</v>
      </c>
      <c r="O255" s="680">
        <f t="shared" si="107"/>
        <v>0</v>
      </c>
      <c r="P255" s="680">
        <f t="shared" si="108"/>
        <v>0</v>
      </c>
      <c r="Q255" s="682">
        <f t="shared" si="109"/>
        <v>5</v>
      </c>
      <c r="R255" s="1470">
        <v>5</v>
      </c>
    </row>
    <row r="256" spans="1:24" ht="15.75" customHeight="1" x14ac:dyDescent="0.2">
      <c r="A256" s="436">
        <v>9</v>
      </c>
      <c r="B256" s="409" t="s">
        <v>23</v>
      </c>
      <c r="C256" s="679">
        <v>0</v>
      </c>
      <c r="D256" s="680">
        <v>0</v>
      </c>
      <c r="E256" s="680">
        <v>0</v>
      </c>
      <c r="F256" s="680">
        <v>0</v>
      </c>
      <c r="G256" s="682">
        <f t="shared" si="103"/>
        <v>0</v>
      </c>
      <c r="H256" s="679">
        <v>0</v>
      </c>
      <c r="I256" s="680">
        <v>0</v>
      </c>
      <c r="J256" s="680">
        <v>0</v>
      </c>
      <c r="K256" s="680">
        <v>0</v>
      </c>
      <c r="L256" s="681">
        <f t="shared" si="104"/>
        <v>0</v>
      </c>
      <c r="M256" s="679">
        <f t="shared" si="105"/>
        <v>0</v>
      </c>
      <c r="N256" s="680">
        <f t="shared" si="106"/>
        <v>0</v>
      </c>
      <c r="O256" s="680">
        <f t="shared" si="107"/>
        <v>0</v>
      </c>
      <c r="P256" s="680">
        <f t="shared" si="108"/>
        <v>0</v>
      </c>
      <c r="Q256" s="682">
        <f t="shared" si="109"/>
        <v>0</v>
      </c>
      <c r="R256" s="1470">
        <v>0</v>
      </c>
    </row>
    <row r="257" spans="1:18" ht="15.75" customHeight="1" x14ac:dyDescent="0.2">
      <c r="A257" s="436">
        <v>10</v>
      </c>
      <c r="B257" s="409" t="s">
        <v>24</v>
      </c>
      <c r="C257" s="679">
        <v>1</v>
      </c>
      <c r="D257" s="680">
        <v>0</v>
      </c>
      <c r="E257" s="680">
        <v>0</v>
      </c>
      <c r="F257" s="680">
        <v>0</v>
      </c>
      <c r="G257" s="682">
        <f t="shared" si="103"/>
        <v>1</v>
      </c>
      <c r="H257" s="679">
        <v>4</v>
      </c>
      <c r="I257" s="680">
        <v>0</v>
      </c>
      <c r="J257" s="680">
        <v>0</v>
      </c>
      <c r="K257" s="680">
        <v>0</v>
      </c>
      <c r="L257" s="681">
        <f t="shared" si="104"/>
        <v>4</v>
      </c>
      <c r="M257" s="679">
        <f t="shared" si="105"/>
        <v>5</v>
      </c>
      <c r="N257" s="680">
        <f t="shared" si="106"/>
        <v>0</v>
      </c>
      <c r="O257" s="680">
        <f t="shared" si="107"/>
        <v>0</v>
      </c>
      <c r="P257" s="680">
        <f t="shared" si="108"/>
        <v>0</v>
      </c>
      <c r="Q257" s="682">
        <f t="shared" si="109"/>
        <v>5</v>
      </c>
      <c r="R257" s="1470">
        <v>0</v>
      </c>
    </row>
    <row r="258" spans="1:18" ht="15.75" customHeight="1" x14ac:dyDescent="0.2">
      <c r="A258" s="440">
        <v>11</v>
      </c>
      <c r="B258" s="411" t="s">
        <v>25</v>
      </c>
      <c r="C258" s="679">
        <v>0</v>
      </c>
      <c r="D258" s="680">
        <v>0</v>
      </c>
      <c r="E258" s="680">
        <v>0</v>
      </c>
      <c r="F258" s="680">
        <v>0</v>
      </c>
      <c r="G258" s="682">
        <f t="shared" si="103"/>
        <v>0</v>
      </c>
      <c r="H258" s="679">
        <v>5</v>
      </c>
      <c r="I258" s="680">
        <v>0</v>
      </c>
      <c r="J258" s="680">
        <v>0</v>
      </c>
      <c r="K258" s="680">
        <v>0</v>
      </c>
      <c r="L258" s="681">
        <f t="shared" si="104"/>
        <v>5</v>
      </c>
      <c r="M258" s="679">
        <f t="shared" si="105"/>
        <v>5</v>
      </c>
      <c r="N258" s="680">
        <f t="shared" si="106"/>
        <v>0</v>
      </c>
      <c r="O258" s="680">
        <f t="shared" si="107"/>
        <v>0</v>
      </c>
      <c r="P258" s="680">
        <f t="shared" si="108"/>
        <v>0</v>
      </c>
      <c r="Q258" s="682">
        <f t="shared" si="109"/>
        <v>5</v>
      </c>
      <c r="R258" s="1470">
        <v>0</v>
      </c>
    </row>
    <row r="259" spans="1:18" ht="15.75" customHeight="1" x14ac:dyDescent="0.2">
      <c r="A259" s="436">
        <v>12</v>
      </c>
      <c r="B259" s="409" t="s">
        <v>26</v>
      </c>
      <c r="C259" s="679">
        <v>0</v>
      </c>
      <c r="D259" s="680">
        <v>0</v>
      </c>
      <c r="E259" s="680">
        <v>0</v>
      </c>
      <c r="F259" s="680">
        <v>0</v>
      </c>
      <c r="G259" s="682">
        <f t="shared" si="103"/>
        <v>0</v>
      </c>
      <c r="H259" s="679">
        <v>2</v>
      </c>
      <c r="I259" s="680">
        <v>0</v>
      </c>
      <c r="J259" s="680">
        <v>0</v>
      </c>
      <c r="K259" s="680">
        <v>0</v>
      </c>
      <c r="L259" s="681">
        <f t="shared" si="104"/>
        <v>2</v>
      </c>
      <c r="M259" s="679">
        <f t="shared" si="105"/>
        <v>2</v>
      </c>
      <c r="N259" s="680">
        <f t="shared" si="106"/>
        <v>0</v>
      </c>
      <c r="O259" s="680">
        <f t="shared" si="107"/>
        <v>0</v>
      </c>
      <c r="P259" s="680">
        <f t="shared" si="108"/>
        <v>0</v>
      </c>
      <c r="Q259" s="682">
        <f t="shared" si="109"/>
        <v>2</v>
      </c>
      <c r="R259" s="1470">
        <v>0</v>
      </c>
    </row>
    <row r="260" spans="1:18" ht="15.75" customHeight="1" x14ac:dyDescent="0.2">
      <c r="A260" s="436">
        <v>13</v>
      </c>
      <c r="B260" s="409" t="s">
        <v>27</v>
      </c>
      <c r="C260" s="679">
        <v>0</v>
      </c>
      <c r="D260" s="680">
        <v>0</v>
      </c>
      <c r="E260" s="680">
        <v>0</v>
      </c>
      <c r="F260" s="680">
        <v>0</v>
      </c>
      <c r="G260" s="682">
        <f t="shared" si="103"/>
        <v>0</v>
      </c>
      <c r="H260" s="679">
        <v>1</v>
      </c>
      <c r="I260" s="680">
        <v>0</v>
      </c>
      <c r="J260" s="680">
        <v>0</v>
      </c>
      <c r="K260" s="680">
        <v>0</v>
      </c>
      <c r="L260" s="681">
        <f t="shared" si="104"/>
        <v>1</v>
      </c>
      <c r="M260" s="679">
        <f t="shared" si="105"/>
        <v>1</v>
      </c>
      <c r="N260" s="680">
        <f t="shared" si="106"/>
        <v>0</v>
      </c>
      <c r="O260" s="680">
        <f t="shared" si="107"/>
        <v>0</v>
      </c>
      <c r="P260" s="680">
        <f t="shared" si="108"/>
        <v>0</v>
      </c>
      <c r="Q260" s="682">
        <f t="shared" si="109"/>
        <v>1</v>
      </c>
      <c r="R260" s="1470">
        <v>0</v>
      </c>
    </row>
    <row r="261" spans="1:18" ht="15.75" customHeight="1" x14ac:dyDescent="0.2">
      <c r="A261" s="436">
        <v>14</v>
      </c>
      <c r="B261" s="409" t="s">
        <v>28</v>
      </c>
      <c r="C261" s="679">
        <v>0</v>
      </c>
      <c r="D261" s="680">
        <v>0</v>
      </c>
      <c r="E261" s="680">
        <v>0</v>
      </c>
      <c r="F261" s="680">
        <v>0</v>
      </c>
      <c r="G261" s="682">
        <f t="shared" si="103"/>
        <v>0</v>
      </c>
      <c r="H261" s="679">
        <v>0</v>
      </c>
      <c r="I261" s="680">
        <v>0</v>
      </c>
      <c r="J261" s="680">
        <v>0</v>
      </c>
      <c r="K261" s="680">
        <v>0</v>
      </c>
      <c r="L261" s="681">
        <f t="shared" si="104"/>
        <v>0</v>
      </c>
      <c r="M261" s="679">
        <f t="shared" si="105"/>
        <v>0</v>
      </c>
      <c r="N261" s="680">
        <f t="shared" si="106"/>
        <v>0</v>
      </c>
      <c r="O261" s="680">
        <f t="shared" si="107"/>
        <v>0</v>
      </c>
      <c r="P261" s="680">
        <f t="shared" si="108"/>
        <v>0</v>
      </c>
      <c r="Q261" s="682">
        <f t="shared" si="109"/>
        <v>0</v>
      </c>
      <c r="R261" s="1470">
        <v>0</v>
      </c>
    </row>
    <row r="262" spans="1:18" ht="15.75" customHeight="1" thickBot="1" x14ac:dyDescent="0.25">
      <c r="A262" s="441">
        <v>15</v>
      </c>
      <c r="B262" s="412" t="s">
        <v>29</v>
      </c>
      <c r="C262" s="683">
        <v>0</v>
      </c>
      <c r="D262" s="684">
        <v>0</v>
      </c>
      <c r="E262" s="684">
        <v>0</v>
      </c>
      <c r="F262" s="684">
        <v>0</v>
      </c>
      <c r="G262" s="686">
        <f t="shared" si="103"/>
        <v>0</v>
      </c>
      <c r="H262" s="683">
        <v>2</v>
      </c>
      <c r="I262" s="684">
        <v>0</v>
      </c>
      <c r="J262" s="684">
        <v>0</v>
      </c>
      <c r="K262" s="684">
        <v>0</v>
      </c>
      <c r="L262" s="685">
        <f t="shared" si="104"/>
        <v>2</v>
      </c>
      <c r="M262" s="683">
        <f t="shared" si="105"/>
        <v>2</v>
      </c>
      <c r="N262" s="684">
        <f t="shared" si="106"/>
        <v>0</v>
      </c>
      <c r="O262" s="684">
        <f t="shared" si="107"/>
        <v>0</v>
      </c>
      <c r="P262" s="684">
        <f t="shared" si="108"/>
        <v>0</v>
      </c>
      <c r="Q262" s="686">
        <f t="shared" si="109"/>
        <v>2</v>
      </c>
      <c r="R262" s="1471">
        <v>0</v>
      </c>
    </row>
    <row r="263" spans="1:18" ht="15.75" customHeight="1" thickBot="1" x14ac:dyDescent="0.3">
      <c r="A263" s="1473"/>
      <c r="B263" s="1474" t="s">
        <v>519</v>
      </c>
      <c r="C263" s="1475">
        <f t="shared" ref="C263:R263" si="110">SUM(C248:C262)</f>
        <v>3</v>
      </c>
      <c r="D263" s="1476">
        <f t="shared" si="110"/>
        <v>0</v>
      </c>
      <c r="E263" s="1476">
        <f t="shared" si="110"/>
        <v>0</v>
      </c>
      <c r="F263" s="1476">
        <f t="shared" si="110"/>
        <v>0</v>
      </c>
      <c r="G263" s="1477">
        <f t="shared" si="110"/>
        <v>3</v>
      </c>
      <c r="H263" s="1475">
        <f t="shared" si="110"/>
        <v>53</v>
      </c>
      <c r="I263" s="1476">
        <f t="shared" si="110"/>
        <v>0</v>
      </c>
      <c r="J263" s="1476">
        <f t="shared" si="110"/>
        <v>0</v>
      </c>
      <c r="K263" s="1476">
        <f t="shared" si="110"/>
        <v>0</v>
      </c>
      <c r="L263" s="1477">
        <f t="shared" si="110"/>
        <v>53</v>
      </c>
      <c r="M263" s="1475">
        <f t="shared" si="110"/>
        <v>56</v>
      </c>
      <c r="N263" s="1476">
        <f t="shared" si="110"/>
        <v>0</v>
      </c>
      <c r="O263" s="1476">
        <f t="shared" si="110"/>
        <v>0</v>
      </c>
      <c r="P263" s="1476">
        <f t="shared" si="110"/>
        <v>0</v>
      </c>
      <c r="Q263" s="1477">
        <f t="shared" si="110"/>
        <v>56</v>
      </c>
      <c r="R263" s="1478">
        <f t="shared" si="110"/>
        <v>29</v>
      </c>
    </row>
    <row r="264" spans="1:18" s="669" customFormat="1" ht="15.75" customHeight="1" x14ac:dyDescent="0.25">
      <c r="A264" s="401" t="s">
        <v>118</v>
      </c>
      <c r="B264" s="589"/>
      <c r="C264" s="590"/>
      <c r="D264" s="590"/>
      <c r="E264" s="590"/>
      <c r="F264" s="590"/>
      <c r="G264" s="590"/>
      <c r="H264" s="590"/>
      <c r="I264" s="590"/>
      <c r="J264" s="590"/>
      <c r="K264" s="590"/>
      <c r="L264" s="590"/>
      <c r="M264" s="590"/>
      <c r="N264" s="590"/>
      <c r="O264" s="590"/>
      <c r="P264" s="590"/>
      <c r="Q264" s="590"/>
      <c r="R264" s="590"/>
    </row>
    <row r="265" spans="1:18" ht="15.75" customHeight="1" x14ac:dyDescent="0.2">
      <c r="A265" s="1482" t="s">
        <v>512</v>
      </c>
    </row>
    <row r="266" spans="1:18" s="669" customFormat="1" ht="15.75" customHeight="1" x14ac:dyDescent="0.2">
      <c r="A266" s="1482"/>
    </row>
    <row r="267" spans="1:18" s="669" customFormat="1" ht="15.75" customHeight="1" x14ac:dyDescent="0.2">
      <c r="A267" s="418"/>
    </row>
    <row r="268" spans="1:18" s="669" customFormat="1" ht="15.75" customHeight="1" x14ac:dyDescent="0.2">
      <c r="A268" s="418"/>
    </row>
    <row r="269" spans="1:18" s="669" customFormat="1" ht="15.75" customHeight="1" x14ac:dyDescent="0.2">
      <c r="A269" s="418"/>
    </row>
    <row r="270" spans="1:18" ht="15.75" customHeight="1" thickBot="1" x14ac:dyDescent="0.25">
      <c r="A270" s="369" t="s">
        <v>539</v>
      </c>
      <c r="B270" s="402"/>
      <c r="C270" s="402"/>
      <c r="D270" s="402"/>
      <c r="E270" s="402"/>
      <c r="F270" s="402"/>
      <c r="G270" s="402"/>
      <c r="H270" s="402"/>
      <c r="I270" s="402"/>
      <c r="J270" s="402"/>
      <c r="K270" s="402"/>
      <c r="L270" s="402"/>
      <c r="M270" s="402"/>
      <c r="N270" s="402"/>
      <c r="O270" s="402"/>
      <c r="P270" s="402"/>
      <c r="Q270" s="402"/>
      <c r="R270" s="402"/>
    </row>
    <row r="271" spans="1:18" ht="15.75" customHeight="1" thickBot="1" x14ac:dyDescent="0.3">
      <c r="A271" s="426"/>
      <c r="B271" s="427"/>
      <c r="C271" s="1840" t="s">
        <v>111</v>
      </c>
      <c r="D271" s="1840"/>
      <c r="E271" s="1840"/>
      <c r="F271" s="1840"/>
      <c r="G271" s="1840"/>
      <c r="H271" s="1840" t="s">
        <v>112</v>
      </c>
      <c r="I271" s="1840"/>
      <c r="J271" s="1840"/>
      <c r="K271" s="1840"/>
      <c r="L271" s="1840"/>
      <c r="M271" s="1840" t="s">
        <v>113</v>
      </c>
      <c r="N271" s="1840"/>
      <c r="O271" s="1840"/>
      <c r="P271" s="1840"/>
      <c r="Q271" s="1840"/>
      <c r="R271" s="1840"/>
    </row>
    <row r="272" spans="1:18" ht="85.5" customHeight="1" thickBot="1" x14ac:dyDescent="0.3">
      <c r="A272" s="428" t="s">
        <v>2</v>
      </c>
      <c r="B272" s="405" t="s">
        <v>3</v>
      </c>
      <c r="C272" s="469" t="s">
        <v>114</v>
      </c>
      <c r="D272" s="466" t="s">
        <v>420</v>
      </c>
      <c r="E272" s="466" t="s">
        <v>421</v>
      </c>
      <c r="F272" s="466" t="s">
        <v>115</v>
      </c>
      <c r="G272" s="510" t="s">
        <v>116</v>
      </c>
      <c r="H272" s="499" t="s">
        <v>114</v>
      </c>
      <c r="I272" s="466" t="s">
        <v>420</v>
      </c>
      <c r="J272" s="466" t="s">
        <v>421</v>
      </c>
      <c r="K272" s="466" t="s">
        <v>115</v>
      </c>
      <c r="L272" s="510" t="s">
        <v>14</v>
      </c>
      <c r="M272" s="499" t="s">
        <v>114</v>
      </c>
      <c r="N272" s="466" t="s">
        <v>420</v>
      </c>
      <c r="O272" s="466" t="s">
        <v>421</v>
      </c>
      <c r="P272" s="466" t="s">
        <v>115</v>
      </c>
      <c r="Q272" s="510" t="s">
        <v>14</v>
      </c>
      <c r="R272" s="719" t="s">
        <v>117</v>
      </c>
    </row>
    <row r="273" spans="1:18" ht="15.75" customHeight="1" x14ac:dyDescent="0.2">
      <c r="A273" s="432">
        <v>1</v>
      </c>
      <c r="B273" s="407" t="s">
        <v>15</v>
      </c>
      <c r="C273" s="675">
        <f>C227+C248</f>
        <v>8</v>
      </c>
      <c r="D273" s="676">
        <f t="shared" ref="D273:F273" si="111">D227+D248</f>
        <v>0</v>
      </c>
      <c r="E273" s="676">
        <f t="shared" si="111"/>
        <v>0</v>
      </c>
      <c r="F273" s="676">
        <f t="shared" si="111"/>
        <v>0</v>
      </c>
      <c r="G273" s="678">
        <f t="shared" ref="G273:G287" si="112">SUM(C273:F273)</f>
        <v>8</v>
      </c>
      <c r="H273" s="675">
        <f>H227+H248</f>
        <v>21</v>
      </c>
      <c r="I273" s="676">
        <f t="shared" ref="I273:K273" si="113">I227+I248</f>
        <v>1</v>
      </c>
      <c r="J273" s="676">
        <f t="shared" si="113"/>
        <v>0</v>
      </c>
      <c r="K273" s="676">
        <f t="shared" si="113"/>
        <v>0</v>
      </c>
      <c r="L273" s="677">
        <f t="shared" ref="L273:L287" si="114">SUM(H273:K273)</f>
        <v>22</v>
      </c>
      <c r="M273" s="675">
        <f t="shared" ref="M273:M287" si="115">C273+H273</f>
        <v>29</v>
      </c>
      <c r="N273" s="676">
        <f t="shared" ref="N273:N287" si="116">D273+I273</f>
        <v>1</v>
      </c>
      <c r="O273" s="676">
        <f t="shared" ref="O273:O287" si="117">E273+J273</f>
        <v>0</v>
      </c>
      <c r="P273" s="676">
        <f t="shared" ref="P273:P287" si="118">F273+K273</f>
        <v>0</v>
      </c>
      <c r="Q273" s="678">
        <f t="shared" ref="Q273:Q287" si="119">SUM(M273:P273)</f>
        <v>30</v>
      </c>
      <c r="R273" s="1469">
        <f>R227+R248</f>
        <v>29</v>
      </c>
    </row>
    <row r="274" spans="1:18" ht="15.75" customHeight="1" x14ac:dyDescent="0.2">
      <c r="A274" s="436">
        <v>2</v>
      </c>
      <c r="B274" s="409" t="s">
        <v>16</v>
      </c>
      <c r="C274" s="679">
        <f t="shared" ref="C274:F274" si="120">C228+C249</f>
        <v>1</v>
      </c>
      <c r="D274" s="680">
        <f t="shared" si="120"/>
        <v>0</v>
      </c>
      <c r="E274" s="680">
        <f t="shared" si="120"/>
        <v>0</v>
      </c>
      <c r="F274" s="680">
        <f t="shared" si="120"/>
        <v>0</v>
      </c>
      <c r="G274" s="682">
        <f t="shared" si="112"/>
        <v>1</v>
      </c>
      <c r="H274" s="679">
        <f t="shared" ref="H274:K274" si="121">H228+H249</f>
        <v>17</v>
      </c>
      <c r="I274" s="680">
        <f t="shared" si="121"/>
        <v>0</v>
      </c>
      <c r="J274" s="680">
        <f t="shared" si="121"/>
        <v>0</v>
      </c>
      <c r="K274" s="680">
        <f t="shared" si="121"/>
        <v>0</v>
      </c>
      <c r="L274" s="681">
        <f t="shared" si="114"/>
        <v>17</v>
      </c>
      <c r="M274" s="679">
        <f t="shared" si="115"/>
        <v>18</v>
      </c>
      <c r="N274" s="680">
        <f t="shared" si="116"/>
        <v>0</v>
      </c>
      <c r="O274" s="680">
        <f t="shared" si="117"/>
        <v>0</v>
      </c>
      <c r="P274" s="680">
        <f t="shared" si="118"/>
        <v>0</v>
      </c>
      <c r="Q274" s="682">
        <f t="shared" si="119"/>
        <v>18</v>
      </c>
      <c r="R274" s="1470">
        <f t="shared" ref="R274:R287" si="122">R228+R249</f>
        <v>15</v>
      </c>
    </row>
    <row r="275" spans="1:18" ht="15.75" customHeight="1" x14ac:dyDescent="0.2">
      <c r="A275" s="436">
        <v>3</v>
      </c>
      <c r="B275" s="409" t="s">
        <v>17</v>
      </c>
      <c r="C275" s="679">
        <f t="shared" ref="C275:F275" si="123">C229+C250</f>
        <v>6</v>
      </c>
      <c r="D275" s="680">
        <f t="shared" si="123"/>
        <v>0</v>
      </c>
      <c r="E275" s="680">
        <f t="shared" si="123"/>
        <v>0</v>
      </c>
      <c r="F275" s="680">
        <f t="shared" si="123"/>
        <v>0</v>
      </c>
      <c r="G275" s="682">
        <f t="shared" si="112"/>
        <v>6</v>
      </c>
      <c r="H275" s="679">
        <f t="shared" ref="H275:K275" si="124">H229+H250</f>
        <v>28</v>
      </c>
      <c r="I275" s="680">
        <f t="shared" si="124"/>
        <v>0</v>
      </c>
      <c r="J275" s="680">
        <f t="shared" si="124"/>
        <v>0</v>
      </c>
      <c r="K275" s="680">
        <f t="shared" si="124"/>
        <v>0</v>
      </c>
      <c r="L275" s="681">
        <f t="shared" si="114"/>
        <v>28</v>
      </c>
      <c r="M275" s="679">
        <f t="shared" si="115"/>
        <v>34</v>
      </c>
      <c r="N275" s="680">
        <f t="shared" si="116"/>
        <v>0</v>
      </c>
      <c r="O275" s="680">
        <f t="shared" si="117"/>
        <v>0</v>
      </c>
      <c r="P275" s="680">
        <f t="shared" si="118"/>
        <v>0</v>
      </c>
      <c r="Q275" s="682">
        <f t="shared" si="119"/>
        <v>34</v>
      </c>
      <c r="R275" s="1470">
        <f t="shared" si="122"/>
        <v>19</v>
      </c>
    </row>
    <row r="276" spans="1:18" ht="15.75" customHeight="1" x14ac:dyDescent="0.2">
      <c r="A276" s="436">
        <v>4</v>
      </c>
      <c r="B276" s="409" t="s">
        <v>18</v>
      </c>
      <c r="C276" s="679">
        <f t="shared" ref="C276:F276" si="125">C230+C251</f>
        <v>4</v>
      </c>
      <c r="D276" s="680">
        <f t="shared" si="125"/>
        <v>0</v>
      </c>
      <c r="E276" s="680">
        <f t="shared" si="125"/>
        <v>0</v>
      </c>
      <c r="F276" s="680">
        <f t="shared" si="125"/>
        <v>0</v>
      </c>
      <c r="G276" s="682">
        <f t="shared" si="112"/>
        <v>4</v>
      </c>
      <c r="H276" s="679">
        <f t="shared" ref="H276:K276" si="126">H230+H251</f>
        <v>20</v>
      </c>
      <c r="I276" s="680">
        <f t="shared" si="126"/>
        <v>0</v>
      </c>
      <c r="J276" s="680">
        <f t="shared" si="126"/>
        <v>0</v>
      </c>
      <c r="K276" s="680">
        <f t="shared" si="126"/>
        <v>0</v>
      </c>
      <c r="L276" s="681">
        <f t="shared" si="114"/>
        <v>20</v>
      </c>
      <c r="M276" s="679">
        <f t="shared" si="115"/>
        <v>24</v>
      </c>
      <c r="N276" s="680">
        <f t="shared" si="116"/>
        <v>0</v>
      </c>
      <c r="O276" s="680">
        <f t="shared" si="117"/>
        <v>0</v>
      </c>
      <c r="P276" s="680">
        <f t="shared" si="118"/>
        <v>0</v>
      </c>
      <c r="Q276" s="682">
        <f t="shared" si="119"/>
        <v>24</v>
      </c>
      <c r="R276" s="1470">
        <f t="shared" si="122"/>
        <v>22</v>
      </c>
    </row>
    <row r="277" spans="1:18" ht="15.75" customHeight="1" x14ac:dyDescent="0.2">
      <c r="A277" s="436">
        <v>5</v>
      </c>
      <c r="B277" s="409" t="s">
        <v>19</v>
      </c>
      <c r="C277" s="679">
        <f t="shared" ref="C277:F277" si="127">C231+C252</f>
        <v>2</v>
      </c>
      <c r="D277" s="680">
        <f t="shared" si="127"/>
        <v>0</v>
      </c>
      <c r="E277" s="680">
        <f t="shared" si="127"/>
        <v>0</v>
      </c>
      <c r="F277" s="680">
        <f t="shared" si="127"/>
        <v>0</v>
      </c>
      <c r="G277" s="682">
        <f t="shared" si="112"/>
        <v>2</v>
      </c>
      <c r="H277" s="679">
        <f t="shared" ref="H277:K277" si="128">H231+H252</f>
        <v>23</v>
      </c>
      <c r="I277" s="680">
        <f t="shared" si="128"/>
        <v>0</v>
      </c>
      <c r="J277" s="680">
        <f t="shared" si="128"/>
        <v>0</v>
      </c>
      <c r="K277" s="680">
        <f t="shared" si="128"/>
        <v>0</v>
      </c>
      <c r="L277" s="681">
        <f t="shared" si="114"/>
        <v>23</v>
      </c>
      <c r="M277" s="679">
        <f t="shared" si="115"/>
        <v>25</v>
      </c>
      <c r="N277" s="680">
        <f t="shared" si="116"/>
        <v>0</v>
      </c>
      <c r="O277" s="680">
        <f t="shared" si="117"/>
        <v>0</v>
      </c>
      <c r="P277" s="680">
        <f t="shared" si="118"/>
        <v>0</v>
      </c>
      <c r="Q277" s="682">
        <f t="shared" si="119"/>
        <v>25</v>
      </c>
      <c r="R277" s="1470">
        <f t="shared" si="122"/>
        <v>0</v>
      </c>
    </row>
    <row r="278" spans="1:18" ht="15.75" customHeight="1" x14ac:dyDescent="0.2">
      <c r="A278" s="440">
        <v>6</v>
      </c>
      <c r="B278" s="411" t="s">
        <v>20</v>
      </c>
      <c r="C278" s="679">
        <f t="shared" ref="C278:F278" si="129">C232+C253</f>
        <v>4</v>
      </c>
      <c r="D278" s="680">
        <f t="shared" si="129"/>
        <v>0</v>
      </c>
      <c r="E278" s="680">
        <f t="shared" si="129"/>
        <v>0</v>
      </c>
      <c r="F278" s="680">
        <f t="shared" si="129"/>
        <v>0</v>
      </c>
      <c r="G278" s="682">
        <f t="shared" si="112"/>
        <v>4</v>
      </c>
      <c r="H278" s="679">
        <f t="shared" ref="H278:K278" si="130">H232+H253</f>
        <v>12</v>
      </c>
      <c r="I278" s="680">
        <f t="shared" si="130"/>
        <v>0</v>
      </c>
      <c r="J278" s="680">
        <f t="shared" si="130"/>
        <v>0</v>
      </c>
      <c r="K278" s="680">
        <f t="shared" si="130"/>
        <v>0</v>
      </c>
      <c r="L278" s="681">
        <f t="shared" si="114"/>
        <v>12</v>
      </c>
      <c r="M278" s="679">
        <f t="shared" si="115"/>
        <v>16</v>
      </c>
      <c r="N278" s="680">
        <f t="shared" si="116"/>
        <v>0</v>
      </c>
      <c r="O278" s="680">
        <f t="shared" si="117"/>
        <v>0</v>
      </c>
      <c r="P278" s="680">
        <f t="shared" si="118"/>
        <v>0</v>
      </c>
      <c r="Q278" s="682">
        <f t="shared" si="119"/>
        <v>16</v>
      </c>
      <c r="R278" s="1470">
        <f t="shared" si="122"/>
        <v>16</v>
      </c>
    </row>
    <row r="279" spans="1:18" ht="15.75" customHeight="1" x14ac:dyDescent="0.2">
      <c r="A279" s="440">
        <v>7</v>
      </c>
      <c r="B279" s="411" t="s">
        <v>21</v>
      </c>
      <c r="C279" s="679">
        <f t="shared" ref="C279:F279" si="131">C233+C254</f>
        <v>2</v>
      </c>
      <c r="D279" s="680">
        <f t="shared" si="131"/>
        <v>0</v>
      </c>
      <c r="E279" s="680">
        <f t="shared" si="131"/>
        <v>0</v>
      </c>
      <c r="F279" s="680">
        <f t="shared" si="131"/>
        <v>0</v>
      </c>
      <c r="G279" s="682">
        <f t="shared" si="112"/>
        <v>2</v>
      </c>
      <c r="H279" s="679">
        <f t="shared" ref="H279:K279" si="132">H233+H254</f>
        <v>12</v>
      </c>
      <c r="I279" s="680">
        <f t="shared" si="132"/>
        <v>0</v>
      </c>
      <c r="J279" s="680">
        <f t="shared" si="132"/>
        <v>0</v>
      </c>
      <c r="K279" s="680">
        <f t="shared" si="132"/>
        <v>0</v>
      </c>
      <c r="L279" s="681">
        <f t="shared" si="114"/>
        <v>12</v>
      </c>
      <c r="M279" s="679">
        <f t="shared" si="115"/>
        <v>14</v>
      </c>
      <c r="N279" s="680">
        <f t="shared" si="116"/>
        <v>0</v>
      </c>
      <c r="O279" s="680">
        <f t="shared" si="117"/>
        <v>0</v>
      </c>
      <c r="P279" s="680">
        <f t="shared" si="118"/>
        <v>0</v>
      </c>
      <c r="Q279" s="682">
        <f t="shared" si="119"/>
        <v>14</v>
      </c>
      <c r="R279" s="1470">
        <f t="shared" si="122"/>
        <v>0</v>
      </c>
    </row>
    <row r="280" spans="1:18" ht="15.75" customHeight="1" x14ac:dyDescent="0.2">
      <c r="A280" s="436">
        <v>8</v>
      </c>
      <c r="B280" s="409" t="s">
        <v>22</v>
      </c>
      <c r="C280" s="679">
        <f t="shared" ref="C280:F280" si="133">C234+C255</f>
        <v>4</v>
      </c>
      <c r="D280" s="680">
        <f t="shared" si="133"/>
        <v>0</v>
      </c>
      <c r="E280" s="680">
        <f t="shared" si="133"/>
        <v>0</v>
      </c>
      <c r="F280" s="680">
        <f t="shared" si="133"/>
        <v>0</v>
      </c>
      <c r="G280" s="682">
        <f t="shared" si="112"/>
        <v>4</v>
      </c>
      <c r="H280" s="679">
        <f t="shared" ref="H280:K280" si="134">H234+H255</f>
        <v>21</v>
      </c>
      <c r="I280" s="680">
        <f t="shared" si="134"/>
        <v>0</v>
      </c>
      <c r="J280" s="680">
        <f t="shared" si="134"/>
        <v>0</v>
      </c>
      <c r="K280" s="680">
        <f t="shared" si="134"/>
        <v>0</v>
      </c>
      <c r="L280" s="681">
        <f t="shared" si="114"/>
        <v>21</v>
      </c>
      <c r="M280" s="679">
        <f t="shared" si="115"/>
        <v>25</v>
      </c>
      <c r="N280" s="680">
        <f t="shared" si="116"/>
        <v>0</v>
      </c>
      <c r="O280" s="680">
        <f t="shared" si="117"/>
        <v>0</v>
      </c>
      <c r="P280" s="680">
        <f t="shared" si="118"/>
        <v>0</v>
      </c>
      <c r="Q280" s="682">
        <f t="shared" si="119"/>
        <v>25</v>
      </c>
      <c r="R280" s="1470">
        <f t="shared" si="122"/>
        <v>25</v>
      </c>
    </row>
    <row r="281" spans="1:18" ht="15.75" customHeight="1" x14ac:dyDescent="0.2">
      <c r="A281" s="436">
        <v>9</v>
      </c>
      <c r="B281" s="409" t="s">
        <v>23</v>
      </c>
      <c r="C281" s="679">
        <f t="shared" ref="C281:F281" si="135">C235+C256</f>
        <v>3</v>
      </c>
      <c r="D281" s="680">
        <f t="shared" si="135"/>
        <v>0</v>
      </c>
      <c r="E281" s="680">
        <f t="shared" si="135"/>
        <v>0</v>
      </c>
      <c r="F281" s="680">
        <f t="shared" si="135"/>
        <v>0</v>
      </c>
      <c r="G281" s="682">
        <f t="shared" si="112"/>
        <v>3</v>
      </c>
      <c r="H281" s="679">
        <f t="shared" ref="H281:K281" si="136">H235+H256</f>
        <v>1</v>
      </c>
      <c r="I281" s="680">
        <f t="shared" si="136"/>
        <v>0</v>
      </c>
      <c r="J281" s="680">
        <f t="shared" si="136"/>
        <v>0</v>
      </c>
      <c r="K281" s="680">
        <f t="shared" si="136"/>
        <v>0</v>
      </c>
      <c r="L281" s="681">
        <f t="shared" si="114"/>
        <v>1</v>
      </c>
      <c r="M281" s="679">
        <f t="shared" si="115"/>
        <v>4</v>
      </c>
      <c r="N281" s="680">
        <f t="shared" si="116"/>
        <v>0</v>
      </c>
      <c r="O281" s="680">
        <f t="shared" si="117"/>
        <v>0</v>
      </c>
      <c r="P281" s="680">
        <f t="shared" si="118"/>
        <v>0</v>
      </c>
      <c r="Q281" s="682">
        <f t="shared" si="119"/>
        <v>4</v>
      </c>
      <c r="R281" s="1470">
        <f t="shared" si="122"/>
        <v>3</v>
      </c>
    </row>
    <row r="282" spans="1:18" ht="15.75" customHeight="1" x14ac:dyDescent="0.2">
      <c r="A282" s="436">
        <v>10</v>
      </c>
      <c r="B282" s="409" t="s">
        <v>24</v>
      </c>
      <c r="C282" s="679">
        <f t="shared" ref="C282:F282" si="137">C236+C257</f>
        <v>1</v>
      </c>
      <c r="D282" s="680">
        <f t="shared" si="137"/>
        <v>0</v>
      </c>
      <c r="E282" s="680">
        <f t="shared" si="137"/>
        <v>0</v>
      </c>
      <c r="F282" s="680">
        <f t="shared" si="137"/>
        <v>0</v>
      </c>
      <c r="G282" s="682">
        <f t="shared" si="112"/>
        <v>1</v>
      </c>
      <c r="H282" s="679">
        <f t="shared" ref="H282:K282" si="138">H236+H257</f>
        <v>14</v>
      </c>
      <c r="I282" s="680">
        <f t="shared" si="138"/>
        <v>0</v>
      </c>
      <c r="J282" s="680">
        <f t="shared" si="138"/>
        <v>0</v>
      </c>
      <c r="K282" s="680">
        <f t="shared" si="138"/>
        <v>0</v>
      </c>
      <c r="L282" s="681">
        <f t="shared" si="114"/>
        <v>14</v>
      </c>
      <c r="M282" s="679">
        <f t="shared" si="115"/>
        <v>15</v>
      </c>
      <c r="N282" s="680">
        <f t="shared" si="116"/>
        <v>0</v>
      </c>
      <c r="O282" s="680">
        <f t="shared" si="117"/>
        <v>0</v>
      </c>
      <c r="P282" s="680">
        <f t="shared" si="118"/>
        <v>0</v>
      </c>
      <c r="Q282" s="682">
        <f t="shared" si="119"/>
        <v>15</v>
      </c>
      <c r="R282" s="1470">
        <f t="shared" si="122"/>
        <v>0</v>
      </c>
    </row>
    <row r="283" spans="1:18" ht="15.75" customHeight="1" x14ac:dyDescent="0.2">
      <c r="A283" s="440">
        <v>11</v>
      </c>
      <c r="B283" s="411" t="s">
        <v>25</v>
      </c>
      <c r="C283" s="679">
        <f t="shared" ref="C283:F283" si="139">C237+C258</f>
        <v>0</v>
      </c>
      <c r="D283" s="680">
        <f t="shared" si="139"/>
        <v>0</v>
      </c>
      <c r="E283" s="680">
        <f t="shared" si="139"/>
        <v>0</v>
      </c>
      <c r="F283" s="680">
        <f t="shared" si="139"/>
        <v>0</v>
      </c>
      <c r="G283" s="682">
        <f t="shared" si="112"/>
        <v>0</v>
      </c>
      <c r="H283" s="679">
        <f t="shared" ref="H283:K283" si="140">H237+H258</f>
        <v>10</v>
      </c>
      <c r="I283" s="680">
        <f t="shared" si="140"/>
        <v>0</v>
      </c>
      <c r="J283" s="680">
        <f t="shared" si="140"/>
        <v>0</v>
      </c>
      <c r="K283" s="680">
        <f t="shared" si="140"/>
        <v>0</v>
      </c>
      <c r="L283" s="681">
        <f t="shared" si="114"/>
        <v>10</v>
      </c>
      <c r="M283" s="679">
        <f t="shared" si="115"/>
        <v>10</v>
      </c>
      <c r="N283" s="680">
        <f t="shared" si="116"/>
        <v>0</v>
      </c>
      <c r="O283" s="680">
        <f t="shared" si="117"/>
        <v>0</v>
      </c>
      <c r="P283" s="680">
        <f t="shared" si="118"/>
        <v>0</v>
      </c>
      <c r="Q283" s="682">
        <f t="shared" si="119"/>
        <v>10</v>
      </c>
      <c r="R283" s="1470">
        <f t="shared" si="122"/>
        <v>0</v>
      </c>
    </row>
    <row r="284" spans="1:18" ht="15.75" customHeight="1" x14ac:dyDescent="0.2">
      <c r="A284" s="436">
        <v>12</v>
      </c>
      <c r="B284" s="409" t="s">
        <v>26</v>
      </c>
      <c r="C284" s="679">
        <f t="shared" ref="C284:F284" si="141">C238+C259</f>
        <v>1</v>
      </c>
      <c r="D284" s="680">
        <f t="shared" si="141"/>
        <v>0</v>
      </c>
      <c r="E284" s="680">
        <f t="shared" si="141"/>
        <v>0</v>
      </c>
      <c r="F284" s="680">
        <f t="shared" si="141"/>
        <v>0</v>
      </c>
      <c r="G284" s="682">
        <f t="shared" si="112"/>
        <v>1</v>
      </c>
      <c r="H284" s="679">
        <f t="shared" ref="H284:K284" si="142">H238+H259</f>
        <v>4</v>
      </c>
      <c r="I284" s="680">
        <f t="shared" si="142"/>
        <v>0</v>
      </c>
      <c r="J284" s="680">
        <f t="shared" si="142"/>
        <v>0</v>
      </c>
      <c r="K284" s="680">
        <f t="shared" si="142"/>
        <v>1</v>
      </c>
      <c r="L284" s="681">
        <f t="shared" si="114"/>
        <v>5</v>
      </c>
      <c r="M284" s="679">
        <f t="shared" si="115"/>
        <v>5</v>
      </c>
      <c r="N284" s="680">
        <f t="shared" si="116"/>
        <v>0</v>
      </c>
      <c r="O284" s="680">
        <f t="shared" si="117"/>
        <v>0</v>
      </c>
      <c r="P284" s="680">
        <f t="shared" si="118"/>
        <v>1</v>
      </c>
      <c r="Q284" s="682">
        <f t="shared" si="119"/>
        <v>6</v>
      </c>
      <c r="R284" s="1470">
        <f t="shared" si="122"/>
        <v>1</v>
      </c>
    </row>
    <row r="285" spans="1:18" ht="15.75" customHeight="1" x14ac:dyDescent="0.2">
      <c r="A285" s="436">
        <v>13</v>
      </c>
      <c r="B285" s="409" t="s">
        <v>27</v>
      </c>
      <c r="C285" s="679">
        <f t="shared" ref="C285:F285" si="143">C239+C260</f>
        <v>3</v>
      </c>
      <c r="D285" s="680">
        <f t="shared" si="143"/>
        <v>0</v>
      </c>
      <c r="E285" s="680">
        <f t="shared" si="143"/>
        <v>0</v>
      </c>
      <c r="F285" s="680">
        <f t="shared" si="143"/>
        <v>0</v>
      </c>
      <c r="G285" s="682">
        <f t="shared" si="112"/>
        <v>3</v>
      </c>
      <c r="H285" s="679">
        <f t="shared" ref="H285:K285" si="144">H239+H260</f>
        <v>13</v>
      </c>
      <c r="I285" s="680">
        <f t="shared" si="144"/>
        <v>0</v>
      </c>
      <c r="J285" s="680">
        <f t="shared" si="144"/>
        <v>0</v>
      </c>
      <c r="K285" s="680">
        <f t="shared" si="144"/>
        <v>0</v>
      </c>
      <c r="L285" s="681">
        <f t="shared" si="114"/>
        <v>13</v>
      </c>
      <c r="M285" s="679">
        <f t="shared" si="115"/>
        <v>16</v>
      </c>
      <c r="N285" s="680">
        <f t="shared" si="116"/>
        <v>0</v>
      </c>
      <c r="O285" s="680">
        <f t="shared" si="117"/>
        <v>0</v>
      </c>
      <c r="P285" s="680">
        <f t="shared" si="118"/>
        <v>0</v>
      </c>
      <c r="Q285" s="682">
        <f t="shared" si="119"/>
        <v>16</v>
      </c>
      <c r="R285" s="1470">
        <f t="shared" si="122"/>
        <v>0</v>
      </c>
    </row>
    <row r="286" spans="1:18" ht="15.75" customHeight="1" x14ac:dyDescent="0.2">
      <c r="A286" s="436">
        <v>14</v>
      </c>
      <c r="B286" s="409" t="s">
        <v>28</v>
      </c>
      <c r="C286" s="679">
        <f t="shared" ref="C286:F286" si="145">C240+C261</f>
        <v>2</v>
      </c>
      <c r="D286" s="680">
        <f t="shared" si="145"/>
        <v>0</v>
      </c>
      <c r="E286" s="680">
        <f t="shared" si="145"/>
        <v>0</v>
      </c>
      <c r="F286" s="680">
        <f t="shared" si="145"/>
        <v>0</v>
      </c>
      <c r="G286" s="682">
        <f t="shared" si="112"/>
        <v>2</v>
      </c>
      <c r="H286" s="679">
        <f t="shared" ref="H286:K286" si="146">H240+H261</f>
        <v>3</v>
      </c>
      <c r="I286" s="680">
        <f t="shared" si="146"/>
        <v>0</v>
      </c>
      <c r="J286" s="680">
        <f t="shared" si="146"/>
        <v>0</v>
      </c>
      <c r="K286" s="680">
        <f t="shared" si="146"/>
        <v>0</v>
      </c>
      <c r="L286" s="681">
        <f t="shared" si="114"/>
        <v>3</v>
      </c>
      <c r="M286" s="679">
        <f t="shared" si="115"/>
        <v>5</v>
      </c>
      <c r="N286" s="680">
        <f t="shared" si="116"/>
        <v>0</v>
      </c>
      <c r="O286" s="680">
        <f t="shared" si="117"/>
        <v>0</v>
      </c>
      <c r="P286" s="680">
        <f t="shared" si="118"/>
        <v>0</v>
      </c>
      <c r="Q286" s="682">
        <f t="shared" si="119"/>
        <v>5</v>
      </c>
      <c r="R286" s="1470">
        <f t="shared" si="122"/>
        <v>1</v>
      </c>
    </row>
    <row r="287" spans="1:18" ht="15.75" customHeight="1" thickBot="1" x14ac:dyDescent="0.25">
      <c r="A287" s="441">
        <v>15</v>
      </c>
      <c r="B287" s="412" t="s">
        <v>29</v>
      </c>
      <c r="C287" s="683">
        <f t="shared" ref="C287:F287" si="147">C241+C262</f>
        <v>1</v>
      </c>
      <c r="D287" s="684">
        <f t="shared" si="147"/>
        <v>0</v>
      </c>
      <c r="E287" s="684">
        <f t="shared" si="147"/>
        <v>0</v>
      </c>
      <c r="F287" s="684">
        <f t="shared" si="147"/>
        <v>0</v>
      </c>
      <c r="G287" s="686">
        <f t="shared" si="112"/>
        <v>1</v>
      </c>
      <c r="H287" s="683">
        <f t="shared" ref="H287:K287" si="148">H241+H262</f>
        <v>4</v>
      </c>
      <c r="I287" s="684">
        <f t="shared" si="148"/>
        <v>0</v>
      </c>
      <c r="J287" s="684">
        <f t="shared" si="148"/>
        <v>0</v>
      </c>
      <c r="K287" s="684">
        <f t="shared" si="148"/>
        <v>0</v>
      </c>
      <c r="L287" s="685">
        <f t="shared" si="114"/>
        <v>4</v>
      </c>
      <c r="M287" s="683">
        <f t="shared" si="115"/>
        <v>5</v>
      </c>
      <c r="N287" s="684">
        <f t="shared" si="116"/>
        <v>0</v>
      </c>
      <c r="O287" s="684">
        <f t="shared" si="117"/>
        <v>0</v>
      </c>
      <c r="P287" s="684">
        <f t="shared" si="118"/>
        <v>0</v>
      </c>
      <c r="Q287" s="686">
        <f t="shared" si="119"/>
        <v>5</v>
      </c>
      <c r="R287" s="1471">
        <f t="shared" si="122"/>
        <v>0</v>
      </c>
    </row>
    <row r="288" spans="1:18" ht="15.75" customHeight="1" x14ac:dyDescent="0.25">
      <c r="A288" s="571"/>
      <c r="B288" s="572" t="s">
        <v>519</v>
      </c>
      <c r="C288" s="573">
        <f t="shared" ref="C288:R288" si="149">SUM(C273:C287)</f>
        <v>42</v>
      </c>
      <c r="D288" s="574">
        <f t="shared" si="149"/>
        <v>0</v>
      </c>
      <c r="E288" s="574">
        <f t="shared" si="149"/>
        <v>0</v>
      </c>
      <c r="F288" s="574">
        <f t="shared" si="149"/>
        <v>0</v>
      </c>
      <c r="G288" s="575">
        <f t="shared" si="149"/>
        <v>42</v>
      </c>
      <c r="H288" s="573">
        <f t="shared" si="149"/>
        <v>203</v>
      </c>
      <c r="I288" s="574">
        <f t="shared" si="149"/>
        <v>1</v>
      </c>
      <c r="J288" s="574">
        <f t="shared" si="149"/>
        <v>0</v>
      </c>
      <c r="K288" s="574">
        <f t="shared" si="149"/>
        <v>1</v>
      </c>
      <c r="L288" s="575">
        <f t="shared" si="149"/>
        <v>205</v>
      </c>
      <c r="M288" s="573">
        <f t="shared" si="149"/>
        <v>245</v>
      </c>
      <c r="N288" s="574">
        <f t="shared" si="149"/>
        <v>1</v>
      </c>
      <c r="O288" s="574">
        <f t="shared" si="149"/>
        <v>0</v>
      </c>
      <c r="P288" s="574">
        <f t="shared" si="149"/>
        <v>1</v>
      </c>
      <c r="Q288" s="575">
        <f t="shared" si="149"/>
        <v>247</v>
      </c>
      <c r="R288" s="576">
        <f t="shared" si="149"/>
        <v>131</v>
      </c>
    </row>
    <row r="289" spans="1:18" ht="15.75" customHeight="1" x14ac:dyDescent="0.2">
      <c r="A289" s="687"/>
      <c r="B289" s="674" t="s">
        <v>451</v>
      </c>
      <c r="C289" s="688">
        <v>42</v>
      </c>
      <c r="D289" s="689">
        <v>0</v>
      </c>
      <c r="E289" s="689">
        <v>0</v>
      </c>
      <c r="F289" s="689">
        <v>0</v>
      </c>
      <c r="G289" s="670">
        <v>42</v>
      </c>
      <c r="H289" s="688">
        <v>208</v>
      </c>
      <c r="I289" s="689">
        <v>1</v>
      </c>
      <c r="J289" s="689">
        <v>0</v>
      </c>
      <c r="K289" s="689">
        <v>0</v>
      </c>
      <c r="L289" s="670">
        <v>209</v>
      </c>
      <c r="M289" s="688">
        <v>250</v>
      </c>
      <c r="N289" s="689">
        <v>1</v>
      </c>
      <c r="O289" s="689">
        <v>0</v>
      </c>
      <c r="P289" s="689">
        <v>0</v>
      </c>
      <c r="Q289" s="670">
        <v>251</v>
      </c>
      <c r="R289" s="690">
        <v>142</v>
      </c>
    </row>
    <row r="290" spans="1:18" ht="15.75" customHeight="1" x14ac:dyDescent="0.2">
      <c r="A290" s="687"/>
      <c r="B290" s="674" t="s">
        <v>215</v>
      </c>
      <c r="C290" s="688">
        <v>35</v>
      </c>
      <c r="D290" s="689">
        <v>1</v>
      </c>
      <c r="E290" s="689">
        <v>0</v>
      </c>
      <c r="F290" s="689">
        <v>0</v>
      </c>
      <c r="G290" s="670">
        <v>36</v>
      </c>
      <c r="H290" s="688">
        <v>243</v>
      </c>
      <c r="I290" s="689">
        <v>0</v>
      </c>
      <c r="J290" s="689">
        <v>0</v>
      </c>
      <c r="K290" s="689">
        <v>0</v>
      </c>
      <c r="L290" s="670">
        <v>243</v>
      </c>
      <c r="M290" s="688">
        <v>278</v>
      </c>
      <c r="N290" s="689">
        <v>1</v>
      </c>
      <c r="O290" s="689">
        <v>0</v>
      </c>
      <c r="P290" s="689">
        <v>0</v>
      </c>
      <c r="Q290" s="670">
        <v>279</v>
      </c>
      <c r="R290" s="690">
        <v>121</v>
      </c>
    </row>
    <row r="291" spans="1:18" ht="15.75" customHeight="1" x14ac:dyDescent="0.2">
      <c r="A291" s="687"/>
      <c r="B291" s="674" t="s">
        <v>160</v>
      </c>
      <c r="C291" s="688">
        <v>36</v>
      </c>
      <c r="D291" s="689">
        <v>1</v>
      </c>
      <c r="E291" s="689">
        <v>0</v>
      </c>
      <c r="F291" s="689">
        <v>0</v>
      </c>
      <c r="G291" s="670">
        <v>37</v>
      </c>
      <c r="H291" s="688">
        <v>205</v>
      </c>
      <c r="I291" s="689">
        <v>5</v>
      </c>
      <c r="J291" s="689">
        <v>0</v>
      </c>
      <c r="K291" s="689">
        <v>0</v>
      </c>
      <c r="L291" s="670">
        <v>210</v>
      </c>
      <c r="M291" s="688">
        <v>241</v>
      </c>
      <c r="N291" s="689">
        <v>6</v>
      </c>
      <c r="O291" s="689">
        <v>0</v>
      </c>
      <c r="P291" s="689">
        <v>0</v>
      </c>
      <c r="Q291" s="670">
        <v>247</v>
      </c>
      <c r="R291" s="690">
        <v>77</v>
      </c>
    </row>
    <row r="292" spans="1:18" ht="15.75" customHeight="1" thickBot="1" x14ac:dyDescent="0.25">
      <c r="A292" s="582"/>
      <c r="B292" s="583" t="s">
        <v>154</v>
      </c>
      <c r="C292" s="584">
        <v>43</v>
      </c>
      <c r="D292" s="585">
        <v>0</v>
      </c>
      <c r="E292" s="585">
        <v>0</v>
      </c>
      <c r="F292" s="585">
        <v>0</v>
      </c>
      <c r="G292" s="586">
        <v>43</v>
      </c>
      <c r="H292" s="584">
        <v>209</v>
      </c>
      <c r="I292" s="585">
        <v>1</v>
      </c>
      <c r="J292" s="585">
        <v>0</v>
      </c>
      <c r="K292" s="585">
        <v>3</v>
      </c>
      <c r="L292" s="586">
        <v>213</v>
      </c>
      <c r="M292" s="584">
        <v>252</v>
      </c>
      <c r="N292" s="585">
        <v>1</v>
      </c>
      <c r="O292" s="585">
        <v>0</v>
      </c>
      <c r="P292" s="585">
        <v>3</v>
      </c>
      <c r="Q292" s="586">
        <v>256</v>
      </c>
      <c r="R292" s="587">
        <v>66</v>
      </c>
    </row>
    <row r="293" spans="1:18" ht="15.75" customHeight="1" x14ac:dyDescent="0.2">
      <c r="A293" s="401" t="s">
        <v>118</v>
      </c>
    </row>
    <row r="295" spans="1:18" ht="15.75" customHeight="1" x14ac:dyDescent="0.2">
      <c r="E295" s="400" t="s">
        <v>161</v>
      </c>
    </row>
  </sheetData>
  <mergeCells count="33">
    <mergeCell ref="C246:G246"/>
    <mergeCell ref="H246:L246"/>
    <mergeCell ref="M246:R246"/>
    <mergeCell ref="C271:G271"/>
    <mergeCell ref="H271:L271"/>
    <mergeCell ref="M271:R271"/>
    <mergeCell ref="C225:G225"/>
    <mergeCell ref="H225:L225"/>
    <mergeCell ref="M225:R225"/>
    <mergeCell ref="C173:G173"/>
    <mergeCell ref="H173:L173"/>
    <mergeCell ref="M173:R173"/>
    <mergeCell ref="C199:G199"/>
    <mergeCell ref="H199:L199"/>
    <mergeCell ref="M199:R199"/>
    <mergeCell ref="C122:G122"/>
    <mergeCell ref="H122:L122"/>
    <mergeCell ref="M122:R122"/>
    <mergeCell ref="C147:G147"/>
    <mergeCell ref="H147:L147"/>
    <mergeCell ref="M147:R147"/>
    <mergeCell ref="C72:G72"/>
    <mergeCell ref="H72:L72"/>
    <mergeCell ref="M72:R72"/>
    <mergeCell ref="C97:G97"/>
    <mergeCell ref="H97:L97"/>
    <mergeCell ref="M97:R97"/>
    <mergeCell ref="C19:G19"/>
    <mergeCell ref="H19:L19"/>
    <mergeCell ref="M19:R19"/>
    <mergeCell ref="C46:G46"/>
    <mergeCell ref="H46:L46"/>
    <mergeCell ref="M46:R46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78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7"/>
  <sheetViews>
    <sheetView showGridLines="0" topLeftCell="A7" workbookViewId="0">
      <selection activeCell="Q29" sqref="Q29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7" width="14.5703125" style="827" customWidth="1"/>
    <col min="8" max="8" width="12.42578125" style="2" customWidth="1"/>
    <col min="9" max="10" width="11.85546875" style="2" customWidth="1"/>
    <col min="11" max="16384" width="11.42578125" style="2"/>
  </cols>
  <sheetData>
    <row r="1" spans="1:17" x14ac:dyDescent="0.2">
      <c r="A1" s="210" t="s">
        <v>220</v>
      </c>
      <c r="B1" s="302"/>
    </row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 xml:space="preserve">Tabell 3 -9 -B - Søknader og avslag på søknad om bolig i Omsorg+ </v>
      </c>
    </row>
    <row r="5" spans="1:17" x14ac:dyDescent="0.2">
      <c r="A5" s="1"/>
    </row>
    <row r="6" spans="1:17" x14ac:dyDescent="0.2">
      <c r="A6" s="1"/>
    </row>
    <row r="8" spans="1:17" s="8" customFormat="1" ht="20.25" customHeight="1" thickBot="1" x14ac:dyDescent="0.25">
      <c r="A8" s="7" t="s">
        <v>476</v>
      </c>
    </row>
    <row r="9" spans="1:17" s="135" customFormat="1" ht="69" customHeight="1" thickBot="1" x14ac:dyDescent="0.25">
      <c r="A9" s="41" t="s">
        <v>2</v>
      </c>
      <c r="B9" s="72" t="s">
        <v>3</v>
      </c>
      <c r="C9" s="310" t="s">
        <v>317</v>
      </c>
      <c r="D9" s="311" t="s">
        <v>318</v>
      </c>
      <c r="E9" s="311" t="s">
        <v>319</v>
      </c>
      <c r="F9" s="311" t="s">
        <v>237</v>
      </c>
      <c r="G9" s="311" t="s">
        <v>473</v>
      </c>
      <c r="H9" s="312" t="s">
        <v>320</v>
      </c>
      <c r="I9" s="312" t="s">
        <v>239</v>
      </c>
      <c r="J9" s="313" t="s">
        <v>240</v>
      </c>
      <c r="M9" s="2"/>
    </row>
    <row r="10" spans="1:17" ht="12.95" customHeight="1" x14ac:dyDescent="0.2">
      <c r="A10" s="18">
        <v>1</v>
      </c>
      <c r="B10" s="19" t="s">
        <v>15</v>
      </c>
      <c r="C10" s="303">
        <v>2</v>
      </c>
      <c r="D10" s="304">
        <v>54</v>
      </c>
      <c r="E10" s="304">
        <v>29</v>
      </c>
      <c r="F10" s="304">
        <v>1</v>
      </c>
      <c r="G10" s="304">
        <v>2</v>
      </c>
      <c r="H10" s="305">
        <v>16</v>
      </c>
      <c r="I10" s="1603">
        <v>10</v>
      </c>
      <c r="J10" s="1127">
        <f>E10/(E10+H10)</f>
        <v>0.64444444444444449</v>
      </c>
      <c r="K10" s="66"/>
      <c r="Q10" s="2" t="s">
        <v>474</v>
      </c>
    </row>
    <row r="11" spans="1:17" ht="12.95" customHeight="1" x14ac:dyDescent="0.2">
      <c r="A11" s="25">
        <v>2</v>
      </c>
      <c r="B11" s="26" t="s">
        <v>16</v>
      </c>
      <c r="C11" s="306">
        <v>1</v>
      </c>
      <c r="D11" s="179">
        <v>36</v>
      </c>
      <c r="E11" s="179">
        <v>23</v>
      </c>
      <c r="F11" s="179">
        <v>5</v>
      </c>
      <c r="G11" s="179">
        <v>2</v>
      </c>
      <c r="H11" s="270">
        <v>6</v>
      </c>
      <c r="I11" s="1603">
        <v>3</v>
      </c>
      <c r="J11" s="1128">
        <f>E11/(E11+H11)</f>
        <v>0.7931034482758621</v>
      </c>
      <c r="K11" s="66"/>
    </row>
    <row r="12" spans="1:17" ht="12.95" customHeight="1" x14ac:dyDescent="0.2">
      <c r="A12" s="25">
        <v>3</v>
      </c>
      <c r="B12" s="26" t="s">
        <v>17</v>
      </c>
      <c r="C12" s="306">
        <v>5</v>
      </c>
      <c r="D12" s="179">
        <v>44</v>
      </c>
      <c r="E12" s="179">
        <v>29</v>
      </c>
      <c r="F12" s="179">
        <v>2</v>
      </c>
      <c r="G12" s="179">
        <v>4</v>
      </c>
      <c r="H12" s="270">
        <v>8</v>
      </c>
      <c r="I12" s="1603">
        <v>10</v>
      </c>
      <c r="J12" s="1128">
        <f t="shared" ref="J12:J24" si="0">E12/(E12+H12)</f>
        <v>0.78378378378378377</v>
      </c>
      <c r="K12" s="66"/>
    </row>
    <row r="13" spans="1:17" ht="12.95" customHeight="1" x14ac:dyDescent="0.2">
      <c r="A13" s="25">
        <v>4</v>
      </c>
      <c r="B13" s="26" t="s">
        <v>18</v>
      </c>
      <c r="C13" s="306">
        <v>8</v>
      </c>
      <c r="D13" s="179">
        <v>42</v>
      </c>
      <c r="E13" s="179">
        <v>29</v>
      </c>
      <c r="F13" s="179">
        <v>2</v>
      </c>
      <c r="G13" s="179">
        <v>2</v>
      </c>
      <c r="H13" s="270">
        <v>12</v>
      </c>
      <c r="I13" s="1603">
        <v>7</v>
      </c>
      <c r="J13" s="1128">
        <f t="shared" si="0"/>
        <v>0.70731707317073167</v>
      </c>
      <c r="K13" s="66"/>
    </row>
    <row r="14" spans="1:17" ht="12.95" customHeight="1" x14ac:dyDescent="0.2">
      <c r="A14" s="25">
        <v>5</v>
      </c>
      <c r="B14" s="26" t="s">
        <v>19</v>
      </c>
      <c r="C14" s="306">
        <v>2</v>
      </c>
      <c r="D14" s="179">
        <v>2</v>
      </c>
      <c r="E14" s="179">
        <v>3</v>
      </c>
      <c r="F14" s="179">
        <v>0</v>
      </c>
      <c r="G14" s="179">
        <v>0</v>
      </c>
      <c r="H14" s="270">
        <v>1</v>
      </c>
      <c r="I14" s="1603">
        <v>0</v>
      </c>
      <c r="J14" s="1128">
        <f t="shared" si="0"/>
        <v>0.75</v>
      </c>
      <c r="K14" s="66"/>
    </row>
    <row r="15" spans="1:17" ht="18.75" customHeight="1" x14ac:dyDescent="0.2">
      <c r="A15" s="31">
        <v>6</v>
      </c>
      <c r="B15" s="32" t="s">
        <v>20</v>
      </c>
      <c r="C15" s="306">
        <v>5</v>
      </c>
      <c r="D15" s="179">
        <v>24</v>
      </c>
      <c r="E15" s="179">
        <v>23</v>
      </c>
      <c r="F15" s="179">
        <v>3</v>
      </c>
      <c r="G15" s="179">
        <v>2</v>
      </c>
      <c r="H15" s="270">
        <v>1</v>
      </c>
      <c r="I15" s="1603">
        <v>2</v>
      </c>
      <c r="J15" s="1128">
        <f t="shared" si="0"/>
        <v>0.95833333333333337</v>
      </c>
      <c r="K15" s="66"/>
    </row>
    <row r="16" spans="1:17" ht="12.95" customHeight="1" x14ac:dyDescent="0.2">
      <c r="A16" s="31">
        <v>7</v>
      </c>
      <c r="B16" s="32" t="s">
        <v>21</v>
      </c>
      <c r="C16" s="306">
        <v>2</v>
      </c>
      <c r="D16" s="179">
        <v>4</v>
      </c>
      <c r="E16" s="179">
        <v>1</v>
      </c>
      <c r="F16" s="179">
        <v>0</v>
      </c>
      <c r="G16" s="179">
        <v>0</v>
      </c>
      <c r="H16" s="270">
        <v>4</v>
      </c>
      <c r="I16" s="1603">
        <v>1</v>
      </c>
      <c r="J16" s="1128">
        <f t="shared" si="0"/>
        <v>0.2</v>
      </c>
      <c r="K16" s="66"/>
    </row>
    <row r="17" spans="1:13" ht="12.95" customHeight="1" x14ac:dyDescent="0.2">
      <c r="A17" s="25">
        <v>8</v>
      </c>
      <c r="B17" s="26" t="s">
        <v>22</v>
      </c>
      <c r="C17" s="306">
        <v>1</v>
      </c>
      <c r="D17" s="179">
        <v>35</v>
      </c>
      <c r="E17" s="179">
        <v>30</v>
      </c>
      <c r="F17" s="179">
        <v>4</v>
      </c>
      <c r="G17" s="179">
        <v>1</v>
      </c>
      <c r="H17" s="270">
        <v>0</v>
      </c>
      <c r="I17" s="1603">
        <v>2</v>
      </c>
      <c r="J17" s="1128">
        <f t="shared" si="0"/>
        <v>1</v>
      </c>
      <c r="K17" s="66"/>
    </row>
    <row r="18" spans="1:13" ht="12.95" customHeight="1" x14ac:dyDescent="0.2">
      <c r="A18" s="25">
        <v>9</v>
      </c>
      <c r="B18" s="26" t="s">
        <v>23</v>
      </c>
      <c r="C18" s="306">
        <v>2</v>
      </c>
      <c r="D18" s="179">
        <v>9</v>
      </c>
      <c r="E18" s="179">
        <v>0</v>
      </c>
      <c r="F18" s="179">
        <v>2</v>
      </c>
      <c r="G18" s="179">
        <v>1</v>
      </c>
      <c r="H18" s="270">
        <v>9</v>
      </c>
      <c r="I18" s="1603">
        <v>0</v>
      </c>
      <c r="J18" s="1128">
        <f t="shared" si="0"/>
        <v>0</v>
      </c>
      <c r="K18" s="66"/>
    </row>
    <row r="19" spans="1:13" ht="12.95" customHeight="1" x14ac:dyDescent="0.2">
      <c r="A19" s="25">
        <v>10</v>
      </c>
      <c r="B19" s="26" t="s">
        <v>24</v>
      </c>
      <c r="C19" s="306">
        <v>0</v>
      </c>
      <c r="D19" s="179">
        <v>6</v>
      </c>
      <c r="E19" s="179">
        <v>1</v>
      </c>
      <c r="F19" s="179">
        <v>2</v>
      </c>
      <c r="G19" s="179">
        <v>0</v>
      </c>
      <c r="H19" s="270">
        <v>2</v>
      </c>
      <c r="I19" s="1603">
        <v>1</v>
      </c>
      <c r="J19" s="1128">
        <f t="shared" si="0"/>
        <v>0.33333333333333331</v>
      </c>
      <c r="K19" s="66"/>
    </row>
    <row r="20" spans="1:13" ht="19.5" customHeight="1" x14ac:dyDescent="0.2">
      <c r="A20" s="31">
        <v>11</v>
      </c>
      <c r="B20" s="32" t="s">
        <v>25</v>
      </c>
      <c r="C20" s="306">
        <v>0</v>
      </c>
      <c r="D20" s="179">
        <v>4</v>
      </c>
      <c r="E20" s="179">
        <v>2</v>
      </c>
      <c r="F20" s="179">
        <v>1</v>
      </c>
      <c r="G20" s="179">
        <v>1</v>
      </c>
      <c r="H20" s="270">
        <v>0</v>
      </c>
      <c r="I20" s="1603">
        <v>1</v>
      </c>
      <c r="J20" s="1128">
        <f t="shared" si="0"/>
        <v>1</v>
      </c>
      <c r="K20" s="66"/>
    </row>
    <row r="21" spans="1:13" ht="12.95" customHeight="1" x14ac:dyDescent="0.2">
      <c r="A21" s="25">
        <v>12</v>
      </c>
      <c r="B21" s="26" t="s">
        <v>26</v>
      </c>
      <c r="C21" s="306">
        <v>2</v>
      </c>
      <c r="D21" s="179">
        <v>27</v>
      </c>
      <c r="E21" s="179">
        <v>6</v>
      </c>
      <c r="F21" s="179">
        <v>3</v>
      </c>
      <c r="G21" s="179">
        <v>5</v>
      </c>
      <c r="H21" s="270">
        <v>11</v>
      </c>
      <c r="I21" s="1603">
        <v>4</v>
      </c>
      <c r="J21" s="1128">
        <f t="shared" si="0"/>
        <v>0.35294117647058826</v>
      </c>
      <c r="K21" s="66"/>
    </row>
    <row r="22" spans="1:13" ht="12.95" customHeight="1" x14ac:dyDescent="0.2">
      <c r="A22" s="25">
        <v>13</v>
      </c>
      <c r="B22" s="26" t="s">
        <v>27</v>
      </c>
      <c r="C22" s="306">
        <v>1</v>
      </c>
      <c r="D22" s="179">
        <v>6</v>
      </c>
      <c r="E22" s="179">
        <v>3</v>
      </c>
      <c r="F22" s="179">
        <v>1</v>
      </c>
      <c r="G22" s="179">
        <v>1</v>
      </c>
      <c r="H22" s="270">
        <v>1</v>
      </c>
      <c r="I22" s="1603">
        <v>2</v>
      </c>
      <c r="J22" s="1128">
        <f t="shared" si="0"/>
        <v>0.75</v>
      </c>
      <c r="K22" s="66"/>
    </row>
    <row r="23" spans="1:13" ht="12.95" customHeight="1" x14ac:dyDescent="0.2">
      <c r="A23" s="25">
        <v>14</v>
      </c>
      <c r="B23" s="26" t="s">
        <v>28</v>
      </c>
      <c r="C23" s="306">
        <v>39</v>
      </c>
      <c r="D23" s="179">
        <v>32</v>
      </c>
      <c r="E23" s="179">
        <v>51</v>
      </c>
      <c r="F23" s="179">
        <v>1</v>
      </c>
      <c r="G23" s="179">
        <v>6</v>
      </c>
      <c r="H23" s="270">
        <v>6</v>
      </c>
      <c r="I23" s="1603">
        <v>13</v>
      </c>
      <c r="J23" s="1128">
        <f t="shared" si="0"/>
        <v>0.89473684210526316</v>
      </c>
      <c r="K23" s="66"/>
    </row>
    <row r="24" spans="1:13" ht="12.95" customHeight="1" thickBot="1" x14ac:dyDescent="0.25">
      <c r="A24" s="33">
        <v>15</v>
      </c>
      <c r="B24" s="34" t="s">
        <v>29</v>
      </c>
      <c r="C24" s="209">
        <v>0</v>
      </c>
      <c r="D24" s="203">
        <v>3</v>
      </c>
      <c r="E24" s="203">
        <v>0</v>
      </c>
      <c r="F24" s="203">
        <v>0</v>
      </c>
      <c r="G24" s="203">
        <v>1</v>
      </c>
      <c r="H24" s="1513">
        <v>2</v>
      </c>
      <c r="I24" s="1713">
        <v>1</v>
      </c>
      <c r="J24" s="1714">
        <f t="shared" si="0"/>
        <v>0</v>
      </c>
      <c r="K24" s="66"/>
      <c r="M24" s="37"/>
    </row>
    <row r="25" spans="1:13" s="37" customFormat="1" ht="22.5" customHeight="1" x14ac:dyDescent="0.2">
      <c r="A25" s="813"/>
      <c r="B25" s="811" t="s">
        <v>567</v>
      </c>
      <c r="C25" s="1152">
        <f>SUM(C10:C24)</f>
        <v>70</v>
      </c>
      <c r="D25" s="177">
        <f t="shared" ref="D25:I25" si="1">SUM(D10:D24)</f>
        <v>328</v>
      </c>
      <c r="E25" s="177">
        <f t="shared" si="1"/>
        <v>230</v>
      </c>
      <c r="F25" s="177">
        <f t="shared" si="1"/>
        <v>27</v>
      </c>
      <c r="G25" s="177">
        <f t="shared" si="1"/>
        <v>28</v>
      </c>
      <c r="H25" s="177">
        <f t="shared" si="1"/>
        <v>79</v>
      </c>
      <c r="I25" s="177">
        <f t="shared" si="1"/>
        <v>57</v>
      </c>
      <c r="J25" s="100">
        <f>E25/(E25+H25)</f>
        <v>0.74433656957928807</v>
      </c>
      <c r="K25" s="66"/>
      <c r="M25" s="2"/>
    </row>
    <row r="26" spans="1:13" s="827" customFormat="1" ht="22.5" customHeight="1" x14ac:dyDescent="0.2">
      <c r="A26" s="666"/>
      <c r="B26" s="665" t="s">
        <v>475</v>
      </c>
      <c r="C26" s="291">
        <v>30</v>
      </c>
      <c r="D26" s="179">
        <v>335</v>
      </c>
      <c r="E26" s="179">
        <v>168</v>
      </c>
      <c r="F26" s="179">
        <v>20</v>
      </c>
      <c r="G26" s="179">
        <v>22</v>
      </c>
      <c r="H26" s="179">
        <v>77</v>
      </c>
      <c r="I26" s="179">
        <v>99</v>
      </c>
      <c r="J26" s="102">
        <v>0.68571428571428572</v>
      </c>
      <c r="K26" s="66"/>
    </row>
    <row r="27" spans="1:13" s="827" customFormat="1" ht="22.5" customHeight="1" thickBot="1" x14ac:dyDescent="0.25">
      <c r="A27" s="810"/>
      <c r="B27" s="812" t="s">
        <v>378</v>
      </c>
      <c r="C27" s="1149">
        <v>42</v>
      </c>
      <c r="D27" s="203">
        <v>299</v>
      </c>
      <c r="E27" s="203">
        <v>168</v>
      </c>
      <c r="F27" s="203">
        <v>50</v>
      </c>
      <c r="G27" s="1715" t="s">
        <v>472</v>
      </c>
      <c r="H27" s="203">
        <v>88</v>
      </c>
      <c r="I27" s="203">
        <v>35</v>
      </c>
      <c r="J27" s="269">
        <v>0.65625</v>
      </c>
      <c r="K27" s="66"/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5"/>
  <sheetViews>
    <sheetView showGridLines="0" workbookViewId="0">
      <selection activeCell="R28" sqref="R28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8" width="12.42578125" style="2" customWidth="1"/>
    <col min="9" max="9" width="12.42578125" style="827" customWidth="1"/>
    <col min="10" max="10" width="13.42578125" style="2" customWidth="1"/>
    <col min="11" max="16384" width="11.42578125" style="2"/>
  </cols>
  <sheetData>
    <row r="1" spans="1:15" x14ac:dyDescent="0.2">
      <c r="A1" s="210" t="s">
        <v>220</v>
      </c>
      <c r="B1" s="302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3-9-C Klager etter avslag på søknad om Omsorg+ </v>
      </c>
    </row>
    <row r="5" spans="1:15" x14ac:dyDescent="0.2">
      <c r="A5" s="1"/>
    </row>
    <row r="6" spans="1:15" x14ac:dyDescent="0.2">
      <c r="A6" s="1"/>
    </row>
    <row r="8" spans="1:15" s="8" customFormat="1" ht="20.25" customHeight="1" thickBot="1" x14ac:dyDescent="0.25">
      <c r="A8" s="7" t="s">
        <v>478</v>
      </c>
    </row>
    <row r="9" spans="1:15" s="135" customFormat="1" ht="117" customHeight="1" thickBot="1" x14ac:dyDescent="0.25">
      <c r="A9" s="41" t="s">
        <v>2</v>
      </c>
      <c r="B9" s="40" t="s">
        <v>3</v>
      </c>
      <c r="C9" s="41" t="s">
        <v>391</v>
      </c>
      <c r="D9" s="42" t="s">
        <v>392</v>
      </c>
      <c r="E9" s="42" t="s">
        <v>393</v>
      </c>
      <c r="F9" s="74" t="s">
        <v>394</v>
      </c>
      <c r="G9" s="277" t="s">
        <v>395</v>
      </c>
      <c r="H9" s="80" t="s">
        <v>321</v>
      </c>
      <c r="I9" s="42" t="s">
        <v>477</v>
      </c>
      <c r="J9" s="40" t="s">
        <v>322</v>
      </c>
    </row>
    <row r="10" spans="1:15" ht="12.95" customHeight="1" x14ac:dyDescent="0.2">
      <c r="A10" s="340">
        <v>1</v>
      </c>
      <c r="B10" s="1134" t="s">
        <v>15</v>
      </c>
      <c r="C10" s="303">
        <v>3</v>
      </c>
      <c r="D10" s="304">
        <v>0</v>
      </c>
      <c r="E10" s="304">
        <v>2</v>
      </c>
      <c r="F10" s="307">
        <v>0</v>
      </c>
      <c r="G10" s="314">
        <f>D10+F10</f>
        <v>0</v>
      </c>
      <c r="H10" s="303">
        <v>3</v>
      </c>
      <c r="I10" s="304">
        <v>0</v>
      </c>
      <c r="J10" s="305">
        <v>1</v>
      </c>
      <c r="O10" s="2" t="s">
        <v>161</v>
      </c>
    </row>
    <row r="11" spans="1:15" ht="12.95" customHeight="1" x14ac:dyDescent="0.2">
      <c r="A11" s="115">
        <v>2</v>
      </c>
      <c r="B11" s="1135" t="s">
        <v>16</v>
      </c>
      <c r="C11" s="306">
        <v>1</v>
      </c>
      <c r="D11" s="179">
        <v>1</v>
      </c>
      <c r="E11" s="179">
        <v>2</v>
      </c>
      <c r="F11" s="308">
        <v>1</v>
      </c>
      <c r="G11" s="315">
        <f t="shared" ref="G11:G24" si="0">D11+F11</f>
        <v>2</v>
      </c>
      <c r="H11" s="306">
        <v>0</v>
      </c>
      <c r="I11" s="179">
        <v>0</v>
      </c>
      <c r="J11" s="270">
        <v>0</v>
      </c>
    </row>
    <row r="12" spans="1:15" ht="12.95" customHeight="1" x14ac:dyDescent="0.2">
      <c r="A12" s="115">
        <v>3</v>
      </c>
      <c r="B12" s="1135" t="s">
        <v>17</v>
      </c>
      <c r="C12" s="306">
        <v>1</v>
      </c>
      <c r="D12" s="179">
        <v>0</v>
      </c>
      <c r="E12" s="179">
        <v>1</v>
      </c>
      <c r="F12" s="308">
        <v>0</v>
      </c>
      <c r="G12" s="315">
        <f t="shared" si="0"/>
        <v>0</v>
      </c>
      <c r="H12" s="306">
        <v>0</v>
      </c>
      <c r="I12" s="179">
        <v>0</v>
      </c>
      <c r="J12" s="270">
        <v>1</v>
      </c>
    </row>
    <row r="13" spans="1:15" ht="12.95" customHeight="1" x14ac:dyDescent="0.2">
      <c r="A13" s="115">
        <v>4</v>
      </c>
      <c r="B13" s="1135" t="s">
        <v>18</v>
      </c>
      <c r="C13" s="306">
        <v>2</v>
      </c>
      <c r="D13" s="179">
        <v>0</v>
      </c>
      <c r="E13" s="179">
        <v>2</v>
      </c>
      <c r="F13" s="308">
        <v>0</v>
      </c>
      <c r="G13" s="315">
        <f t="shared" si="0"/>
        <v>0</v>
      </c>
      <c r="H13" s="306">
        <v>1</v>
      </c>
      <c r="I13" s="179">
        <v>0</v>
      </c>
      <c r="J13" s="270">
        <v>2</v>
      </c>
    </row>
    <row r="14" spans="1:15" ht="12.95" customHeight="1" x14ac:dyDescent="0.2">
      <c r="A14" s="115">
        <v>5</v>
      </c>
      <c r="B14" s="1135" t="s">
        <v>19</v>
      </c>
      <c r="C14" s="306">
        <v>0</v>
      </c>
      <c r="D14" s="179">
        <v>0</v>
      </c>
      <c r="E14" s="179">
        <v>0</v>
      </c>
      <c r="F14" s="308">
        <v>0</v>
      </c>
      <c r="G14" s="315">
        <f t="shared" si="0"/>
        <v>0</v>
      </c>
      <c r="H14" s="306">
        <v>0</v>
      </c>
      <c r="I14" s="179">
        <v>0</v>
      </c>
      <c r="J14" s="270">
        <v>0</v>
      </c>
    </row>
    <row r="15" spans="1:15" ht="18.75" customHeight="1" x14ac:dyDescent="0.2">
      <c r="A15" s="116">
        <v>6</v>
      </c>
      <c r="B15" s="1136" t="s">
        <v>20</v>
      </c>
      <c r="C15" s="306">
        <v>0</v>
      </c>
      <c r="D15" s="179">
        <v>0</v>
      </c>
      <c r="E15" s="179">
        <v>0</v>
      </c>
      <c r="F15" s="308">
        <v>0</v>
      </c>
      <c r="G15" s="315">
        <f t="shared" si="0"/>
        <v>0</v>
      </c>
      <c r="H15" s="306">
        <v>0</v>
      </c>
      <c r="I15" s="179">
        <v>0</v>
      </c>
      <c r="J15" s="270">
        <v>0</v>
      </c>
    </row>
    <row r="16" spans="1:15" ht="12.95" customHeight="1" x14ac:dyDescent="0.2">
      <c r="A16" s="116">
        <v>7</v>
      </c>
      <c r="B16" s="1136" t="s">
        <v>21</v>
      </c>
      <c r="C16" s="306">
        <v>0</v>
      </c>
      <c r="D16" s="179">
        <v>0</v>
      </c>
      <c r="E16" s="179">
        <v>0</v>
      </c>
      <c r="F16" s="308">
        <v>0</v>
      </c>
      <c r="G16" s="315">
        <f t="shared" si="0"/>
        <v>0</v>
      </c>
      <c r="H16" s="306">
        <v>0</v>
      </c>
      <c r="I16" s="179">
        <v>0</v>
      </c>
      <c r="J16" s="270">
        <v>0</v>
      </c>
    </row>
    <row r="17" spans="1:10" ht="12.95" customHeight="1" x14ac:dyDescent="0.2">
      <c r="A17" s="115">
        <v>8</v>
      </c>
      <c r="B17" s="1135" t="s">
        <v>22</v>
      </c>
      <c r="C17" s="306">
        <v>0</v>
      </c>
      <c r="D17" s="179">
        <v>0</v>
      </c>
      <c r="E17" s="179">
        <v>0</v>
      </c>
      <c r="F17" s="308">
        <v>0</v>
      </c>
      <c r="G17" s="315">
        <f t="shared" si="0"/>
        <v>0</v>
      </c>
      <c r="H17" s="306">
        <v>0</v>
      </c>
      <c r="I17" s="179">
        <v>0</v>
      </c>
      <c r="J17" s="270">
        <v>0</v>
      </c>
    </row>
    <row r="18" spans="1:10" ht="12.95" customHeight="1" x14ac:dyDescent="0.2">
      <c r="A18" s="115">
        <v>9</v>
      </c>
      <c r="B18" s="1135" t="s">
        <v>23</v>
      </c>
      <c r="C18" s="306">
        <v>0</v>
      </c>
      <c r="D18" s="179">
        <v>0</v>
      </c>
      <c r="E18" s="179">
        <v>2</v>
      </c>
      <c r="F18" s="308">
        <v>1</v>
      </c>
      <c r="G18" s="315">
        <f t="shared" si="0"/>
        <v>1</v>
      </c>
      <c r="H18" s="306">
        <v>0</v>
      </c>
      <c r="I18" s="179">
        <v>0</v>
      </c>
      <c r="J18" s="270">
        <v>0</v>
      </c>
    </row>
    <row r="19" spans="1:10" ht="12.95" customHeight="1" x14ac:dyDescent="0.2">
      <c r="A19" s="115">
        <v>10</v>
      </c>
      <c r="B19" s="1135" t="s">
        <v>24</v>
      </c>
      <c r="C19" s="306">
        <v>1</v>
      </c>
      <c r="D19" s="179">
        <v>1</v>
      </c>
      <c r="E19" s="179">
        <v>0</v>
      </c>
      <c r="F19" s="308">
        <v>0</v>
      </c>
      <c r="G19" s="315">
        <f t="shared" si="0"/>
        <v>1</v>
      </c>
      <c r="H19" s="306">
        <v>0</v>
      </c>
      <c r="I19" s="179">
        <v>0</v>
      </c>
      <c r="J19" s="270">
        <v>0</v>
      </c>
    </row>
    <row r="20" spans="1:10" ht="19.5" customHeight="1" x14ac:dyDescent="0.2">
      <c r="A20" s="116">
        <v>11</v>
      </c>
      <c r="B20" s="1136" t="s">
        <v>25</v>
      </c>
      <c r="C20" s="306">
        <v>0</v>
      </c>
      <c r="D20" s="179">
        <v>0</v>
      </c>
      <c r="E20" s="179">
        <v>0</v>
      </c>
      <c r="F20" s="308">
        <v>0</v>
      </c>
      <c r="G20" s="315">
        <f t="shared" si="0"/>
        <v>0</v>
      </c>
      <c r="H20" s="306">
        <v>0</v>
      </c>
      <c r="I20" s="179">
        <v>0</v>
      </c>
      <c r="J20" s="270">
        <v>0</v>
      </c>
    </row>
    <row r="21" spans="1:10" ht="12.95" customHeight="1" x14ac:dyDescent="0.2">
      <c r="A21" s="115">
        <v>12</v>
      </c>
      <c r="B21" s="1135" t="s">
        <v>26</v>
      </c>
      <c r="C21" s="306">
        <v>4</v>
      </c>
      <c r="D21" s="179">
        <v>0</v>
      </c>
      <c r="E21" s="179">
        <v>2</v>
      </c>
      <c r="F21" s="308">
        <v>0</v>
      </c>
      <c r="G21" s="315">
        <f t="shared" si="0"/>
        <v>0</v>
      </c>
      <c r="H21" s="306">
        <v>2</v>
      </c>
      <c r="I21" s="179">
        <v>0</v>
      </c>
      <c r="J21" s="270">
        <v>0</v>
      </c>
    </row>
    <row r="22" spans="1:10" ht="12.95" customHeight="1" x14ac:dyDescent="0.2">
      <c r="A22" s="115">
        <v>13</v>
      </c>
      <c r="B22" s="1135" t="s">
        <v>27</v>
      </c>
      <c r="C22" s="306">
        <v>0</v>
      </c>
      <c r="D22" s="179">
        <v>0</v>
      </c>
      <c r="E22" s="179">
        <v>1</v>
      </c>
      <c r="F22" s="308">
        <v>0</v>
      </c>
      <c r="G22" s="315">
        <f t="shared" si="0"/>
        <v>0</v>
      </c>
      <c r="H22" s="306">
        <v>0</v>
      </c>
      <c r="I22" s="179">
        <v>0</v>
      </c>
      <c r="J22" s="270">
        <v>0</v>
      </c>
    </row>
    <row r="23" spans="1:10" ht="12.95" customHeight="1" x14ac:dyDescent="0.2">
      <c r="A23" s="115">
        <v>14</v>
      </c>
      <c r="B23" s="1135" t="s">
        <v>28</v>
      </c>
      <c r="C23" s="306">
        <v>0</v>
      </c>
      <c r="D23" s="179">
        <v>0</v>
      </c>
      <c r="E23" s="179">
        <v>0</v>
      </c>
      <c r="F23" s="308">
        <v>0</v>
      </c>
      <c r="G23" s="315">
        <f t="shared" si="0"/>
        <v>0</v>
      </c>
      <c r="H23" s="306">
        <v>0</v>
      </c>
      <c r="I23" s="179">
        <v>0</v>
      </c>
      <c r="J23" s="270">
        <v>0</v>
      </c>
    </row>
    <row r="24" spans="1:10" ht="12.95" customHeight="1" thickBot="1" x14ac:dyDescent="0.25">
      <c r="A24" s="117">
        <v>15</v>
      </c>
      <c r="B24" s="1137" t="s">
        <v>29</v>
      </c>
      <c r="C24" s="209">
        <v>0</v>
      </c>
      <c r="D24" s="203">
        <v>0</v>
      </c>
      <c r="E24" s="203">
        <v>0</v>
      </c>
      <c r="F24" s="309">
        <v>0</v>
      </c>
      <c r="G24" s="316">
        <f t="shared" si="0"/>
        <v>0</v>
      </c>
      <c r="H24" s="209">
        <v>0</v>
      </c>
      <c r="I24" s="203">
        <v>0</v>
      </c>
      <c r="J24" s="1513">
        <v>0</v>
      </c>
    </row>
    <row r="25" spans="1:10" s="37" customFormat="1" ht="22.5" customHeight="1" thickBot="1" x14ac:dyDescent="0.25">
      <c r="A25" s="1132"/>
      <c r="B25" s="1133" t="s">
        <v>567</v>
      </c>
      <c r="C25" s="274">
        <f>SUM(C10:C24)</f>
        <v>12</v>
      </c>
      <c r="D25" s="275">
        <f t="shared" ref="D25:I25" si="1">SUM(D10:D24)</f>
        <v>2</v>
      </c>
      <c r="E25" s="275">
        <f t="shared" si="1"/>
        <v>12</v>
      </c>
      <c r="F25" s="276">
        <f t="shared" si="1"/>
        <v>2</v>
      </c>
      <c r="G25" s="1138">
        <f t="shared" ref="G25" si="2">D25+F25</f>
        <v>4</v>
      </c>
      <c r="H25" s="1141">
        <f t="shared" si="1"/>
        <v>6</v>
      </c>
      <c r="I25" s="273">
        <f t="shared" si="1"/>
        <v>0</v>
      </c>
      <c r="J25" s="1142">
        <f>SUM(J10:J24)</f>
        <v>4</v>
      </c>
    </row>
    <row r="26" spans="1:10" s="827" customFormat="1" ht="22.5" customHeight="1" thickBot="1" x14ac:dyDescent="0.25">
      <c r="A26" s="1703"/>
      <c r="B26" s="1704" t="s">
        <v>475</v>
      </c>
      <c r="C26" s="1129">
        <v>29</v>
      </c>
      <c r="D26" s="1130">
        <v>8</v>
      </c>
      <c r="E26" s="1130">
        <v>15</v>
      </c>
      <c r="F26" s="1131">
        <v>3</v>
      </c>
      <c r="G26" s="1126">
        <v>11</v>
      </c>
      <c r="H26" s="1139">
        <v>6</v>
      </c>
      <c r="I26" s="1705">
        <v>3</v>
      </c>
      <c r="J26" s="1140">
        <v>7</v>
      </c>
    </row>
    <row r="27" spans="1:10" s="827" customFormat="1" ht="22.5" customHeight="1" thickBot="1" x14ac:dyDescent="0.25">
      <c r="A27" s="67"/>
      <c r="B27" s="143" t="s">
        <v>378</v>
      </c>
      <c r="C27" s="1129">
        <v>13</v>
      </c>
      <c r="D27" s="1130">
        <v>3</v>
      </c>
      <c r="E27" s="1130">
        <v>5</v>
      </c>
      <c r="F27" s="1131">
        <v>2</v>
      </c>
      <c r="G27" s="1126">
        <v>5</v>
      </c>
      <c r="H27" s="1139">
        <v>4</v>
      </c>
      <c r="I27" s="1143" t="s">
        <v>472</v>
      </c>
      <c r="J27" s="1140">
        <v>1</v>
      </c>
    </row>
    <row r="35" spans="2:2" x14ac:dyDescent="0.2">
      <c r="B35" s="2" t="s">
        <v>161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showGridLines="0" workbookViewId="0">
      <selection activeCell="T26" sqref="T26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7.5703125" style="2" customWidth="1"/>
    <col min="4" max="4" width="9.7109375" style="2" customWidth="1"/>
    <col min="5" max="5" width="9.28515625" style="2" customWidth="1"/>
    <col min="6" max="6" width="9.7109375" style="2" customWidth="1"/>
    <col min="7" max="7" width="7.5703125" style="2" customWidth="1"/>
    <col min="8" max="9" width="9.7109375" style="2" customWidth="1"/>
    <col min="10" max="10" width="9.28515625" style="2" customWidth="1"/>
    <col min="11" max="11" width="6.42578125" style="2" customWidth="1"/>
    <col min="12" max="16384" width="11.42578125" style="2"/>
  </cols>
  <sheetData>
    <row r="1" spans="1:11" x14ac:dyDescent="0.2">
      <c r="A1" s="210" t="s">
        <v>220</v>
      </c>
      <c r="B1" s="210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 t="str">
        <f>A8</f>
        <v>Tabell 3 -10 - A -  Personer med utviklingshemming registrert i bydelen (som bydelen har øk. ansvar for) pr. 31.12</v>
      </c>
    </row>
    <row r="5" spans="1:11" x14ac:dyDescent="0.2">
      <c r="A5" s="1"/>
    </row>
    <row r="6" spans="1:11" x14ac:dyDescent="0.2">
      <c r="A6" s="1"/>
    </row>
    <row r="8" spans="1:11" s="8" customFormat="1" ht="30" customHeight="1" thickBot="1" x14ac:dyDescent="0.25">
      <c r="A8" s="7" t="s">
        <v>323</v>
      </c>
    </row>
    <row r="9" spans="1:11" s="135" customFormat="1" ht="26.25" customHeight="1" thickBot="1" x14ac:dyDescent="0.25">
      <c r="A9" s="9"/>
      <c r="B9" s="10"/>
      <c r="C9" s="1880" t="s">
        <v>324</v>
      </c>
      <c r="D9" s="1880"/>
      <c r="E9" s="1880"/>
      <c r="F9" s="278"/>
      <c r="G9" s="1861" t="s">
        <v>325</v>
      </c>
      <c r="H9" s="1861"/>
      <c r="I9" s="1861"/>
      <c r="J9" s="1861"/>
      <c r="K9" s="50"/>
    </row>
    <row r="10" spans="1:11" s="135" customFormat="1" ht="40.5" customHeight="1" thickBot="1" x14ac:dyDescent="0.25">
      <c r="A10" s="13" t="s">
        <v>2</v>
      </c>
      <c r="B10" s="14" t="s">
        <v>3</v>
      </c>
      <c r="C10" s="41" t="s">
        <v>326</v>
      </c>
      <c r="D10" s="42" t="s">
        <v>327</v>
      </c>
      <c r="E10" s="42" t="s">
        <v>328</v>
      </c>
      <c r="F10" s="42" t="s">
        <v>12</v>
      </c>
      <c r="G10" s="41" t="s">
        <v>326</v>
      </c>
      <c r="H10" s="42" t="s">
        <v>327</v>
      </c>
      <c r="I10" s="42" t="s">
        <v>328</v>
      </c>
      <c r="J10" s="40" t="s">
        <v>12</v>
      </c>
    </row>
    <row r="11" spans="1:11" ht="12.95" customHeight="1" x14ac:dyDescent="0.2">
      <c r="A11" s="18">
        <v>1</v>
      </c>
      <c r="B11" s="19" t="s">
        <v>15</v>
      </c>
      <c r="C11" s="229">
        <v>40</v>
      </c>
      <c r="D11" s="279">
        <v>72</v>
      </c>
      <c r="E11" s="1541">
        <v>14</v>
      </c>
      <c r="F11" s="1544">
        <f>SUM(C11:E11)</f>
        <v>126</v>
      </c>
      <c r="G11" s="229">
        <v>40</v>
      </c>
      <c r="H11" s="279">
        <v>56</v>
      </c>
      <c r="I11" s="1541">
        <v>14</v>
      </c>
      <c r="J11" s="1547">
        <f>SUM(G11:I11)</f>
        <v>110</v>
      </c>
      <c r="K11" s="24"/>
    </row>
    <row r="12" spans="1:11" ht="12.95" customHeight="1" x14ac:dyDescent="0.2">
      <c r="A12" s="25">
        <v>2</v>
      </c>
      <c r="B12" s="26" t="s">
        <v>16</v>
      </c>
      <c r="C12" s="230">
        <v>44</v>
      </c>
      <c r="D12" s="271">
        <v>53</v>
      </c>
      <c r="E12" s="1542">
        <v>26</v>
      </c>
      <c r="F12" s="1545">
        <f t="shared" ref="F12:F25" si="0">SUM(C12:E12)</f>
        <v>123</v>
      </c>
      <c r="G12" s="230">
        <v>25</v>
      </c>
      <c r="H12" s="271">
        <v>41</v>
      </c>
      <c r="I12" s="1542">
        <v>26</v>
      </c>
      <c r="J12" s="1548">
        <f t="shared" ref="J12:J25" si="1">SUM(G12:I12)</f>
        <v>92</v>
      </c>
      <c r="K12" s="24"/>
    </row>
    <row r="13" spans="1:11" ht="12.95" customHeight="1" x14ac:dyDescent="0.2">
      <c r="A13" s="25">
        <v>3</v>
      </c>
      <c r="B13" s="26" t="s">
        <v>17</v>
      </c>
      <c r="C13" s="230">
        <v>29</v>
      </c>
      <c r="D13" s="271">
        <v>62</v>
      </c>
      <c r="E13" s="1542">
        <v>22</v>
      </c>
      <c r="F13" s="1545">
        <f t="shared" si="0"/>
        <v>113</v>
      </c>
      <c r="G13" s="230">
        <v>21</v>
      </c>
      <c r="H13" s="271">
        <v>53</v>
      </c>
      <c r="I13" s="1542">
        <v>17</v>
      </c>
      <c r="J13" s="1548">
        <f t="shared" si="1"/>
        <v>91</v>
      </c>
      <c r="K13" s="24"/>
    </row>
    <row r="14" spans="1:11" ht="12.95" customHeight="1" x14ac:dyDescent="0.2">
      <c r="A14" s="25">
        <v>4</v>
      </c>
      <c r="B14" s="26" t="s">
        <v>18</v>
      </c>
      <c r="C14" s="230">
        <v>13</v>
      </c>
      <c r="D14" s="271">
        <v>20</v>
      </c>
      <c r="E14" s="1542">
        <v>8</v>
      </c>
      <c r="F14" s="1545">
        <f t="shared" si="0"/>
        <v>41</v>
      </c>
      <c r="G14" s="230">
        <v>12</v>
      </c>
      <c r="H14" s="271">
        <v>17</v>
      </c>
      <c r="I14" s="1542">
        <v>8</v>
      </c>
      <c r="J14" s="1548">
        <f t="shared" si="1"/>
        <v>37</v>
      </c>
      <c r="K14" s="24"/>
    </row>
    <row r="15" spans="1:11" ht="12.95" customHeight="1" x14ac:dyDescent="0.2">
      <c r="A15" s="25">
        <v>5</v>
      </c>
      <c r="B15" s="26" t="s">
        <v>19</v>
      </c>
      <c r="C15" s="230">
        <v>23</v>
      </c>
      <c r="D15" s="271">
        <v>57</v>
      </c>
      <c r="E15" s="1542">
        <v>15</v>
      </c>
      <c r="F15" s="1545">
        <f t="shared" si="0"/>
        <v>95</v>
      </c>
      <c r="G15" s="230">
        <v>17</v>
      </c>
      <c r="H15" s="271">
        <v>55</v>
      </c>
      <c r="I15" s="1542">
        <v>13</v>
      </c>
      <c r="J15" s="1548">
        <f t="shared" si="1"/>
        <v>85</v>
      </c>
      <c r="K15" s="24"/>
    </row>
    <row r="16" spans="1:11" ht="18.75" customHeight="1" x14ac:dyDescent="0.2">
      <c r="A16" s="31">
        <v>6</v>
      </c>
      <c r="B16" s="32" t="s">
        <v>20</v>
      </c>
      <c r="C16" s="230">
        <v>46</v>
      </c>
      <c r="D16" s="271">
        <v>84</v>
      </c>
      <c r="E16" s="1542">
        <v>13</v>
      </c>
      <c r="F16" s="1545">
        <f t="shared" si="0"/>
        <v>143</v>
      </c>
      <c r="G16" s="230">
        <v>27</v>
      </c>
      <c r="H16" s="271">
        <v>78</v>
      </c>
      <c r="I16" s="1542">
        <v>13</v>
      </c>
      <c r="J16" s="1548">
        <f t="shared" si="1"/>
        <v>118</v>
      </c>
      <c r="K16" s="24"/>
    </row>
    <row r="17" spans="1:11" ht="12.95" customHeight="1" x14ac:dyDescent="0.2">
      <c r="A17" s="31">
        <v>7</v>
      </c>
      <c r="B17" s="32" t="s">
        <v>21</v>
      </c>
      <c r="C17" s="230">
        <v>53</v>
      </c>
      <c r="D17" s="271">
        <v>99</v>
      </c>
      <c r="E17" s="1542">
        <v>48</v>
      </c>
      <c r="F17" s="1545">
        <f t="shared" si="0"/>
        <v>200</v>
      </c>
      <c r="G17" s="230">
        <v>37</v>
      </c>
      <c r="H17" s="271">
        <v>89</v>
      </c>
      <c r="I17" s="1542">
        <v>48</v>
      </c>
      <c r="J17" s="1548">
        <f t="shared" si="1"/>
        <v>174</v>
      </c>
      <c r="K17" s="24"/>
    </row>
    <row r="18" spans="1:11" ht="12.95" customHeight="1" x14ac:dyDescent="0.2">
      <c r="A18" s="25">
        <v>8</v>
      </c>
      <c r="B18" s="26" t="s">
        <v>22</v>
      </c>
      <c r="C18" s="230">
        <v>37</v>
      </c>
      <c r="D18" s="271">
        <v>114</v>
      </c>
      <c r="E18" s="1542">
        <v>29</v>
      </c>
      <c r="F18" s="1545">
        <f t="shared" si="0"/>
        <v>180</v>
      </c>
      <c r="G18" s="230">
        <v>35</v>
      </c>
      <c r="H18" s="271">
        <v>114</v>
      </c>
      <c r="I18" s="1542">
        <v>29</v>
      </c>
      <c r="J18" s="1548">
        <f t="shared" si="1"/>
        <v>178</v>
      </c>
      <c r="K18" s="909"/>
    </row>
    <row r="19" spans="1:11" ht="12.95" customHeight="1" x14ac:dyDescent="0.2">
      <c r="A19" s="25">
        <v>9</v>
      </c>
      <c r="B19" s="26" t="s">
        <v>23</v>
      </c>
      <c r="C19" s="230">
        <v>34</v>
      </c>
      <c r="D19" s="271">
        <v>95</v>
      </c>
      <c r="E19" s="1542">
        <v>26</v>
      </c>
      <c r="F19" s="1545">
        <f t="shared" si="0"/>
        <v>155</v>
      </c>
      <c r="G19" s="230">
        <v>31</v>
      </c>
      <c r="H19" s="271">
        <v>88</v>
      </c>
      <c r="I19" s="1542">
        <v>25</v>
      </c>
      <c r="J19" s="1548">
        <f t="shared" si="1"/>
        <v>144</v>
      </c>
      <c r="K19" s="24"/>
    </row>
    <row r="20" spans="1:11" ht="12.95" customHeight="1" x14ac:dyDescent="0.2">
      <c r="A20" s="25">
        <v>10</v>
      </c>
      <c r="B20" s="26" t="s">
        <v>24</v>
      </c>
      <c r="C20" s="230">
        <v>51</v>
      </c>
      <c r="D20" s="271">
        <v>108</v>
      </c>
      <c r="E20" s="1542">
        <v>31</v>
      </c>
      <c r="F20" s="1545">
        <f t="shared" si="0"/>
        <v>190</v>
      </c>
      <c r="G20" s="230">
        <v>39</v>
      </c>
      <c r="H20" s="271">
        <v>91</v>
      </c>
      <c r="I20" s="1542">
        <v>31</v>
      </c>
      <c r="J20" s="1549">
        <f t="shared" si="1"/>
        <v>161</v>
      </c>
      <c r="K20" s="24"/>
    </row>
    <row r="21" spans="1:11" ht="19.5" customHeight="1" x14ac:dyDescent="0.2">
      <c r="A21" s="31">
        <v>11</v>
      </c>
      <c r="B21" s="32" t="s">
        <v>25</v>
      </c>
      <c r="C21" s="230">
        <v>40</v>
      </c>
      <c r="D21" s="271">
        <v>129</v>
      </c>
      <c r="E21" s="1542">
        <v>15</v>
      </c>
      <c r="F21" s="1545">
        <f t="shared" si="0"/>
        <v>184</v>
      </c>
      <c r="G21" s="230">
        <v>25</v>
      </c>
      <c r="H21" s="271">
        <v>106</v>
      </c>
      <c r="I21" s="1542">
        <v>14</v>
      </c>
      <c r="J21" s="1548">
        <f t="shared" si="1"/>
        <v>145</v>
      </c>
      <c r="K21" s="24"/>
    </row>
    <row r="22" spans="1:11" ht="12.95" customHeight="1" x14ac:dyDescent="0.2">
      <c r="A22" s="25">
        <v>12</v>
      </c>
      <c r="B22" s="26" t="s">
        <v>26</v>
      </c>
      <c r="C22" s="230">
        <v>79</v>
      </c>
      <c r="D22" s="271">
        <v>158</v>
      </c>
      <c r="E22" s="1542">
        <v>30</v>
      </c>
      <c r="F22" s="1545">
        <f t="shared" si="0"/>
        <v>267</v>
      </c>
      <c r="G22" s="230">
        <v>69</v>
      </c>
      <c r="H22" s="271">
        <v>148</v>
      </c>
      <c r="I22" s="1542">
        <v>30</v>
      </c>
      <c r="J22" s="1548">
        <f t="shared" si="1"/>
        <v>247</v>
      </c>
      <c r="K22" s="24"/>
    </row>
    <row r="23" spans="1:11" ht="12.95" customHeight="1" x14ac:dyDescent="0.2">
      <c r="A23" s="25">
        <v>13</v>
      </c>
      <c r="B23" s="26" t="s">
        <v>27</v>
      </c>
      <c r="C23" s="230">
        <v>41</v>
      </c>
      <c r="D23" s="271">
        <v>93</v>
      </c>
      <c r="E23" s="1542">
        <v>38</v>
      </c>
      <c r="F23" s="1545">
        <f t="shared" si="0"/>
        <v>172</v>
      </c>
      <c r="G23" s="230">
        <v>27</v>
      </c>
      <c r="H23" s="271">
        <v>81</v>
      </c>
      <c r="I23" s="1542">
        <v>38</v>
      </c>
      <c r="J23" s="1548">
        <f t="shared" si="1"/>
        <v>146</v>
      </c>
      <c r="K23" s="24"/>
    </row>
    <row r="24" spans="1:11" ht="12.95" customHeight="1" x14ac:dyDescent="0.2">
      <c r="A24" s="25">
        <v>14</v>
      </c>
      <c r="B24" s="26" t="s">
        <v>28</v>
      </c>
      <c r="C24" s="230">
        <v>30</v>
      </c>
      <c r="D24" s="271">
        <v>98</v>
      </c>
      <c r="E24" s="1542">
        <v>43</v>
      </c>
      <c r="F24" s="1545">
        <f t="shared" si="0"/>
        <v>171</v>
      </c>
      <c r="G24" s="230">
        <v>28</v>
      </c>
      <c r="H24" s="271">
        <v>95</v>
      </c>
      <c r="I24" s="1542">
        <v>43</v>
      </c>
      <c r="J24" s="1548">
        <f t="shared" si="1"/>
        <v>166</v>
      </c>
      <c r="K24" s="24"/>
    </row>
    <row r="25" spans="1:11" ht="12.95" customHeight="1" thickBot="1" x14ac:dyDescent="0.25">
      <c r="A25" s="33">
        <v>15</v>
      </c>
      <c r="B25" s="34" t="s">
        <v>29</v>
      </c>
      <c r="C25" s="231">
        <v>66</v>
      </c>
      <c r="D25" s="324">
        <v>146</v>
      </c>
      <c r="E25" s="1543">
        <v>27</v>
      </c>
      <c r="F25" s="1546">
        <f t="shared" si="0"/>
        <v>239</v>
      </c>
      <c r="G25" s="231">
        <v>47</v>
      </c>
      <c r="H25" s="324">
        <v>125</v>
      </c>
      <c r="I25" s="1543">
        <v>26</v>
      </c>
      <c r="J25" s="1550">
        <f t="shared" si="1"/>
        <v>198</v>
      </c>
      <c r="K25" s="24"/>
    </row>
    <row r="26" spans="1:11" s="37" customFormat="1" ht="22.5" customHeight="1" thickBot="1" x14ac:dyDescent="0.25">
      <c r="A26" s="228"/>
      <c r="B26" s="1552" t="s">
        <v>540</v>
      </c>
      <c r="C26" s="1554">
        <f>SUM(C11:C25)</f>
        <v>626</v>
      </c>
      <c r="D26" s="1551">
        <f t="shared" ref="D26:J26" si="2">SUM(D11:D25)</f>
        <v>1388</v>
      </c>
      <c r="E26" s="1555">
        <f t="shared" si="2"/>
        <v>385</v>
      </c>
      <c r="F26" s="1556">
        <f t="shared" si="2"/>
        <v>2399</v>
      </c>
      <c r="G26" s="1553">
        <f t="shared" si="2"/>
        <v>480</v>
      </c>
      <c r="H26" s="1551">
        <f t="shared" si="2"/>
        <v>1237</v>
      </c>
      <c r="I26" s="1555">
        <f t="shared" si="2"/>
        <v>375</v>
      </c>
      <c r="J26" s="1556">
        <f t="shared" si="2"/>
        <v>2092</v>
      </c>
      <c r="K26" s="65"/>
    </row>
    <row r="27" spans="1:11" s="624" customFormat="1" ht="22.5" customHeight="1" x14ac:dyDescent="0.2">
      <c r="A27" s="342"/>
      <c r="B27" s="1508" t="s">
        <v>455</v>
      </c>
      <c r="C27" s="89">
        <v>637</v>
      </c>
      <c r="D27" s="835">
        <v>1299</v>
      </c>
      <c r="E27" s="1815">
        <v>366</v>
      </c>
      <c r="F27" s="1817">
        <v>2302</v>
      </c>
      <c r="G27" s="89">
        <v>523</v>
      </c>
      <c r="H27" s="835">
        <v>1163</v>
      </c>
      <c r="I27" s="835">
        <v>357</v>
      </c>
      <c r="J27" s="1815">
        <v>2043</v>
      </c>
      <c r="K27" s="65"/>
    </row>
    <row r="28" spans="1:11" s="624" customFormat="1" ht="22.5" customHeight="1" x14ac:dyDescent="0.2">
      <c r="A28" s="905"/>
      <c r="B28" s="1814" t="s">
        <v>242</v>
      </c>
      <c r="C28" s="1816">
        <v>629</v>
      </c>
      <c r="D28" s="923">
        <v>1249</v>
      </c>
      <c r="E28" s="924">
        <v>339</v>
      </c>
      <c r="F28" s="1818">
        <v>2217</v>
      </c>
      <c r="G28" s="1816">
        <v>529</v>
      </c>
      <c r="H28" s="923">
        <v>1131</v>
      </c>
      <c r="I28" s="923">
        <v>335</v>
      </c>
      <c r="J28" s="924">
        <v>1995</v>
      </c>
      <c r="K28" s="65"/>
    </row>
    <row r="29" spans="1:11" s="37" customFormat="1" ht="22.5" customHeight="1" thickBot="1" x14ac:dyDescent="0.25">
      <c r="A29" s="176"/>
      <c r="B29" s="331" t="s">
        <v>157</v>
      </c>
      <c r="C29" s="1206">
        <v>595</v>
      </c>
      <c r="D29" s="663">
        <v>1202</v>
      </c>
      <c r="E29" s="93">
        <v>322</v>
      </c>
      <c r="F29" s="1819">
        <v>2119</v>
      </c>
      <c r="G29" s="1206">
        <v>509</v>
      </c>
      <c r="H29" s="663">
        <v>1117</v>
      </c>
      <c r="I29" s="663">
        <v>318</v>
      </c>
      <c r="J29" s="93">
        <v>1944</v>
      </c>
      <c r="K29" s="65"/>
    </row>
    <row r="30" spans="1:11" s="37" customFormat="1" ht="22.5" customHeight="1" x14ac:dyDescent="0.2">
      <c r="A30" s="342"/>
      <c r="B30" s="204" t="s">
        <v>156</v>
      </c>
      <c r="C30" s="205">
        <v>616</v>
      </c>
      <c r="D30" s="205">
        <v>1136</v>
      </c>
      <c r="E30" s="205">
        <v>294</v>
      </c>
      <c r="F30" s="205">
        <v>2046</v>
      </c>
      <c r="G30" s="205">
        <v>535</v>
      </c>
      <c r="H30" s="205">
        <v>1063</v>
      </c>
      <c r="I30" s="205">
        <v>292</v>
      </c>
      <c r="J30" s="348">
        <v>1890</v>
      </c>
      <c r="K30" s="65"/>
    </row>
    <row r="31" spans="1:11" s="37" customFormat="1" ht="22.5" customHeight="1" x14ac:dyDescent="0.2">
      <c r="A31" s="178"/>
      <c r="B31" s="166" t="s">
        <v>77</v>
      </c>
      <c r="C31" s="88">
        <v>624</v>
      </c>
      <c r="D31" s="88">
        <v>1135</v>
      </c>
      <c r="E31" s="88">
        <v>250</v>
      </c>
      <c r="F31" s="88">
        <v>2009</v>
      </c>
      <c r="G31" s="88">
        <v>577</v>
      </c>
      <c r="H31" s="88">
        <v>1013</v>
      </c>
      <c r="I31" s="88">
        <v>286</v>
      </c>
      <c r="J31" s="91">
        <v>1876</v>
      </c>
      <c r="K31" s="65"/>
    </row>
    <row r="32" spans="1:11" s="37" customFormat="1" ht="22.5" customHeight="1" x14ac:dyDescent="0.2">
      <c r="A32" s="178"/>
      <c r="B32" s="166" t="s">
        <v>241</v>
      </c>
      <c r="C32" s="88">
        <v>606</v>
      </c>
      <c r="D32" s="88">
        <v>1047</v>
      </c>
      <c r="E32" s="88">
        <v>266</v>
      </c>
      <c r="F32" s="88">
        <v>1919</v>
      </c>
      <c r="G32" s="88">
        <v>543</v>
      </c>
      <c r="H32" s="88">
        <v>990</v>
      </c>
      <c r="I32" s="88">
        <v>264</v>
      </c>
      <c r="J32" s="91">
        <v>1797</v>
      </c>
      <c r="K32" s="65"/>
    </row>
    <row r="33" spans="1:11" s="37" customFormat="1" ht="22.5" customHeight="1" x14ac:dyDescent="0.2">
      <c r="A33" s="178"/>
      <c r="B33" s="166" t="s">
        <v>329</v>
      </c>
      <c r="C33" s="88">
        <v>596</v>
      </c>
      <c r="D33" s="88">
        <v>981</v>
      </c>
      <c r="E33" s="88">
        <v>234</v>
      </c>
      <c r="F33" s="88">
        <v>1811</v>
      </c>
      <c r="G33" s="88">
        <v>530</v>
      </c>
      <c r="H33" s="88">
        <v>922</v>
      </c>
      <c r="I33" s="88">
        <v>230</v>
      </c>
      <c r="J33" s="91">
        <v>1682</v>
      </c>
      <c r="K33" s="65"/>
    </row>
    <row r="34" spans="1:11" s="37" customFormat="1" ht="22.5" customHeight="1" x14ac:dyDescent="0.2">
      <c r="A34" s="178"/>
      <c r="B34" s="166" t="s">
        <v>330</v>
      </c>
      <c r="C34" s="88">
        <v>652</v>
      </c>
      <c r="D34" s="88">
        <v>984</v>
      </c>
      <c r="E34" s="88">
        <v>227</v>
      </c>
      <c r="F34" s="88">
        <v>1863</v>
      </c>
      <c r="G34" s="88">
        <v>569</v>
      </c>
      <c r="H34" s="88">
        <v>906</v>
      </c>
      <c r="I34" s="88">
        <v>223</v>
      </c>
      <c r="J34" s="91">
        <v>1698</v>
      </c>
      <c r="K34" s="65"/>
    </row>
    <row r="35" spans="1:11" s="37" customFormat="1" ht="22.5" customHeight="1" x14ac:dyDescent="0.2">
      <c r="A35" s="178"/>
      <c r="B35" s="166" t="s">
        <v>331</v>
      </c>
      <c r="C35" s="88">
        <v>718</v>
      </c>
      <c r="D35" s="88">
        <v>975</v>
      </c>
      <c r="E35" s="88">
        <v>211</v>
      </c>
      <c r="F35" s="88">
        <v>1904</v>
      </c>
      <c r="G35" s="88">
        <v>590</v>
      </c>
      <c r="H35" s="88">
        <v>892</v>
      </c>
      <c r="I35" s="88">
        <v>209</v>
      </c>
      <c r="J35" s="91">
        <v>1691</v>
      </c>
      <c r="K35" s="65"/>
    </row>
    <row r="36" spans="1:11" s="37" customFormat="1" ht="22.5" customHeight="1" x14ac:dyDescent="0.2">
      <c r="A36" s="178"/>
      <c r="B36" s="166" t="s">
        <v>332</v>
      </c>
      <c r="C36" s="88">
        <v>773</v>
      </c>
      <c r="D36" s="88">
        <v>960</v>
      </c>
      <c r="E36" s="88">
        <v>222</v>
      </c>
      <c r="F36" s="88">
        <v>1955</v>
      </c>
      <c r="G36" s="88">
        <v>571</v>
      </c>
      <c r="H36" s="88">
        <v>915</v>
      </c>
      <c r="I36" s="88">
        <v>218</v>
      </c>
      <c r="J36" s="91">
        <v>1704</v>
      </c>
      <c r="K36" s="65"/>
    </row>
    <row r="37" spans="1:11" s="37" customFormat="1" ht="22.5" customHeight="1" thickBot="1" x14ac:dyDescent="0.25">
      <c r="A37" s="176"/>
      <c r="B37" s="164" t="s">
        <v>333</v>
      </c>
      <c r="C37" s="92">
        <v>721</v>
      </c>
      <c r="D37" s="92">
        <v>977</v>
      </c>
      <c r="E37" s="92">
        <v>169</v>
      </c>
      <c r="F37" s="92">
        <v>1867</v>
      </c>
      <c r="G37" s="92">
        <v>575</v>
      </c>
      <c r="H37" s="92">
        <v>937</v>
      </c>
      <c r="I37" s="92">
        <v>167</v>
      </c>
      <c r="J37" s="93">
        <v>1679</v>
      </c>
      <c r="K37" s="65"/>
    </row>
    <row r="38" spans="1:11" x14ac:dyDescent="0.2">
      <c r="A38" s="1"/>
    </row>
    <row r="39" spans="1:11" x14ac:dyDescent="0.2">
      <c r="A39" s="1"/>
    </row>
  </sheetData>
  <mergeCells count="2">
    <mergeCell ref="C9:E9"/>
    <mergeCell ref="G9:J9"/>
  </mergeCells>
  <pageMargins left="0.7" right="0.7" top="0.78740157499999996" bottom="0.78740157499999996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showGridLines="0" workbookViewId="0">
      <selection activeCell="P27" sqref="P27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3.42578125" style="2" customWidth="1"/>
    <col min="8" max="8" width="19.28515625" style="2" customWidth="1"/>
    <col min="9" max="9" width="13.5703125" style="2" customWidth="1"/>
    <col min="10" max="10" width="6.42578125" style="2" customWidth="1"/>
    <col min="11" max="11" width="7.140625" style="2" customWidth="1"/>
    <col min="12" max="12" width="11.42578125" style="2" customWidth="1"/>
    <col min="13" max="16384" width="11.42578125" style="2"/>
  </cols>
  <sheetData>
    <row r="1" spans="1:13" x14ac:dyDescent="0.2">
      <c r="A1" s="210" t="s">
        <v>220</v>
      </c>
      <c r="B1" s="211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8" spans="1:13" s="8" customFormat="1" ht="30" customHeight="1" thickBot="1" x14ac:dyDescent="0.25">
      <c r="A8" s="7" t="s">
        <v>334</v>
      </c>
    </row>
    <row r="9" spans="1:13" s="135" customFormat="1" ht="26.25" customHeight="1" thickBot="1" x14ac:dyDescent="0.25">
      <c r="A9" s="9"/>
      <c r="B9" s="10"/>
      <c r="C9" s="1861" t="s">
        <v>335</v>
      </c>
      <c r="D9" s="1861"/>
      <c r="E9" s="1861"/>
      <c r="F9" s="1861"/>
      <c r="G9" s="1861"/>
      <c r="H9" s="1861"/>
      <c r="I9" s="1861"/>
      <c r="J9" s="50"/>
    </row>
    <row r="10" spans="1:13" s="135" customFormat="1" ht="66" customHeight="1" thickBot="1" x14ac:dyDescent="0.25">
      <c r="A10" s="13" t="s">
        <v>2</v>
      </c>
      <c r="B10" s="14" t="s">
        <v>3</v>
      </c>
      <c r="C10" s="13" t="s">
        <v>336</v>
      </c>
      <c r="D10" s="43" t="s">
        <v>337</v>
      </c>
      <c r="E10" s="282" t="s">
        <v>338</v>
      </c>
      <c r="F10" s="282" t="s">
        <v>339</v>
      </c>
      <c r="G10" s="135" t="s">
        <v>340</v>
      </c>
      <c r="H10" s="52" t="s">
        <v>341</v>
      </c>
      <c r="I10" s="52" t="s">
        <v>342</v>
      </c>
    </row>
    <row r="11" spans="1:13" ht="12.95" customHeight="1" x14ac:dyDescent="0.2">
      <c r="A11" s="18">
        <v>1</v>
      </c>
      <c r="B11" s="19" t="s">
        <v>15</v>
      </c>
      <c r="C11" s="1529">
        <v>9</v>
      </c>
      <c r="D11" s="927">
        <v>22</v>
      </c>
      <c r="E11" s="927">
        <v>82</v>
      </c>
      <c r="F11" s="927">
        <v>0</v>
      </c>
      <c r="G11" s="1530">
        <v>13</v>
      </c>
      <c r="H11" s="289">
        <f t="shared" ref="H11:H25" si="0">E11+F11</f>
        <v>82</v>
      </c>
      <c r="I11" s="284">
        <f t="shared" ref="I11:I25" si="1">C11+D11+H11+G11</f>
        <v>126</v>
      </c>
      <c r="J11" s="24"/>
      <c r="K11" s="24"/>
      <c r="L11" s="827"/>
      <c r="M11" s="827"/>
    </row>
    <row r="12" spans="1:13" ht="12.95" customHeight="1" x14ac:dyDescent="0.2">
      <c r="A12" s="25">
        <v>2</v>
      </c>
      <c r="B12" s="26" t="s">
        <v>16</v>
      </c>
      <c r="C12" s="1531">
        <v>29</v>
      </c>
      <c r="D12" s="21">
        <v>20</v>
      </c>
      <c r="E12" s="21">
        <v>47</v>
      </c>
      <c r="F12" s="21">
        <v>18</v>
      </c>
      <c r="G12" s="1532">
        <v>9</v>
      </c>
      <c r="H12" s="292">
        <f t="shared" si="0"/>
        <v>65</v>
      </c>
      <c r="I12" s="285">
        <f t="shared" si="1"/>
        <v>123</v>
      </c>
      <c r="J12" s="24"/>
      <c r="K12" s="24"/>
      <c r="L12" s="8"/>
      <c r="M12" s="827"/>
    </row>
    <row r="13" spans="1:13" ht="12.95" customHeight="1" x14ac:dyDescent="0.2">
      <c r="A13" s="25">
        <v>3</v>
      </c>
      <c r="B13" s="26" t="s">
        <v>17</v>
      </c>
      <c r="C13" s="1531">
        <v>23</v>
      </c>
      <c r="D13" s="21">
        <v>36</v>
      </c>
      <c r="E13" s="21">
        <v>29</v>
      </c>
      <c r="F13" s="21">
        <v>16</v>
      </c>
      <c r="G13" s="1532">
        <v>9</v>
      </c>
      <c r="H13" s="292">
        <f t="shared" si="0"/>
        <v>45</v>
      </c>
      <c r="I13" s="285">
        <f t="shared" si="1"/>
        <v>113</v>
      </c>
      <c r="J13" s="24"/>
      <c r="K13" s="24"/>
      <c r="L13" s="135"/>
      <c r="M13" s="827"/>
    </row>
    <row r="14" spans="1:13" ht="12.95" customHeight="1" x14ac:dyDescent="0.2">
      <c r="A14" s="25">
        <v>4</v>
      </c>
      <c r="B14" s="26" t="s">
        <v>18</v>
      </c>
      <c r="C14" s="1531">
        <v>21</v>
      </c>
      <c r="D14" s="21">
        <v>5</v>
      </c>
      <c r="E14" s="21">
        <v>15</v>
      </c>
      <c r="F14" s="21">
        <v>0</v>
      </c>
      <c r="G14" s="1532">
        <v>0</v>
      </c>
      <c r="H14" s="292">
        <f t="shared" si="0"/>
        <v>15</v>
      </c>
      <c r="I14" s="285">
        <f t="shared" si="1"/>
        <v>41</v>
      </c>
      <c r="J14" s="24"/>
      <c r="K14" s="24"/>
      <c r="L14" s="135"/>
      <c r="M14" s="827"/>
    </row>
    <row r="15" spans="1:13" ht="12.95" customHeight="1" x14ac:dyDescent="0.2">
      <c r="A15" s="25">
        <v>5</v>
      </c>
      <c r="B15" s="26" t="s">
        <v>19</v>
      </c>
      <c r="C15" s="1531">
        <v>12</v>
      </c>
      <c r="D15" s="21">
        <v>36</v>
      </c>
      <c r="E15" s="21">
        <v>23</v>
      </c>
      <c r="F15" s="21">
        <v>21</v>
      </c>
      <c r="G15" s="1532">
        <v>3</v>
      </c>
      <c r="H15" s="292">
        <f t="shared" si="0"/>
        <v>44</v>
      </c>
      <c r="I15" s="285">
        <f t="shared" si="1"/>
        <v>95</v>
      </c>
      <c r="J15" s="24"/>
      <c r="K15" s="24"/>
      <c r="L15" s="827"/>
      <c r="M15" s="827"/>
    </row>
    <row r="16" spans="1:13" ht="18.75" customHeight="1" x14ac:dyDescent="0.2">
      <c r="A16" s="31">
        <v>6</v>
      </c>
      <c r="B16" s="32" t="s">
        <v>20</v>
      </c>
      <c r="C16" s="1531">
        <v>7</v>
      </c>
      <c r="D16" s="21">
        <v>42</v>
      </c>
      <c r="E16" s="21">
        <v>56</v>
      </c>
      <c r="F16" s="21">
        <v>29</v>
      </c>
      <c r="G16" s="1532">
        <v>9</v>
      </c>
      <c r="H16" s="292">
        <f t="shared" si="0"/>
        <v>85</v>
      </c>
      <c r="I16" s="285">
        <f t="shared" si="1"/>
        <v>143</v>
      </c>
      <c r="J16" s="909"/>
      <c r="K16" s="24"/>
      <c r="L16" s="827"/>
      <c r="M16" s="827"/>
    </row>
    <row r="17" spans="1:14" ht="12.95" customHeight="1" x14ac:dyDescent="0.2">
      <c r="A17" s="31">
        <v>7</v>
      </c>
      <c r="B17" s="32" t="s">
        <v>21</v>
      </c>
      <c r="C17" s="1531">
        <v>10</v>
      </c>
      <c r="D17" s="21">
        <v>79</v>
      </c>
      <c r="E17" s="21">
        <v>69</v>
      </c>
      <c r="F17" s="21">
        <v>29</v>
      </c>
      <c r="G17" s="1532">
        <v>13</v>
      </c>
      <c r="H17" s="292">
        <f t="shared" si="0"/>
        <v>98</v>
      </c>
      <c r="I17" s="285">
        <f t="shared" si="1"/>
        <v>200</v>
      </c>
      <c r="J17" s="24"/>
      <c r="K17" s="24"/>
      <c r="L17" s="827"/>
      <c r="M17" s="827"/>
      <c r="N17" s="2" t="s">
        <v>161</v>
      </c>
    </row>
    <row r="18" spans="1:14" ht="12.95" customHeight="1" x14ac:dyDescent="0.2">
      <c r="A18" s="25">
        <v>8</v>
      </c>
      <c r="B18" s="26" t="s">
        <v>22</v>
      </c>
      <c r="C18" s="1531">
        <v>17</v>
      </c>
      <c r="D18" s="21">
        <v>99</v>
      </c>
      <c r="E18" s="21">
        <v>39</v>
      </c>
      <c r="F18" s="21">
        <v>24</v>
      </c>
      <c r="G18" s="1532">
        <v>1</v>
      </c>
      <c r="H18" s="292">
        <f t="shared" si="0"/>
        <v>63</v>
      </c>
      <c r="I18" s="285">
        <f t="shared" si="1"/>
        <v>180</v>
      </c>
      <c r="J18" s="24"/>
      <c r="K18" s="24"/>
      <c r="L18" s="827"/>
      <c r="M18" s="827"/>
    </row>
    <row r="19" spans="1:14" ht="12.95" customHeight="1" x14ac:dyDescent="0.2">
      <c r="A19" s="25">
        <v>9</v>
      </c>
      <c r="B19" s="26" t="s">
        <v>23</v>
      </c>
      <c r="C19" s="1531">
        <v>23</v>
      </c>
      <c r="D19" s="21">
        <v>53</v>
      </c>
      <c r="E19" s="21">
        <v>37</v>
      </c>
      <c r="F19" s="21">
        <v>35</v>
      </c>
      <c r="G19" s="1532">
        <v>7</v>
      </c>
      <c r="H19" s="292">
        <f t="shared" si="0"/>
        <v>72</v>
      </c>
      <c r="I19" s="285">
        <f t="shared" si="1"/>
        <v>155</v>
      </c>
      <c r="J19" s="24"/>
      <c r="K19" s="24"/>
      <c r="L19" s="827"/>
      <c r="M19" s="827"/>
    </row>
    <row r="20" spans="1:14" ht="12.95" customHeight="1" x14ac:dyDescent="0.2">
      <c r="A20" s="25">
        <v>10</v>
      </c>
      <c r="B20" s="26" t="s">
        <v>24</v>
      </c>
      <c r="C20" s="1531">
        <v>20</v>
      </c>
      <c r="D20" s="21">
        <v>54</v>
      </c>
      <c r="E20" s="21">
        <v>59</v>
      </c>
      <c r="F20" s="21">
        <v>53</v>
      </c>
      <c r="G20" s="1532">
        <v>4</v>
      </c>
      <c r="H20" s="292">
        <f t="shared" si="0"/>
        <v>112</v>
      </c>
      <c r="I20" s="285">
        <f t="shared" si="1"/>
        <v>190</v>
      </c>
      <c r="J20" s="24"/>
      <c r="K20" s="24"/>
      <c r="L20" s="827"/>
      <c r="M20" s="827"/>
    </row>
    <row r="21" spans="1:14" ht="19.5" customHeight="1" x14ac:dyDescent="0.2">
      <c r="A21" s="31">
        <v>11</v>
      </c>
      <c r="B21" s="32" t="s">
        <v>25</v>
      </c>
      <c r="C21" s="1531">
        <v>14</v>
      </c>
      <c r="D21" s="21">
        <v>64</v>
      </c>
      <c r="E21" s="21">
        <v>53</v>
      </c>
      <c r="F21" s="21">
        <v>50</v>
      </c>
      <c r="G21" s="1532">
        <v>3</v>
      </c>
      <c r="H21" s="292">
        <f t="shared" si="0"/>
        <v>103</v>
      </c>
      <c r="I21" s="285">
        <f t="shared" si="1"/>
        <v>184</v>
      </c>
      <c r="J21" s="24"/>
      <c r="K21" s="24"/>
      <c r="L21" s="827"/>
      <c r="M21" s="827"/>
    </row>
    <row r="22" spans="1:14" ht="12.95" customHeight="1" x14ac:dyDescent="0.2">
      <c r="A22" s="25">
        <v>12</v>
      </c>
      <c r="B22" s="26" t="s">
        <v>26</v>
      </c>
      <c r="C22" s="1531">
        <v>16</v>
      </c>
      <c r="D22" s="21">
        <v>53</v>
      </c>
      <c r="E22" s="21">
        <v>96</v>
      </c>
      <c r="F22" s="21">
        <v>74</v>
      </c>
      <c r="G22" s="1532">
        <v>28</v>
      </c>
      <c r="H22" s="292">
        <f t="shared" si="0"/>
        <v>170</v>
      </c>
      <c r="I22" s="285">
        <f t="shared" si="1"/>
        <v>267</v>
      </c>
      <c r="J22" s="24"/>
      <c r="K22" s="24"/>
      <c r="L22" s="827"/>
      <c r="M22" s="827"/>
    </row>
    <row r="23" spans="1:14" ht="12.95" customHeight="1" x14ac:dyDescent="0.2">
      <c r="A23" s="25">
        <v>13</v>
      </c>
      <c r="B23" s="26" t="s">
        <v>27</v>
      </c>
      <c r="C23" s="1531">
        <v>23</v>
      </c>
      <c r="D23" s="21">
        <v>55</v>
      </c>
      <c r="E23" s="21">
        <v>52</v>
      </c>
      <c r="F23" s="21">
        <v>40</v>
      </c>
      <c r="G23" s="1532">
        <v>2</v>
      </c>
      <c r="H23" s="292">
        <f t="shared" si="0"/>
        <v>92</v>
      </c>
      <c r="I23" s="285">
        <f t="shared" si="1"/>
        <v>172</v>
      </c>
      <c r="J23" s="24"/>
      <c r="K23" s="24"/>
      <c r="L23" s="827"/>
      <c r="M23" s="827"/>
    </row>
    <row r="24" spans="1:14" ht="12.95" customHeight="1" x14ac:dyDescent="0.2">
      <c r="A24" s="25">
        <v>14</v>
      </c>
      <c r="B24" s="26" t="s">
        <v>28</v>
      </c>
      <c r="C24" s="1531">
        <v>16</v>
      </c>
      <c r="D24" s="21">
        <v>69</v>
      </c>
      <c r="E24" s="21">
        <v>39</v>
      </c>
      <c r="F24" s="21">
        <v>40</v>
      </c>
      <c r="G24" s="1532">
        <v>7</v>
      </c>
      <c r="H24" s="292">
        <f t="shared" si="0"/>
        <v>79</v>
      </c>
      <c r="I24" s="285">
        <f t="shared" si="1"/>
        <v>171</v>
      </c>
      <c r="J24" s="24"/>
      <c r="K24" s="24"/>
      <c r="L24" s="827"/>
      <c r="M24" s="827"/>
    </row>
    <row r="25" spans="1:14" ht="12.95" customHeight="1" thickBot="1" x14ac:dyDescent="0.25">
      <c r="A25" s="33">
        <v>15</v>
      </c>
      <c r="B25" s="34" t="s">
        <v>29</v>
      </c>
      <c r="C25" s="1533">
        <v>23</v>
      </c>
      <c r="D25" s="158">
        <v>52</v>
      </c>
      <c r="E25" s="158">
        <v>85</v>
      </c>
      <c r="F25" s="158">
        <v>73</v>
      </c>
      <c r="G25" s="1534">
        <v>6</v>
      </c>
      <c r="H25" s="298">
        <f t="shared" si="0"/>
        <v>158</v>
      </c>
      <c r="I25" s="297">
        <f t="shared" si="1"/>
        <v>239</v>
      </c>
      <c r="J25" s="24"/>
      <c r="K25" s="24"/>
      <c r="L25" s="827"/>
      <c r="M25" s="827"/>
    </row>
    <row r="26" spans="1:14" s="37" customFormat="1" ht="22.5" customHeight="1" x14ac:dyDescent="0.2">
      <c r="A26" s="103"/>
      <c r="B26" s="104" t="s">
        <v>540</v>
      </c>
      <c r="C26" s="1706">
        <f t="shared" ref="C26:I26" si="2">SUM(C11:C25)</f>
        <v>263</v>
      </c>
      <c r="D26" s="1707">
        <f t="shared" si="2"/>
        <v>739</v>
      </c>
      <c r="E26" s="1707">
        <f t="shared" si="2"/>
        <v>781</v>
      </c>
      <c r="F26" s="1707">
        <f t="shared" si="2"/>
        <v>502</v>
      </c>
      <c r="G26" s="349">
        <f t="shared" si="2"/>
        <v>114</v>
      </c>
      <c r="H26" s="350">
        <f t="shared" si="2"/>
        <v>1283</v>
      </c>
      <c r="I26" s="351">
        <f t="shared" si="2"/>
        <v>2399</v>
      </c>
      <c r="J26" s="65"/>
      <c r="K26" s="65"/>
      <c r="L26" s="827"/>
      <c r="M26" s="135"/>
    </row>
    <row r="27" spans="1:14" s="827" customFormat="1" ht="22.5" customHeight="1" x14ac:dyDescent="0.2">
      <c r="A27" s="168"/>
      <c r="B27" s="84" t="s">
        <v>455</v>
      </c>
      <c r="C27" s="20">
        <v>239</v>
      </c>
      <c r="D27" s="21">
        <v>733</v>
      </c>
      <c r="E27" s="21">
        <v>744</v>
      </c>
      <c r="F27" s="21">
        <v>495</v>
      </c>
      <c r="G27" s="22">
        <v>91</v>
      </c>
      <c r="H27" s="263">
        <v>1239</v>
      </c>
      <c r="I27" s="1246">
        <v>2302</v>
      </c>
      <c r="J27" s="661"/>
      <c r="K27" s="661"/>
      <c r="M27" s="1147"/>
    </row>
    <row r="28" spans="1:14" s="624" customFormat="1" ht="22.5" customHeight="1" x14ac:dyDescent="0.2">
      <c r="A28" s="168"/>
      <c r="B28" s="83" t="s">
        <v>242</v>
      </c>
      <c r="C28" s="20">
        <v>222</v>
      </c>
      <c r="D28" s="21">
        <v>687</v>
      </c>
      <c r="E28" s="21">
        <v>755</v>
      </c>
      <c r="F28" s="21">
        <v>441</v>
      </c>
      <c r="G28" s="22">
        <v>122</v>
      </c>
      <c r="H28" s="263">
        <v>1196</v>
      </c>
      <c r="I28" s="1246">
        <v>2227</v>
      </c>
      <c r="J28" s="65"/>
      <c r="K28" s="65"/>
      <c r="L28" s="827"/>
      <c r="M28" s="135"/>
    </row>
    <row r="29" spans="1:14" s="37" customFormat="1" ht="22.5" customHeight="1" thickBot="1" x14ac:dyDescent="0.25">
      <c r="A29" s="120"/>
      <c r="B29" s="169" t="s">
        <v>157</v>
      </c>
      <c r="C29" s="157">
        <v>210</v>
      </c>
      <c r="D29" s="158">
        <v>666</v>
      </c>
      <c r="E29" s="158">
        <v>723</v>
      </c>
      <c r="F29" s="158">
        <v>414</v>
      </c>
      <c r="G29" s="170">
        <v>106</v>
      </c>
      <c r="H29" s="352">
        <v>1137</v>
      </c>
      <c r="I29" s="353">
        <v>2119</v>
      </c>
      <c r="J29" s="65"/>
      <c r="K29" s="65"/>
      <c r="L29" s="827"/>
      <c r="M29" s="135"/>
    </row>
    <row r="30" spans="1:14" s="37" customFormat="1" ht="22.5" customHeight="1" x14ac:dyDescent="0.2">
      <c r="A30" s="172"/>
      <c r="B30" s="84" t="s">
        <v>156</v>
      </c>
      <c r="C30" s="20">
        <v>178</v>
      </c>
      <c r="D30" s="21">
        <v>653</v>
      </c>
      <c r="E30" s="21">
        <v>730</v>
      </c>
      <c r="F30" s="21">
        <v>380</v>
      </c>
      <c r="G30" s="22">
        <v>107</v>
      </c>
      <c r="H30" s="263">
        <v>1110</v>
      </c>
      <c r="I30" s="263">
        <v>2048</v>
      </c>
      <c r="J30" s="65"/>
      <c r="K30" s="65"/>
      <c r="L30" s="135"/>
      <c r="M30" s="135"/>
    </row>
    <row r="31" spans="1:14" s="37" customFormat="1" ht="22.5" customHeight="1" x14ac:dyDescent="0.2">
      <c r="A31" s="172"/>
      <c r="B31" s="83" t="s">
        <v>77</v>
      </c>
      <c r="C31" s="20">
        <v>188</v>
      </c>
      <c r="D31" s="21">
        <v>648</v>
      </c>
      <c r="E31" s="21">
        <v>719</v>
      </c>
      <c r="F31" s="21">
        <v>365</v>
      </c>
      <c r="G31" s="22">
        <v>89</v>
      </c>
      <c r="H31" s="263">
        <v>1084</v>
      </c>
      <c r="I31" s="263">
        <v>2009</v>
      </c>
      <c r="J31" s="65"/>
      <c r="K31" s="65"/>
      <c r="L31" s="135"/>
      <c r="M31" s="135"/>
    </row>
    <row r="32" spans="1:14" s="37" customFormat="1" ht="22.5" customHeight="1" thickBot="1" x14ac:dyDescent="0.25">
      <c r="A32" s="67"/>
      <c r="B32" s="143" t="s">
        <v>241</v>
      </c>
      <c r="C32" s="144">
        <v>176</v>
      </c>
      <c r="D32" s="48">
        <v>633</v>
      </c>
      <c r="E32" s="48">
        <v>680</v>
      </c>
      <c r="F32" s="48">
        <v>341</v>
      </c>
      <c r="G32" s="145">
        <v>89</v>
      </c>
      <c r="H32" s="265">
        <v>1021</v>
      </c>
      <c r="I32" s="265">
        <v>1919</v>
      </c>
      <c r="J32" s="65"/>
      <c r="K32" s="65"/>
      <c r="L32" s="135"/>
      <c r="M32" s="135"/>
    </row>
    <row r="33" spans="1:1" x14ac:dyDescent="0.2">
      <c r="A33" s="1"/>
    </row>
  </sheetData>
  <mergeCells count="1">
    <mergeCell ref="C9:I9"/>
  </mergeCells>
  <pageMargins left="0.7" right="0.7" top="0.78740157499999996" bottom="0.78740157499999996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41"/>
  <sheetViews>
    <sheetView showGridLines="0" topLeftCell="A11" workbookViewId="0">
      <selection activeCell="R35" sqref="R35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4" width="13" style="2" customWidth="1"/>
    <col min="5" max="5" width="13.28515625" style="2" customWidth="1"/>
    <col min="6" max="6" width="13.7109375" style="2" customWidth="1"/>
    <col min="7" max="7" width="12.140625" style="2" customWidth="1"/>
    <col min="8" max="8" width="13.5703125" style="37" customWidth="1"/>
    <col min="9" max="9" width="11.42578125" style="2" customWidth="1"/>
    <col min="10" max="16384" width="11.42578125" style="2"/>
  </cols>
  <sheetData>
    <row r="1" spans="1:9" x14ac:dyDescent="0.2">
      <c r="A1" s="210" t="s">
        <v>220</v>
      </c>
      <c r="B1" s="211"/>
    </row>
    <row r="2" spans="1:9" x14ac:dyDescent="0.2">
      <c r="A2" s="1" t="s">
        <v>0</v>
      </c>
    </row>
    <row r="3" spans="1:9" x14ac:dyDescent="0.2">
      <c r="A3" s="1"/>
    </row>
    <row r="4" spans="1:9" x14ac:dyDescent="0.2">
      <c r="A4" s="2"/>
      <c r="H4" s="2"/>
    </row>
    <row r="5" spans="1:9" x14ac:dyDescent="0.2">
      <c r="A5" s="1"/>
    </row>
    <row r="6" spans="1:9" x14ac:dyDescent="0.2">
      <c r="A6" s="286" t="str">
        <f>A12</f>
        <v xml:space="preserve">Tabell 3-12 - Aktiviteter for psykisk utviklingshemmede i regi av bydelen - inkl. plasser kjøpt fra andre - pr. 31.12  *) </v>
      </c>
    </row>
    <row r="7" spans="1:9" x14ac:dyDescent="0.2">
      <c r="A7" s="1"/>
    </row>
    <row r="8" spans="1:9" x14ac:dyDescent="0.2">
      <c r="A8" s="1"/>
    </row>
    <row r="9" spans="1:9" ht="24" customHeight="1" x14ac:dyDescent="0.2">
      <c r="A9" s="1"/>
    </row>
    <row r="12" spans="1:9" s="8" customFormat="1" ht="30" customHeight="1" thickBot="1" x14ac:dyDescent="0.25">
      <c r="A12" s="7" t="s">
        <v>343</v>
      </c>
      <c r="H12" s="70"/>
    </row>
    <row r="13" spans="1:9" s="135" customFormat="1" ht="26.25" customHeight="1" thickBot="1" x14ac:dyDescent="0.25">
      <c r="A13" s="9"/>
      <c r="B13" s="10"/>
      <c r="C13" s="12"/>
      <c r="D13" s="1861" t="s">
        <v>344</v>
      </c>
      <c r="E13" s="1861"/>
      <c r="F13" s="1861"/>
      <c r="G13" s="1861"/>
      <c r="H13" s="1861"/>
    </row>
    <row r="14" spans="1:9" s="135" customFormat="1" ht="55.5" customHeight="1" thickBot="1" x14ac:dyDescent="0.25">
      <c r="A14" s="13" t="s">
        <v>2</v>
      </c>
      <c r="B14" s="14" t="s">
        <v>3</v>
      </c>
      <c r="C14" s="52" t="s">
        <v>345</v>
      </c>
      <c r="D14" s="39" t="s">
        <v>346</v>
      </c>
      <c r="E14" s="42" t="s">
        <v>347</v>
      </c>
      <c r="F14" s="42" t="s">
        <v>348</v>
      </c>
      <c r="G14" s="42" t="s">
        <v>349</v>
      </c>
      <c r="H14" s="16" t="s">
        <v>350</v>
      </c>
    </row>
    <row r="15" spans="1:9" ht="12.95" customHeight="1" x14ac:dyDescent="0.2">
      <c r="A15" s="18">
        <v>1</v>
      </c>
      <c r="B15" s="19" t="s">
        <v>15</v>
      </c>
      <c r="C15" s="1710">
        <v>78</v>
      </c>
      <c r="D15" s="287">
        <v>30</v>
      </c>
      <c r="E15" s="288">
        <v>6</v>
      </c>
      <c r="F15" s="288">
        <v>11</v>
      </c>
      <c r="G15" s="280">
        <v>31</v>
      </c>
      <c r="H15" s="289">
        <f t="shared" ref="H15:H29" si="0">SUM(D15:G15)</f>
        <v>78</v>
      </c>
      <c r="I15" s="24"/>
    </row>
    <row r="16" spans="1:9" ht="12.95" customHeight="1" x14ac:dyDescent="0.2">
      <c r="A16" s="25">
        <v>2</v>
      </c>
      <c r="B16" s="26" t="s">
        <v>16</v>
      </c>
      <c r="C16" s="1711">
        <v>67</v>
      </c>
      <c r="D16" s="290">
        <v>43</v>
      </c>
      <c r="E16" s="291">
        <v>1</v>
      </c>
      <c r="F16" s="291">
        <v>10</v>
      </c>
      <c r="G16" s="281">
        <v>13</v>
      </c>
      <c r="H16" s="292">
        <f t="shared" si="0"/>
        <v>67</v>
      </c>
      <c r="I16" s="24"/>
    </row>
    <row r="17" spans="1:12" ht="12.95" customHeight="1" x14ac:dyDescent="0.2">
      <c r="A17" s="25">
        <v>3</v>
      </c>
      <c r="B17" s="26" t="s">
        <v>17</v>
      </c>
      <c r="C17" s="1711">
        <v>73</v>
      </c>
      <c r="D17" s="290">
        <v>32</v>
      </c>
      <c r="E17" s="291">
        <v>3</v>
      </c>
      <c r="F17" s="291">
        <v>16</v>
      </c>
      <c r="G17" s="281">
        <v>22</v>
      </c>
      <c r="H17" s="292">
        <f t="shared" si="0"/>
        <v>73</v>
      </c>
      <c r="I17" s="24"/>
    </row>
    <row r="18" spans="1:12" ht="12.95" customHeight="1" x14ac:dyDescent="0.2">
      <c r="A18" s="25">
        <v>4</v>
      </c>
      <c r="B18" s="26" t="s">
        <v>18</v>
      </c>
      <c r="C18" s="1711">
        <v>25</v>
      </c>
      <c r="D18" s="290">
        <v>23</v>
      </c>
      <c r="E18" s="291">
        <v>2</v>
      </c>
      <c r="F18" s="291">
        <v>0</v>
      </c>
      <c r="G18" s="281">
        <v>0</v>
      </c>
      <c r="H18" s="292">
        <f t="shared" si="0"/>
        <v>25</v>
      </c>
      <c r="I18" s="24"/>
    </row>
    <row r="19" spans="1:12" ht="12.95" customHeight="1" x14ac:dyDescent="0.2">
      <c r="A19" s="25">
        <v>5</v>
      </c>
      <c r="B19" s="26" t="s">
        <v>19</v>
      </c>
      <c r="C19" s="1711">
        <v>61</v>
      </c>
      <c r="D19" s="290">
        <v>25</v>
      </c>
      <c r="E19" s="291">
        <v>1</v>
      </c>
      <c r="F19" s="291">
        <v>8</v>
      </c>
      <c r="G19" s="281">
        <v>27</v>
      </c>
      <c r="H19" s="292">
        <f t="shared" si="0"/>
        <v>61</v>
      </c>
      <c r="I19" s="24"/>
    </row>
    <row r="20" spans="1:12" ht="18.75" customHeight="1" x14ac:dyDescent="0.2">
      <c r="A20" s="31">
        <v>6</v>
      </c>
      <c r="B20" s="32" t="s">
        <v>20</v>
      </c>
      <c r="C20" s="1711">
        <v>72</v>
      </c>
      <c r="D20" s="290">
        <v>15</v>
      </c>
      <c r="E20" s="291">
        <v>3</v>
      </c>
      <c r="F20" s="291">
        <v>9</v>
      </c>
      <c r="G20" s="281">
        <v>45</v>
      </c>
      <c r="H20" s="292">
        <f t="shared" si="0"/>
        <v>72</v>
      </c>
      <c r="I20" s="24"/>
    </row>
    <row r="21" spans="1:12" ht="12.95" customHeight="1" x14ac:dyDescent="0.2">
      <c r="A21" s="31">
        <v>7</v>
      </c>
      <c r="B21" s="32" t="s">
        <v>21</v>
      </c>
      <c r="C21" s="1711">
        <v>108</v>
      </c>
      <c r="D21" s="290">
        <v>16</v>
      </c>
      <c r="E21" s="291">
        <v>1</v>
      </c>
      <c r="F21" s="291">
        <v>43</v>
      </c>
      <c r="G21" s="281">
        <v>48</v>
      </c>
      <c r="H21" s="292">
        <f t="shared" si="0"/>
        <v>108</v>
      </c>
      <c r="I21" s="24"/>
    </row>
    <row r="22" spans="1:12" ht="12.95" customHeight="1" x14ac:dyDescent="0.2">
      <c r="A22" s="25">
        <v>8</v>
      </c>
      <c r="B22" s="26" t="s">
        <v>22</v>
      </c>
      <c r="C22" s="1711">
        <v>120</v>
      </c>
      <c r="D22" s="290">
        <v>12</v>
      </c>
      <c r="E22" s="291">
        <v>5</v>
      </c>
      <c r="F22" s="291">
        <v>53</v>
      </c>
      <c r="G22" s="281">
        <v>50</v>
      </c>
      <c r="H22" s="292">
        <f t="shared" si="0"/>
        <v>120</v>
      </c>
      <c r="I22" s="24"/>
    </row>
    <row r="23" spans="1:12" ht="12.95" customHeight="1" x14ac:dyDescent="0.2">
      <c r="A23" s="25">
        <v>9</v>
      </c>
      <c r="B23" s="26" t="s">
        <v>23</v>
      </c>
      <c r="C23" s="1711">
        <v>99</v>
      </c>
      <c r="D23" s="290">
        <v>45</v>
      </c>
      <c r="E23" s="291">
        <v>1</v>
      </c>
      <c r="F23" s="291">
        <v>8</v>
      </c>
      <c r="G23" s="281">
        <v>45</v>
      </c>
      <c r="H23" s="292">
        <f t="shared" si="0"/>
        <v>99</v>
      </c>
      <c r="I23" s="24"/>
    </row>
    <row r="24" spans="1:12" ht="12.95" customHeight="1" x14ac:dyDescent="0.2">
      <c r="A24" s="25">
        <v>10</v>
      </c>
      <c r="B24" s="26" t="s">
        <v>24</v>
      </c>
      <c r="C24" s="1711">
        <v>96</v>
      </c>
      <c r="D24" s="290">
        <v>18</v>
      </c>
      <c r="E24" s="291">
        <v>3</v>
      </c>
      <c r="F24" s="291">
        <v>19</v>
      </c>
      <c r="G24" s="281">
        <v>56</v>
      </c>
      <c r="H24" s="292">
        <f t="shared" si="0"/>
        <v>96</v>
      </c>
      <c r="I24" s="24"/>
    </row>
    <row r="25" spans="1:12" ht="19.5" customHeight="1" x14ac:dyDescent="0.2">
      <c r="A25" s="31">
        <v>11</v>
      </c>
      <c r="B25" s="32" t="s">
        <v>25</v>
      </c>
      <c r="C25" s="1711">
        <v>115</v>
      </c>
      <c r="D25" s="290">
        <v>21</v>
      </c>
      <c r="E25" s="291">
        <v>0</v>
      </c>
      <c r="F25" s="291">
        <v>3</v>
      </c>
      <c r="G25" s="281">
        <v>91</v>
      </c>
      <c r="H25" s="292">
        <f t="shared" si="0"/>
        <v>115</v>
      </c>
      <c r="I25" s="24"/>
    </row>
    <row r="26" spans="1:12" ht="12.95" customHeight="1" x14ac:dyDescent="0.2">
      <c r="A26" s="25">
        <v>12</v>
      </c>
      <c r="B26" s="26" t="s">
        <v>26</v>
      </c>
      <c r="C26" s="1711">
        <v>119</v>
      </c>
      <c r="D26" s="290">
        <v>42</v>
      </c>
      <c r="E26" s="291">
        <v>4</v>
      </c>
      <c r="F26" s="291">
        <v>27</v>
      </c>
      <c r="G26" s="281">
        <v>46</v>
      </c>
      <c r="H26" s="292">
        <f t="shared" si="0"/>
        <v>119</v>
      </c>
      <c r="I26" s="24"/>
      <c r="L26" s="2" t="s">
        <v>161</v>
      </c>
    </row>
    <row r="27" spans="1:12" ht="12.95" customHeight="1" x14ac:dyDescent="0.2">
      <c r="A27" s="25">
        <v>13</v>
      </c>
      <c r="B27" s="26" t="s">
        <v>27</v>
      </c>
      <c r="C27" s="1711">
        <v>116</v>
      </c>
      <c r="D27" s="290">
        <v>20</v>
      </c>
      <c r="E27" s="291">
        <v>12</v>
      </c>
      <c r="F27" s="291">
        <v>7</v>
      </c>
      <c r="G27" s="281">
        <v>77</v>
      </c>
      <c r="H27" s="292">
        <f t="shared" si="0"/>
        <v>116</v>
      </c>
      <c r="I27" s="24"/>
    </row>
    <row r="28" spans="1:12" ht="12.95" customHeight="1" x14ac:dyDescent="0.2">
      <c r="A28" s="25">
        <v>14</v>
      </c>
      <c r="B28" s="26" t="s">
        <v>28</v>
      </c>
      <c r="C28" s="1711">
        <v>110</v>
      </c>
      <c r="D28" s="290">
        <v>22</v>
      </c>
      <c r="E28" s="291">
        <v>3</v>
      </c>
      <c r="F28" s="291">
        <v>6</v>
      </c>
      <c r="G28" s="281">
        <v>79</v>
      </c>
      <c r="H28" s="292">
        <f t="shared" si="0"/>
        <v>110</v>
      </c>
      <c r="I28" s="24"/>
    </row>
    <row r="29" spans="1:12" ht="12.95" customHeight="1" thickBot="1" x14ac:dyDescent="0.25">
      <c r="A29" s="33">
        <v>15</v>
      </c>
      <c r="B29" s="34" t="s">
        <v>29</v>
      </c>
      <c r="C29" s="1712">
        <v>140</v>
      </c>
      <c r="D29" s="1148">
        <v>52</v>
      </c>
      <c r="E29" s="1149">
        <v>6</v>
      </c>
      <c r="F29" s="1149">
        <v>20</v>
      </c>
      <c r="G29" s="1150">
        <v>62</v>
      </c>
      <c r="H29" s="298">
        <f t="shared" si="0"/>
        <v>140</v>
      </c>
      <c r="I29" s="24"/>
    </row>
    <row r="30" spans="1:12" s="37" customFormat="1" ht="22.5" customHeight="1" x14ac:dyDescent="0.2">
      <c r="A30" s="813"/>
      <c r="B30" s="811" t="s">
        <v>540</v>
      </c>
      <c r="C30" s="1152">
        <f t="shared" ref="C30:H30" si="1">SUM(C15:C29)</f>
        <v>1399</v>
      </c>
      <c r="D30" s="1152">
        <f t="shared" si="1"/>
        <v>416</v>
      </c>
      <c r="E30" s="1152">
        <f t="shared" si="1"/>
        <v>51</v>
      </c>
      <c r="F30" s="1152">
        <f t="shared" si="1"/>
        <v>240</v>
      </c>
      <c r="G30" s="1152">
        <f t="shared" si="1"/>
        <v>692</v>
      </c>
      <c r="H30" s="1153">
        <f t="shared" si="1"/>
        <v>1399</v>
      </c>
      <c r="I30" s="65"/>
    </row>
    <row r="31" spans="1:12" s="827" customFormat="1" ht="22.5" customHeight="1" x14ac:dyDescent="0.2">
      <c r="A31" s="838"/>
      <c r="B31" s="815" t="s">
        <v>455</v>
      </c>
      <c r="C31" s="1708">
        <v>1344</v>
      </c>
      <c r="D31" s="1708">
        <v>366</v>
      </c>
      <c r="E31" s="1708">
        <v>54</v>
      </c>
      <c r="F31" s="1708">
        <v>240</v>
      </c>
      <c r="G31" s="1708">
        <v>684</v>
      </c>
      <c r="H31" s="1709">
        <v>1344</v>
      </c>
      <c r="I31" s="661"/>
    </row>
    <row r="32" spans="1:12" s="827" customFormat="1" ht="22.5" customHeight="1" x14ac:dyDescent="0.2">
      <c r="A32" s="666"/>
      <c r="B32" s="665" t="s">
        <v>242</v>
      </c>
      <c r="C32" s="291">
        <v>1206</v>
      </c>
      <c r="D32" s="291">
        <v>295</v>
      </c>
      <c r="E32" s="291">
        <v>52</v>
      </c>
      <c r="F32" s="291">
        <v>210</v>
      </c>
      <c r="G32" s="291">
        <v>649</v>
      </c>
      <c r="H32" s="1154">
        <v>1206</v>
      </c>
      <c r="I32" s="661"/>
    </row>
    <row r="33" spans="1:9" s="37" customFormat="1" ht="22.5" customHeight="1" thickBot="1" x14ac:dyDescent="0.25">
      <c r="A33" s="1156"/>
      <c r="B33" s="1157" t="s">
        <v>157</v>
      </c>
      <c r="C33" s="354">
        <v>1207</v>
      </c>
      <c r="D33" s="354">
        <v>320</v>
      </c>
      <c r="E33" s="354">
        <v>47</v>
      </c>
      <c r="F33" s="354">
        <v>197</v>
      </c>
      <c r="G33" s="354">
        <v>643</v>
      </c>
      <c r="H33" s="1158">
        <v>1207</v>
      </c>
      <c r="I33" s="65"/>
    </row>
    <row r="34" spans="1:9" s="37" customFormat="1" ht="22.5" customHeight="1" x14ac:dyDescent="0.2">
      <c r="A34" s="836"/>
      <c r="B34" s="842" t="s">
        <v>156</v>
      </c>
      <c r="C34" s="288">
        <v>1151</v>
      </c>
      <c r="D34" s="288">
        <v>309</v>
      </c>
      <c r="E34" s="288">
        <v>42</v>
      </c>
      <c r="F34" s="288">
        <v>222</v>
      </c>
      <c r="G34" s="288">
        <v>578</v>
      </c>
      <c r="H34" s="1159">
        <v>1151</v>
      </c>
      <c r="I34" s="65"/>
    </row>
    <row r="35" spans="1:9" s="37" customFormat="1" ht="22.5" customHeight="1" x14ac:dyDescent="0.2">
      <c r="A35" s="666"/>
      <c r="B35" s="665" t="s">
        <v>77</v>
      </c>
      <c r="C35" s="291">
        <v>1105</v>
      </c>
      <c r="D35" s="291">
        <v>248</v>
      </c>
      <c r="E35" s="291">
        <v>69</v>
      </c>
      <c r="F35" s="291">
        <v>187</v>
      </c>
      <c r="G35" s="291">
        <v>601</v>
      </c>
      <c r="H35" s="1154">
        <v>1105</v>
      </c>
      <c r="I35" s="65"/>
    </row>
    <row r="36" spans="1:9" s="37" customFormat="1" ht="22.5" customHeight="1" x14ac:dyDescent="0.2">
      <c r="A36" s="666"/>
      <c r="B36" s="665" t="s">
        <v>241</v>
      </c>
      <c r="C36" s="291">
        <v>1059</v>
      </c>
      <c r="D36" s="291">
        <v>218</v>
      </c>
      <c r="E36" s="291">
        <v>62</v>
      </c>
      <c r="F36" s="291">
        <v>164</v>
      </c>
      <c r="G36" s="291">
        <v>615</v>
      </c>
      <c r="H36" s="1154">
        <v>1059</v>
      </c>
      <c r="I36" s="65"/>
    </row>
    <row r="37" spans="1:9" s="37" customFormat="1" ht="22.5" customHeight="1" x14ac:dyDescent="0.2">
      <c r="A37" s="666"/>
      <c r="B37" s="665" t="s">
        <v>329</v>
      </c>
      <c r="C37" s="291">
        <v>884</v>
      </c>
      <c r="D37" s="291">
        <v>165</v>
      </c>
      <c r="E37" s="291">
        <v>31</v>
      </c>
      <c r="F37" s="291">
        <v>178</v>
      </c>
      <c r="G37" s="291">
        <v>510</v>
      </c>
      <c r="H37" s="1154">
        <v>884</v>
      </c>
      <c r="I37" s="65"/>
    </row>
    <row r="38" spans="1:9" s="37" customFormat="1" ht="22.5" customHeight="1" x14ac:dyDescent="0.2">
      <c r="A38" s="666"/>
      <c r="B38" s="665" t="s">
        <v>351</v>
      </c>
      <c r="C38" s="291">
        <v>953</v>
      </c>
      <c r="D38" s="291">
        <v>190</v>
      </c>
      <c r="E38" s="291">
        <v>33</v>
      </c>
      <c r="F38" s="291">
        <v>214</v>
      </c>
      <c r="G38" s="291">
        <v>516</v>
      </c>
      <c r="H38" s="1154">
        <v>953</v>
      </c>
      <c r="I38" s="65"/>
    </row>
    <row r="39" spans="1:9" s="37" customFormat="1" ht="22.5" customHeight="1" thickBot="1" x14ac:dyDescent="0.25">
      <c r="A39" s="810"/>
      <c r="B39" s="812" t="s">
        <v>331</v>
      </c>
      <c r="C39" s="1149">
        <v>916</v>
      </c>
      <c r="D39" s="1149">
        <v>174</v>
      </c>
      <c r="E39" s="1149">
        <v>21</v>
      </c>
      <c r="F39" s="1149">
        <v>206</v>
      </c>
      <c r="G39" s="1149">
        <v>515</v>
      </c>
      <c r="H39" s="1155">
        <v>916</v>
      </c>
      <c r="I39" s="65"/>
    </row>
    <row r="40" spans="1:9" x14ac:dyDescent="0.2">
      <c r="A40" s="1"/>
    </row>
    <row r="41" spans="1:9" x14ac:dyDescent="0.2">
      <c r="A41" s="1"/>
    </row>
  </sheetData>
  <mergeCells count="1">
    <mergeCell ref="D13:H13"/>
  </mergeCells>
  <pageMargins left="0.7" right="0.7" top="0.78740157499999996" bottom="0.78740157499999996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166"/>
  <sheetViews>
    <sheetView showGridLines="0" topLeftCell="A10" workbookViewId="0">
      <selection activeCell="R37" sqref="R37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9" style="2" customWidth="1"/>
    <col min="4" max="4" width="8.28515625" style="2" customWidth="1"/>
    <col min="5" max="5" width="10.42578125" style="2" customWidth="1"/>
    <col min="6" max="6" width="10.28515625" style="2" customWidth="1"/>
    <col min="7" max="8" width="11" style="2" customWidth="1"/>
    <col min="9" max="9" width="11.7109375" style="2" customWidth="1"/>
    <col min="10" max="10" width="15.7109375" style="2" customWidth="1"/>
    <col min="11" max="11" width="16.5703125" style="2" customWidth="1"/>
    <col min="12" max="12" width="6.42578125" style="2" customWidth="1"/>
    <col min="13" max="13" width="7.140625" style="2" customWidth="1"/>
    <col min="14" max="14" width="6.140625" style="5" bestFit="1" customWidth="1"/>
    <col min="15" max="15" width="22" style="2" bestFit="1" customWidth="1"/>
    <col min="16" max="18" width="11.7109375" style="2" customWidth="1"/>
    <col min="19" max="19" width="8.140625" style="2" bestFit="1" customWidth="1"/>
    <col min="20" max="21" width="7.85546875" style="2" bestFit="1" customWidth="1"/>
    <col min="22" max="23" width="7.85546875" style="2" customWidth="1"/>
    <col min="24" max="24" width="7.85546875" style="2" bestFit="1" customWidth="1"/>
    <col min="25" max="25" width="7.7109375" style="2" customWidth="1"/>
    <col min="26" max="29" width="7.5703125" style="2" customWidth="1"/>
    <col min="30" max="30" width="7.85546875" style="2" customWidth="1"/>
    <col min="31" max="31" width="11.42578125" style="2" customWidth="1"/>
    <col min="32" max="16384" width="11.42578125" style="2"/>
  </cols>
  <sheetData>
    <row r="1" spans="1:31" x14ac:dyDescent="0.2">
      <c r="A1" s="210" t="s">
        <v>220</v>
      </c>
      <c r="B1" s="210"/>
    </row>
    <row r="2" spans="1:31" x14ac:dyDescent="0.2">
      <c r="A2" s="1" t="s">
        <v>0</v>
      </c>
      <c r="N2" s="1" t="s">
        <v>0</v>
      </c>
    </row>
    <row r="3" spans="1:31" x14ac:dyDescent="0.2">
      <c r="A3" s="1"/>
      <c r="N3" s="1"/>
    </row>
    <row r="4" spans="1:31" x14ac:dyDescent="0.2">
      <c r="A4" s="1" t="str">
        <f>A8</f>
        <v>Tabell 3 -14 - A1 -  Eldresentre - personell og årsverk pr. 31.12.</v>
      </c>
      <c r="N4" s="1" t="str">
        <f>N8</f>
        <v>Tabell 3 -14 - A2 -  Eldresentre - brukere pr. 31.12.</v>
      </c>
    </row>
    <row r="5" spans="1:31" x14ac:dyDescent="0.2">
      <c r="A5" s="1" t="str">
        <f>N8</f>
        <v>Tabell 3 -14 - A2 -  Eldresentre - brukere pr. 31.12.</v>
      </c>
      <c r="N5" s="1"/>
    </row>
    <row r="6" spans="1:31" x14ac:dyDescent="0.2">
      <c r="A6" s="1" t="e">
        <f>#REF!</f>
        <v>#REF!</v>
      </c>
      <c r="N6" s="1"/>
    </row>
    <row r="7" spans="1:31" x14ac:dyDescent="0.2">
      <c r="O7" s="227" t="s">
        <v>570</v>
      </c>
    </row>
    <row r="8" spans="1:31" s="8" customFormat="1" ht="30" customHeight="1" thickBot="1" x14ac:dyDescent="0.25">
      <c r="A8" s="7" t="s">
        <v>352</v>
      </c>
      <c r="N8" s="7" t="s">
        <v>353</v>
      </c>
      <c r="Y8" s="320" t="s">
        <v>484</v>
      </c>
    </row>
    <row r="9" spans="1:31" s="135" customFormat="1" ht="26.25" customHeight="1" thickBot="1" x14ac:dyDescent="0.25">
      <c r="A9" s="9"/>
      <c r="B9" s="10"/>
      <c r="C9" s="1861" t="s">
        <v>335</v>
      </c>
      <c r="D9" s="1861"/>
      <c r="E9" s="1861" t="s">
        <v>354</v>
      </c>
      <c r="F9" s="1861"/>
      <c r="G9" s="1861"/>
      <c r="H9" s="293"/>
      <c r="I9" s="1861" t="s">
        <v>355</v>
      </c>
      <c r="J9" s="1861"/>
      <c r="K9" s="1861"/>
      <c r="L9" s="50"/>
      <c r="N9" s="9"/>
      <c r="O9" s="10"/>
      <c r="P9" s="1861" t="s">
        <v>355</v>
      </c>
      <c r="Q9" s="1861"/>
      <c r="R9" s="1861"/>
      <c r="S9" s="1861" t="s">
        <v>356</v>
      </c>
      <c r="T9" s="1861"/>
      <c r="U9" s="1861"/>
      <c r="V9" s="1861"/>
      <c r="W9" s="1861"/>
      <c r="X9" s="1861"/>
      <c r="Y9" s="1861" t="s">
        <v>357</v>
      </c>
      <c r="Z9" s="1861"/>
      <c r="AA9" s="1861"/>
      <c r="AB9" s="1861"/>
      <c r="AC9" s="1861"/>
      <c r="AD9" s="1861"/>
    </row>
    <row r="10" spans="1:31" s="135" customFormat="1" ht="63.75" customHeight="1" thickBot="1" x14ac:dyDescent="0.25">
      <c r="A10" s="13" t="s">
        <v>2</v>
      </c>
      <c r="B10" s="14" t="s">
        <v>3</v>
      </c>
      <c r="C10" s="13" t="s">
        <v>358</v>
      </c>
      <c r="D10" s="282" t="s">
        <v>359</v>
      </c>
      <c r="E10" s="41" t="s">
        <v>358</v>
      </c>
      <c r="F10" s="42" t="s">
        <v>359</v>
      </c>
      <c r="G10" s="40" t="s">
        <v>360</v>
      </c>
      <c r="H10" s="12" t="s">
        <v>361</v>
      </c>
      <c r="I10" s="1202" t="s">
        <v>362</v>
      </c>
      <c r="J10" s="294" t="s">
        <v>363</v>
      </c>
      <c r="K10" s="294" t="s">
        <v>364</v>
      </c>
      <c r="L10" s="50"/>
      <c r="N10" s="13" t="s">
        <v>2</v>
      </c>
      <c r="O10" s="14" t="s">
        <v>3</v>
      </c>
      <c r="P10" s="41" t="s">
        <v>365</v>
      </c>
      <c r="Q10" s="15" t="s">
        <v>366</v>
      </c>
      <c r="R10" s="213" t="s">
        <v>367</v>
      </c>
      <c r="S10" s="41" t="s">
        <v>368</v>
      </c>
      <c r="T10" s="42" t="s">
        <v>369</v>
      </c>
      <c r="U10" s="42" t="s">
        <v>370</v>
      </c>
      <c r="V10" s="42" t="s">
        <v>371</v>
      </c>
      <c r="W10" s="42" t="s">
        <v>372</v>
      </c>
      <c r="X10" s="42" t="s">
        <v>373</v>
      </c>
      <c r="Y10" s="41" t="s">
        <v>368</v>
      </c>
      <c r="Z10" s="42" t="s">
        <v>369</v>
      </c>
      <c r="AA10" s="41" t="s">
        <v>370</v>
      </c>
      <c r="AB10" s="42" t="s">
        <v>371</v>
      </c>
      <c r="AC10" s="41" t="s">
        <v>372</v>
      </c>
      <c r="AD10" s="40" t="s">
        <v>373</v>
      </c>
    </row>
    <row r="11" spans="1:31" ht="12.95" customHeight="1" x14ac:dyDescent="0.2">
      <c r="A11" s="18">
        <v>1</v>
      </c>
      <c r="B11" s="19" t="s">
        <v>15</v>
      </c>
      <c r="C11" s="1190">
        <v>28</v>
      </c>
      <c r="D11" s="1191">
        <v>52</v>
      </c>
      <c r="E11" s="1716">
        <v>14.9</v>
      </c>
      <c r="F11" s="1196">
        <v>5.3</v>
      </c>
      <c r="G11" s="1199">
        <f t="shared" ref="G11:G25" si="0">SUM(E11:F11)</f>
        <v>20.2</v>
      </c>
      <c r="H11" s="1716">
        <v>25.9</v>
      </c>
      <c r="I11" s="1203">
        <v>610</v>
      </c>
      <c r="J11" s="289">
        <f t="shared" ref="J11:J26" si="1">I11/E11</f>
        <v>40.939597315436238</v>
      </c>
      <c r="K11" s="289">
        <f t="shared" ref="K11:K26" si="2">I11/G11</f>
        <v>30.198019801980198</v>
      </c>
      <c r="L11" s="50"/>
      <c r="M11" s="135"/>
      <c r="N11" s="18">
        <v>1</v>
      </c>
      <c r="O11" s="19" t="s">
        <v>15</v>
      </c>
      <c r="P11" s="1722">
        <f>SUM(S11:X11)</f>
        <v>678</v>
      </c>
      <c r="Q11" s="1721">
        <f>P11/kriteriebefolkning!T5</f>
        <v>-678</v>
      </c>
      <c r="R11" s="295">
        <f t="shared" ref="R11:R26" si="3">Q11/$Q$26-1</f>
        <v>-1141.5808674503446</v>
      </c>
      <c r="S11" s="89">
        <v>364</v>
      </c>
      <c r="T11" s="835">
        <v>250</v>
      </c>
      <c r="U11" s="835">
        <v>64</v>
      </c>
      <c r="V11" s="835">
        <v>0</v>
      </c>
      <c r="W11" s="835">
        <v>0</v>
      </c>
      <c r="X11" s="1725">
        <v>0</v>
      </c>
      <c r="Y11" s="1730" t="s">
        <v>285</v>
      </c>
      <c r="Z11" s="1731" t="s">
        <v>285</v>
      </c>
      <c r="AA11" s="1731">
        <v>0</v>
      </c>
      <c r="AB11" s="1731">
        <v>0</v>
      </c>
      <c r="AC11" s="1731">
        <v>0</v>
      </c>
      <c r="AD11" s="1732">
        <v>0</v>
      </c>
      <c r="AE11" s="24"/>
    </row>
    <row r="12" spans="1:31" ht="12.95" customHeight="1" x14ac:dyDescent="0.2">
      <c r="A12" s="25">
        <v>2</v>
      </c>
      <c r="B12" s="26" t="s">
        <v>16</v>
      </c>
      <c r="C12" s="1192">
        <v>19</v>
      </c>
      <c r="D12" s="1193">
        <v>208</v>
      </c>
      <c r="E12" s="1717">
        <v>13.6</v>
      </c>
      <c r="F12" s="1197">
        <v>22.6</v>
      </c>
      <c r="G12" s="1200">
        <f t="shared" si="0"/>
        <v>36.200000000000003</v>
      </c>
      <c r="H12" s="1717">
        <v>13</v>
      </c>
      <c r="I12" s="1204">
        <v>2770</v>
      </c>
      <c r="J12" s="292">
        <f t="shared" si="1"/>
        <v>203.6764705882353</v>
      </c>
      <c r="K12" s="292">
        <f t="shared" si="2"/>
        <v>76.519337016574582</v>
      </c>
      <c r="L12" s="50"/>
      <c r="M12" s="135"/>
      <c r="N12" s="25">
        <v>2</v>
      </c>
      <c r="O12" s="26" t="s">
        <v>16</v>
      </c>
      <c r="P12" s="1723">
        <f t="shared" ref="P12:P25" si="4">SUM(S12:X12)</f>
        <v>2917</v>
      </c>
      <c r="Q12" s="1721">
        <f>P12/kriteriebefolkning!T6</f>
        <v>-972.33333333333337</v>
      </c>
      <c r="R12" s="295">
        <f t="shared" si="3"/>
        <v>-1636.7297887672837</v>
      </c>
      <c r="S12" s="90">
        <v>739</v>
      </c>
      <c r="T12" s="662">
        <v>1128</v>
      </c>
      <c r="U12" s="662">
        <v>1050</v>
      </c>
      <c r="V12" s="662">
        <v>0</v>
      </c>
      <c r="W12" s="662">
        <v>0</v>
      </c>
      <c r="X12" s="1726">
        <v>0</v>
      </c>
      <c r="Y12" s="1733" t="s">
        <v>282</v>
      </c>
      <c r="Z12" s="1729" t="s">
        <v>282</v>
      </c>
      <c r="AA12" s="1729" t="s">
        <v>282</v>
      </c>
      <c r="AB12" s="1729">
        <v>0</v>
      </c>
      <c r="AC12" s="1729">
        <v>0</v>
      </c>
      <c r="AD12" s="1734">
        <v>0</v>
      </c>
      <c r="AE12" s="24"/>
    </row>
    <row r="13" spans="1:31" ht="12.95" customHeight="1" x14ac:dyDescent="0.2">
      <c r="A13" s="25">
        <v>3</v>
      </c>
      <c r="B13" s="26" t="s">
        <v>17</v>
      </c>
      <c r="C13" s="1192">
        <v>11</v>
      </c>
      <c r="D13" s="1193">
        <v>75</v>
      </c>
      <c r="E13" s="1717">
        <v>8.3000000000000007</v>
      </c>
      <c r="F13" s="1197">
        <v>8</v>
      </c>
      <c r="G13" s="1200">
        <f t="shared" si="0"/>
        <v>16.3</v>
      </c>
      <c r="H13" s="1717">
        <v>0</v>
      </c>
      <c r="I13" s="1204">
        <v>797</v>
      </c>
      <c r="J13" s="292">
        <f>I13/E13</f>
        <v>96.024096385542165</v>
      </c>
      <c r="K13" s="292">
        <f t="shared" si="2"/>
        <v>48.895705521472394</v>
      </c>
      <c r="L13" s="50"/>
      <c r="M13" s="135"/>
      <c r="N13" s="25">
        <v>3</v>
      </c>
      <c r="O13" s="26" t="s">
        <v>17</v>
      </c>
      <c r="P13" s="1723">
        <f t="shared" si="4"/>
        <v>790</v>
      </c>
      <c r="Q13" s="1721">
        <f>P13/kriteriebefolkning!T7</f>
        <v>-197.5</v>
      </c>
      <c r="R13" s="295">
        <f t="shared" si="3"/>
        <v>-333.24885150655314</v>
      </c>
      <c r="S13" s="90">
        <v>790</v>
      </c>
      <c r="T13" s="662">
        <v>0</v>
      </c>
      <c r="U13" s="662">
        <v>0</v>
      </c>
      <c r="V13" s="662">
        <v>0</v>
      </c>
      <c r="W13" s="662">
        <v>0</v>
      </c>
      <c r="X13" s="1726">
        <v>0</v>
      </c>
      <c r="Y13" s="1733" t="s">
        <v>282</v>
      </c>
      <c r="Z13" s="1729">
        <v>0</v>
      </c>
      <c r="AA13" s="1729">
        <v>0</v>
      </c>
      <c r="AB13" s="1729">
        <v>0</v>
      </c>
      <c r="AC13" s="1729">
        <v>0</v>
      </c>
      <c r="AD13" s="1734">
        <v>0</v>
      </c>
      <c r="AE13" s="24"/>
    </row>
    <row r="14" spans="1:31" ht="12.95" customHeight="1" x14ac:dyDescent="0.2">
      <c r="A14" s="25">
        <v>4</v>
      </c>
      <c r="B14" s="26" t="s">
        <v>18</v>
      </c>
      <c r="C14" s="1192">
        <v>7</v>
      </c>
      <c r="D14" s="1193">
        <v>75</v>
      </c>
      <c r="E14" s="1717">
        <v>6.1</v>
      </c>
      <c r="F14" s="1197">
        <v>7</v>
      </c>
      <c r="G14" s="1200">
        <f t="shared" si="0"/>
        <v>13.1</v>
      </c>
      <c r="H14" s="1717">
        <v>7</v>
      </c>
      <c r="I14" s="1204">
        <v>750</v>
      </c>
      <c r="J14" s="292">
        <f t="shared" si="1"/>
        <v>122.95081967213116</v>
      </c>
      <c r="K14" s="292">
        <f t="shared" si="2"/>
        <v>57.251908396946568</v>
      </c>
      <c r="L14" s="50"/>
      <c r="M14" s="135"/>
      <c r="N14" s="25">
        <v>4</v>
      </c>
      <c r="O14" s="26" t="s">
        <v>18</v>
      </c>
      <c r="P14" s="1723">
        <f t="shared" si="4"/>
        <v>970</v>
      </c>
      <c r="Q14" s="1721">
        <f>P14/kriteriebefolkning!T8</f>
        <v>-69.285714285714292</v>
      </c>
      <c r="R14" s="295">
        <f t="shared" si="3"/>
        <v>-117.55746327716332</v>
      </c>
      <c r="S14" s="90">
        <v>970</v>
      </c>
      <c r="T14" s="662">
        <v>0</v>
      </c>
      <c r="U14" s="662">
        <v>0</v>
      </c>
      <c r="V14" s="662">
        <v>0</v>
      </c>
      <c r="W14" s="662">
        <v>0</v>
      </c>
      <c r="X14" s="1726">
        <v>0</v>
      </c>
      <c r="Y14" s="1733" t="s">
        <v>282</v>
      </c>
      <c r="Z14" s="1729">
        <v>0</v>
      </c>
      <c r="AA14" s="1729">
        <v>0</v>
      </c>
      <c r="AB14" s="1729">
        <v>0</v>
      </c>
      <c r="AC14" s="1729">
        <v>0</v>
      </c>
      <c r="AD14" s="1734">
        <v>0</v>
      </c>
      <c r="AE14" s="24"/>
    </row>
    <row r="15" spans="1:31" ht="12.95" customHeight="1" x14ac:dyDescent="0.2">
      <c r="A15" s="25">
        <v>5</v>
      </c>
      <c r="B15" s="26" t="s">
        <v>19</v>
      </c>
      <c r="C15" s="1192">
        <v>9</v>
      </c>
      <c r="D15" s="1193">
        <v>127</v>
      </c>
      <c r="E15" s="1717">
        <v>9.6</v>
      </c>
      <c r="F15" s="1197">
        <v>10</v>
      </c>
      <c r="G15" s="1200">
        <f t="shared" si="0"/>
        <v>19.600000000000001</v>
      </c>
      <c r="H15" s="1717">
        <v>10</v>
      </c>
      <c r="I15" s="1204">
        <v>3394</v>
      </c>
      <c r="J15" s="292">
        <f t="shared" si="1"/>
        <v>353.54166666666669</v>
      </c>
      <c r="K15" s="292">
        <f t="shared" si="2"/>
        <v>173.16326530612244</v>
      </c>
      <c r="L15" s="50"/>
      <c r="M15" s="135"/>
      <c r="N15" s="25">
        <v>5</v>
      </c>
      <c r="O15" s="26" t="s">
        <v>19</v>
      </c>
      <c r="P15" s="1723">
        <f t="shared" si="4"/>
        <v>3764</v>
      </c>
      <c r="Q15" s="1721">
        <f>P15/kriteriebefolkning!T9</f>
        <v>342.18181818181819</v>
      </c>
      <c r="R15" s="295">
        <f t="shared" si="3"/>
        <v>574.64311948016848</v>
      </c>
      <c r="S15" s="90">
        <v>1182</v>
      </c>
      <c r="T15" s="662">
        <v>2200</v>
      </c>
      <c r="U15" s="662">
        <v>382</v>
      </c>
      <c r="V15" s="662">
        <v>0</v>
      </c>
      <c r="W15" s="662">
        <v>0</v>
      </c>
      <c r="X15" s="1726">
        <v>0</v>
      </c>
      <c r="Y15" s="1733" t="s">
        <v>282</v>
      </c>
      <c r="Z15" s="1729" t="s">
        <v>282</v>
      </c>
      <c r="AA15" s="1729" t="s">
        <v>282</v>
      </c>
      <c r="AB15" s="1729">
        <v>0</v>
      </c>
      <c r="AC15" s="1729">
        <v>0</v>
      </c>
      <c r="AD15" s="1734">
        <v>0</v>
      </c>
      <c r="AE15" s="24"/>
    </row>
    <row r="16" spans="1:31" ht="18.75" customHeight="1" x14ac:dyDescent="0.2">
      <c r="A16" s="31">
        <v>6</v>
      </c>
      <c r="B16" s="32" t="s">
        <v>20</v>
      </c>
      <c r="C16" s="1192">
        <v>7</v>
      </c>
      <c r="D16" s="1193">
        <v>120</v>
      </c>
      <c r="E16" s="1717">
        <v>7</v>
      </c>
      <c r="F16" s="1197">
        <v>10</v>
      </c>
      <c r="G16" s="1200">
        <f t="shared" si="0"/>
        <v>17</v>
      </c>
      <c r="H16" s="1717">
        <v>7</v>
      </c>
      <c r="I16" s="1204">
        <v>2178</v>
      </c>
      <c r="J16" s="292">
        <f t="shared" si="1"/>
        <v>311.14285714285717</v>
      </c>
      <c r="K16" s="292">
        <f t="shared" si="2"/>
        <v>128.11764705882354</v>
      </c>
      <c r="L16" s="50"/>
      <c r="M16" s="135"/>
      <c r="N16" s="31">
        <v>6</v>
      </c>
      <c r="O16" s="32" t="s">
        <v>20</v>
      </c>
      <c r="P16" s="1723">
        <f t="shared" si="4"/>
        <v>2180</v>
      </c>
      <c r="Q16" s="1721">
        <f>P16/kriteriebefolkning!T10</f>
        <v>-167.69230769230768</v>
      </c>
      <c r="R16" s="295">
        <f t="shared" si="3"/>
        <v>-283.10418550507723</v>
      </c>
      <c r="S16" s="90">
        <v>450</v>
      </c>
      <c r="T16" s="662">
        <v>1730</v>
      </c>
      <c r="U16" s="662">
        <v>0</v>
      </c>
      <c r="V16" s="662">
        <v>0</v>
      </c>
      <c r="W16" s="662">
        <v>0</v>
      </c>
      <c r="X16" s="1726">
        <v>0</v>
      </c>
      <c r="Y16" s="1733" t="s">
        <v>306</v>
      </c>
      <c r="Z16" s="1729" t="s">
        <v>306</v>
      </c>
      <c r="AA16" s="1729">
        <v>0</v>
      </c>
      <c r="AB16" s="1729">
        <v>0</v>
      </c>
      <c r="AC16" s="1729">
        <v>0</v>
      </c>
      <c r="AD16" s="1734">
        <v>0</v>
      </c>
      <c r="AE16" s="24"/>
    </row>
    <row r="17" spans="1:31" ht="12.95" customHeight="1" x14ac:dyDescent="0.2">
      <c r="A17" s="31">
        <v>7</v>
      </c>
      <c r="B17" s="32" t="s">
        <v>21</v>
      </c>
      <c r="C17" s="1719">
        <v>11</v>
      </c>
      <c r="D17" s="1720">
        <v>220</v>
      </c>
      <c r="E17" s="988">
        <v>9.3000000000000007</v>
      </c>
      <c r="F17" s="988">
        <v>6.92</v>
      </c>
      <c r="G17" s="1200">
        <f t="shared" si="0"/>
        <v>16.22</v>
      </c>
      <c r="H17" s="988">
        <v>9.3000000000000007</v>
      </c>
      <c r="I17" s="1204">
        <v>2360</v>
      </c>
      <c r="J17" s="292">
        <f t="shared" si="1"/>
        <v>253.76344086021504</v>
      </c>
      <c r="K17" s="292">
        <f t="shared" si="2"/>
        <v>145.49938347718867</v>
      </c>
      <c r="L17" s="50"/>
      <c r="M17" s="135"/>
      <c r="N17" s="31">
        <v>7</v>
      </c>
      <c r="O17" s="32" t="s">
        <v>21</v>
      </c>
      <c r="P17" s="1723">
        <f t="shared" si="4"/>
        <v>2514</v>
      </c>
      <c r="Q17" s="1721">
        <f>P17/kriteriebefolkning!T11</f>
        <v>114.27272727272727</v>
      </c>
      <c r="R17" s="295">
        <f t="shared" si="3"/>
        <v>191.23788554372257</v>
      </c>
      <c r="S17" s="90">
        <v>1685</v>
      </c>
      <c r="T17" s="662">
        <v>829</v>
      </c>
      <c r="U17" s="662">
        <v>0</v>
      </c>
      <c r="V17" s="662">
        <v>0</v>
      </c>
      <c r="W17" s="662">
        <v>0</v>
      </c>
      <c r="X17" s="1726">
        <v>0</v>
      </c>
      <c r="Y17" s="1733">
        <v>0</v>
      </c>
      <c r="Z17" s="1729">
        <v>0</v>
      </c>
      <c r="AA17" s="1729">
        <v>0</v>
      </c>
      <c r="AB17" s="1729">
        <v>0</v>
      </c>
      <c r="AC17" s="1729">
        <v>0</v>
      </c>
      <c r="AD17" s="1734">
        <v>0</v>
      </c>
      <c r="AE17" s="24"/>
    </row>
    <row r="18" spans="1:31" ht="12.95" customHeight="1" x14ac:dyDescent="0.2">
      <c r="A18" s="25">
        <v>8</v>
      </c>
      <c r="B18" s="26" t="s">
        <v>22</v>
      </c>
      <c r="C18" s="1192">
        <v>9</v>
      </c>
      <c r="D18" s="1193">
        <v>128</v>
      </c>
      <c r="E18" s="1717">
        <v>8.5</v>
      </c>
      <c r="F18" s="1197">
        <v>15.8</v>
      </c>
      <c r="G18" s="1200">
        <f t="shared" si="0"/>
        <v>24.3</v>
      </c>
      <c r="H18" s="1717">
        <v>7</v>
      </c>
      <c r="I18" s="1204">
        <v>3658</v>
      </c>
      <c r="J18" s="292">
        <f t="shared" si="1"/>
        <v>430.35294117647061</v>
      </c>
      <c r="K18" s="292">
        <f t="shared" si="2"/>
        <v>150.53497942386832</v>
      </c>
      <c r="L18" s="50"/>
      <c r="M18" s="135"/>
      <c r="N18" s="25">
        <v>8</v>
      </c>
      <c r="O18" s="26" t="s">
        <v>22</v>
      </c>
      <c r="P18" s="1723">
        <f t="shared" si="4"/>
        <v>3436</v>
      </c>
      <c r="Q18" s="1721">
        <f>P18/kriteriebefolkning!T12</f>
        <v>312.36363636363637</v>
      </c>
      <c r="R18" s="295">
        <f t="shared" si="3"/>
        <v>524.4808072619179</v>
      </c>
      <c r="S18" s="90">
        <v>354</v>
      </c>
      <c r="T18" s="662">
        <v>1582</v>
      </c>
      <c r="U18" s="662">
        <v>1500</v>
      </c>
      <c r="V18" s="662">
        <v>0</v>
      </c>
      <c r="W18" s="662">
        <v>0</v>
      </c>
      <c r="X18" s="1726">
        <v>0</v>
      </c>
      <c r="Y18" s="1733" t="s">
        <v>282</v>
      </c>
      <c r="Z18" s="1729" t="s">
        <v>282</v>
      </c>
      <c r="AA18" s="1729" t="s">
        <v>282</v>
      </c>
      <c r="AB18" s="1729">
        <v>0</v>
      </c>
      <c r="AC18" s="1729">
        <v>0</v>
      </c>
      <c r="AD18" s="1734">
        <v>0</v>
      </c>
      <c r="AE18" s="24"/>
    </row>
    <row r="19" spans="1:31" ht="12.95" customHeight="1" x14ac:dyDescent="0.2">
      <c r="A19" s="25">
        <v>9</v>
      </c>
      <c r="B19" s="26" t="s">
        <v>23</v>
      </c>
      <c r="C19" s="1192">
        <v>4</v>
      </c>
      <c r="D19" s="1193">
        <v>25</v>
      </c>
      <c r="E19" s="1717">
        <v>2</v>
      </c>
      <c r="F19" s="1197">
        <v>3</v>
      </c>
      <c r="G19" s="1200">
        <f t="shared" si="0"/>
        <v>5</v>
      </c>
      <c r="H19" s="1717">
        <v>4</v>
      </c>
      <c r="I19" s="1204">
        <v>390</v>
      </c>
      <c r="J19" s="292">
        <f t="shared" si="1"/>
        <v>195</v>
      </c>
      <c r="K19" s="292">
        <f t="shared" si="2"/>
        <v>78</v>
      </c>
      <c r="L19" s="50"/>
      <c r="M19" s="135"/>
      <c r="N19" s="25">
        <v>9</v>
      </c>
      <c r="O19" s="26" t="s">
        <v>23</v>
      </c>
      <c r="P19" s="1723">
        <f t="shared" si="4"/>
        <v>405</v>
      </c>
      <c r="Q19" s="1721">
        <f>P19/kriteriebefolkning!T13</f>
        <v>-45</v>
      </c>
      <c r="R19" s="295">
        <f t="shared" si="3"/>
        <v>-76.702269963518447</v>
      </c>
      <c r="S19" s="90">
        <v>170</v>
      </c>
      <c r="T19" s="662">
        <v>120</v>
      </c>
      <c r="U19" s="662">
        <v>115</v>
      </c>
      <c r="V19" s="662">
        <v>0</v>
      </c>
      <c r="W19" s="662">
        <v>0</v>
      </c>
      <c r="X19" s="1726">
        <v>0</v>
      </c>
      <c r="Y19" s="1733">
        <v>2</v>
      </c>
      <c r="Z19" s="1729">
        <v>2</v>
      </c>
      <c r="AA19" s="1729">
        <v>2</v>
      </c>
      <c r="AB19" s="1729">
        <v>0</v>
      </c>
      <c r="AC19" s="1729">
        <v>0</v>
      </c>
      <c r="AD19" s="1734">
        <v>0</v>
      </c>
      <c r="AE19" s="24"/>
    </row>
    <row r="20" spans="1:31" ht="12.95" customHeight="1" x14ac:dyDescent="0.2">
      <c r="A20" s="25">
        <v>10</v>
      </c>
      <c r="B20" s="26" t="s">
        <v>24</v>
      </c>
      <c r="C20" s="1192">
        <v>5</v>
      </c>
      <c r="D20" s="1193">
        <v>65</v>
      </c>
      <c r="E20" s="1717">
        <v>4.0999999999999996</v>
      </c>
      <c r="F20" s="1197">
        <v>10</v>
      </c>
      <c r="G20" s="1200">
        <f t="shared" si="0"/>
        <v>14.1</v>
      </c>
      <c r="H20" s="1717">
        <v>5</v>
      </c>
      <c r="I20" s="1204">
        <v>1230</v>
      </c>
      <c r="J20" s="292">
        <f t="shared" si="1"/>
        <v>300</v>
      </c>
      <c r="K20" s="292">
        <f t="shared" si="2"/>
        <v>87.234042553191486</v>
      </c>
      <c r="L20" s="50"/>
      <c r="M20" s="135"/>
      <c r="N20" s="25">
        <v>10</v>
      </c>
      <c r="O20" s="26" t="s">
        <v>24</v>
      </c>
      <c r="P20" s="1723">
        <f t="shared" si="4"/>
        <v>1208</v>
      </c>
      <c r="Q20" s="1721">
        <f>P20/kriteriebefolkning!T14</f>
        <v>-201.33333333333334</v>
      </c>
      <c r="R20" s="295">
        <f t="shared" si="3"/>
        <v>-339.69756339233436</v>
      </c>
      <c r="S20" s="90">
        <v>562</v>
      </c>
      <c r="T20" s="662">
        <v>646</v>
      </c>
      <c r="U20" s="662">
        <v>0</v>
      </c>
      <c r="V20" s="662">
        <v>0</v>
      </c>
      <c r="W20" s="662">
        <v>0</v>
      </c>
      <c r="X20" s="1726">
        <v>0</v>
      </c>
      <c r="Y20" s="1733" t="s">
        <v>282</v>
      </c>
      <c r="Z20" s="1729" t="s">
        <v>282</v>
      </c>
      <c r="AA20" s="1729">
        <v>0</v>
      </c>
      <c r="AB20" s="1729">
        <v>0</v>
      </c>
      <c r="AC20" s="1729">
        <v>0</v>
      </c>
      <c r="AD20" s="1734">
        <v>0</v>
      </c>
      <c r="AE20" s="24" t="s">
        <v>161</v>
      </c>
    </row>
    <row r="21" spans="1:31" ht="19.5" customHeight="1" x14ac:dyDescent="0.2">
      <c r="A21" s="31">
        <v>11</v>
      </c>
      <c r="B21" s="32" t="s">
        <v>25</v>
      </c>
      <c r="C21" s="1192">
        <v>5</v>
      </c>
      <c r="D21" s="1193">
        <v>57</v>
      </c>
      <c r="E21" s="1717">
        <v>5</v>
      </c>
      <c r="F21" s="1197">
        <v>0</v>
      </c>
      <c r="G21" s="1200">
        <f t="shared" si="0"/>
        <v>5</v>
      </c>
      <c r="H21" s="1717">
        <v>6</v>
      </c>
      <c r="I21" s="1204">
        <v>1800</v>
      </c>
      <c r="J21" s="292">
        <f t="shared" si="1"/>
        <v>360</v>
      </c>
      <c r="K21" s="292">
        <f t="shared" si="2"/>
        <v>360</v>
      </c>
      <c r="L21" s="50"/>
      <c r="M21" s="135"/>
      <c r="N21" s="31">
        <v>11</v>
      </c>
      <c r="O21" s="32" t="s">
        <v>25</v>
      </c>
      <c r="P21" s="1723">
        <f t="shared" si="4"/>
        <v>1768</v>
      </c>
      <c r="Q21" s="1721">
        <f>P21/kriteriebefolkning!T15</f>
        <v>252.57142857142858</v>
      </c>
      <c r="R21" s="295">
        <f t="shared" si="3"/>
        <v>423.8940104619067</v>
      </c>
      <c r="S21" s="90">
        <v>1768</v>
      </c>
      <c r="T21" s="662">
        <v>0</v>
      </c>
      <c r="U21" s="662">
        <v>0</v>
      </c>
      <c r="V21" s="662">
        <v>0</v>
      </c>
      <c r="W21" s="662">
        <v>0</v>
      </c>
      <c r="X21" s="1726">
        <v>0</v>
      </c>
      <c r="Y21" s="1733" t="s">
        <v>289</v>
      </c>
      <c r="Z21" s="1729">
        <v>0</v>
      </c>
      <c r="AA21" s="1729">
        <v>0</v>
      </c>
      <c r="AB21" s="1729">
        <v>0</v>
      </c>
      <c r="AC21" s="1729">
        <v>0</v>
      </c>
      <c r="AD21" s="1734">
        <v>0</v>
      </c>
      <c r="AE21" s="24"/>
    </row>
    <row r="22" spans="1:31" ht="12.95" customHeight="1" x14ac:dyDescent="0.2">
      <c r="A22" s="25">
        <v>12</v>
      </c>
      <c r="B22" s="26" t="s">
        <v>26</v>
      </c>
      <c r="C22" s="1192">
        <v>9</v>
      </c>
      <c r="D22" s="1193">
        <v>98</v>
      </c>
      <c r="E22" s="1717">
        <v>6.8</v>
      </c>
      <c r="F22" s="1197">
        <v>9.1999999999999993</v>
      </c>
      <c r="G22" s="1200">
        <f t="shared" si="0"/>
        <v>16</v>
      </c>
      <c r="H22" s="1717">
        <v>9</v>
      </c>
      <c r="I22" s="1204">
        <v>919</v>
      </c>
      <c r="J22" s="292">
        <f t="shared" si="1"/>
        <v>135.14705882352942</v>
      </c>
      <c r="K22" s="292">
        <f t="shared" si="2"/>
        <v>57.4375</v>
      </c>
      <c r="L22" s="50"/>
      <c r="M22" s="135"/>
      <c r="N22" s="25">
        <v>12</v>
      </c>
      <c r="O22" s="26" t="s">
        <v>26</v>
      </c>
      <c r="P22" s="1723">
        <f t="shared" si="4"/>
        <v>932</v>
      </c>
      <c r="Q22" s="1721">
        <f>P22/kriteriebefolkning!T16</f>
        <v>93.2</v>
      </c>
      <c r="R22" s="295">
        <f t="shared" si="3"/>
        <v>155.78781245777597</v>
      </c>
      <c r="S22" s="90">
        <v>451</v>
      </c>
      <c r="T22" s="662">
        <v>320</v>
      </c>
      <c r="U22" s="662">
        <v>161</v>
      </c>
      <c r="V22" s="662">
        <v>0</v>
      </c>
      <c r="W22" s="662">
        <v>0</v>
      </c>
      <c r="X22" s="1726">
        <v>0</v>
      </c>
      <c r="Y22" s="1733" t="s">
        <v>569</v>
      </c>
      <c r="Z22" s="1729" t="s">
        <v>569</v>
      </c>
      <c r="AA22" s="1729" t="s">
        <v>569</v>
      </c>
      <c r="AB22" s="1729">
        <v>0</v>
      </c>
      <c r="AC22" s="1729">
        <v>0</v>
      </c>
      <c r="AD22" s="1734">
        <v>0</v>
      </c>
      <c r="AE22" s="24"/>
    </row>
    <row r="23" spans="1:31" ht="12.95" customHeight="1" x14ac:dyDescent="0.2">
      <c r="A23" s="25">
        <v>13</v>
      </c>
      <c r="B23" s="26" t="s">
        <v>27</v>
      </c>
      <c r="C23" s="1192">
        <v>12</v>
      </c>
      <c r="D23" s="1193">
        <v>238</v>
      </c>
      <c r="E23" s="1717">
        <v>9.3000000000000007</v>
      </c>
      <c r="F23" s="1197">
        <v>17.329999999999998</v>
      </c>
      <c r="G23" s="1200">
        <f t="shared" si="0"/>
        <v>26.63</v>
      </c>
      <c r="H23" s="1717">
        <v>12</v>
      </c>
      <c r="I23" s="1204">
        <v>3515</v>
      </c>
      <c r="J23" s="292">
        <f t="shared" si="1"/>
        <v>377.95698924731181</v>
      </c>
      <c r="K23" s="292">
        <f t="shared" si="2"/>
        <v>131.99399173864063</v>
      </c>
      <c r="L23" s="50"/>
      <c r="M23" s="135"/>
      <c r="N23" s="25">
        <v>13</v>
      </c>
      <c r="O23" s="26" t="s">
        <v>27</v>
      </c>
      <c r="P23" s="1723">
        <f t="shared" si="4"/>
        <v>3150</v>
      </c>
      <c r="Q23" s="1721">
        <f>P23/kriteriebefolkning!T17</f>
        <v>450</v>
      </c>
      <c r="R23" s="295">
        <f t="shared" si="3"/>
        <v>756.02269963518438</v>
      </c>
      <c r="S23" s="90">
        <v>750</v>
      </c>
      <c r="T23" s="662">
        <v>1200</v>
      </c>
      <c r="U23" s="662">
        <v>1200</v>
      </c>
      <c r="V23" s="662" t="s">
        <v>568</v>
      </c>
      <c r="W23" s="662">
        <v>0</v>
      </c>
      <c r="X23" s="1726">
        <v>0</v>
      </c>
      <c r="Y23" s="1733" t="s">
        <v>285</v>
      </c>
      <c r="Z23" s="1729" t="s">
        <v>285</v>
      </c>
      <c r="AA23" s="1729" t="s">
        <v>285</v>
      </c>
      <c r="AB23" s="1729" t="s">
        <v>285</v>
      </c>
      <c r="AC23" s="1729">
        <v>0</v>
      </c>
      <c r="AD23" s="1734">
        <v>0</v>
      </c>
      <c r="AE23" s="24"/>
    </row>
    <row r="24" spans="1:31" ht="12.95" customHeight="1" x14ac:dyDescent="0.2">
      <c r="A24" s="25">
        <v>14</v>
      </c>
      <c r="B24" s="26" t="s">
        <v>28</v>
      </c>
      <c r="C24" s="1192">
        <v>15</v>
      </c>
      <c r="D24" s="1193">
        <v>325</v>
      </c>
      <c r="E24" s="1717">
        <v>12</v>
      </c>
      <c r="F24" s="1197">
        <v>22.2</v>
      </c>
      <c r="G24" s="1200">
        <f t="shared" si="0"/>
        <v>34.200000000000003</v>
      </c>
      <c r="H24" s="1717">
        <v>12.7</v>
      </c>
      <c r="I24" s="1204">
        <v>4632</v>
      </c>
      <c r="J24" s="292">
        <f t="shared" si="1"/>
        <v>386</v>
      </c>
      <c r="K24" s="292">
        <f t="shared" si="2"/>
        <v>135.43859649122805</v>
      </c>
      <c r="L24" s="50"/>
      <c r="M24" s="135" t="s">
        <v>161</v>
      </c>
      <c r="N24" s="25">
        <v>14</v>
      </c>
      <c r="O24" s="26" t="s">
        <v>28</v>
      </c>
      <c r="P24" s="1723">
        <f t="shared" si="4"/>
        <v>4037</v>
      </c>
      <c r="Q24" s="1721">
        <f>P24/kriteriebefolkning!T18</f>
        <v>237.47058823529412</v>
      </c>
      <c r="R24" s="295">
        <f t="shared" si="3"/>
        <v>398.49027953297247</v>
      </c>
      <c r="S24" s="90">
        <v>516</v>
      </c>
      <c r="T24" s="662">
        <v>2222</v>
      </c>
      <c r="U24" s="662">
        <v>464</v>
      </c>
      <c r="V24" s="662">
        <v>835</v>
      </c>
      <c r="W24" s="662">
        <v>0</v>
      </c>
      <c r="X24" s="1726">
        <v>0</v>
      </c>
      <c r="Y24" s="1733" t="s">
        <v>285</v>
      </c>
      <c r="Z24" s="1729" t="s">
        <v>285</v>
      </c>
      <c r="AA24" s="1729" t="s">
        <v>285</v>
      </c>
      <c r="AB24" s="1729">
        <v>0</v>
      </c>
      <c r="AC24" s="1729">
        <v>0</v>
      </c>
      <c r="AD24" s="1734">
        <v>0</v>
      </c>
      <c r="AE24" s="24"/>
    </row>
    <row r="25" spans="1:31" ht="12.95" customHeight="1" thickBot="1" x14ac:dyDescent="0.25">
      <c r="A25" s="33">
        <v>15</v>
      </c>
      <c r="B25" s="34" t="s">
        <v>29</v>
      </c>
      <c r="C25" s="1194">
        <v>3</v>
      </c>
      <c r="D25" s="1195">
        <v>38</v>
      </c>
      <c r="E25" s="1718">
        <v>3</v>
      </c>
      <c r="F25" s="1198">
        <v>15</v>
      </c>
      <c r="G25" s="1201">
        <f t="shared" si="0"/>
        <v>18</v>
      </c>
      <c r="H25" s="1718">
        <v>3</v>
      </c>
      <c r="I25" s="1205">
        <v>835</v>
      </c>
      <c r="J25" s="298">
        <f t="shared" si="1"/>
        <v>278.33333333333331</v>
      </c>
      <c r="K25" s="298">
        <f t="shared" si="2"/>
        <v>46.388888888888886</v>
      </c>
      <c r="L25" s="50"/>
      <c r="M25" s="135"/>
      <c r="N25" s="33">
        <v>15</v>
      </c>
      <c r="O25" s="34" t="s">
        <v>29</v>
      </c>
      <c r="P25" s="1724">
        <f t="shared" si="4"/>
        <v>855</v>
      </c>
      <c r="Q25" s="1721" t="e">
        <f>P25/kriteriebefolkning!T19</f>
        <v>#DIV/0!</v>
      </c>
      <c r="R25" s="299" t="e">
        <f t="shared" si="3"/>
        <v>#DIV/0!</v>
      </c>
      <c r="S25" s="1206">
        <v>855</v>
      </c>
      <c r="T25" s="663">
        <v>0</v>
      </c>
      <c r="U25" s="663">
        <v>0</v>
      </c>
      <c r="V25" s="663">
        <v>0</v>
      </c>
      <c r="W25" s="663">
        <v>0</v>
      </c>
      <c r="X25" s="1727">
        <v>0</v>
      </c>
      <c r="Y25" s="1735" t="s">
        <v>289</v>
      </c>
      <c r="Z25" s="1736">
        <v>0</v>
      </c>
      <c r="AA25" s="1736">
        <v>0</v>
      </c>
      <c r="AB25" s="1736">
        <v>0</v>
      </c>
      <c r="AC25" s="1736">
        <v>0</v>
      </c>
      <c r="AD25" s="1737">
        <v>0</v>
      </c>
      <c r="AE25" s="24"/>
    </row>
    <row r="26" spans="1:31" s="37" customFormat="1" ht="22.5" customHeight="1" thickBot="1" x14ac:dyDescent="0.25">
      <c r="A26" s="103"/>
      <c r="B26" s="104" t="s">
        <v>540</v>
      </c>
      <c r="C26" s="356">
        <f t="shared" ref="C26:I26" si="5">SUM(C11:C25)</f>
        <v>154</v>
      </c>
      <c r="D26" s="349">
        <f t="shared" si="5"/>
        <v>1851</v>
      </c>
      <c r="E26" s="357">
        <f t="shared" si="5"/>
        <v>119.49999999999999</v>
      </c>
      <c r="F26" s="358">
        <f t="shared" si="5"/>
        <v>162.35</v>
      </c>
      <c r="G26" s="359">
        <f t="shared" si="5"/>
        <v>281.85000000000002</v>
      </c>
      <c r="H26" s="360">
        <f t="shared" si="5"/>
        <v>130.9</v>
      </c>
      <c r="I26" s="350">
        <f t="shared" si="5"/>
        <v>29838</v>
      </c>
      <c r="J26" s="361">
        <f t="shared" si="1"/>
        <v>249.69037656903768</v>
      </c>
      <c r="K26" s="362">
        <f t="shared" si="2"/>
        <v>105.86482171367749</v>
      </c>
      <c r="L26" s="50"/>
      <c r="M26" s="135"/>
      <c r="N26" s="226"/>
      <c r="O26" s="257" t="s">
        <v>540</v>
      </c>
      <c r="P26" s="319">
        <f>SUM(P11:P25)</f>
        <v>29604</v>
      </c>
      <c r="Q26" s="300">
        <f>P26/([18]kriteriebefolkning!N4+[18]kriteriebefolkning!O4+[18]kriteriebefolkning!P4)</f>
        <v>0.59443395847556324</v>
      </c>
      <c r="R26" s="301">
        <f t="shared" si="3"/>
        <v>0</v>
      </c>
      <c r="S26" s="319">
        <f t="shared" ref="S26:X26" si="6">SUM(S11:S25)</f>
        <v>11606</v>
      </c>
      <c r="T26" s="319">
        <f t="shared" si="6"/>
        <v>12227</v>
      </c>
      <c r="U26" s="319">
        <f t="shared" si="6"/>
        <v>4936</v>
      </c>
      <c r="V26" s="319">
        <f t="shared" si="6"/>
        <v>835</v>
      </c>
      <c r="W26" s="319">
        <f t="shared" si="6"/>
        <v>0</v>
      </c>
      <c r="X26" s="319">
        <f t="shared" si="6"/>
        <v>0</v>
      </c>
      <c r="Y26" s="1728"/>
      <c r="Z26" s="1728"/>
      <c r="AA26" s="1728"/>
      <c r="AB26" s="1728"/>
      <c r="AC26" s="1728"/>
      <c r="AD26" s="1728"/>
      <c r="AE26" s="65"/>
    </row>
    <row r="27" spans="1:31" s="827" customFormat="1" ht="22.5" customHeight="1" thickBot="1" x14ac:dyDescent="0.25">
      <c r="A27" s="906"/>
      <c r="B27" s="1144" t="s">
        <v>455</v>
      </c>
      <c r="C27" s="1160">
        <v>153</v>
      </c>
      <c r="D27" s="1145">
        <v>1754</v>
      </c>
      <c r="E27" s="1161">
        <v>122.28999999999999</v>
      </c>
      <c r="F27" s="1162">
        <v>147.38</v>
      </c>
      <c r="G27" s="1163">
        <v>269.66999999999996</v>
      </c>
      <c r="H27" s="1164">
        <v>112.8</v>
      </c>
      <c r="I27" s="1146">
        <v>29838</v>
      </c>
      <c r="J27" s="1151">
        <v>243.99378526453515</v>
      </c>
      <c r="K27" s="1165">
        <v>110.64634553342977</v>
      </c>
      <c r="L27" s="5"/>
      <c r="M27" s="1147"/>
      <c r="N27" s="317"/>
      <c r="O27" s="1166" t="s">
        <v>455</v>
      </c>
      <c r="P27" s="1167">
        <v>29838</v>
      </c>
      <c r="Q27" s="1168">
        <v>0.59913256495723066</v>
      </c>
      <c r="R27" s="301">
        <v>0</v>
      </c>
      <c r="S27" s="1169">
        <v>11953</v>
      </c>
      <c r="T27" s="1170">
        <v>10947</v>
      </c>
      <c r="U27" s="1170">
        <v>5663</v>
      </c>
      <c r="V27" s="1170">
        <v>1275</v>
      </c>
      <c r="W27" s="1170">
        <v>0</v>
      </c>
      <c r="X27" s="1170">
        <v>0</v>
      </c>
      <c r="Y27" s="318"/>
      <c r="Z27" s="318"/>
      <c r="AA27" s="318"/>
      <c r="AB27" s="318"/>
      <c r="AC27" s="318"/>
      <c r="AD27" s="318"/>
      <c r="AE27" s="661"/>
    </row>
    <row r="28" spans="1:31" s="827" customFormat="1" ht="22.5" customHeight="1" thickBot="1" x14ac:dyDescent="0.25">
      <c r="A28" s="906"/>
      <c r="B28" s="1144" t="s">
        <v>242</v>
      </c>
      <c r="C28" s="1160">
        <v>141</v>
      </c>
      <c r="D28" s="1145">
        <v>1863</v>
      </c>
      <c r="E28" s="1161">
        <v>116.53</v>
      </c>
      <c r="F28" s="1162">
        <v>207.6</v>
      </c>
      <c r="G28" s="1163">
        <v>324.13</v>
      </c>
      <c r="H28" s="1164">
        <v>114.05</v>
      </c>
      <c r="I28" s="1146">
        <v>30009</v>
      </c>
      <c r="J28" s="1151">
        <v>257.52166823993821</v>
      </c>
      <c r="K28" s="1165">
        <v>92.583222780982936</v>
      </c>
      <c r="L28" s="5"/>
      <c r="M28" s="1147"/>
      <c r="N28" s="317"/>
      <c r="O28" s="1166" t="s">
        <v>242</v>
      </c>
      <c r="P28" s="1167">
        <v>30009</v>
      </c>
      <c r="Q28" s="1168">
        <v>0.60256616200152602</v>
      </c>
      <c r="R28" s="301">
        <v>0</v>
      </c>
      <c r="S28" s="1169">
        <v>13145</v>
      </c>
      <c r="T28" s="1170">
        <v>10812</v>
      </c>
      <c r="U28" s="1170">
        <v>4209</v>
      </c>
      <c r="V28" s="1170">
        <v>1843</v>
      </c>
      <c r="W28" s="1170">
        <v>0</v>
      </c>
      <c r="X28" s="1170">
        <v>0</v>
      </c>
      <c r="Y28" s="318"/>
      <c r="Z28" s="318"/>
      <c r="AA28" s="318"/>
      <c r="AB28" s="318"/>
      <c r="AC28" s="318"/>
      <c r="AD28" s="318"/>
      <c r="AE28" s="661"/>
    </row>
    <row r="29" spans="1:31" s="827" customFormat="1" ht="22.5" customHeight="1" thickBot="1" x14ac:dyDescent="0.25">
      <c r="A29" s="120"/>
      <c r="B29" s="169" t="s">
        <v>157</v>
      </c>
      <c r="C29" s="1171">
        <v>145.80000000000001</v>
      </c>
      <c r="D29" s="170">
        <v>1848</v>
      </c>
      <c r="E29" s="1172">
        <v>127.24999999999999</v>
      </c>
      <c r="F29" s="1173">
        <v>130.19</v>
      </c>
      <c r="G29" s="1174">
        <v>257.43999999999994</v>
      </c>
      <c r="H29" s="1175">
        <v>108.95</v>
      </c>
      <c r="I29" s="352">
        <v>31343</v>
      </c>
      <c r="J29" s="355">
        <v>246.31041257367389</v>
      </c>
      <c r="K29" s="1176">
        <v>121.74875699192047</v>
      </c>
      <c r="L29" s="5"/>
      <c r="M29" s="1147"/>
      <c r="N29" s="317"/>
      <c r="O29" s="1166" t="s">
        <v>157</v>
      </c>
      <c r="P29" s="1167">
        <v>31026</v>
      </c>
      <c r="Q29" s="1168">
        <v>0.62298702863338817</v>
      </c>
      <c r="R29" s="301">
        <v>0</v>
      </c>
      <c r="S29" s="1177">
        <v>12831</v>
      </c>
      <c r="T29" s="1167">
        <v>9122</v>
      </c>
      <c r="U29" s="1167">
        <v>4462</v>
      </c>
      <c r="V29" s="1167">
        <v>4928</v>
      </c>
      <c r="W29" s="1167">
        <v>0</v>
      </c>
      <c r="X29" s="1167">
        <v>0</v>
      </c>
      <c r="Y29" s="318"/>
      <c r="Z29" s="318"/>
      <c r="AA29" s="318"/>
      <c r="AB29" s="318"/>
      <c r="AC29" s="318"/>
      <c r="AD29" s="318"/>
      <c r="AE29" s="661"/>
    </row>
    <row r="30" spans="1:31" s="827" customFormat="1" ht="22.5" customHeight="1" thickBot="1" x14ac:dyDescent="0.25">
      <c r="A30" s="172"/>
      <c r="B30" s="84" t="s">
        <v>156</v>
      </c>
      <c r="C30" s="1178">
        <v>146.5</v>
      </c>
      <c r="D30" s="22">
        <v>1876</v>
      </c>
      <c r="E30" s="1179">
        <v>123.89999999999998</v>
      </c>
      <c r="F30" s="1180">
        <v>133.5</v>
      </c>
      <c r="G30" s="1181">
        <v>257.39999999999998</v>
      </c>
      <c r="H30" s="1182">
        <v>107.09999999999998</v>
      </c>
      <c r="I30" s="263">
        <v>31026</v>
      </c>
      <c r="J30" s="1183">
        <v>250.41162227602911</v>
      </c>
      <c r="K30" s="1183">
        <v>120.53613053613054</v>
      </c>
      <c r="L30" s="5"/>
      <c r="M30" s="1147"/>
      <c r="N30" s="317"/>
      <c r="O30" s="1166" t="s">
        <v>156</v>
      </c>
      <c r="P30" s="1167">
        <v>31026</v>
      </c>
      <c r="Q30" s="1168">
        <v>0.62298702863338817</v>
      </c>
      <c r="R30" s="301">
        <v>0</v>
      </c>
      <c r="S30" s="1177">
        <v>13143</v>
      </c>
      <c r="T30" s="1167">
        <v>9965</v>
      </c>
      <c r="U30" s="1167">
        <v>4676</v>
      </c>
      <c r="V30" s="1167">
        <v>3242</v>
      </c>
      <c r="W30" s="1167">
        <v>0</v>
      </c>
      <c r="X30" s="1167">
        <v>0</v>
      </c>
      <c r="Y30" s="318"/>
      <c r="Z30" s="318"/>
      <c r="AA30" s="318"/>
      <c r="AB30" s="318"/>
      <c r="AC30" s="318"/>
      <c r="AD30" s="318"/>
      <c r="AE30" s="661"/>
    </row>
    <row r="31" spans="1:31" s="827" customFormat="1" ht="22.5" customHeight="1" thickBot="1" x14ac:dyDescent="0.25">
      <c r="A31" s="172"/>
      <c r="B31" s="84" t="s">
        <v>77</v>
      </c>
      <c r="C31" s="1178">
        <v>157</v>
      </c>
      <c r="D31" s="22">
        <v>2267</v>
      </c>
      <c r="E31" s="1179">
        <v>131.6</v>
      </c>
      <c r="F31" s="1180">
        <v>144.5</v>
      </c>
      <c r="G31" s="1181">
        <v>276.10000000000002</v>
      </c>
      <c r="H31" s="1182">
        <v>132.94999999999999</v>
      </c>
      <c r="I31" s="263">
        <v>35646</v>
      </c>
      <c r="J31" s="1183">
        <v>270.86626139817628</v>
      </c>
      <c r="K31" s="1183">
        <v>129.10539659543642</v>
      </c>
      <c r="L31" s="5"/>
      <c r="M31" s="1147"/>
      <c r="N31" s="317"/>
      <c r="O31" s="1166" t="s">
        <v>77</v>
      </c>
      <c r="P31" s="1167">
        <v>35646</v>
      </c>
      <c r="Q31" s="1168">
        <f>P31/([18]kriteriebefolkning!N4+[18]kriteriebefolkning!O4+[18]kriteriebefolkning!P4)</f>
        <v>0.71575438737400099</v>
      </c>
      <c r="R31" s="301">
        <v>0</v>
      </c>
      <c r="S31" s="1177">
        <v>14654</v>
      </c>
      <c r="T31" s="1167">
        <v>10957</v>
      </c>
      <c r="U31" s="1167">
        <v>7341</v>
      </c>
      <c r="V31" s="1167">
        <v>2694</v>
      </c>
      <c r="W31" s="1167">
        <v>0</v>
      </c>
      <c r="X31" s="1167">
        <v>0</v>
      </c>
      <c r="Y31" s="318"/>
      <c r="Z31" s="318"/>
      <c r="AA31" s="318"/>
      <c r="AB31" s="318"/>
      <c r="AC31" s="318"/>
      <c r="AD31" s="318"/>
      <c r="AE31" s="661"/>
    </row>
    <row r="32" spans="1:31" s="827" customFormat="1" ht="22.5" customHeight="1" thickBot="1" x14ac:dyDescent="0.25">
      <c r="A32" s="172"/>
      <c r="B32" s="84" t="s">
        <v>241</v>
      </c>
      <c r="C32" s="1178">
        <v>165.5</v>
      </c>
      <c r="D32" s="22">
        <v>2235</v>
      </c>
      <c r="E32" s="1179">
        <v>142.04999999999998</v>
      </c>
      <c r="F32" s="1180">
        <v>156.68948717948717</v>
      </c>
      <c r="G32" s="1181">
        <v>298.73948717948718</v>
      </c>
      <c r="H32" s="1182">
        <v>134.04999999999998</v>
      </c>
      <c r="I32" s="263">
        <v>32436</v>
      </c>
      <c r="J32" s="1183">
        <v>228.34213305174237</v>
      </c>
      <c r="K32" s="1183">
        <v>108.57620566414096</v>
      </c>
      <c r="L32" s="5"/>
      <c r="M32" s="1147"/>
      <c r="N32" s="317"/>
      <c r="O32" s="1166" t="s">
        <v>374</v>
      </c>
      <c r="P32" s="1167">
        <v>32436</v>
      </c>
      <c r="Q32" s="1168">
        <v>0.54035683942225998</v>
      </c>
      <c r="R32" s="301">
        <v>0</v>
      </c>
      <c r="S32" s="1177">
        <v>14470</v>
      </c>
      <c r="T32" s="1167">
        <v>9838</v>
      </c>
      <c r="U32" s="1167">
        <v>5968</v>
      </c>
      <c r="V32" s="1167"/>
      <c r="W32" s="1167"/>
      <c r="X32" s="1167">
        <v>2160</v>
      </c>
      <c r="Y32" s="318"/>
      <c r="Z32" s="318"/>
      <c r="AA32" s="318"/>
      <c r="AB32" s="318"/>
      <c r="AC32" s="318"/>
      <c r="AD32" s="318"/>
      <c r="AE32" s="661"/>
    </row>
    <row r="33" spans="1:31" s="827" customFormat="1" ht="22.5" customHeight="1" thickBot="1" x14ac:dyDescent="0.25">
      <c r="A33" s="172"/>
      <c r="B33" s="84" t="s">
        <v>329</v>
      </c>
      <c r="C33" s="1178">
        <v>151.75</v>
      </c>
      <c r="D33" s="22">
        <v>2329</v>
      </c>
      <c r="E33" s="1179">
        <v>127.4</v>
      </c>
      <c r="F33" s="1180">
        <v>165.7</v>
      </c>
      <c r="G33" s="1181">
        <v>293.10000000000002</v>
      </c>
      <c r="H33" s="1182">
        <v>137.25</v>
      </c>
      <c r="I33" s="263">
        <v>33614</v>
      </c>
      <c r="J33" s="1183">
        <v>263.84615384615387</v>
      </c>
      <c r="K33" s="1183">
        <v>114.68440805185945</v>
      </c>
      <c r="L33" s="5"/>
      <c r="M33" s="1147"/>
      <c r="N33" s="317"/>
      <c r="O33" s="1166" t="s">
        <v>375</v>
      </c>
      <c r="P33" s="1167">
        <v>33614</v>
      </c>
      <c r="Q33" s="1168">
        <v>0.55998134172955505</v>
      </c>
      <c r="R33" s="301">
        <v>0</v>
      </c>
      <c r="S33" s="1177">
        <v>15010</v>
      </c>
      <c r="T33" s="1167">
        <v>9356</v>
      </c>
      <c r="U33" s="1167">
        <v>6918</v>
      </c>
      <c r="V33" s="1167"/>
      <c r="W33" s="1167"/>
      <c r="X33" s="1167">
        <v>2330</v>
      </c>
      <c r="Y33" s="318"/>
      <c r="Z33" s="318"/>
      <c r="AA33" s="318"/>
      <c r="AB33" s="318"/>
      <c r="AC33" s="318"/>
      <c r="AD33" s="318"/>
      <c r="AE33" s="661"/>
    </row>
    <row r="34" spans="1:31" s="827" customFormat="1" ht="22.5" customHeight="1" thickBot="1" x14ac:dyDescent="0.25">
      <c r="A34" s="172"/>
      <c r="B34" s="84" t="s">
        <v>330</v>
      </c>
      <c r="C34" s="1178">
        <v>167</v>
      </c>
      <c r="D34" s="22">
        <v>2291</v>
      </c>
      <c r="E34" s="1179">
        <v>130.35</v>
      </c>
      <c r="F34" s="1180">
        <v>171.85</v>
      </c>
      <c r="G34" s="1181">
        <v>302.2</v>
      </c>
      <c r="H34" s="1182">
        <v>135.94999999999999</v>
      </c>
      <c r="I34" s="263">
        <v>31873</v>
      </c>
      <c r="J34" s="1183">
        <v>244.51860375911011</v>
      </c>
      <c r="K34" s="1183">
        <v>105.46988749172732</v>
      </c>
      <c r="L34" s="5"/>
      <c r="M34" s="1147"/>
      <c r="N34" s="317"/>
      <c r="O34" s="1166" t="s">
        <v>376</v>
      </c>
      <c r="P34" s="1167">
        <v>31873</v>
      </c>
      <c r="Q34" s="301">
        <v>0.52771614954137558</v>
      </c>
      <c r="R34" s="301">
        <v>0</v>
      </c>
      <c r="S34" s="1184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661"/>
    </row>
    <row r="35" spans="1:31" s="827" customFormat="1" ht="22.5" customHeight="1" x14ac:dyDescent="0.2">
      <c r="A35" s="1185"/>
      <c r="B35" s="83" t="s">
        <v>331</v>
      </c>
      <c r="C35" s="81">
        <v>156.5</v>
      </c>
      <c r="D35" s="29">
        <v>2269</v>
      </c>
      <c r="E35" s="1186">
        <v>129.75</v>
      </c>
      <c r="F35" s="296">
        <v>174.41</v>
      </c>
      <c r="G35" s="1187">
        <v>304.16000000000003</v>
      </c>
      <c r="H35" s="1188">
        <v>128.19999999999999</v>
      </c>
      <c r="I35" s="75">
        <v>33516</v>
      </c>
      <c r="J35" s="285">
        <v>258.31213872832376</v>
      </c>
      <c r="K35" s="285">
        <v>110.1920042083114</v>
      </c>
      <c r="L35" s="5"/>
      <c r="M35" s="1147"/>
      <c r="N35" s="1" t="s">
        <v>377</v>
      </c>
      <c r="O35" s="1147"/>
      <c r="P35" s="1147"/>
      <c r="Q35" s="1147"/>
      <c r="R35" s="1147"/>
      <c r="S35" s="1147"/>
      <c r="T35" s="1147"/>
      <c r="U35" s="1147"/>
      <c r="V35" s="1147"/>
      <c r="W35" s="1147"/>
      <c r="X35" s="1147"/>
      <c r="Y35" s="1147"/>
      <c r="Z35" s="1147"/>
      <c r="AA35" s="1147"/>
      <c r="AB35" s="1147"/>
      <c r="AC35" s="1147"/>
      <c r="AD35" s="1147"/>
      <c r="AE35" s="661"/>
    </row>
    <row r="36" spans="1:31" s="827" customFormat="1" ht="22.5" customHeight="1" x14ac:dyDescent="0.2">
      <c r="A36" s="1185"/>
      <c r="B36" s="83" t="s">
        <v>332</v>
      </c>
      <c r="C36" s="27">
        <v>145.5</v>
      </c>
      <c r="D36" s="29">
        <v>2173</v>
      </c>
      <c r="E36" s="27">
        <v>121.46</v>
      </c>
      <c r="F36" s="28">
        <v>182.41</v>
      </c>
      <c r="G36" s="29">
        <v>303.87</v>
      </c>
      <c r="H36" s="75">
        <v>116.55</v>
      </c>
      <c r="I36" s="75">
        <v>34390</v>
      </c>
      <c r="J36" s="285">
        <v>283.13848180470939</v>
      </c>
      <c r="K36" s="285">
        <v>113.17339651824791</v>
      </c>
      <c r="L36" s="5"/>
      <c r="M36" s="1147"/>
      <c r="N36" s="1147"/>
      <c r="O36" s="1147"/>
      <c r="P36" s="1147"/>
      <c r="Q36" s="1147"/>
      <c r="R36" s="1147"/>
      <c r="S36" s="1147"/>
      <c r="T36" s="1147"/>
      <c r="U36" s="1147"/>
      <c r="V36" s="1147"/>
      <c r="W36" s="1147"/>
      <c r="X36" s="1147"/>
      <c r="Y36" s="1147"/>
      <c r="Z36" s="1147"/>
      <c r="AA36" s="1147"/>
      <c r="AB36" s="1147"/>
      <c r="AC36" s="1147"/>
      <c r="AD36" s="1147"/>
      <c r="AE36" s="661"/>
    </row>
    <row r="37" spans="1:31" s="827" customFormat="1" ht="19.5" customHeight="1" thickBot="1" x14ac:dyDescent="0.25">
      <c r="A37" s="67"/>
      <c r="B37" s="143" t="s">
        <v>333</v>
      </c>
      <c r="C37" s="144">
        <v>158</v>
      </c>
      <c r="D37" s="145">
        <v>2348</v>
      </c>
      <c r="E37" s="144">
        <v>129.1</v>
      </c>
      <c r="F37" s="48">
        <v>197.19</v>
      </c>
      <c r="G37" s="145">
        <v>326.29000000000002</v>
      </c>
      <c r="H37" s="265">
        <v>126.4</v>
      </c>
      <c r="I37" s="265">
        <v>34284</v>
      </c>
      <c r="J37" s="1189">
        <v>265.56158017041059</v>
      </c>
      <c r="K37" s="1189">
        <v>105.07217505899659</v>
      </c>
      <c r="L37" s="5"/>
      <c r="M37" s="1147"/>
      <c r="N37" s="1147"/>
      <c r="O37" s="1147"/>
      <c r="P37" s="1147"/>
      <c r="Q37" s="1147"/>
      <c r="R37" s="1147"/>
      <c r="S37" s="1147"/>
      <c r="T37" s="1147"/>
      <c r="U37" s="1147"/>
      <c r="V37" s="1147"/>
      <c r="W37" s="1147"/>
      <c r="X37" s="1147"/>
      <c r="Y37" s="1147"/>
      <c r="Z37" s="1147"/>
      <c r="AA37" s="1147"/>
      <c r="AB37" s="1147"/>
      <c r="AC37" s="1147"/>
      <c r="AD37" s="1147"/>
    </row>
    <row r="39" spans="1:31" x14ac:dyDescent="0.2">
      <c r="A39" s="1"/>
      <c r="N39" s="1"/>
    </row>
    <row r="41" spans="1:31" s="8" customFormat="1" ht="30" customHeight="1" x14ac:dyDescent="0.2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N41" s="5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1" x14ac:dyDescent="0.2">
      <c r="F42" s="8"/>
      <c r="G42" s="8"/>
      <c r="H42" s="8"/>
      <c r="I42" s="8"/>
      <c r="J42" s="8"/>
      <c r="K42" s="8"/>
    </row>
    <row r="43" spans="1:31" x14ac:dyDescent="0.2">
      <c r="F43" s="8"/>
      <c r="G43" s="8"/>
      <c r="H43" s="8"/>
      <c r="I43" s="8"/>
      <c r="J43" s="8"/>
      <c r="K43" s="8"/>
    </row>
    <row r="44" spans="1:31" x14ac:dyDescent="0.2">
      <c r="F44" s="8"/>
      <c r="G44" s="8"/>
      <c r="H44" s="8"/>
      <c r="I44" s="8"/>
      <c r="J44" s="8"/>
      <c r="K44" s="8"/>
    </row>
    <row r="45" spans="1:31" x14ac:dyDescent="0.2">
      <c r="F45" s="8"/>
      <c r="G45" s="8"/>
      <c r="H45" s="8"/>
      <c r="I45" s="8"/>
      <c r="J45" s="8"/>
      <c r="K45" s="8"/>
    </row>
    <row r="46" spans="1:31" x14ac:dyDescent="0.2">
      <c r="F46" s="8"/>
      <c r="G46" s="8"/>
      <c r="H46" s="8"/>
      <c r="I46" s="8"/>
      <c r="J46" s="8"/>
      <c r="K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1" x14ac:dyDescent="0.2">
      <c r="F47" s="8"/>
      <c r="G47" s="8"/>
      <c r="H47" s="8"/>
      <c r="I47" s="8"/>
      <c r="J47" s="8"/>
      <c r="K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1" x14ac:dyDescent="0.2">
      <c r="F48" s="8"/>
      <c r="G48" s="8"/>
      <c r="H48" s="8"/>
      <c r="I48" s="8"/>
      <c r="J48" s="8"/>
      <c r="K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6:30" x14ac:dyDescent="0.2">
      <c r="F49" s="8"/>
      <c r="G49" s="8"/>
      <c r="H49" s="8"/>
      <c r="I49" s="8"/>
      <c r="J49" s="8"/>
      <c r="K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6:30" x14ac:dyDescent="0.2">
      <c r="F50" s="8"/>
      <c r="G50" s="8"/>
      <c r="H50" s="8"/>
      <c r="I50" s="8"/>
      <c r="J50" s="8"/>
      <c r="K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6:30" x14ac:dyDescent="0.2">
      <c r="F51" s="8"/>
      <c r="G51" s="8"/>
      <c r="H51" s="8"/>
      <c r="I51" s="8"/>
      <c r="J51" s="8"/>
      <c r="K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6:30" x14ac:dyDescent="0.2">
      <c r="F52" s="8"/>
      <c r="G52" s="8"/>
      <c r="H52" s="8"/>
      <c r="I52" s="8"/>
      <c r="J52" s="8"/>
      <c r="K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6:30" x14ac:dyDescent="0.2">
      <c r="F53" s="8"/>
      <c r="G53" s="8"/>
      <c r="H53" s="8"/>
      <c r="I53" s="8"/>
      <c r="J53" s="8"/>
      <c r="K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6:30" x14ac:dyDescent="0.2">
      <c r="F54" s="8"/>
      <c r="G54" s="8"/>
      <c r="H54" s="8"/>
      <c r="I54" s="8"/>
      <c r="J54" s="8"/>
      <c r="K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6:30" x14ac:dyDescent="0.2">
      <c r="F55" s="8"/>
      <c r="G55" s="8"/>
      <c r="H55" s="8"/>
      <c r="I55" s="8"/>
      <c r="J55" s="8"/>
      <c r="K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6:30" x14ac:dyDescent="0.2">
      <c r="F56" s="8"/>
      <c r="G56" s="8"/>
      <c r="H56" s="8"/>
      <c r="I56" s="8"/>
      <c r="J56" s="8"/>
      <c r="K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6:30" x14ac:dyDescent="0.2">
      <c r="F57" s="8"/>
      <c r="G57" s="8"/>
      <c r="H57" s="8"/>
      <c r="I57" s="8"/>
      <c r="J57" s="8"/>
      <c r="K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6:30" x14ac:dyDescent="0.2">
      <c r="F58" s="8"/>
      <c r="G58" s="8"/>
      <c r="H58" s="8"/>
      <c r="I58" s="8"/>
      <c r="J58" s="8"/>
      <c r="K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6:30" x14ac:dyDescent="0.2">
      <c r="F59" s="8"/>
      <c r="G59" s="8"/>
      <c r="H59" s="8"/>
      <c r="I59" s="8"/>
      <c r="J59" s="8"/>
      <c r="K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6:30" x14ac:dyDescent="0.2">
      <c r="F60" s="8"/>
      <c r="G60" s="8"/>
      <c r="H60" s="8"/>
      <c r="I60" s="8"/>
      <c r="J60" s="8"/>
      <c r="K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6:30" x14ac:dyDescent="0.2">
      <c r="F61" s="8"/>
      <c r="G61" s="8"/>
      <c r="H61" s="8"/>
      <c r="I61" s="8"/>
      <c r="J61" s="8"/>
      <c r="K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6:30" x14ac:dyDescent="0.2">
      <c r="F62" s="8"/>
      <c r="G62" s="8"/>
      <c r="H62" s="8"/>
      <c r="I62" s="8"/>
      <c r="J62" s="8"/>
      <c r="K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6:30" x14ac:dyDescent="0.2">
      <c r="F63" s="8"/>
      <c r="G63" s="8"/>
      <c r="H63" s="8"/>
      <c r="I63" s="8"/>
      <c r="J63" s="8"/>
      <c r="K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6:30" x14ac:dyDescent="0.2">
      <c r="F64" s="8"/>
      <c r="G64" s="8"/>
      <c r="H64" s="8"/>
      <c r="I64" s="8"/>
      <c r="J64" s="8"/>
      <c r="K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6:30" x14ac:dyDescent="0.2">
      <c r="F65" s="8"/>
      <c r="G65" s="8"/>
      <c r="H65" s="8"/>
      <c r="I65" s="8"/>
      <c r="J65" s="8"/>
      <c r="K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6:30" x14ac:dyDescent="0.2">
      <c r="F66" s="8"/>
      <c r="G66" s="8"/>
      <c r="H66" s="8"/>
      <c r="I66" s="8"/>
      <c r="J66" s="8"/>
      <c r="K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6:30" x14ac:dyDescent="0.2">
      <c r="F67" s="8"/>
      <c r="G67" s="8"/>
      <c r="H67" s="8"/>
      <c r="I67" s="8"/>
      <c r="J67" s="8"/>
      <c r="K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6:30" x14ac:dyDescent="0.2">
      <c r="F68" s="8"/>
      <c r="G68" s="8"/>
      <c r="H68" s="8"/>
      <c r="I68" s="8"/>
      <c r="J68" s="8"/>
      <c r="K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6:30" x14ac:dyDescent="0.2">
      <c r="F69" s="8"/>
      <c r="G69" s="8"/>
      <c r="H69" s="8"/>
      <c r="I69" s="8"/>
      <c r="J69" s="8"/>
      <c r="K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6:30" x14ac:dyDescent="0.2">
      <c r="F70" s="8"/>
      <c r="G70" s="8"/>
      <c r="H70" s="8"/>
      <c r="I70" s="8"/>
      <c r="J70" s="8"/>
      <c r="K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6:30" x14ac:dyDescent="0.2">
      <c r="F71" s="8"/>
      <c r="G71" s="8"/>
      <c r="H71" s="8"/>
      <c r="I71" s="8"/>
      <c r="J71" s="8"/>
      <c r="K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6:30" x14ac:dyDescent="0.2">
      <c r="F72" s="8"/>
      <c r="G72" s="8"/>
      <c r="H72" s="8"/>
      <c r="I72" s="8"/>
      <c r="J72" s="8"/>
      <c r="K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6:30" x14ac:dyDescent="0.2">
      <c r="F73" s="8"/>
      <c r="G73" s="8"/>
      <c r="H73" s="8"/>
      <c r="I73" s="8"/>
      <c r="J73" s="8"/>
      <c r="K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6:30" x14ac:dyDescent="0.2">
      <c r="F74" s="8"/>
      <c r="G74" s="8"/>
      <c r="H74" s="8"/>
      <c r="I74" s="8"/>
      <c r="J74" s="8"/>
      <c r="K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6:30" x14ac:dyDescent="0.2">
      <c r="F75" s="8"/>
      <c r="G75" s="8"/>
      <c r="H75" s="8"/>
      <c r="I75" s="8"/>
      <c r="J75" s="8"/>
      <c r="K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6:30" x14ac:dyDescent="0.2">
      <c r="F76" s="8"/>
      <c r="G76" s="8"/>
      <c r="H76" s="8"/>
      <c r="I76" s="8"/>
      <c r="J76" s="8"/>
      <c r="K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6:30" x14ac:dyDescent="0.2">
      <c r="F77" s="8"/>
      <c r="G77" s="8"/>
      <c r="H77" s="8"/>
      <c r="I77" s="8"/>
      <c r="J77" s="8"/>
      <c r="K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6:30" x14ac:dyDescent="0.2">
      <c r="F78" s="8"/>
      <c r="G78" s="8"/>
      <c r="H78" s="8"/>
      <c r="I78" s="8"/>
      <c r="J78" s="8"/>
      <c r="K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6:30" x14ac:dyDescent="0.2">
      <c r="F79" s="8"/>
      <c r="G79" s="8"/>
      <c r="H79" s="8"/>
      <c r="I79" s="8"/>
      <c r="J79" s="8"/>
      <c r="K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6:30" x14ac:dyDescent="0.2">
      <c r="F80" s="8"/>
      <c r="G80" s="8"/>
      <c r="H80" s="8"/>
      <c r="I80" s="8"/>
      <c r="J80" s="8"/>
      <c r="K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6:30" x14ac:dyDescent="0.2">
      <c r="F81" s="8"/>
      <c r="G81" s="8"/>
      <c r="H81" s="8"/>
      <c r="I81" s="8"/>
      <c r="J81" s="8"/>
      <c r="K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6:30" x14ac:dyDescent="0.2">
      <c r="F82" s="8"/>
      <c r="G82" s="8"/>
      <c r="H82" s="8"/>
      <c r="I82" s="8"/>
      <c r="J82" s="8"/>
      <c r="K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6:30" x14ac:dyDescent="0.2">
      <c r="F83" s="8"/>
      <c r="G83" s="8"/>
      <c r="H83" s="8"/>
      <c r="I83" s="8"/>
      <c r="J83" s="8"/>
      <c r="K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6:30" x14ac:dyDescent="0.2">
      <c r="F84" s="8"/>
      <c r="G84" s="8"/>
      <c r="H84" s="8"/>
      <c r="I84" s="8"/>
      <c r="J84" s="8"/>
      <c r="K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6:30" x14ac:dyDescent="0.2">
      <c r="F85" s="8"/>
      <c r="G85" s="8"/>
      <c r="H85" s="8"/>
      <c r="I85" s="8"/>
      <c r="J85" s="8"/>
      <c r="K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6:30" x14ac:dyDescent="0.2">
      <c r="F86" s="8"/>
      <c r="G86" s="8"/>
      <c r="H86" s="8"/>
      <c r="I86" s="8"/>
      <c r="J86" s="8"/>
      <c r="K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6:30" x14ac:dyDescent="0.2">
      <c r="F87" s="8"/>
      <c r="G87" s="8"/>
      <c r="H87" s="8"/>
      <c r="I87" s="8"/>
      <c r="J87" s="8"/>
      <c r="K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6:30" x14ac:dyDescent="0.2">
      <c r="F88" s="8"/>
      <c r="G88" s="8"/>
      <c r="H88" s="8"/>
      <c r="I88" s="8"/>
      <c r="J88" s="8"/>
      <c r="K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6:30" x14ac:dyDescent="0.2">
      <c r="F89" s="8"/>
      <c r="G89" s="8"/>
      <c r="H89" s="8"/>
      <c r="I89" s="8"/>
      <c r="J89" s="8"/>
      <c r="K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6:30" x14ac:dyDescent="0.2">
      <c r="F90" s="8"/>
      <c r="G90" s="8"/>
      <c r="H90" s="8"/>
      <c r="I90" s="8"/>
      <c r="J90" s="8"/>
      <c r="K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6:30" x14ac:dyDescent="0.2">
      <c r="F91" s="8"/>
      <c r="G91" s="8"/>
      <c r="H91" s="8"/>
      <c r="I91" s="8"/>
      <c r="J91" s="8"/>
      <c r="K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6:30" x14ac:dyDescent="0.2">
      <c r="F92" s="8"/>
      <c r="G92" s="8"/>
      <c r="H92" s="8"/>
      <c r="I92" s="8"/>
      <c r="J92" s="8"/>
      <c r="K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6:30" x14ac:dyDescent="0.2">
      <c r="F93" s="8"/>
      <c r="G93" s="8"/>
      <c r="H93" s="8"/>
      <c r="I93" s="8"/>
      <c r="J93" s="8"/>
      <c r="K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6:30" x14ac:dyDescent="0.2">
      <c r="F94" s="8"/>
      <c r="G94" s="8"/>
      <c r="H94" s="8"/>
      <c r="I94" s="8"/>
      <c r="J94" s="8"/>
      <c r="K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6:30" x14ac:dyDescent="0.2">
      <c r="F95" s="8"/>
      <c r="G95" s="8"/>
      <c r="H95" s="8"/>
      <c r="I95" s="8"/>
      <c r="J95" s="8"/>
      <c r="K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6:30" x14ac:dyDescent="0.2">
      <c r="F96" s="8"/>
      <c r="G96" s="8"/>
      <c r="H96" s="8"/>
      <c r="I96" s="8"/>
      <c r="J96" s="8"/>
      <c r="K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6:30" x14ac:dyDescent="0.2">
      <c r="F97" s="8"/>
      <c r="G97" s="8"/>
      <c r="H97" s="8"/>
      <c r="I97" s="8"/>
      <c r="J97" s="8"/>
      <c r="K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6:30" x14ac:dyDescent="0.2">
      <c r="F98" s="8"/>
      <c r="G98" s="8"/>
      <c r="H98" s="8"/>
      <c r="I98" s="8"/>
      <c r="J98" s="8"/>
      <c r="K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6:30" x14ac:dyDescent="0.2">
      <c r="F99" s="8"/>
      <c r="G99" s="8"/>
      <c r="H99" s="8"/>
      <c r="I99" s="8"/>
      <c r="J99" s="8"/>
      <c r="K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6:30" x14ac:dyDescent="0.2">
      <c r="F100" s="8"/>
      <c r="G100" s="8"/>
      <c r="H100" s="8"/>
      <c r="I100" s="8"/>
      <c r="J100" s="8"/>
      <c r="K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6:30" x14ac:dyDescent="0.2">
      <c r="F101" s="8"/>
      <c r="G101" s="8"/>
      <c r="H101" s="8"/>
      <c r="I101" s="8"/>
      <c r="J101" s="8"/>
      <c r="K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6:30" x14ac:dyDescent="0.2">
      <c r="F102" s="8"/>
      <c r="G102" s="8"/>
      <c r="H102" s="8"/>
      <c r="I102" s="8"/>
      <c r="J102" s="8"/>
      <c r="K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6:30" x14ac:dyDescent="0.2">
      <c r="F103" s="8"/>
      <c r="G103" s="8"/>
      <c r="H103" s="8"/>
      <c r="I103" s="8"/>
      <c r="J103" s="8"/>
      <c r="K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6:30" x14ac:dyDescent="0.2">
      <c r="F104" s="8"/>
      <c r="G104" s="8"/>
      <c r="H104" s="8"/>
      <c r="I104" s="8"/>
      <c r="J104" s="8"/>
      <c r="K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6:30" x14ac:dyDescent="0.2">
      <c r="F105" s="8"/>
      <c r="G105" s="8"/>
      <c r="H105" s="8"/>
      <c r="I105" s="8"/>
      <c r="J105" s="8"/>
      <c r="K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6:30" x14ac:dyDescent="0.2">
      <c r="F106" s="8"/>
      <c r="G106" s="8"/>
      <c r="H106" s="8"/>
      <c r="I106" s="8"/>
      <c r="J106" s="8"/>
      <c r="K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6:30" x14ac:dyDescent="0.2">
      <c r="F107" s="8"/>
      <c r="G107" s="8"/>
      <c r="H107" s="8"/>
      <c r="I107" s="8"/>
      <c r="J107" s="8"/>
      <c r="K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6:30" x14ac:dyDescent="0.2">
      <c r="F108" s="8"/>
      <c r="G108" s="8"/>
      <c r="H108" s="8"/>
      <c r="I108" s="8"/>
      <c r="J108" s="8"/>
      <c r="K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6:30" x14ac:dyDescent="0.2">
      <c r="F109" s="8"/>
      <c r="G109" s="8"/>
      <c r="H109" s="8"/>
      <c r="I109" s="8"/>
      <c r="J109" s="8"/>
      <c r="K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6:30" x14ac:dyDescent="0.2">
      <c r="F110" s="8"/>
      <c r="G110" s="8"/>
      <c r="H110" s="8"/>
      <c r="I110" s="8"/>
      <c r="J110" s="8"/>
      <c r="K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6:30" x14ac:dyDescent="0.2">
      <c r="F111" s="8"/>
      <c r="G111" s="8"/>
      <c r="H111" s="8"/>
      <c r="I111" s="8"/>
      <c r="J111" s="8"/>
      <c r="K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6:30" x14ac:dyDescent="0.2">
      <c r="F112" s="8"/>
      <c r="G112" s="8"/>
      <c r="H112" s="8"/>
      <c r="I112" s="8"/>
      <c r="J112" s="8"/>
      <c r="K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6:30" x14ac:dyDescent="0.2">
      <c r="F113" s="8"/>
      <c r="G113" s="8"/>
      <c r="H113" s="8"/>
      <c r="I113" s="8"/>
      <c r="J113" s="8"/>
      <c r="K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6:30" x14ac:dyDescent="0.2">
      <c r="F114" s="8"/>
      <c r="G114" s="8"/>
      <c r="H114" s="8"/>
      <c r="I114" s="8"/>
      <c r="J114" s="8"/>
      <c r="K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6:30" x14ac:dyDescent="0.2">
      <c r="F115" s="8"/>
      <c r="G115" s="8"/>
      <c r="H115" s="8"/>
      <c r="I115" s="8"/>
      <c r="J115" s="8"/>
      <c r="K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6:30" x14ac:dyDescent="0.2">
      <c r="F116" s="8"/>
      <c r="G116" s="8"/>
      <c r="H116" s="8"/>
      <c r="I116" s="8"/>
      <c r="J116" s="8"/>
      <c r="K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6:30" x14ac:dyDescent="0.2">
      <c r="F117" s="8"/>
      <c r="G117" s="8"/>
      <c r="H117" s="8"/>
      <c r="I117" s="8"/>
      <c r="J117" s="8"/>
      <c r="K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6:30" x14ac:dyDescent="0.2">
      <c r="F118" s="8"/>
      <c r="G118" s="8"/>
      <c r="H118" s="8"/>
      <c r="I118" s="8"/>
      <c r="J118" s="8"/>
      <c r="K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6:30" x14ac:dyDescent="0.2">
      <c r="F119" s="8"/>
      <c r="G119" s="8"/>
      <c r="H119" s="8"/>
      <c r="I119" s="8"/>
      <c r="J119" s="8"/>
      <c r="K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6:30" x14ac:dyDescent="0.2">
      <c r="F120" s="8"/>
      <c r="G120" s="8"/>
      <c r="H120" s="8"/>
      <c r="I120" s="8"/>
      <c r="J120" s="8"/>
      <c r="K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6:30" x14ac:dyDescent="0.2">
      <c r="F121" s="8"/>
      <c r="G121" s="8"/>
      <c r="H121" s="8"/>
      <c r="I121" s="8"/>
      <c r="J121" s="8"/>
      <c r="K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6:30" x14ac:dyDescent="0.2">
      <c r="F122" s="8"/>
      <c r="G122" s="8"/>
      <c r="H122" s="8"/>
      <c r="I122" s="8"/>
      <c r="J122" s="8"/>
      <c r="K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6:30" x14ac:dyDescent="0.2">
      <c r="F123" s="8"/>
      <c r="G123" s="8"/>
      <c r="H123" s="8"/>
      <c r="I123" s="8"/>
      <c r="J123" s="8"/>
      <c r="K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6:30" x14ac:dyDescent="0.2">
      <c r="F124" s="8"/>
      <c r="G124" s="8"/>
      <c r="H124" s="8"/>
      <c r="I124" s="8"/>
      <c r="J124" s="8"/>
      <c r="K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6:30" x14ac:dyDescent="0.2">
      <c r="F125" s="8"/>
      <c r="G125" s="8"/>
      <c r="H125" s="8"/>
      <c r="I125" s="8"/>
      <c r="J125" s="8"/>
      <c r="K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6:30" x14ac:dyDescent="0.2">
      <c r="F126" s="8"/>
      <c r="G126" s="8"/>
      <c r="H126" s="8"/>
      <c r="I126" s="8"/>
      <c r="J126" s="8"/>
      <c r="K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6:30" x14ac:dyDescent="0.2">
      <c r="F127" s="8"/>
      <c r="G127" s="8"/>
      <c r="H127" s="8"/>
      <c r="I127" s="8"/>
      <c r="J127" s="8"/>
      <c r="K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6:30" x14ac:dyDescent="0.2">
      <c r="F128" s="8"/>
      <c r="G128" s="8"/>
      <c r="H128" s="8"/>
      <c r="I128" s="8"/>
      <c r="J128" s="8"/>
      <c r="K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6:30" x14ac:dyDescent="0.2">
      <c r="F129" s="8"/>
      <c r="G129" s="8"/>
      <c r="H129" s="8"/>
      <c r="I129" s="8"/>
      <c r="J129" s="8"/>
      <c r="K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6:30" x14ac:dyDescent="0.2">
      <c r="F130" s="8"/>
      <c r="G130" s="8"/>
      <c r="H130" s="8"/>
      <c r="I130" s="8"/>
      <c r="J130" s="8"/>
      <c r="K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6:30" x14ac:dyDescent="0.2">
      <c r="F131" s="8"/>
      <c r="G131" s="8"/>
      <c r="H131" s="8"/>
      <c r="I131" s="8"/>
      <c r="J131" s="8"/>
      <c r="K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6:30" x14ac:dyDescent="0.2">
      <c r="F132" s="8"/>
      <c r="G132" s="8"/>
      <c r="H132" s="8"/>
      <c r="I132" s="8"/>
      <c r="J132" s="8"/>
      <c r="K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6:30" x14ac:dyDescent="0.2">
      <c r="F133" s="8"/>
      <c r="G133" s="8"/>
      <c r="H133" s="8"/>
      <c r="I133" s="8"/>
      <c r="J133" s="8"/>
      <c r="K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6:30" x14ac:dyDescent="0.2">
      <c r="F134" s="8"/>
      <c r="G134" s="8"/>
      <c r="H134" s="8"/>
      <c r="I134" s="8"/>
      <c r="J134" s="8"/>
      <c r="K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6:30" x14ac:dyDescent="0.2">
      <c r="F135" s="8"/>
      <c r="G135" s="8"/>
      <c r="H135" s="8"/>
      <c r="I135" s="8"/>
      <c r="J135" s="8"/>
      <c r="K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6:30" x14ac:dyDescent="0.2">
      <c r="F136" s="8"/>
      <c r="G136" s="8"/>
      <c r="H136" s="8"/>
      <c r="I136" s="8"/>
      <c r="J136" s="8"/>
      <c r="K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6:30" x14ac:dyDescent="0.2">
      <c r="F137" s="8"/>
      <c r="G137" s="8"/>
      <c r="H137" s="8"/>
      <c r="I137" s="8"/>
      <c r="J137" s="8"/>
      <c r="K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6:30" x14ac:dyDescent="0.2">
      <c r="F138" s="8"/>
      <c r="G138" s="8"/>
      <c r="H138" s="8"/>
      <c r="I138" s="8"/>
      <c r="J138" s="8"/>
      <c r="K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6:30" x14ac:dyDescent="0.2">
      <c r="F139" s="8"/>
      <c r="G139" s="8"/>
      <c r="H139" s="8"/>
      <c r="I139" s="8"/>
      <c r="J139" s="8"/>
      <c r="K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6:30" x14ac:dyDescent="0.2">
      <c r="F140" s="8"/>
      <c r="G140" s="8"/>
      <c r="H140" s="8"/>
      <c r="I140" s="8"/>
      <c r="J140" s="8"/>
      <c r="K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6:30" x14ac:dyDescent="0.2">
      <c r="F141" s="8"/>
      <c r="G141" s="8"/>
      <c r="H141" s="8"/>
      <c r="I141" s="8"/>
      <c r="J141" s="8"/>
      <c r="K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6:30" x14ac:dyDescent="0.2">
      <c r="F142" s="8"/>
      <c r="G142" s="8"/>
      <c r="H142" s="8"/>
      <c r="I142" s="8"/>
      <c r="J142" s="8"/>
      <c r="K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6:30" x14ac:dyDescent="0.2">
      <c r="F143" s="8"/>
      <c r="G143" s="8"/>
      <c r="H143" s="8"/>
      <c r="I143" s="8"/>
      <c r="J143" s="8"/>
      <c r="K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6:30" x14ac:dyDescent="0.2">
      <c r="F144" s="8"/>
      <c r="G144" s="8"/>
      <c r="H144" s="8"/>
      <c r="I144" s="8"/>
      <c r="J144" s="8"/>
      <c r="K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6:30" x14ac:dyDescent="0.2">
      <c r="F145" s="8"/>
      <c r="G145" s="8"/>
      <c r="H145" s="8"/>
      <c r="I145" s="8"/>
      <c r="J145" s="8"/>
      <c r="K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6:30" x14ac:dyDescent="0.2">
      <c r="F146" s="8"/>
      <c r="G146" s="8"/>
      <c r="H146" s="8"/>
      <c r="I146" s="8"/>
      <c r="J146" s="8"/>
      <c r="K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6:30" x14ac:dyDescent="0.2">
      <c r="F147" s="8"/>
      <c r="G147" s="8"/>
      <c r="H147" s="8"/>
      <c r="I147" s="8"/>
      <c r="J147" s="8"/>
      <c r="K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6:30" x14ac:dyDescent="0.2">
      <c r="F148" s="8"/>
      <c r="G148" s="8"/>
      <c r="H148" s="8"/>
      <c r="I148" s="8"/>
      <c r="J148" s="8"/>
      <c r="K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6:30" x14ac:dyDescent="0.2">
      <c r="F149" s="8"/>
      <c r="G149" s="8"/>
      <c r="H149" s="8"/>
      <c r="I149" s="8"/>
      <c r="J149" s="8"/>
      <c r="K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6:30" x14ac:dyDescent="0.2">
      <c r="F150" s="8"/>
      <c r="G150" s="8"/>
      <c r="H150" s="8"/>
      <c r="I150" s="8"/>
      <c r="J150" s="8"/>
      <c r="K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6:30" x14ac:dyDescent="0.2">
      <c r="F151" s="8"/>
      <c r="G151" s="8"/>
      <c r="H151" s="8"/>
      <c r="I151" s="8"/>
      <c r="J151" s="8"/>
      <c r="K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6:30" x14ac:dyDescent="0.2">
      <c r="F152" s="8"/>
      <c r="G152" s="8"/>
      <c r="H152" s="8"/>
      <c r="I152" s="8"/>
      <c r="J152" s="8"/>
      <c r="K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6:30" x14ac:dyDescent="0.2">
      <c r="F153" s="8"/>
      <c r="G153" s="8"/>
      <c r="H153" s="8"/>
      <c r="I153" s="8"/>
      <c r="J153" s="8"/>
      <c r="K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6:30" x14ac:dyDescent="0.2">
      <c r="F154" s="8"/>
      <c r="G154" s="8"/>
      <c r="H154" s="8"/>
      <c r="I154" s="8"/>
      <c r="J154" s="8"/>
      <c r="K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6:30" x14ac:dyDescent="0.2">
      <c r="F155" s="8"/>
      <c r="G155" s="8"/>
      <c r="H155" s="8"/>
      <c r="I155" s="8"/>
      <c r="J155" s="8"/>
      <c r="K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6:30" x14ac:dyDescent="0.2">
      <c r="F156" s="8"/>
      <c r="G156" s="8"/>
      <c r="H156" s="8"/>
      <c r="I156" s="8"/>
      <c r="J156" s="8"/>
      <c r="K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6:30" x14ac:dyDescent="0.2">
      <c r="F157" s="8"/>
      <c r="G157" s="8"/>
      <c r="H157" s="8"/>
      <c r="I157" s="8"/>
      <c r="J157" s="8"/>
      <c r="K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6:30" x14ac:dyDescent="0.2">
      <c r="F158" s="8"/>
      <c r="G158" s="8"/>
      <c r="H158" s="8"/>
      <c r="I158" s="8"/>
      <c r="J158" s="8"/>
      <c r="K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6:30" x14ac:dyDescent="0.2">
      <c r="F159" s="8"/>
      <c r="G159" s="8"/>
      <c r="H159" s="8"/>
      <c r="I159" s="8"/>
      <c r="J159" s="8"/>
      <c r="K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6:30" x14ac:dyDescent="0.2">
      <c r="F160" s="8"/>
      <c r="G160" s="8"/>
      <c r="H160" s="8"/>
      <c r="I160" s="8"/>
      <c r="J160" s="8"/>
      <c r="K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6:30" x14ac:dyDescent="0.2">
      <c r="F161" s="8"/>
      <c r="G161" s="8"/>
      <c r="H161" s="8"/>
      <c r="I161" s="8"/>
      <c r="J161" s="8"/>
      <c r="K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6:30" x14ac:dyDescent="0.2">
      <c r="F162" s="8"/>
      <c r="G162" s="8"/>
      <c r="H162" s="8"/>
      <c r="I162" s="8"/>
      <c r="J162" s="8"/>
      <c r="K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6:30" x14ac:dyDescent="0.2">
      <c r="F163" s="8"/>
      <c r="G163" s="8"/>
      <c r="H163" s="8"/>
      <c r="I163" s="8"/>
      <c r="J163" s="8"/>
      <c r="K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6:30" x14ac:dyDescent="0.2">
      <c r="F164" s="8"/>
      <c r="G164" s="8"/>
      <c r="H164" s="8"/>
      <c r="I164" s="8"/>
      <c r="J164" s="8"/>
      <c r="K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6:30" x14ac:dyDescent="0.2">
      <c r="F165" s="8"/>
      <c r="G165" s="8"/>
      <c r="H165" s="8"/>
      <c r="I165" s="8"/>
      <c r="J165" s="8"/>
      <c r="K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spans="6:30" x14ac:dyDescent="0.2">
      <c r="F166" s="8"/>
      <c r="G166" s="8"/>
      <c r="H166" s="8"/>
      <c r="I166" s="8"/>
      <c r="J166" s="8"/>
      <c r="K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</sheetData>
  <mergeCells count="6">
    <mergeCell ref="Y9:AD9"/>
    <mergeCell ref="C9:D9"/>
    <mergeCell ref="E9:G9"/>
    <mergeCell ref="I9:K9"/>
    <mergeCell ref="P9:R9"/>
    <mergeCell ref="S9:X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4"/>
  <sheetViews>
    <sheetView showGridLines="0" topLeftCell="A3" workbookViewId="0">
      <selection activeCell="O37" sqref="O37"/>
    </sheetView>
  </sheetViews>
  <sheetFormatPr baseColWidth="10" defaultRowHeight="12.75" x14ac:dyDescent="0.2"/>
  <cols>
    <col min="2" max="2" width="24" customWidth="1"/>
    <col min="5" max="5" width="11.42578125" style="824"/>
  </cols>
  <sheetData>
    <row r="1" spans="1:7" x14ac:dyDescent="0.2">
      <c r="A1" s="210" t="s">
        <v>220</v>
      </c>
      <c r="B1" s="210"/>
    </row>
    <row r="4" spans="1:7" x14ac:dyDescent="0.2">
      <c r="A4" s="272" t="s">
        <v>379</v>
      </c>
    </row>
    <row r="5" spans="1:7" ht="13.5" thickBot="1" x14ac:dyDescent="0.25"/>
    <row r="6" spans="1:7" ht="48.75" thickBot="1" x14ac:dyDescent="0.25">
      <c r="A6" s="129" t="s">
        <v>2</v>
      </c>
      <c r="B6" s="326" t="s">
        <v>3</v>
      </c>
      <c r="C6" s="326" t="s">
        <v>381</v>
      </c>
      <c r="D6" s="326" t="s">
        <v>382</v>
      </c>
      <c r="E6" s="326" t="s">
        <v>572</v>
      </c>
      <c r="F6" s="326" t="s">
        <v>380</v>
      </c>
      <c r="G6" s="326" t="s">
        <v>482</v>
      </c>
    </row>
    <row r="7" spans="1:7" x14ac:dyDescent="0.2">
      <c r="A7" s="327">
        <v>1</v>
      </c>
      <c r="B7" s="329" t="s">
        <v>15</v>
      </c>
      <c r="C7" s="279">
        <v>0</v>
      </c>
      <c r="D7" s="279">
        <v>1</v>
      </c>
      <c r="E7" s="279"/>
      <c r="F7" s="279">
        <v>0</v>
      </c>
      <c r="G7" s="328">
        <v>0.5</v>
      </c>
    </row>
    <row r="8" spans="1:7" x14ac:dyDescent="0.2">
      <c r="A8" s="321">
        <v>2</v>
      </c>
      <c r="B8" s="330" t="s">
        <v>16</v>
      </c>
      <c r="C8" s="271">
        <v>1</v>
      </c>
      <c r="D8" s="271">
        <v>0</v>
      </c>
      <c r="E8" s="271"/>
      <c r="F8" s="271">
        <v>0</v>
      </c>
      <c r="G8" s="322">
        <v>2.4</v>
      </c>
    </row>
    <row r="9" spans="1:7" x14ac:dyDescent="0.2">
      <c r="A9" s="321">
        <v>3</v>
      </c>
      <c r="B9" s="330" t="s">
        <v>17</v>
      </c>
      <c r="C9" s="271">
        <v>1</v>
      </c>
      <c r="D9" s="271">
        <v>0</v>
      </c>
      <c r="E9" s="271"/>
      <c r="F9" s="271">
        <v>0</v>
      </c>
      <c r="G9" s="322">
        <v>1</v>
      </c>
    </row>
    <row r="10" spans="1:7" x14ac:dyDescent="0.2">
      <c r="A10" s="321">
        <v>4</v>
      </c>
      <c r="B10" s="330" t="s">
        <v>18</v>
      </c>
      <c r="C10" s="271">
        <v>1</v>
      </c>
      <c r="D10" s="271">
        <v>0</v>
      </c>
      <c r="E10" s="271"/>
      <c r="F10" s="271">
        <v>0</v>
      </c>
      <c r="G10" s="322">
        <v>1</v>
      </c>
    </row>
    <row r="11" spans="1:7" x14ac:dyDescent="0.2">
      <c r="A11" s="321">
        <v>5</v>
      </c>
      <c r="B11" s="330" t="s">
        <v>19</v>
      </c>
      <c r="C11" s="271">
        <v>1</v>
      </c>
      <c r="D11" s="271">
        <v>0</v>
      </c>
      <c r="E11" s="271"/>
      <c r="F11" s="271">
        <v>0</v>
      </c>
      <c r="G11" s="322">
        <v>1</v>
      </c>
    </row>
    <row r="12" spans="1:7" x14ac:dyDescent="0.2">
      <c r="A12" s="321">
        <v>6</v>
      </c>
      <c r="B12" s="330" t="s">
        <v>20</v>
      </c>
      <c r="C12" s="271">
        <v>1</v>
      </c>
      <c r="D12" s="271">
        <v>0</v>
      </c>
      <c r="E12" s="271"/>
      <c r="F12" s="271">
        <v>0</v>
      </c>
      <c r="G12" s="322">
        <v>1</v>
      </c>
    </row>
    <row r="13" spans="1:7" x14ac:dyDescent="0.2">
      <c r="A13" s="321">
        <v>7</v>
      </c>
      <c r="B13" s="330" t="s">
        <v>21</v>
      </c>
      <c r="C13" s="271">
        <v>1</v>
      </c>
      <c r="D13" s="271">
        <v>0</v>
      </c>
      <c r="E13" s="271"/>
      <c r="F13" s="271">
        <v>0</v>
      </c>
      <c r="G13" s="322">
        <v>1</v>
      </c>
    </row>
    <row r="14" spans="1:7" x14ac:dyDescent="0.2">
      <c r="A14" s="321">
        <v>8</v>
      </c>
      <c r="B14" s="330" t="s">
        <v>22</v>
      </c>
      <c r="C14" s="271">
        <v>0</v>
      </c>
      <c r="D14" s="271">
        <v>0</v>
      </c>
      <c r="E14" s="271">
        <v>1</v>
      </c>
      <c r="F14" s="271">
        <v>0</v>
      </c>
      <c r="G14" s="322">
        <v>1</v>
      </c>
    </row>
    <row r="15" spans="1:7" x14ac:dyDescent="0.2">
      <c r="A15" s="321">
        <v>9</v>
      </c>
      <c r="B15" s="330" t="s">
        <v>23</v>
      </c>
      <c r="C15" s="271">
        <v>0</v>
      </c>
      <c r="D15" s="271">
        <v>0</v>
      </c>
      <c r="E15" s="271"/>
      <c r="F15" s="271">
        <v>0</v>
      </c>
      <c r="G15" s="322">
        <v>1</v>
      </c>
    </row>
    <row r="16" spans="1:7" x14ac:dyDescent="0.2">
      <c r="A16" s="321">
        <v>10</v>
      </c>
      <c r="B16" s="330" t="s">
        <v>24</v>
      </c>
      <c r="C16" s="271">
        <v>0</v>
      </c>
      <c r="D16" s="271">
        <v>0</v>
      </c>
      <c r="E16" s="271"/>
      <c r="F16" s="271">
        <v>0</v>
      </c>
      <c r="G16" s="322">
        <v>1</v>
      </c>
    </row>
    <row r="17" spans="1:7" x14ac:dyDescent="0.2">
      <c r="A17" s="321">
        <v>11</v>
      </c>
      <c r="B17" s="330" t="s">
        <v>25</v>
      </c>
      <c r="C17" s="271">
        <v>0</v>
      </c>
      <c r="D17" s="271">
        <v>1</v>
      </c>
      <c r="E17" s="271"/>
      <c r="F17" s="271">
        <v>0</v>
      </c>
      <c r="G17" s="322">
        <v>1</v>
      </c>
    </row>
    <row r="18" spans="1:7" x14ac:dyDescent="0.2">
      <c r="A18" s="321">
        <v>12</v>
      </c>
      <c r="B18" s="330" t="s">
        <v>26</v>
      </c>
      <c r="C18" s="271">
        <v>1</v>
      </c>
      <c r="D18" s="271">
        <v>0</v>
      </c>
      <c r="E18" s="271"/>
      <c r="F18" s="271">
        <v>0</v>
      </c>
      <c r="G18" s="322">
        <v>1</v>
      </c>
    </row>
    <row r="19" spans="1:7" x14ac:dyDescent="0.2">
      <c r="A19" s="321">
        <v>13</v>
      </c>
      <c r="B19" s="330" t="s">
        <v>27</v>
      </c>
      <c r="C19" s="271">
        <v>1</v>
      </c>
      <c r="D19" s="271">
        <v>0</v>
      </c>
      <c r="E19" s="271"/>
      <c r="F19" s="271">
        <v>0</v>
      </c>
      <c r="G19" s="322">
        <v>1</v>
      </c>
    </row>
    <row r="20" spans="1:7" x14ac:dyDescent="0.2">
      <c r="A20" s="321">
        <v>14</v>
      </c>
      <c r="B20" s="330" t="s">
        <v>28</v>
      </c>
      <c r="C20" s="271">
        <v>1</v>
      </c>
      <c r="D20" s="271">
        <v>0</v>
      </c>
      <c r="E20" s="271"/>
      <c r="F20" s="271">
        <v>0</v>
      </c>
      <c r="G20" s="322">
        <v>1</v>
      </c>
    </row>
    <row r="21" spans="1:7" ht="13.5" thickBot="1" x14ac:dyDescent="0.25">
      <c r="A21" s="323">
        <v>15</v>
      </c>
      <c r="B21" s="331" t="s">
        <v>480</v>
      </c>
      <c r="C21" s="324">
        <v>0</v>
      </c>
      <c r="D21" s="324">
        <v>0</v>
      </c>
      <c r="E21" s="324"/>
      <c r="F21" s="324">
        <v>1</v>
      </c>
      <c r="G21" s="325">
        <v>0.2</v>
      </c>
    </row>
    <row r="22" spans="1:7" ht="13.5" thickBot="1" x14ac:dyDescent="0.25">
      <c r="A22" s="332"/>
      <c r="B22" s="333" t="s">
        <v>571</v>
      </c>
      <c r="C22" s="334">
        <f>SUM(C7:C21)</f>
        <v>9</v>
      </c>
      <c r="D22" s="334">
        <f t="shared" ref="D22:G22" si="0">SUM(D7:D21)</f>
        <v>2</v>
      </c>
      <c r="E22" s="334">
        <f t="shared" si="0"/>
        <v>1</v>
      </c>
      <c r="F22" s="334">
        <f t="shared" si="0"/>
        <v>1</v>
      </c>
      <c r="G22" s="335">
        <f t="shared" si="0"/>
        <v>15.1</v>
      </c>
    </row>
    <row r="23" spans="1:7" s="824" customFormat="1" ht="13.5" thickBot="1" x14ac:dyDescent="0.25">
      <c r="A23" s="1738"/>
      <c r="B23" s="1739" t="s">
        <v>479</v>
      </c>
      <c r="C23" s="1740">
        <v>11</v>
      </c>
      <c r="D23" s="1740">
        <v>3</v>
      </c>
      <c r="E23" s="1742" t="s">
        <v>187</v>
      </c>
      <c r="F23" s="1740">
        <v>0</v>
      </c>
      <c r="G23" s="1741">
        <v>14.599999999999998</v>
      </c>
    </row>
    <row r="24" spans="1:7" x14ac:dyDescent="0.2">
      <c r="A24" t="s">
        <v>481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>
    <pageSetUpPr fitToPage="1"/>
  </sheetPr>
  <dimension ref="A1:U147"/>
  <sheetViews>
    <sheetView showGridLines="0" topLeftCell="A114" workbookViewId="0">
      <selection activeCell="R144" sqref="R144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9.85546875" style="2" customWidth="1"/>
    <col min="4" max="4" width="9" style="2" customWidth="1"/>
    <col min="5" max="7" width="8.85546875" style="2" bestFit="1" customWidth="1"/>
    <col min="8" max="8" width="10.42578125" style="2" customWidth="1"/>
    <col min="9" max="9" width="8.28515625" style="2" customWidth="1"/>
    <col min="10" max="10" width="10.85546875" style="2" customWidth="1"/>
    <col min="11" max="11" width="11" style="2" customWidth="1"/>
    <col min="12" max="12" width="13.140625" style="94" bestFit="1" customWidth="1"/>
    <col min="13" max="13" width="13.85546875" style="2" customWidth="1"/>
    <col min="14" max="16384" width="11.42578125" style="2"/>
  </cols>
  <sheetData>
    <row r="1" spans="1:17" x14ac:dyDescent="0.2">
      <c r="A1" s="1" t="s">
        <v>0</v>
      </c>
    </row>
    <row r="2" spans="1:17" x14ac:dyDescent="0.2">
      <c r="A2" s="1"/>
    </row>
    <row r="3" spans="1:17" x14ac:dyDescent="0.2">
      <c r="A3" s="1" t="str">
        <f>A10</f>
        <v>Tabell 3 - 2  - A4 -  Tid på venteliste for sykehjemsplass pr. 31.12. - venter i eget hjem</v>
      </c>
    </row>
    <row r="4" spans="1:17" x14ac:dyDescent="0.2">
      <c r="A4" s="1" t="str">
        <f>A37</f>
        <v>Tabell 3 - 2  - A4 -  Tid på venteliste for sykehjemsplass pr. 31.12. - venter i andre institusjoner</v>
      </c>
    </row>
    <row r="5" spans="1:17" x14ac:dyDescent="0.2">
      <c r="A5" s="1" t="str">
        <f>A63</f>
        <v>Tabell 3 - 2  - A5 -  Tid på venteliste for sykehjemsplass pr. 31.12. - venter i korttidsplass i sykehjem   1)</v>
      </c>
    </row>
    <row r="6" spans="1:17" ht="15.75" x14ac:dyDescent="0.25">
      <c r="A6" s="60" t="str">
        <f>A91</f>
        <v>Tabell 3 - 2  - A6 -  Tid på venteliste for sykehjemsplass pr. 31.12. - sum alle kategorier</v>
      </c>
      <c r="B6" s="61"/>
      <c r="C6" s="61"/>
      <c r="D6" s="61"/>
      <c r="E6" s="61"/>
      <c r="F6" s="61"/>
      <c r="G6" s="61"/>
      <c r="H6" s="62" t="s">
        <v>52</v>
      </c>
      <c r="I6" s="61"/>
      <c r="J6" s="61"/>
      <c r="K6" s="61"/>
      <c r="L6" s="95"/>
    </row>
    <row r="7" spans="1:17" x14ac:dyDescent="0.2">
      <c r="A7" s="63" t="str">
        <f>A117</f>
        <v>Tabell 3 - 2  - A7 -  Tid på venteliste for plass ved et bestemt sykehjem ("Fritt sykehjemsvalg") pr. 31.12.</v>
      </c>
      <c r="B7" s="6"/>
      <c r="C7" s="6"/>
      <c r="D7" s="6"/>
      <c r="E7" s="6"/>
      <c r="F7" s="6"/>
      <c r="G7" s="6"/>
      <c r="H7" s="6"/>
    </row>
    <row r="10" spans="1:17" s="8" customFormat="1" ht="24" customHeight="1" thickBot="1" x14ac:dyDescent="0.25">
      <c r="A10" s="966" t="s">
        <v>554</v>
      </c>
      <c r="L10" s="96"/>
    </row>
    <row r="11" spans="1:17" s="11" customFormat="1" ht="25.5" customHeight="1" thickBot="1" x14ac:dyDescent="0.25">
      <c r="A11" s="989"/>
      <c r="B11" s="990"/>
      <c r="C11" s="1831" t="s">
        <v>53</v>
      </c>
      <c r="D11" s="1831"/>
      <c r="E11" s="1831"/>
      <c r="F11" s="1831"/>
      <c r="G11" s="1831"/>
      <c r="H11" s="1831"/>
      <c r="I11" s="1832"/>
      <c r="J11" s="991"/>
      <c r="K11" s="992"/>
      <c r="L11" s="993"/>
      <c r="M11" s="907"/>
    </row>
    <row r="12" spans="1:17" s="11" customFormat="1" ht="48.75" customHeight="1" thickBot="1" x14ac:dyDescent="0.25">
      <c r="A12" s="994" t="s">
        <v>2</v>
      </c>
      <c r="B12" s="931" t="s">
        <v>3</v>
      </c>
      <c r="C12" s="935" t="s">
        <v>54</v>
      </c>
      <c r="D12" s="936" t="s">
        <v>55</v>
      </c>
      <c r="E12" s="936" t="s">
        <v>56</v>
      </c>
      <c r="F12" s="936" t="s">
        <v>57</v>
      </c>
      <c r="G12" s="936" t="s">
        <v>58</v>
      </c>
      <c r="H12" s="936" t="s">
        <v>59</v>
      </c>
      <c r="I12" s="934" t="s">
        <v>60</v>
      </c>
      <c r="J12" s="995" t="s">
        <v>61</v>
      </c>
      <c r="K12" s="996" t="s">
        <v>62</v>
      </c>
      <c r="L12" s="997" t="s">
        <v>63</v>
      </c>
      <c r="M12" s="908"/>
      <c r="O12" s="11" t="s">
        <v>161</v>
      </c>
    </row>
    <row r="13" spans="1:17" ht="12.95" customHeight="1" x14ac:dyDescent="0.2">
      <c r="A13" s="998">
        <v>1</v>
      </c>
      <c r="B13" s="940" t="s">
        <v>15</v>
      </c>
      <c r="C13" s="1052">
        <v>0</v>
      </c>
      <c r="D13" s="1053">
        <v>0</v>
      </c>
      <c r="E13" s="1053">
        <v>0</v>
      </c>
      <c r="F13" s="1053">
        <v>0</v>
      </c>
      <c r="G13" s="1053">
        <v>0</v>
      </c>
      <c r="H13" s="1053">
        <v>0</v>
      </c>
      <c r="I13" s="1054">
        <v>0</v>
      </c>
      <c r="J13" s="1001">
        <f t="shared" ref="J13:J27" si="0">SUM(C13:I13)</f>
        <v>0</v>
      </c>
      <c r="K13" s="1002">
        <f t="shared" ref="K13:K28" si="1">IF(J13=0,0,(C13*15+D13*45+E13*75+F13*105+G13*150+H13*270+I13*365)/J13)</f>
        <v>0</v>
      </c>
      <c r="L13" s="1003">
        <f>J13/(kriteriebefolkning!$P$5+kriteriebefolkning!$Q$5+kriteriebefolkning!$R$5)</f>
        <v>0</v>
      </c>
      <c r="M13" s="909"/>
    </row>
    <row r="14" spans="1:17" ht="12.95" customHeight="1" x14ac:dyDescent="0.2">
      <c r="A14" s="1004">
        <v>2</v>
      </c>
      <c r="B14" s="943" t="s">
        <v>16</v>
      </c>
      <c r="C14" s="1055">
        <v>0</v>
      </c>
      <c r="D14" s="1018">
        <v>0</v>
      </c>
      <c r="E14" s="1018">
        <v>0</v>
      </c>
      <c r="F14" s="1018">
        <v>0</v>
      </c>
      <c r="G14" s="1018">
        <v>0</v>
      </c>
      <c r="H14" s="1018">
        <v>0</v>
      </c>
      <c r="I14" s="1056">
        <v>0</v>
      </c>
      <c r="J14" s="1007">
        <f t="shared" si="0"/>
        <v>0</v>
      </c>
      <c r="K14" s="1008">
        <f t="shared" si="1"/>
        <v>0</v>
      </c>
      <c r="L14" s="1009">
        <f>J14/(kriteriebefolkning!$P$6+kriteriebefolkning!$Q$6+kriteriebefolkning!$R$6)</f>
        <v>0</v>
      </c>
      <c r="M14" s="909"/>
    </row>
    <row r="15" spans="1:17" ht="12.95" customHeight="1" x14ac:dyDescent="0.2">
      <c r="A15" s="1004">
        <v>3</v>
      </c>
      <c r="B15" s="943" t="s">
        <v>17</v>
      </c>
      <c r="C15" s="1055">
        <v>0</v>
      </c>
      <c r="D15" s="1018">
        <v>0</v>
      </c>
      <c r="E15" s="1018">
        <v>0</v>
      </c>
      <c r="F15" s="1018">
        <v>0</v>
      </c>
      <c r="G15" s="1018">
        <v>0</v>
      </c>
      <c r="H15" s="1018">
        <v>1</v>
      </c>
      <c r="I15" s="1056">
        <v>0</v>
      </c>
      <c r="J15" s="1007">
        <f t="shared" si="0"/>
        <v>1</v>
      </c>
      <c r="K15" s="1008">
        <f t="shared" si="1"/>
        <v>270</v>
      </c>
      <c r="L15" s="1009">
        <f>J15/(kriteriebefolkning!$P$7+kriteriebefolkning!$Q$7+kriteriebefolkning!$R$7)</f>
        <v>1.4064697609001407E-3</v>
      </c>
      <c r="M15" s="909"/>
      <c r="Q15" s="2" t="s">
        <v>161</v>
      </c>
    </row>
    <row r="16" spans="1:17" ht="12.95" customHeight="1" x14ac:dyDescent="0.2">
      <c r="A16" s="1004">
        <v>4</v>
      </c>
      <c r="B16" s="943" t="s">
        <v>18</v>
      </c>
      <c r="C16" s="1055">
        <v>0</v>
      </c>
      <c r="D16" s="1018">
        <v>1</v>
      </c>
      <c r="E16" s="1018">
        <v>0</v>
      </c>
      <c r="F16" s="1018">
        <v>0</v>
      </c>
      <c r="G16" s="1018">
        <v>0</v>
      </c>
      <c r="H16" s="1018">
        <v>0</v>
      </c>
      <c r="I16" s="1056">
        <v>0</v>
      </c>
      <c r="J16" s="1007">
        <f t="shared" si="0"/>
        <v>1</v>
      </c>
      <c r="K16" s="1008">
        <f t="shared" si="1"/>
        <v>45</v>
      </c>
      <c r="L16" s="1009">
        <f>J16/(kriteriebefolkning!$P$8+kriteriebefolkning!$Q$8+kriteriebefolkning!$R$8)</f>
        <v>1.4388489208633094E-3</v>
      </c>
      <c r="M16" s="909"/>
    </row>
    <row r="17" spans="1:13" ht="12.95" customHeight="1" x14ac:dyDescent="0.2">
      <c r="A17" s="1004">
        <v>5</v>
      </c>
      <c r="B17" s="943" t="s">
        <v>19</v>
      </c>
      <c r="C17" s="1055">
        <v>2</v>
      </c>
      <c r="D17" s="1018">
        <v>1</v>
      </c>
      <c r="E17" s="1018">
        <v>0</v>
      </c>
      <c r="F17" s="1018">
        <v>0</v>
      </c>
      <c r="G17" s="1018">
        <v>0</v>
      </c>
      <c r="H17" s="1018">
        <v>1</v>
      </c>
      <c r="I17" s="1056">
        <v>0</v>
      </c>
      <c r="J17" s="1007">
        <f t="shared" si="0"/>
        <v>4</v>
      </c>
      <c r="K17" s="1008">
        <f t="shared" si="1"/>
        <v>86.25</v>
      </c>
      <c r="L17" s="1009">
        <f>J17/(kriteriebefolkning!$P$9+kriteriebefolkning!$Q$9+kriteriebefolkning!$R$9)</f>
        <v>2.0356234096692112E-3</v>
      </c>
      <c r="M17" s="909"/>
    </row>
    <row r="18" spans="1:13" ht="18.75" customHeight="1" x14ac:dyDescent="0.2">
      <c r="A18" s="1010">
        <v>6</v>
      </c>
      <c r="B18" s="946" t="s">
        <v>20</v>
      </c>
      <c r="C18" s="1055">
        <v>1</v>
      </c>
      <c r="D18" s="1018">
        <v>1</v>
      </c>
      <c r="E18" s="1018">
        <v>0</v>
      </c>
      <c r="F18" s="1018">
        <v>0</v>
      </c>
      <c r="G18" s="1018">
        <v>0</v>
      </c>
      <c r="H18" s="1018">
        <v>0</v>
      </c>
      <c r="I18" s="1056">
        <v>0</v>
      </c>
      <c r="J18" s="1007">
        <f t="shared" si="0"/>
        <v>2</v>
      </c>
      <c r="K18" s="1008">
        <f t="shared" si="1"/>
        <v>30</v>
      </c>
      <c r="L18" s="1009">
        <f>J18/(kriteriebefolkning!$P$10+kriteriebefolkning!$Q$10+kriteriebefolkning!$R$10)</f>
        <v>1.2787723785166241E-3</v>
      </c>
      <c r="M18" s="909"/>
    </row>
    <row r="19" spans="1:13" ht="12.95" customHeight="1" x14ac:dyDescent="0.2">
      <c r="A19" s="1010">
        <v>7</v>
      </c>
      <c r="B19" s="946" t="s">
        <v>21</v>
      </c>
      <c r="C19" s="1055">
        <v>0</v>
      </c>
      <c r="D19" s="1018">
        <v>1</v>
      </c>
      <c r="E19" s="1018">
        <v>1</v>
      </c>
      <c r="F19" s="1018">
        <v>0</v>
      </c>
      <c r="G19" s="1018">
        <v>1</v>
      </c>
      <c r="H19" s="1018">
        <v>0</v>
      </c>
      <c r="I19" s="1056">
        <v>0</v>
      </c>
      <c r="J19" s="1007">
        <f t="shared" si="0"/>
        <v>3</v>
      </c>
      <c r="K19" s="1008">
        <f t="shared" si="1"/>
        <v>90</v>
      </c>
      <c r="L19" s="1009">
        <f>J19/(kriteriebefolkning!$P$11+kriteriebefolkning!$Q$11+kriteriebefolkning!$R$11)</f>
        <v>1.4591439688715954E-3</v>
      </c>
      <c r="M19" s="909"/>
    </row>
    <row r="20" spans="1:13" ht="12.95" customHeight="1" x14ac:dyDescent="0.2">
      <c r="A20" s="1004">
        <v>8</v>
      </c>
      <c r="B20" s="943" t="s">
        <v>22</v>
      </c>
      <c r="C20" s="1055">
        <v>2</v>
      </c>
      <c r="D20" s="1018">
        <v>0</v>
      </c>
      <c r="E20" s="1018">
        <v>0</v>
      </c>
      <c r="F20" s="1018">
        <v>0</v>
      </c>
      <c r="G20" s="1018">
        <v>0</v>
      </c>
      <c r="H20" s="1018">
        <v>0</v>
      </c>
      <c r="I20" s="1056">
        <v>0</v>
      </c>
      <c r="J20" s="1007">
        <f t="shared" si="0"/>
        <v>2</v>
      </c>
      <c r="K20" s="1008">
        <f t="shared" si="1"/>
        <v>15</v>
      </c>
      <c r="L20" s="1009">
        <f>J20/(kriteriebefolkning!$P$12+kriteriebefolkning!$Q$12+kriteriebefolkning!$R$12)</f>
        <v>1.048767697954903E-3</v>
      </c>
      <c r="M20" s="909"/>
    </row>
    <row r="21" spans="1:13" ht="12.95" customHeight="1" x14ac:dyDescent="0.2">
      <c r="A21" s="1004">
        <v>9</v>
      </c>
      <c r="B21" s="943" t="s">
        <v>23</v>
      </c>
      <c r="C21" s="1055">
        <v>0</v>
      </c>
      <c r="D21" s="1018">
        <v>0</v>
      </c>
      <c r="E21" s="1018">
        <v>0</v>
      </c>
      <c r="F21" s="1018">
        <v>0</v>
      </c>
      <c r="G21" s="1018">
        <v>0</v>
      </c>
      <c r="H21" s="1018">
        <v>0</v>
      </c>
      <c r="I21" s="1056">
        <v>0</v>
      </c>
      <c r="J21" s="1007">
        <f t="shared" si="0"/>
        <v>0</v>
      </c>
      <c r="K21" s="1008">
        <f t="shared" si="1"/>
        <v>0</v>
      </c>
      <c r="L21" s="1009">
        <f>J21/(kriteriebefolkning!$P$13+kriteriebefolkning!$Q$13+kriteriebefolkning!$R$13)</f>
        <v>0</v>
      </c>
      <c r="M21" s="909"/>
    </row>
    <row r="22" spans="1:13" ht="12.95" customHeight="1" x14ac:dyDescent="0.2">
      <c r="A22" s="1004">
        <v>10</v>
      </c>
      <c r="B22" s="943" t="s">
        <v>24</v>
      </c>
      <c r="C22" s="1055">
        <v>0</v>
      </c>
      <c r="D22" s="1018">
        <v>0</v>
      </c>
      <c r="E22" s="1018">
        <v>0</v>
      </c>
      <c r="F22" s="1018">
        <v>0</v>
      </c>
      <c r="G22" s="1018">
        <v>0</v>
      </c>
      <c r="H22" s="1018">
        <v>0</v>
      </c>
      <c r="I22" s="1056">
        <v>0</v>
      </c>
      <c r="J22" s="1007">
        <f t="shared" si="0"/>
        <v>0</v>
      </c>
      <c r="K22" s="1008">
        <f t="shared" si="1"/>
        <v>0</v>
      </c>
      <c r="L22" s="1009">
        <f>J22/(kriteriebefolkning!$P$14+kriteriebefolkning!$Q$14+kriteriebefolkning!$R$14)</f>
        <v>0</v>
      </c>
      <c r="M22" s="909"/>
    </row>
    <row r="23" spans="1:13" ht="19.5" customHeight="1" x14ac:dyDescent="0.2">
      <c r="A23" s="1010">
        <v>11</v>
      </c>
      <c r="B23" s="946" t="s">
        <v>25</v>
      </c>
      <c r="C23" s="1055">
        <v>1</v>
      </c>
      <c r="D23" s="1018">
        <v>0</v>
      </c>
      <c r="E23" s="1018">
        <v>0</v>
      </c>
      <c r="F23" s="1018">
        <v>0</v>
      </c>
      <c r="G23" s="1018">
        <v>0</v>
      </c>
      <c r="H23" s="1018">
        <v>0</v>
      </c>
      <c r="I23" s="1056">
        <v>0</v>
      </c>
      <c r="J23" s="1007">
        <f t="shared" si="0"/>
        <v>1</v>
      </c>
      <c r="K23" s="1008">
        <f t="shared" si="1"/>
        <v>15</v>
      </c>
      <c r="L23" s="1009">
        <f>J23/(kriteriebefolkning!$P$15+kriteriebefolkning!$Q$15+kriteriebefolkning!$R$15)</f>
        <v>1.0111223458038423E-3</v>
      </c>
      <c r="M23" s="909"/>
    </row>
    <row r="24" spans="1:13" ht="12.95" customHeight="1" x14ac:dyDescent="0.2">
      <c r="A24" s="1004">
        <v>12</v>
      </c>
      <c r="B24" s="943" t="s">
        <v>26</v>
      </c>
      <c r="C24" s="1055">
        <v>0</v>
      </c>
      <c r="D24" s="1018">
        <v>0</v>
      </c>
      <c r="E24" s="1018">
        <v>0</v>
      </c>
      <c r="F24" s="1018">
        <v>0</v>
      </c>
      <c r="G24" s="1018">
        <v>0</v>
      </c>
      <c r="H24" s="1018">
        <v>0</v>
      </c>
      <c r="I24" s="1056">
        <v>0</v>
      </c>
      <c r="J24" s="1007">
        <f t="shared" si="0"/>
        <v>0</v>
      </c>
      <c r="K24" s="1008">
        <f t="shared" si="1"/>
        <v>0</v>
      </c>
      <c r="L24" s="1009">
        <f>J24/(kriteriebefolkning!$P$16+kriteriebefolkning!$Q$16+kriteriebefolkning!$R$16)</f>
        <v>0</v>
      </c>
      <c r="M24" s="909"/>
    </row>
    <row r="25" spans="1:13" ht="12.95" customHeight="1" x14ac:dyDescent="0.2">
      <c r="A25" s="1004">
        <v>13</v>
      </c>
      <c r="B25" s="943" t="s">
        <v>27</v>
      </c>
      <c r="C25" s="1055">
        <v>1</v>
      </c>
      <c r="D25" s="1018">
        <v>0</v>
      </c>
      <c r="E25" s="1018">
        <v>1</v>
      </c>
      <c r="F25" s="1018">
        <v>0</v>
      </c>
      <c r="G25" s="1018">
        <v>0</v>
      </c>
      <c r="H25" s="1018">
        <v>0</v>
      </c>
      <c r="I25" s="1056">
        <v>0</v>
      </c>
      <c r="J25" s="1007">
        <f t="shared" si="0"/>
        <v>2</v>
      </c>
      <c r="K25" s="1008">
        <f t="shared" si="1"/>
        <v>45</v>
      </c>
      <c r="L25" s="1009">
        <f>J25/(kriteriebefolkning!$P$17+kriteriebefolkning!$Q$17+kriteriebefolkning!$R$17)</f>
        <v>6.925207756232687E-4</v>
      </c>
      <c r="M25" s="909"/>
    </row>
    <row r="26" spans="1:13" ht="12.95" customHeight="1" x14ac:dyDescent="0.2">
      <c r="A26" s="1004">
        <v>14</v>
      </c>
      <c r="B26" s="943" t="s">
        <v>28</v>
      </c>
      <c r="C26" s="1055">
        <v>0</v>
      </c>
      <c r="D26" s="1018">
        <v>0</v>
      </c>
      <c r="E26" s="1018">
        <v>0</v>
      </c>
      <c r="F26" s="1018">
        <v>0</v>
      </c>
      <c r="G26" s="1018">
        <v>3</v>
      </c>
      <c r="H26" s="1018">
        <v>1</v>
      </c>
      <c r="I26" s="1056">
        <v>0</v>
      </c>
      <c r="J26" s="1007">
        <f t="shared" si="0"/>
        <v>4</v>
      </c>
      <c r="K26" s="1008">
        <f t="shared" si="1"/>
        <v>180</v>
      </c>
      <c r="L26" s="1009">
        <f>J26/(kriteriebefolkning!$P$18+kriteriebefolkning!$Q$18+kriteriebefolkning!$R$18)</f>
        <v>1.5710919088766694E-3</v>
      </c>
      <c r="M26" s="909"/>
    </row>
    <row r="27" spans="1:13" ht="12.95" customHeight="1" thickBot="1" x14ac:dyDescent="0.25">
      <c r="A27" s="1011">
        <v>15</v>
      </c>
      <c r="B27" s="1012" t="s">
        <v>29</v>
      </c>
      <c r="C27" s="1057">
        <v>2</v>
      </c>
      <c r="D27" s="1058">
        <v>1</v>
      </c>
      <c r="E27" s="1058">
        <v>0</v>
      </c>
      <c r="F27" s="1058">
        <v>0</v>
      </c>
      <c r="G27" s="1058">
        <v>0</v>
      </c>
      <c r="H27" s="1058">
        <v>0</v>
      </c>
      <c r="I27" s="1059">
        <v>1</v>
      </c>
      <c r="J27" s="1013">
        <f t="shared" si="0"/>
        <v>4</v>
      </c>
      <c r="K27" s="1014">
        <f t="shared" si="1"/>
        <v>110</v>
      </c>
      <c r="L27" s="1015">
        <f>J27/(kriteriebefolkning!$P$19+kriteriebefolkning!$Q$19+kriteriebefolkning!$R$19)</f>
        <v>6.3091482649842269E-3</v>
      </c>
      <c r="M27" s="909"/>
    </row>
    <row r="28" spans="1:13" s="827" customFormat="1" ht="22.5" customHeight="1" x14ac:dyDescent="0.2">
      <c r="A28" s="1033"/>
      <c r="B28" s="1564" t="s">
        <v>519</v>
      </c>
      <c r="C28" s="1565">
        <f t="shared" ref="C28:J28" si="2">SUM(C13:C27)</f>
        <v>9</v>
      </c>
      <c r="D28" s="1034">
        <f t="shared" si="2"/>
        <v>5</v>
      </c>
      <c r="E28" s="1034">
        <f t="shared" si="2"/>
        <v>2</v>
      </c>
      <c r="F28" s="1034">
        <f t="shared" si="2"/>
        <v>0</v>
      </c>
      <c r="G28" s="1034">
        <f t="shared" si="2"/>
        <v>4</v>
      </c>
      <c r="H28" s="1034">
        <f t="shared" si="2"/>
        <v>3</v>
      </c>
      <c r="I28" s="1566">
        <f t="shared" si="2"/>
        <v>1</v>
      </c>
      <c r="J28" s="1569">
        <f t="shared" si="2"/>
        <v>24</v>
      </c>
      <c r="K28" s="1576">
        <f t="shared" si="1"/>
        <v>95.208333333333329</v>
      </c>
      <c r="L28" s="1567">
        <f>J28/(kriteriebefolkning!$P$4+kriteriebefolkning!$Q$4+kriteriebefolkning!$R$4)</f>
        <v>1.129677571193222E-3</v>
      </c>
      <c r="M28" s="227"/>
    </row>
    <row r="29" spans="1:13" s="827" customFormat="1" ht="22.5" customHeight="1" thickBot="1" x14ac:dyDescent="0.25">
      <c r="A29" s="1037"/>
      <c r="B29" s="1357" t="s">
        <v>489</v>
      </c>
      <c r="C29" s="1373">
        <v>13</v>
      </c>
      <c r="D29" s="1040">
        <v>4</v>
      </c>
      <c r="E29" s="1040">
        <v>5</v>
      </c>
      <c r="F29" s="1040">
        <v>1</v>
      </c>
      <c r="G29" s="1040">
        <v>3</v>
      </c>
      <c r="H29" s="1040">
        <v>5</v>
      </c>
      <c r="I29" s="1374">
        <v>0</v>
      </c>
      <c r="J29" s="1570">
        <v>31</v>
      </c>
      <c r="K29" s="1577">
        <v>85.645161290322577</v>
      </c>
      <c r="L29" s="1568">
        <v>1.4342555750902193E-3</v>
      </c>
      <c r="M29" s="227"/>
    </row>
    <row r="30" spans="1:13" s="827" customFormat="1" ht="22.5" customHeight="1" x14ac:dyDescent="0.2">
      <c r="A30" s="1348"/>
      <c r="B30" s="1350" t="s">
        <v>451</v>
      </c>
      <c r="C30" s="1562">
        <v>7</v>
      </c>
      <c r="D30" s="1349">
        <v>10</v>
      </c>
      <c r="E30" s="1349">
        <v>1</v>
      </c>
      <c r="F30" s="1349">
        <v>1</v>
      </c>
      <c r="G30" s="1349">
        <v>2</v>
      </c>
      <c r="H30" s="1349">
        <v>0</v>
      </c>
      <c r="I30" s="1563">
        <v>0</v>
      </c>
      <c r="J30" s="1571">
        <v>21</v>
      </c>
      <c r="K30" s="1578">
        <v>49.285714285714285</v>
      </c>
      <c r="L30" s="1574">
        <v>9.715924863514389E-4</v>
      </c>
      <c r="M30" s="227"/>
    </row>
    <row r="31" spans="1:13" ht="22.5" customHeight="1" x14ac:dyDescent="0.2">
      <c r="A31" s="1016"/>
      <c r="B31" s="1351" t="s">
        <v>215</v>
      </c>
      <c r="C31" s="1055">
        <v>7</v>
      </c>
      <c r="D31" s="1018">
        <v>1</v>
      </c>
      <c r="E31" s="1018">
        <v>2</v>
      </c>
      <c r="F31" s="1018">
        <v>4</v>
      </c>
      <c r="G31" s="1018">
        <v>1</v>
      </c>
      <c r="H31" s="1018">
        <v>2</v>
      </c>
      <c r="I31" s="1056">
        <v>0</v>
      </c>
      <c r="J31" s="1572">
        <v>17</v>
      </c>
      <c r="K31" s="1579">
        <v>82.941176470588232</v>
      </c>
      <c r="L31" s="1575">
        <v>7.5981049432376864E-4</v>
      </c>
      <c r="M31" s="227"/>
    </row>
    <row r="32" spans="1:13" s="37" customFormat="1" ht="22.5" customHeight="1" thickBot="1" x14ac:dyDescent="0.25">
      <c r="A32" s="1019"/>
      <c r="B32" s="1020" t="s">
        <v>160</v>
      </c>
      <c r="C32" s="1352">
        <v>8</v>
      </c>
      <c r="D32" s="1021">
        <v>6</v>
      </c>
      <c r="E32" s="1021">
        <v>4</v>
      </c>
      <c r="F32" s="1021">
        <v>2</v>
      </c>
      <c r="G32" s="1021">
        <v>3</v>
      </c>
      <c r="H32" s="1021">
        <v>4</v>
      </c>
      <c r="I32" s="1353">
        <v>1</v>
      </c>
      <c r="J32" s="1573">
        <v>28</v>
      </c>
      <c r="K32" s="1580">
        <v>99.821428571428569</v>
      </c>
      <c r="L32" s="1022">
        <v>1.5614543832255187E-3</v>
      </c>
      <c r="M32" s="59"/>
    </row>
    <row r="33" spans="1:13" customFormat="1" ht="12.75" x14ac:dyDescent="0.2">
      <c r="A33" s="1023" t="s">
        <v>64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227"/>
    </row>
    <row r="34" spans="1:13" customFormat="1" ht="12.75" x14ac:dyDescent="0.2">
      <c r="A34" s="1023" t="s">
        <v>65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227"/>
    </row>
    <row r="35" spans="1:13" customFormat="1" ht="12.75" x14ac:dyDescent="0.2">
      <c r="A35" s="286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</row>
    <row r="36" spans="1:13" x14ac:dyDescent="0.2">
      <c r="A36" s="986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</row>
    <row r="37" spans="1:13" customFormat="1" ht="21.75" customHeight="1" thickBot="1" x14ac:dyDescent="0.25">
      <c r="A37" s="966" t="s">
        <v>555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227"/>
    </row>
    <row r="38" spans="1:13" s="11" customFormat="1" ht="19.5" customHeight="1" thickBot="1" x14ac:dyDescent="0.25">
      <c r="A38" s="989"/>
      <c r="B38" s="990"/>
      <c r="C38" s="1831" t="s">
        <v>53</v>
      </c>
      <c r="D38" s="1831"/>
      <c r="E38" s="1831"/>
      <c r="F38" s="1831"/>
      <c r="G38" s="1831"/>
      <c r="H38" s="1831"/>
      <c r="I38" s="1831"/>
      <c r="J38" s="991"/>
      <c r="K38" s="992"/>
      <c r="L38" s="993"/>
      <c r="M38" s="908"/>
    </row>
    <row r="39" spans="1:13" s="11" customFormat="1" ht="51.75" customHeight="1" thickBot="1" x14ac:dyDescent="0.25">
      <c r="A39" s="994" t="s">
        <v>2</v>
      </c>
      <c r="B39" s="931" t="s">
        <v>3</v>
      </c>
      <c r="C39" s="935" t="s">
        <v>54</v>
      </c>
      <c r="D39" s="936" t="s">
        <v>55</v>
      </c>
      <c r="E39" s="936" t="s">
        <v>56</v>
      </c>
      <c r="F39" s="936" t="s">
        <v>57</v>
      </c>
      <c r="G39" s="936" t="s">
        <v>58</v>
      </c>
      <c r="H39" s="936" t="s">
        <v>59</v>
      </c>
      <c r="I39" s="934" t="s">
        <v>60</v>
      </c>
      <c r="J39" s="938" t="s">
        <v>61</v>
      </c>
      <c r="K39" s="938" t="s">
        <v>62</v>
      </c>
      <c r="L39" s="1024" t="s">
        <v>190</v>
      </c>
      <c r="M39" s="908"/>
    </row>
    <row r="40" spans="1:13" customFormat="1" ht="12.95" customHeight="1" x14ac:dyDescent="0.2">
      <c r="A40" s="998">
        <v>1</v>
      </c>
      <c r="B40" s="940" t="s">
        <v>15</v>
      </c>
      <c r="C40" s="1052">
        <v>0</v>
      </c>
      <c r="D40" s="1053">
        <v>0</v>
      </c>
      <c r="E40" s="1053">
        <v>0</v>
      </c>
      <c r="F40" s="1053">
        <v>0</v>
      </c>
      <c r="G40" s="1053">
        <v>0</v>
      </c>
      <c r="H40" s="1053">
        <v>0</v>
      </c>
      <c r="I40" s="1054">
        <v>0</v>
      </c>
      <c r="J40" s="1025">
        <f t="shared" ref="J40:J54" si="3">SUM(C40:I40)</f>
        <v>0</v>
      </c>
      <c r="K40" s="1026">
        <f t="shared" ref="K40:K55" si="4">IF(J40=0,0,(C40*15+D40*45+E40*75+F40*105+G40*150+H40*270+I40*365)/J40)</f>
        <v>0</v>
      </c>
      <c r="L40" s="1003">
        <f>J40/(kriteriebefolkning!$P$5+kriteriebefolkning!$Q$5+kriteriebefolkning!$R$5)</f>
        <v>0</v>
      </c>
      <c r="M40" s="227"/>
    </row>
    <row r="41" spans="1:13" customFormat="1" ht="12.95" customHeight="1" x14ac:dyDescent="0.2">
      <c r="A41" s="1004">
        <v>2</v>
      </c>
      <c r="B41" s="943" t="s">
        <v>16</v>
      </c>
      <c r="C41" s="1055">
        <v>0</v>
      </c>
      <c r="D41" s="1018">
        <v>0</v>
      </c>
      <c r="E41" s="1018">
        <v>0</v>
      </c>
      <c r="F41" s="1018">
        <v>0</v>
      </c>
      <c r="G41" s="1018">
        <v>0</v>
      </c>
      <c r="H41" s="1018">
        <v>0</v>
      </c>
      <c r="I41" s="1056">
        <v>0</v>
      </c>
      <c r="J41" s="1027">
        <f t="shared" si="3"/>
        <v>0</v>
      </c>
      <c r="K41" s="1028">
        <f t="shared" si="4"/>
        <v>0</v>
      </c>
      <c r="L41" s="1009">
        <f>J41/(kriteriebefolkning!$P$6+kriteriebefolkning!$Q$6+kriteriebefolkning!$R$6)</f>
        <v>0</v>
      </c>
      <c r="M41" s="227"/>
    </row>
    <row r="42" spans="1:13" customFormat="1" ht="12.95" customHeight="1" x14ac:dyDescent="0.2">
      <c r="A42" s="1004">
        <v>3</v>
      </c>
      <c r="B42" s="943" t="s">
        <v>17</v>
      </c>
      <c r="C42" s="1055">
        <v>0</v>
      </c>
      <c r="D42" s="1018">
        <v>1</v>
      </c>
      <c r="E42" s="1018">
        <v>0</v>
      </c>
      <c r="F42" s="1018">
        <v>0</v>
      </c>
      <c r="G42" s="1018">
        <v>0</v>
      </c>
      <c r="H42" s="1018">
        <v>0</v>
      </c>
      <c r="I42" s="1056">
        <v>0</v>
      </c>
      <c r="J42" s="1027">
        <f t="shared" si="3"/>
        <v>1</v>
      </c>
      <c r="K42" s="1028">
        <f t="shared" si="4"/>
        <v>45</v>
      </c>
      <c r="L42" s="1009">
        <f>J42/(kriteriebefolkning!$P$7+kriteriebefolkning!$Q$7+kriteriebefolkning!$R$7)</f>
        <v>1.4064697609001407E-3</v>
      </c>
      <c r="M42" s="227"/>
    </row>
    <row r="43" spans="1:13" customFormat="1" ht="12.95" customHeight="1" x14ac:dyDescent="0.2">
      <c r="A43" s="1004">
        <v>4</v>
      </c>
      <c r="B43" s="943" t="s">
        <v>18</v>
      </c>
      <c r="C43" s="1055">
        <v>0</v>
      </c>
      <c r="D43" s="1018">
        <v>0</v>
      </c>
      <c r="E43" s="1018">
        <v>0</v>
      </c>
      <c r="F43" s="1018">
        <v>0</v>
      </c>
      <c r="G43" s="1018">
        <v>0</v>
      </c>
      <c r="H43" s="1018">
        <v>0</v>
      </c>
      <c r="I43" s="1056">
        <v>0</v>
      </c>
      <c r="J43" s="1027">
        <f t="shared" si="3"/>
        <v>0</v>
      </c>
      <c r="K43" s="1028">
        <f t="shared" si="4"/>
        <v>0</v>
      </c>
      <c r="L43" s="1009">
        <f>J43/(kriteriebefolkning!$P$8+kriteriebefolkning!$Q$8+kriteriebefolkning!$R$8)</f>
        <v>0</v>
      </c>
      <c r="M43" s="227"/>
    </row>
    <row r="44" spans="1:13" customFormat="1" ht="12.95" customHeight="1" x14ac:dyDescent="0.2">
      <c r="A44" s="1004">
        <v>5</v>
      </c>
      <c r="B44" s="943" t="s">
        <v>19</v>
      </c>
      <c r="C44" s="1055">
        <v>0</v>
      </c>
      <c r="D44" s="1018">
        <v>0</v>
      </c>
      <c r="E44" s="1018">
        <v>0</v>
      </c>
      <c r="F44" s="1018">
        <v>0</v>
      </c>
      <c r="G44" s="1018">
        <v>0</v>
      </c>
      <c r="H44" s="1018">
        <v>0</v>
      </c>
      <c r="I44" s="1056">
        <v>0</v>
      </c>
      <c r="J44" s="1027">
        <f t="shared" si="3"/>
        <v>0</v>
      </c>
      <c r="K44" s="1028">
        <f t="shared" si="4"/>
        <v>0</v>
      </c>
      <c r="L44" s="1009">
        <f>J44/(kriteriebefolkning!$P$9+kriteriebefolkning!$Q$9+kriteriebefolkning!$R$9)</f>
        <v>0</v>
      </c>
      <c r="M44" s="227"/>
    </row>
    <row r="45" spans="1:13" customFormat="1" ht="18.75" customHeight="1" x14ac:dyDescent="0.2">
      <c r="A45" s="1010">
        <v>6</v>
      </c>
      <c r="B45" s="946" t="s">
        <v>20</v>
      </c>
      <c r="C45" s="1055">
        <v>0</v>
      </c>
      <c r="D45" s="1018">
        <v>0</v>
      </c>
      <c r="E45" s="1018">
        <v>0</v>
      </c>
      <c r="F45" s="1018">
        <v>0</v>
      </c>
      <c r="G45" s="1018">
        <v>0</v>
      </c>
      <c r="H45" s="1018">
        <v>0</v>
      </c>
      <c r="I45" s="1056">
        <v>0</v>
      </c>
      <c r="J45" s="1027">
        <f t="shared" si="3"/>
        <v>0</v>
      </c>
      <c r="K45" s="1028">
        <f t="shared" si="4"/>
        <v>0</v>
      </c>
      <c r="L45" s="1009">
        <f>J45/(kriteriebefolkning!$P$10+kriteriebefolkning!$Q$10+kriteriebefolkning!$R$10)</f>
        <v>0</v>
      </c>
      <c r="M45" s="227"/>
    </row>
    <row r="46" spans="1:13" customFormat="1" ht="12.95" customHeight="1" x14ac:dyDescent="0.2">
      <c r="A46" s="1010">
        <v>7</v>
      </c>
      <c r="B46" s="946" t="s">
        <v>21</v>
      </c>
      <c r="C46" s="1055">
        <v>0</v>
      </c>
      <c r="D46" s="1018">
        <v>0</v>
      </c>
      <c r="E46" s="1018">
        <v>0</v>
      </c>
      <c r="F46" s="1018">
        <v>0</v>
      </c>
      <c r="G46" s="1018">
        <v>0</v>
      </c>
      <c r="H46" s="1018">
        <v>0</v>
      </c>
      <c r="I46" s="1056">
        <v>0</v>
      </c>
      <c r="J46" s="1027">
        <f t="shared" si="3"/>
        <v>0</v>
      </c>
      <c r="K46" s="1028">
        <f t="shared" si="4"/>
        <v>0</v>
      </c>
      <c r="L46" s="1009">
        <f>J46/(kriteriebefolkning!$P$11+kriteriebefolkning!$Q$11+kriteriebefolkning!$R$11)</f>
        <v>0</v>
      </c>
      <c r="M46" s="227"/>
    </row>
    <row r="47" spans="1:13" customFormat="1" ht="12.95" customHeight="1" x14ac:dyDescent="0.2">
      <c r="A47" s="1004">
        <v>8</v>
      </c>
      <c r="B47" s="943" t="s">
        <v>22</v>
      </c>
      <c r="C47" s="1055">
        <v>3</v>
      </c>
      <c r="D47" s="1018">
        <v>1</v>
      </c>
      <c r="E47" s="1018">
        <v>0</v>
      </c>
      <c r="F47" s="1018">
        <v>0</v>
      </c>
      <c r="G47" s="1018">
        <v>0</v>
      </c>
      <c r="H47" s="1018">
        <v>0</v>
      </c>
      <c r="I47" s="1056">
        <v>0</v>
      </c>
      <c r="J47" s="1027">
        <f t="shared" si="3"/>
        <v>4</v>
      </c>
      <c r="K47" s="1028">
        <f t="shared" si="4"/>
        <v>22.5</v>
      </c>
      <c r="L47" s="1009">
        <f>J47/(kriteriebefolkning!$P$12+kriteriebefolkning!$Q$12+kriteriebefolkning!$R$12)</f>
        <v>2.097535395909806E-3</v>
      </c>
      <c r="M47" s="227"/>
    </row>
    <row r="48" spans="1:13" customFormat="1" ht="12.95" customHeight="1" x14ac:dyDescent="0.2">
      <c r="A48" s="1004">
        <v>9</v>
      </c>
      <c r="B48" s="943" t="s">
        <v>23</v>
      </c>
      <c r="C48" s="1055">
        <v>0</v>
      </c>
      <c r="D48" s="1018">
        <v>0</v>
      </c>
      <c r="E48" s="1018">
        <v>0</v>
      </c>
      <c r="F48" s="1018">
        <v>0</v>
      </c>
      <c r="G48" s="1018">
        <v>0</v>
      </c>
      <c r="H48" s="1018">
        <v>0</v>
      </c>
      <c r="I48" s="1056">
        <v>0</v>
      </c>
      <c r="J48" s="1027">
        <f t="shared" si="3"/>
        <v>0</v>
      </c>
      <c r="K48" s="1028">
        <f t="shared" si="4"/>
        <v>0</v>
      </c>
      <c r="L48" s="1009">
        <f>J48/(kriteriebefolkning!$P$13+kriteriebefolkning!$Q$13+kriteriebefolkning!$R$13)</f>
        <v>0</v>
      </c>
      <c r="M48" s="227"/>
    </row>
    <row r="49" spans="1:13" customFormat="1" ht="12.95" customHeight="1" x14ac:dyDescent="0.2">
      <c r="A49" s="1004">
        <v>10</v>
      </c>
      <c r="B49" s="943" t="s">
        <v>24</v>
      </c>
      <c r="C49" s="1055">
        <v>0</v>
      </c>
      <c r="D49" s="1018">
        <v>0</v>
      </c>
      <c r="E49" s="1018">
        <v>0</v>
      </c>
      <c r="F49" s="1018">
        <v>0</v>
      </c>
      <c r="G49" s="1018">
        <v>0</v>
      </c>
      <c r="H49" s="1018">
        <v>0</v>
      </c>
      <c r="I49" s="1056">
        <v>0</v>
      </c>
      <c r="J49" s="1027">
        <f t="shared" si="3"/>
        <v>0</v>
      </c>
      <c r="K49" s="1028">
        <f t="shared" si="4"/>
        <v>0</v>
      </c>
      <c r="L49" s="1009">
        <f>J49/(kriteriebefolkning!$P$14+kriteriebefolkning!$Q$14+kriteriebefolkning!$R$14)</f>
        <v>0</v>
      </c>
      <c r="M49" s="227"/>
    </row>
    <row r="50" spans="1:13" customFormat="1" ht="19.5" customHeight="1" x14ac:dyDescent="0.2">
      <c r="A50" s="1010">
        <v>11</v>
      </c>
      <c r="B50" s="946" t="s">
        <v>25</v>
      </c>
      <c r="C50" s="1055">
        <v>0</v>
      </c>
      <c r="D50" s="1018">
        <v>1</v>
      </c>
      <c r="E50" s="1018">
        <v>0</v>
      </c>
      <c r="F50" s="1018">
        <v>0</v>
      </c>
      <c r="G50" s="1018">
        <v>0</v>
      </c>
      <c r="H50" s="1018">
        <v>0</v>
      </c>
      <c r="I50" s="1056">
        <v>0</v>
      </c>
      <c r="J50" s="1027">
        <f t="shared" si="3"/>
        <v>1</v>
      </c>
      <c r="K50" s="1028">
        <f t="shared" si="4"/>
        <v>45</v>
      </c>
      <c r="L50" s="1009">
        <f>J50/(kriteriebefolkning!$P$15+kriteriebefolkning!$Q$15+kriteriebefolkning!$R$15)</f>
        <v>1.0111223458038423E-3</v>
      </c>
      <c r="M50" s="227"/>
    </row>
    <row r="51" spans="1:13" customFormat="1" ht="12.95" customHeight="1" x14ac:dyDescent="0.2">
      <c r="A51" s="1004">
        <v>12</v>
      </c>
      <c r="B51" s="943" t="s">
        <v>26</v>
      </c>
      <c r="C51" s="1055">
        <v>2</v>
      </c>
      <c r="D51" s="1018">
        <v>0</v>
      </c>
      <c r="E51" s="1018">
        <v>0</v>
      </c>
      <c r="F51" s="1018">
        <v>0</v>
      </c>
      <c r="G51" s="1018">
        <v>0</v>
      </c>
      <c r="H51" s="1018">
        <v>0</v>
      </c>
      <c r="I51" s="1056">
        <v>0</v>
      </c>
      <c r="J51" s="1027">
        <f t="shared" si="3"/>
        <v>2</v>
      </c>
      <c r="K51" s="1028">
        <f t="shared" si="4"/>
        <v>15</v>
      </c>
      <c r="L51" s="1009">
        <f>J51/(kriteriebefolkning!$P$16+kriteriebefolkning!$Q$16+kriteriebefolkning!$R$16)</f>
        <v>1.2376237623762376E-3</v>
      </c>
      <c r="M51" s="227"/>
    </row>
    <row r="52" spans="1:13" customFormat="1" ht="12.95" customHeight="1" x14ac:dyDescent="0.2">
      <c r="A52" s="1004">
        <v>13</v>
      </c>
      <c r="B52" s="943" t="s">
        <v>27</v>
      </c>
      <c r="C52" s="1055">
        <v>0</v>
      </c>
      <c r="D52" s="1018">
        <v>1</v>
      </c>
      <c r="E52" s="1018">
        <v>2</v>
      </c>
      <c r="F52" s="1018">
        <v>0</v>
      </c>
      <c r="G52" s="1018">
        <v>0</v>
      </c>
      <c r="H52" s="1018">
        <v>0</v>
      </c>
      <c r="I52" s="1056">
        <v>0</v>
      </c>
      <c r="J52" s="1027">
        <f t="shared" si="3"/>
        <v>3</v>
      </c>
      <c r="K52" s="1028">
        <f t="shared" si="4"/>
        <v>65</v>
      </c>
      <c r="L52" s="1009">
        <f>J52/(kriteriebefolkning!$P$17+kriteriebefolkning!$Q$17+kriteriebefolkning!$R$17)</f>
        <v>1.0387811634349031E-3</v>
      </c>
      <c r="M52" s="227"/>
    </row>
    <row r="53" spans="1:13" customFormat="1" ht="12.95" customHeight="1" x14ac:dyDescent="0.2">
      <c r="A53" s="1004">
        <v>14</v>
      </c>
      <c r="B53" s="943" t="s">
        <v>28</v>
      </c>
      <c r="C53" s="1055">
        <v>0</v>
      </c>
      <c r="D53" s="1018">
        <v>0</v>
      </c>
      <c r="E53" s="1018">
        <v>0</v>
      </c>
      <c r="F53" s="1018">
        <v>0</v>
      </c>
      <c r="G53" s="1018">
        <v>0</v>
      </c>
      <c r="H53" s="1018">
        <v>0</v>
      </c>
      <c r="I53" s="1056">
        <v>0</v>
      </c>
      <c r="J53" s="1027">
        <f t="shared" si="3"/>
        <v>0</v>
      </c>
      <c r="K53" s="1028">
        <f t="shared" si="4"/>
        <v>0</v>
      </c>
      <c r="L53" s="1009">
        <f>J53/(kriteriebefolkning!$P$18+kriteriebefolkning!$Q$18+kriteriebefolkning!$R$18)</f>
        <v>0</v>
      </c>
      <c r="M53" s="227"/>
    </row>
    <row r="54" spans="1:13" customFormat="1" ht="12.95" customHeight="1" thickBot="1" x14ac:dyDescent="0.25">
      <c r="A54" s="1029">
        <v>15</v>
      </c>
      <c r="B54" s="948" t="s">
        <v>29</v>
      </c>
      <c r="C54" s="1057">
        <v>1</v>
      </c>
      <c r="D54" s="1058">
        <v>0</v>
      </c>
      <c r="E54" s="1058">
        <v>0</v>
      </c>
      <c r="F54" s="1058">
        <v>0</v>
      </c>
      <c r="G54" s="1058">
        <v>0</v>
      </c>
      <c r="H54" s="1058">
        <v>0</v>
      </c>
      <c r="I54" s="1059">
        <v>0</v>
      </c>
      <c r="J54" s="1030">
        <f t="shared" si="3"/>
        <v>1</v>
      </c>
      <c r="K54" s="1031">
        <f t="shared" si="4"/>
        <v>15</v>
      </c>
      <c r="L54" s="1032">
        <f>J54/(kriteriebefolkning!$P$19+kriteriebefolkning!$Q$19+kriteriebefolkning!$R$19)</f>
        <v>1.5772870662460567E-3</v>
      </c>
      <c r="M54" s="227"/>
    </row>
    <row r="55" spans="1:13" s="37" customFormat="1" ht="22.5" customHeight="1" x14ac:dyDescent="0.2">
      <c r="A55" s="1033"/>
      <c r="B55" s="1564" t="s">
        <v>519</v>
      </c>
      <c r="C55" s="1565">
        <f t="shared" ref="C55:J55" si="5">SUM(C40:C54)</f>
        <v>6</v>
      </c>
      <c r="D55" s="1034">
        <f t="shared" si="5"/>
        <v>4</v>
      </c>
      <c r="E55" s="1034">
        <f t="shared" si="5"/>
        <v>2</v>
      </c>
      <c r="F55" s="1034">
        <f t="shared" si="5"/>
        <v>0</v>
      </c>
      <c r="G55" s="1034">
        <f t="shared" si="5"/>
        <v>0</v>
      </c>
      <c r="H55" s="1034">
        <f t="shared" si="5"/>
        <v>0</v>
      </c>
      <c r="I55" s="1566">
        <f t="shared" si="5"/>
        <v>0</v>
      </c>
      <c r="J55" s="1569">
        <f t="shared" si="5"/>
        <v>12</v>
      </c>
      <c r="K55" s="1576">
        <f t="shared" si="4"/>
        <v>35</v>
      </c>
      <c r="L55" s="1581">
        <f>J55/(kriteriebefolkning!$P$4+kriteriebefolkning!$Q$4+kriteriebefolkning!$R$4)</f>
        <v>5.64838785596611E-4</v>
      </c>
      <c r="M55" s="59"/>
    </row>
    <row r="56" spans="1:13" s="624" customFormat="1" ht="22.5" customHeight="1" thickBot="1" x14ac:dyDescent="0.25">
      <c r="A56" s="1037"/>
      <c r="B56" s="1357" t="s">
        <v>489</v>
      </c>
      <c r="C56" s="1373">
        <v>4</v>
      </c>
      <c r="D56" s="1040">
        <v>2</v>
      </c>
      <c r="E56" s="1040">
        <v>1</v>
      </c>
      <c r="F56" s="1040">
        <v>1</v>
      </c>
      <c r="G56" s="1040">
        <v>1</v>
      </c>
      <c r="H56" s="1040">
        <v>0</v>
      </c>
      <c r="I56" s="1374">
        <v>0</v>
      </c>
      <c r="J56" s="1570">
        <v>9</v>
      </c>
      <c r="K56" s="1577">
        <v>53.333333333333336</v>
      </c>
      <c r="L56" s="1568">
        <v>4.1639677986490239E-4</v>
      </c>
      <c r="M56" s="59"/>
    </row>
    <row r="57" spans="1:13" s="827" customFormat="1" ht="22.5" customHeight="1" x14ac:dyDescent="0.2">
      <c r="A57" s="1354"/>
      <c r="B57" s="1350" t="s">
        <v>451</v>
      </c>
      <c r="C57" s="1361">
        <v>3</v>
      </c>
      <c r="D57" s="1355">
        <v>1</v>
      </c>
      <c r="E57" s="1355">
        <v>0</v>
      </c>
      <c r="F57" s="1355">
        <v>0</v>
      </c>
      <c r="G57" s="1355">
        <v>0</v>
      </c>
      <c r="H57" s="1355">
        <v>0</v>
      </c>
      <c r="I57" s="1362">
        <v>0</v>
      </c>
      <c r="J57" s="1358">
        <v>4</v>
      </c>
      <c r="K57" s="1349">
        <v>22.5</v>
      </c>
      <c r="L57" s="1356">
        <v>1.8506523549551216E-4</v>
      </c>
      <c r="M57" s="227"/>
    </row>
    <row r="58" spans="1:13" ht="22.5" customHeight="1" x14ac:dyDescent="0.2">
      <c r="A58" s="1016"/>
      <c r="B58" s="1351" t="s">
        <v>215</v>
      </c>
      <c r="C58" s="1363">
        <v>4</v>
      </c>
      <c r="D58" s="1035">
        <v>1</v>
      </c>
      <c r="E58" s="1035">
        <v>0</v>
      </c>
      <c r="F58" s="1035">
        <v>0</v>
      </c>
      <c r="G58" s="1035">
        <v>1</v>
      </c>
      <c r="H58" s="1035">
        <v>0</v>
      </c>
      <c r="I58" s="1364">
        <v>0</v>
      </c>
      <c r="J58" s="1359">
        <v>6</v>
      </c>
      <c r="K58" s="1018">
        <v>42.5</v>
      </c>
      <c r="L58" s="1036">
        <v>2.6816840976133012E-4</v>
      </c>
      <c r="M58" s="227"/>
    </row>
    <row r="59" spans="1:13" ht="22.5" customHeight="1" thickBot="1" x14ac:dyDescent="0.25">
      <c r="A59" s="1037"/>
      <c r="B59" s="1357" t="s">
        <v>160</v>
      </c>
      <c r="C59" s="1365">
        <v>0</v>
      </c>
      <c r="D59" s="1039">
        <v>2</v>
      </c>
      <c r="E59" s="1039">
        <v>0</v>
      </c>
      <c r="F59" s="1039">
        <v>1</v>
      </c>
      <c r="G59" s="1039">
        <v>0</v>
      </c>
      <c r="H59" s="1039">
        <v>0</v>
      </c>
      <c r="I59" s="1366">
        <v>0</v>
      </c>
      <c r="J59" s="1360">
        <v>3</v>
      </c>
      <c r="K59" s="1040">
        <v>65</v>
      </c>
      <c r="L59" s="1041">
        <v>1.6729868391701986E-4</v>
      </c>
      <c r="M59" s="227"/>
    </row>
    <row r="60" spans="1:13" customFormat="1" ht="12.75" x14ac:dyDescent="0.2">
      <c r="A60" s="1023" t="s">
        <v>64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227"/>
    </row>
    <row r="61" spans="1:13" customFormat="1" ht="12.75" x14ac:dyDescent="0.2">
      <c r="A61" s="286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</row>
    <row r="62" spans="1:13" customFormat="1" ht="12.75" x14ac:dyDescent="0.2">
      <c r="A62" s="286"/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</row>
    <row r="63" spans="1:13" customFormat="1" ht="24" customHeight="1" thickBot="1" x14ac:dyDescent="0.25">
      <c r="A63" s="966" t="s">
        <v>553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227"/>
    </row>
    <row r="64" spans="1:13" s="11" customFormat="1" ht="21.75" customHeight="1" thickBot="1" x14ac:dyDescent="0.25">
      <c r="A64" s="989"/>
      <c r="B64" s="990"/>
      <c r="C64" s="1833" t="s">
        <v>66</v>
      </c>
      <c r="D64" s="1833"/>
      <c r="E64" s="1833"/>
      <c r="F64" s="1833"/>
      <c r="G64" s="1833"/>
      <c r="H64" s="1833"/>
      <c r="I64" s="1833"/>
      <c r="J64" s="991"/>
      <c r="K64" s="992"/>
      <c r="L64" s="993"/>
      <c r="M64" s="908"/>
    </row>
    <row r="65" spans="1:13" s="11" customFormat="1" ht="51" customHeight="1" thickBot="1" x14ac:dyDescent="0.25">
      <c r="A65" s="994" t="s">
        <v>2</v>
      </c>
      <c r="B65" s="931" t="s">
        <v>3</v>
      </c>
      <c r="C65" s="1368" t="s">
        <v>54</v>
      </c>
      <c r="D65" s="1369" t="s">
        <v>55</v>
      </c>
      <c r="E65" s="1369" t="s">
        <v>56</v>
      </c>
      <c r="F65" s="1369" t="s">
        <v>57</v>
      </c>
      <c r="G65" s="1369" t="s">
        <v>58</v>
      </c>
      <c r="H65" s="1369" t="s">
        <v>59</v>
      </c>
      <c r="I65" s="1370" t="s">
        <v>60</v>
      </c>
      <c r="J65" s="1367" t="s">
        <v>61</v>
      </c>
      <c r="K65" s="938" t="s">
        <v>62</v>
      </c>
      <c r="L65" s="1024" t="s">
        <v>190</v>
      </c>
      <c r="M65" s="908"/>
    </row>
    <row r="66" spans="1:13" customFormat="1" ht="12.95" customHeight="1" x14ac:dyDescent="0.2">
      <c r="A66" s="998">
        <v>1</v>
      </c>
      <c r="B66" s="940" t="s">
        <v>15</v>
      </c>
      <c r="C66" s="1375">
        <v>0</v>
      </c>
      <c r="D66" s="1376">
        <v>0</v>
      </c>
      <c r="E66" s="1377">
        <v>0</v>
      </c>
      <c r="F66" s="1582" t="s">
        <v>423</v>
      </c>
      <c r="G66" s="999" t="s">
        <v>423</v>
      </c>
      <c r="H66" s="999" t="s">
        <v>423</v>
      </c>
      <c r="I66" s="1000" t="s">
        <v>423</v>
      </c>
      <c r="J66" s="1025">
        <f t="shared" ref="J66:J80" si="6">SUM(C66:I66)</f>
        <v>0</v>
      </c>
      <c r="K66" s="1026">
        <f t="shared" ref="K66:K80" si="7">IF(J66=0,0,(C66*15+D66*45+E66*75+IF(F66="xxxxx",0,F66*105)+IF(G66="xxxxx",0,G66*150)+IF(H66="xxxxx",0,H66*270)+IF(I66="xxxxx",0,I66*365))/J66)</f>
        <v>0</v>
      </c>
      <c r="L66" s="1003">
        <f>J66/(kriteriebefolkning!$P$5+kriteriebefolkning!$Q$5+kriteriebefolkning!$R$5)</f>
        <v>0</v>
      </c>
      <c r="M66" s="227"/>
    </row>
    <row r="67" spans="1:13" customFormat="1" ht="12.95" customHeight="1" x14ac:dyDescent="0.2">
      <c r="A67" s="1004">
        <v>2</v>
      </c>
      <c r="B67" s="943" t="s">
        <v>16</v>
      </c>
      <c r="C67" s="1363">
        <v>0</v>
      </c>
      <c r="D67" s="1035">
        <v>0</v>
      </c>
      <c r="E67" s="1364">
        <v>0</v>
      </c>
      <c r="F67" s="1583" t="s">
        <v>423</v>
      </c>
      <c r="G67" s="1005" t="s">
        <v>423</v>
      </c>
      <c r="H67" s="1005" t="s">
        <v>423</v>
      </c>
      <c r="I67" s="1006" t="s">
        <v>423</v>
      </c>
      <c r="J67" s="1027">
        <f t="shared" si="6"/>
        <v>0</v>
      </c>
      <c r="K67" s="1028">
        <f t="shared" si="7"/>
        <v>0</v>
      </c>
      <c r="L67" s="1009">
        <f>J67/(kriteriebefolkning!$P$6+kriteriebefolkning!$Q$6+kriteriebefolkning!$R$6)</f>
        <v>0</v>
      </c>
      <c r="M67" s="227"/>
    </row>
    <row r="68" spans="1:13" customFormat="1" ht="12.95" customHeight="1" x14ac:dyDescent="0.2">
      <c r="A68" s="1004">
        <v>3</v>
      </c>
      <c r="B68" s="943" t="s">
        <v>17</v>
      </c>
      <c r="C68" s="1363">
        <v>0</v>
      </c>
      <c r="D68" s="1035">
        <v>0</v>
      </c>
      <c r="E68" s="1364">
        <v>0</v>
      </c>
      <c r="F68" s="1583" t="s">
        <v>423</v>
      </c>
      <c r="G68" s="1005" t="s">
        <v>423</v>
      </c>
      <c r="H68" s="1005" t="s">
        <v>423</v>
      </c>
      <c r="I68" s="1006" t="s">
        <v>423</v>
      </c>
      <c r="J68" s="1027">
        <f t="shared" si="6"/>
        <v>0</v>
      </c>
      <c r="K68" s="1028">
        <f t="shared" si="7"/>
        <v>0</v>
      </c>
      <c r="L68" s="1009">
        <f>J68/(kriteriebefolkning!$P$7+kriteriebefolkning!$Q$7+kriteriebefolkning!$R$7)</f>
        <v>0</v>
      </c>
      <c r="M68" s="227"/>
    </row>
    <row r="69" spans="1:13" customFormat="1" ht="12.95" customHeight="1" x14ac:dyDescent="0.2">
      <c r="A69" s="1004">
        <v>4</v>
      </c>
      <c r="B69" s="943" t="s">
        <v>18</v>
      </c>
      <c r="C69" s="1363">
        <v>0</v>
      </c>
      <c r="D69" s="1035">
        <v>0</v>
      </c>
      <c r="E69" s="1364">
        <v>0</v>
      </c>
      <c r="F69" s="1583" t="s">
        <v>423</v>
      </c>
      <c r="G69" s="1005" t="s">
        <v>423</v>
      </c>
      <c r="H69" s="1005" t="s">
        <v>423</v>
      </c>
      <c r="I69" s="1006" t="s">
        <v>423</v>
      </c>
      <c r="J69" s="1027">
        <f t="shared" si="6"/>
        <v>0</v>
      </c>
      <c r="K69" s="1042">
        <f t="shared" si="7"/>
        <v>0</v>
      </c>
      <c r="L69" s="1009">
        <f>J69/(kriteriebefolkning!$P$8+kriteriebefolkning!$Q$8+kriteriebefolkning!$R$8)</f>
        <v>0</v>
      </c>
      <c r="M69" s="227"/>
    </row>
    <row r="70" spans="1:13" customFormat="1" ht="12.95" customHeight="1" x14ac:dyDescent="0.2">
      <c r="A70" s="1004">
        <v>5</v>
      </c>
      <c r="B70" s="943" t="s">
        <v>19</v>
      </c>
      <c r="C70" s="1363">
        <v>0</v>
      </c>
      <c r="D70" s="1035">
        <v>1</v>
      </c>
      <c r="E70" s="1364">
        <v>0</v>
      </c>
      <c r="F70" s="1583" t="s">
        <v>423</v>
      </c>
      <c r="G70" s="1005" t="s">
        <v>423</v>
      </c>
      <c r="H70" s="1005" t="s">
        <v>423</v>
      </c>
      <c r="I70" s="1006" t="s">
        <v>423</v>
      </c>
      <c r="J70" s="1027">
        <f t="shared" si="6"/>
        <v>1</v>
      </c>
      <c r="K70" s="1028">
        <f t="shared" si="7"/>
        <v>45</v>
      </c>
      <c r="L70" s="1009">
        <f>J70/(kriteriebefolkning!$P$9+kriteriebefolkning!$Q$9+kriteriebefolkning!$R$9)</f>
        <v>5.0890585241730279E-4</v>
      </c>
      <c r="M70" s="227"/>
    </row>
    <row r="71" spans="1:13" customFormat="1" ht="18.75" customHeight="1" x14ac:dyDescent="0.2">
      <c r="A71" s="1010">
        <v>6</v>
      </c>
      <c r="B71" s="946" t="s">
        <v>20</v>
      </c>
      <c r="C71" s="1363">
        <v>0</v>
      </c>
      <c r="D71" s="1035">
        <v>0</v>
      </c>
      <c r="E71" s="1364">
        <v>0</v>
      </c>
      <c r="F71" s="1583" t="s">
        <v>423</v>
      </c>
      <c r="G71" s="1005" t="s">
        <v>423</v>
      </c>
      <c r="H71" s="1005" t="s">
        <v>423</v>
      </c>
      <c r="I71" s="1006" t="s">
        <v>423</v>
      </c>
      <c r="J71" s="1027">
        <f t="shared" si="6"/>
        <v>0</v>
      </c>
      <c r="K71" s="1028">
        <f t="shared" si="7"/>
        <v>0</v>
      </c>
      <c r="L71" s="1009">
        <f>J71/(kriteriebefolkning!$P$10+kriteriebefolkning!$Q$10+kriteriebefolkning!$R$10)</f>
        <v>0</v>
      </c>
      <c r="M71" s="227"/>
    </row>
    <row r="72" spans="1:13" customFormat="1" ht="12.95" customHeight="1" x14ac:dyDescent="0.2">
      <c r="A72" s="1010">
        <v>7</v>
      </c>
      <c r="B72" s="946" t="s">
        <v>21</v>
      </c>
      <c r="C72" s="1363">
        <v>0</v>
      </c>
      <c r="D72" s="1035">
        <v>0</v>
      </c>
      <c r="E72" s="1364">
        <v>0</v>
      </c>
      <c r="F72" s="1583" t="s">
        <v>423</v>
      </c>
      <c r="G72" s="1005" t="s">
        <v>423</v>
      </c>
      <c r="H72" s="1005" t="s">
        <v>423</v>
      </c>
      <c r="I72" s="1006" t="s">
        <v>423</v>
      </c>
      <c r="J72" s="1027">
        <f t="shared" si="6"/>
        <v>0</v>
      </c>
      <c r="K72" s="1028">
        <f t="shared" si="7"/>
        <v>0</v>
      </c>
      <c r="L72" s="1009">
        <f>J72/(kriteriebefolkning!$P$11+kriteriebefolkning!$Q$11+kriteriebefolkning!$R$11)</f>
        <v>0</v>
      </c>
      <c r="M72" s="227"/>
    </row>
    <row r="73" spans="1:13" customFormat="1" ht="12.95" customHeight="1" x14ac:dyDescent="0.2">
      <c r="A73" s="1004">
        <v>8</v>
      </c>
      <c r="B73" s="943" t="s">
        <v>22</v>
      </c>
      <c r="C73" s="1363">
        <v>1</v>
      </c>
      <c r="D73" s="1035">
        <v>0</v>
      </c>
      <c r="E73" s="1364">
        <v>0</v>
      </c>
      <c r="F73" s="1583" t="s">
        <v>423</v>
      </c>
      <c r="G73" s="1005" t="s">
        <v>423</v>
      </c>
      <c r="H73" s="1005" t="s">
        <v>423</v>
      </c>
      <c r="I73" s="1006" t="s">
        <v>423</v>
      </c>
      <c r="J73" s="1027">
        <f t="shared" si="6"/>
        <v>1</v>
      </c>
      <c r="K73" s="1028">
        <f t="shared" si="7"/>
        <v>15</v>
      </c>
      <c r="L73" s="1009">
        <f>J73/(kriteriebefolkning!$P$12+kriteriebefolkning!$Q$12+kriteriebefolkning!$R$12)</f>
        <v>5.243838489774515E-4</v>
      </c>
      <c r="M73" s="227"/>
    </row>
    <row r="74" spans="1:13" customFormat="1" ht="12.95" customHeight="1" x14ac:dyDescent="0.2">
      <c r="A74" s="1004">
        <v>9</v>
      </c>
      <c r="B74" s="943" t="s">
        <v>23</v>
      </c>
      <c r="C74" s="1363">
        <v>0</v>
      </c>
      <c r="D74" s="1035">
        <v>0</v>
      </c>
      <c r="E74" s="1364">
        <v>0</v>
      </c>
      <c r="F74" s="1583" t="s">
        <v>423</v>
      </c>
      <c r="G74" s="1005" t="s">
        <v>423</v>
      </c>
      <c r="H74" s="1005" t="s">
        <v>423</v>
      </c>
      <c r="I74" s="1006" t="s">
        <v>423</v>
      </c>
      <c r="J74" s="1027">
        <f t="shared" si="6"/>
        <v>0</v>
      </c>
      <c r="K74" s="1028">
        <f t="shared" si="7"/>
        <v>0</v>
      </c>
      <c r="L74" s="1009">
        <f>J74/(kriteriebefolkning!$P$13+kriteriebefolkning!$Q$13+kriteriebefolkning!$R$13)</f>
        <v>0</v>
      </c>
      <c r="M74" s="227"/>
    </row>
    <row r="75" spans="1:13" customFormat="1" ht="12.95" customHeight="1" x14ac:dyDescent="0.2">
      <c r="A75" s="1004">
        <v>10</v>
      </c>
      <c r="B75" s="943" t="s">
        <v>24</v>
      </c>
      <c r="C75" s="1363">
        <v>1</v>
      </c>
      <c r="D75" s="1035">
        <v>0</v>
      </c>
      <c r="E75" s="1364">
        <v>0</v>
      </c>
      <c r="F75" s="1583" t="s">
        <v>423</v>
      </c>
      <c r="G75" s="1005" t="s">
        <v>423</v>
      </c>
      <c r="H75" s="1005" t="s">
        <v>423</v>
      </c>
      <c r="I75" s="1006" t="s">
        <v>423</v>
      </c>
      <c r="J75" s="1027">
        <f t="shared" si="6"/>
        <v>1</v>
      </c>
      <c r="K75" s="1028">
        <f t="shared" si="7"/>
        <v>15</v>
      </c>
      <c r="L75" s="1009">
        <f>J75/(kriteriebefolkning!$P$14+kriteriebefolkning!$Q$14+kriteriebefolkning!$R$14)</f>
        <v>9.5057034220532319E-4</v>
      </c>
      <c r="M75" s="227"/>
    </row>
    <row r="76" spans="1:13" customFormat="1" ht="19.5" customHeight="1" x14ac:dyDescent="0.2">
      <c r="A76" s="1010">
        <v>11</v>
      </c>
      <c r="B76" s="946" t="s">
        <v>25</v>
      </c>
      <c r="C76" s="1363">
        <v>0</v>
      </c>
      <c r="D76" s="1035">
        <v>0</v>
      </c>
      <c r="E76" s="1364">
        <v>0</v>
      </c>
      <c r="F76" s="1583" t="s">
        <v>423</v>
      </c>
      <c r="G76" s="1005" t="s">
        <v>423</v>
      </c>
      <c r="H76" s="1005" t="s">
        <v>423</v>
      </c>
      <c r="I76" s="1006" t="s">
        <v>423</v>
      </c>
      <c r="J76" s="1027">
        <f t="shared" si="6"/>
        <v>0</v>
      </c>
      <c r="K76" s="1028">
        <f t="shared" si="7"/>
        <v>0</v>
      </c>
      <c r="L76" s="1009">
        <f>J76/(kriteriebefolkning!$P$15+kriteriebefolkning!$Q$15+kriteriebefolkning!$R$15)</f>
        <v>0</v>
      </c>
      <c r="M76" s="227"/>
    </row>
    <row r="77" spans="1:13" customFormat="1" ht="12.95" customHeight="1" x14ac:dyDescent="0.2">
      <c r="A77" s="1004">
        <v>12</v>
      </c>
      <c r="B77" s="943" t="s">
        <v>26</v>
      </c>
      <c r="C77" s="1363">
        <v>2</v>
      </c>
      <c r="D77" s="1035">
        <v>2</v>
      </c>
      <c r="E77" s="1364">
        <v>1</v>
      </c>
      <c r="F77" s="1583" t="s">
        <v>423</v>
      </c>
      <c r="G77" s="1005" t="s">
        <v>423</v>
      </c>
      <c r="H77" s="1005" t="s">
        <v>423</v>
      </c>
      <c r="I77" s="1006" t="s">
        <v>423</v>
      </c>
      <c r="J77" s="1027">
        <f t="shared" si="6"/>
        <v>5</v>
      </c>
      <c r="K77" s="1028">
        <f t="shared" si="7"/>
        <v>39</v>
      </c>
      <c r="L77" s="1009">
        <f>J77/(kriteriebefolkning!$P$16+kriteriebefolkning!$Q$16+kriteriebefolkning!$R$16)</f>
        <v>3.0940594059405942E-3</v>
      </c>
      <c r="M77" s="227"/>
    </row>
    <row r="78" spans="1:13" customFormat="1" ht="12.95" customHeight="1" x14ac:dyDescent="0.2">
      <c r="A78" s="1004">
        <v>13</v>
      </c>
      <c r="B78" s="943" t="s">
        <v>27</v>
      </c>
      <c r="C78" s="1363">
        <v>3</v>
      </c>
      <c r="D78" s="1035">
        <v>0</v>
      </c>
      <c r="E78" s="1364">
        <v>0</v>
      </c>
      <c r="F78" s="1583" t="s">
        <v>423</v>
      </c>
      <c r="G78" s="1005" t="s">
        <v>423</v>
      </c>
      <c r="H78" s="1005" t="s">
        <v>423</v>
      </c>
      <c r="I78" s="1006" t="s">
        <v>423</v>
      </c>
      <c r="J78" s="1027">
        <f t="shared" si="6"/>
        <v>3</v>
      </c>
      <c r="K78" s="1028">
        <f t="shared" si="7"/>
        <v>15</v>
      </c>
      <c r="L78" s="1009">
        <f>J78/(kriteriebefolkning!$P$17+kriteriebefolkning!$Q$17+kriteriebefolkning!$R$17)</f>
        <v>1.0387811634349031E-3</v>
      </c>
      <c r="M78" s="227"/>
    </row>
    <row r="79" spans="1:13" customFormat="1" ht="12.95" customHeight="1" x14ac:dyDescent="0.2">
      <c r="A79" s="1004">
        <v>14</v>
      </c>
      <c r="B79" s="943" t="s">
        <v>28</v>
      </c>
      <c r="C79" s="1363">
        <v>0</v>
      </c>
      <c r="D79" s="1035">
        <v>0</v>
      </c>
      <c r="E79" s="1364">
        <v>0</v>
      </c>
      <c r="F79" s="1583" t="s">
        <v>423</v>
      </c>
      <c r="G79" s="1005" t="s">
        <v>423</v>
      </c>
      <c r="H79" s="1005" t="s">
        <v>423</v>
      </c>
      <c r="I79" s="1006" t="s">
        <v>423</v>
      </c>
      <c r="J79" s="1027">
        <f t="shared" si="6"/>
        <v>0</v>
      </c>
      <c r="K79" s="1028">
        <f t="shared" si="7"/>
        <v>0</v>
      </c>
      <c r="L79" s="1009">
        <f>J79/(kriteriebefolkning!$P$18+kriteriebefolkning!$Q$18+kriteriebefolkning!$R$18)</f>
        <v>0</v>
      </c>
      <c r="M79" s="227"/>
    </row>
    <row r="80" spans="1:13" customFormat="1" ht="12.95" customHeight="1" thickBot="1" x14ac:dyDescent="0.25">
      <c r="A80" s="1029">
        <v>15</v>
      </c>
      <c r="B80" s="948" t="s">
        <v>29</v>
      </c>
      <c r="C80" s="1365">
        <v>1</v>
      </c>
      <c r="D80" s="1039">
        <v>0</v>
      </c>
      <c r="E80" s="1366">
        <v>0</v>
      </c>
      <c r="F80" s="1584" t="s">
        <v>423</v>
      </c>
      <c r="G80" s="1371" t="s">
        <v>423</v>
      </c>
      <c r="H80" s="1371" t="s">
        <v>423</v>
      </c>
      <c r="I80" s="1372" t="s">
        <v>423</v>
      </c>
      <c r="J80" s="1030">
        <f t="shared" si="6"/>
        <v>1</v>
      </c>
      <c r="K80" s="1031">
        <f t="shared" si="7"/>
        <v>15</v>
      </c>
      <c r="L80" s="1032">
        <f>J80/(kriteriebefolkning!$P$19+kriteriebefolkning!$Q$19+kriteriebefolkning!$R$19)</f>
        <v>1.5772870662460567E-3</v>
      </c>
      <c r="M80" s="227"/>
    </row>
    <row r="81" spans="1:21" s="37" customFormat="1" ht="22.5" customHeight="1" x14ac:dyDescent="0.2">
      <c r="A81" s="1033"/>
      <c r="B81" s="1564" t="s">
        <v>519</v>
      </c>
      <c r="C81" s="1565">
        <f t="shared" ref="C81:J81" si="8">SUM(C66:C80)</f>
        <v>8</v>
      </c>
      <c r="D81" s="1034">
        <f t="shared" si="8"/>
        <v>3</v>
      </c>
      <c r="E81" s="1034">
        <f t="shared" si="8"/>
        <v>1</v>
      </c>
      <c r="F81" s="1034">
        <f t="shared" si="8"/>
        <v>0</v>
      </c>
      <c r="G81" s="1034">
        <f t="shared" si="8"/>
        <v>0</v>
      </c>
      <c r="H81" s="1034">
        <f t="shared" si="8"/>
        <v>0</v>
      </c>
      <c r="I81" s="1566">
        <f t="shared" si="8"/>
        <v>0</v>
      </c>
      <c r="J81" s="1569">
        <f t="shared" si="8"/>
        <v>12</v>
      </c>
      <c r="K81" s="1576">
        <f>IF(J81=0,0,(C81*15+D81*45+E81*75+F81*105+G81*150+H81*270+I81*365)/J81)</f>
        <v>27.5</v>
      </c>
      <c r="L81" s="1581">
        <f>J81/(kriteriebefolkning!$P$4+kriteriebefolkning!$Q$4+kriteriebefolkning!$R$4)</f>
        <v>5.64838785596611E-4</v>
      </c>
      <c r="M81" s="59"/>
    </row>
    <row r="82" spans="1:21" s="624" customFormat="1" ht="22.5" customHeight="1" thickBot="1" x14ac:dyDescent="0.25">
      <c r="A82" s="1037"/>
      <c r="B82" s="1357" t="s">
        <v>489</v>
      </c>
      <c r="C82" s="1373">
        <v>19</v>
      </c>
      <c r="D82" s="1040">
        <v>2</v>
      </c>
      <c r="E82" s="1040">
        <v>4</v>
      </c>
      <c r="F82" s="1040">
        <v>0</v>
      </c>
      <c r="G82" s="1040">
        <v>0</v>
      </c>
      <c r="H82" s="1040">
        <v>0</v>
      </c>
      <c r="I82" s="1374">
        <v>0</v>
      </c>
      <c r="J82" s="1570">
        <v>25</v>
      </c>
      <c r="K82" s="1577">
        <v>27</v>
      </c>
      <c r="L82" s="1568">
        <v>1.1566577218469511E-3</v>
      </c>
      <c r="M82" s="59"/>
    </row>
    <row r="83" spans="1:21" s="827" customFormat="1" ht="22.5" customHeight="1" x14ac:dyDescent="0.2">
      <c r="A83" s="1354"/>
      <c r="B83" s="1350" t="s">
        <v>451</v>
      </c>
      <c r="C83" s="1361">
        <v>23</v>
      </c>
      <c r="D83" s="1355">
        <v>5</v>
      </c>
      <c r="E83" s="1355">
        <v>1</v>
      </c>
      <c r="F83" s="1355">
        <v>0</v>
      </c>
      <c r="G83" s="1355">
        <v>0</v>
      </c>
      <c r="H83" s="1355">
        <v>1</v>
      </c>
      <c r="I83" s="1362">
        <v>0</v>
      </c>
      <c r="J83" s="1358">
        <v>30</v>
      </c>
      <c r="K83" s="1349">
        <v>30.5</v>
      </c>
      <c r="L83" s="1356">
        <v>1.3879892662163414E-3</v>
      </c>
      <c r="M83" s="227"/>
    </row>
    <row r="84" spans="1:21" ht="22.5" customHeight="1" x14ac:dyDescent="0.2">
      <c r="A84" s="1016"/>
      <c r="B84" s="1351" t="s">
        <v>215</v>
      </c>
      <c r="C84" s="1363">
        <v>9</v>
      </c>
      <c r="D84" s="1035">
        <v>3</v>
      </c>
      <c r="E84" s="1035">
        <v>2</v>
      </c>
      <c r="F84" s="1035">
        <v>0</v>
      </c>
      <c r="G84" s="1035">
        <v>0</v>
      </c>
      <c r="H84" s="1035">
        <v>0</v>
      </c>
      <c r="I84" s="1364">
        <v>0</v>
      </c>
      <c r="J84" s="1359">
        <v>14</v>
      </c>
      <c r="K84" s="1018">
        <v>30</v>
      </c>
      <c r="L84" s="1036">
        <v>6.2572628944310355E-4</v>
      </c>
      <c r="M84" s="227"/>
    </row>
    <row r="85" spans="1:21" s="37" customFormat="1" ht="22.5" customHeight="1" thickBot="1" x14ac:dyDescent="0.25">
      <c r="A85" s="1043"/>
      <c r="B85" s="1357" t="s">
        <v>160</v>
      </c>
      <c r="C85" s="1365">
        <v>10</v>
      </c>
      <c r="D85" s="1039">
        <v>6</v>
      </c>
      <c r="E85" s="1039">
        <v>1</v>
      </c>
      <c r="F85" s="1039">
        <v>1</v>
      </c>
      <c r="G85" s="1039">
        <v>0</v>
      </c>
      <c r="H85" s="1039">
        <v>4</v>
      </c>
      <c r="I85" s="1366">
        <v>0</v>
      </c>
      <c r="J85" s="1360">
        <v>22</v>
      </c>
      <c r="K85" s="1040">
        <v>76.36363636363636</v>
      </c>
      <c r="L85" s="1044">
        <v>1.2268570153914789E-3</v>
      </c>
      <c r="M85" s="59"/>
    </row>
    <row r="86" spans="1:21" customFormat="1" ht="12.75" x14ac:dyDescent="0.2">
      <c r="A86" s="1023" t="s">
        <v>67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227"/>
    </row>
    <row r="87" spans="1:21" customFormat="1" ht="12.75" x14ac:dyDescent="0.2">
      <c r="A87" s="1023" t="s">
        <v>68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227"/>
    </row>
    <row r="88" spans="1:21" customFormat="1" ht="12.75" x14ac:dyDescent="0.2">
      <c r="A88" s="286"/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</row>
    <row r="89" spans="1:21" customFormat="1" ht="12.75" x14ac:dyDescent="0.2">
      <c r="A89" s="986"/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</row>
    <row r="90" spans="1:21" customFormat="1" ht="18" customHeight="1" thickBot="1" x14ac:dyDescent="0.25">
      <c r="A90" s="1045" t="s">
        <v>214</v>
      </c>
      <c r="B90" s="1046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227"/>
    </row>
    <row r="91" spans="1:21" customFormat="1" ht="21.75" customHeight="1" thickBot="1" x14ac:dyDescent="0.25">
      <c r="A91" s="1047" t="s">
        <v>552</v>
      </c>
      <c r="B91" s="1048"/>
      <c r="C91" s="1048"/>
      <c r="D91" s="1048"/>
      <c r="E91" s="1048"/>
      <c r="F91" s="1048"/>
      <c r="G91" s="1048"/>
      <c r="H91" s="1048"/>
      <c r="I91" s="1048"/>
      <c r="J91" s="1048"/>
      <c r="K91" s="1048"/>
      <c r="L91" s="1049"/>
      <c r="M91" s="227"/>
      <c r="U91" t="s">
        <v>161</v>
      </c>
    </row>
    <row r="92" spans="1:21" s="11" customFormat="1" ht="16.5" customHeight="1" thickBot="1" x14ac:dyDescent="0.25">
      <c r="A92" s="1050"/>
      <c r="B92" s="929"/>
      <c r="C92" s="1826" t="s">
        <v>53</v>
      </c>
      <c r="D92" s="1826"/>
      <c r="E92" s="1826"/>
      <c r="F92" s="1826"/>
      <c r="G92" s="1826"/>
      <c r="H92" s="1826"/>
      <c r="I92" s="1826"/>
      <c r="J92" s="991"/>
      <c r="K92" s="992"/>
      <c r="L92" s="1051"/>
      <c r="M92" s="908"/>
    </row>
    <row r="93" spans="1:21" s="11" customFormat="1" ht="50.25" customHeight="1" thickBot="1" x14ac:dyDescent="0.25">
      <c r="A93" s="994" t="s">
        <v>2</v>
      </c>
      <c r="B93" s="931" t="s">
        <v>3</v>
      </c>
      <c r="C93" s="935" t="s">
        <v>54</v>
      </c>
      <c r="D93" s="936" t="s">
        <v>55</v>
      </c>
      <c r="E93" s="936" t="s">
        <v>56</v>
      </c>
      <c r="F93" s="936" t="s">
        <v>57</v>
      </c>
      <c r="G93" s="936" t="s">
        <v>58</v>
      </c>
      <c r="H93" s="936" t="s">
        <v>59</v>
      </c>
      <c r="I93" s="934" t="s">
        <v>60</v>
      </c>
      <c r="J93" s="938" t="s">
        <v>61</v>
      </c>
      <c r="K93" s="938" t="s">
        <v>62</v>
      </c>
      <c r="L93" s="1024" t="s">
        <v>190</v>
      </c>
      <c r="M93" s="908"/>
    </row>
    <row r="94" spans="1:21" customFormat="1" ht="12.95" customHeight="1" x14ac:dyDescent="0.2">
      <c r="A94" s="998">
        <v>1</v>
      </c>
      <c r="B94" s="940" t="s">
        <v>15</v>
      </c>
      <c r="C94" s="1052">
        <f t="shared" ref="C94:E108" si="9">C13+C40+C66</f>
        <v>0</v>
      </c>
      <c r="D94" s="1053">
        <f t="shared" si="9"/>
        <v>0</v>
      </c>
      <c r="E94" s="1053">
        <f t="shared" si="9"/>
        <v>0</v>
      </c>
      <c r="F94" s="1053">
        <f t="shared" ref="F94:I108" si="10">F13+F40</f>
        <v>0</v>
      </c>
      <c r="G94" s="1053">
        <f t="shared" si="10"/>
        <v>0</v>
      </c>
      <c r="H94" s="1053">
        <f t="shared" si="10"/>
        <v>0</v>
      </c>
      <c r="I94" s="1054">
        <f t="shared" si="10"/>
        <v>0</v>
      </c>
      <c r="J94" s="1025">
        <f t="shared" ref="J94:J108" si="11">SUM(C94:I94)</f>
        <v>0</v>
      </c>
      <c r="K94" s="1026">
        <f t="shared" ref="K94:K109" si="12">IF(J94=0,0,(C94*15+D94*45+E94*75+F94*105+G94*150+H94*270+I94*365)/J94)</f>
        <v>0</v>
      </c>
      <c r="L94" s="1003">
        <f>J94/(kriteriebefolkning!$P$5+kriteriebefolkning!$Q$5+kriteriebefolkning!$R$5)</f>
        <v>0</v>
      </c>
      <c r="M94" s="227"/>
    </row>
    <row r="95" spans="1:21" customFormat="1" ht="12.95" customHeight="1" x14ac:dyDescent="0.2">
      <c r="A95" s="1004">
        <v>2</v>
      </c>
      <c r="B95" s="943" t="s">
        <v>16</v>
      </c>
      <c r="C95" s="1055">
        <f t="shared" si="9"/>
        <v>0</v>
      </c>
      <c r="D95" s="1018">
        <f t="shared" si="9"/>
        <v>0</v>
      </c>
      <c r="E95" s="1018">
        <f t="shared" si="9"/>
        <v>0</v>
      </c>
      <c r="F95" s="1018">
        <f t="shared" si="10"/>
        <v>0</v>
      </c>
      <c r="G95" s="1018">
        <f t="shared" si="10"/>
        <v>0</v>
      </c>
      <c r="H95" s="1018">
        <f t="shared" si="10"/>
        <v>0</v>
      </c>
      <c r="I95" s="1056">
        <f t="shared" si="10"/>
        <v>0</v>
      </c>
      <c r="J95" s="1027">
        <f t="shared" si="11"/>
        <v>0</v>
      </c>
      <c r="K95" s="1028">
        <f t="shared" si="12"/>
        <v>0</v>
      </c>
      <c r="L95" s="1009">
        <f>J95/(kriteriebefolkning!$P$6+kriteriebefolkning!$Q$6+kriteriebefolkning!$R$6)</f>
        <v>0</v>
      </c>
      <c r="M95" s="227"/>
    </row>
    <row r="96" spans="1:21" customFormat="1" ht="12.95" customHeight="1" x14ac:dyDescent="0.2">
      <c r="A96" s="1004">
        <v>3</v>
      </c>
      <c r="B96" s="943" t="s">
        <v>17</v>
      </c>
      <c r="C96" s="1055">
        <f t="shared" si="9"/>
        <v>0</v>
      </c>
      <c r="D96" s="1018">
        <f t="shared" si="9"/>
        <v>1</v>
      </c>
      <c r="E96" s="1018">
        <f t="shared" si="9"/>
        <v>0</v>
      </c>
      <c r="F96" s="1018">
        <f t="shared" si="10"/>
        <v>0</v>
      </c>
      <c r="G96" s="1018">
        <f t="shared" si="10"/>
        <v>0</v>
      </c>
      <c r="H96" s="1018">
        <f t="shared" si="10"/>
        <v>1</v>
      </c>
      <c r="I96" s="1056">
        <f t="shared" si="10"/>
        <v>0</v>
      </c>
      <c r="J96" s="1027">
        <f t="shared" si="11"/>
        <v>2</v>
      </c>
      <c r="K96" s="1028">
        <f t="shared" si="12"/>
        <v>157.5</v>
      </c>
      <c r="L96" s="1009">
        <f>J96/(kriteriebefolkning!$P$7+kriteriebefolkning!$Q$7+kriteriebefolkning!$R$7)</f>
        <v>2.8129395218002813E-3</v>
      </c>
      <c r="M96" s="227"/>
    </row>
    <row r="97" spans="1:13" customFormat="1" ht="12.95" customHeight="1" x14ac:dyDescent="0.2">
      <c r="A97" s="1004">
        <v>4</v>
      </c>
      <c r="B97" s="943" t="s">
        <v>18</v>
      </c>
      <c r="C97" s="1055">
        <f t="shared" si="9"/>
        <v>0</v>
      </c>
      <c r="D97" s="1018">
        <f t="shared" si="9"/>
        <v>1</v>
      </c>
      <c r="E97" s="1018">
        <f t="shared" si="9"/>
        <v>0</v>
      </c>
      <c r="F97" s="1018">
        <f t="shared" si="10"/>
        <v>0</v>
      </c>
      <c r="G97" s="1018">
        <f t="shared" si="10"/>
        <v>0</v>
      </c>
      <c r="H97" s="1018">
        <f t="shared" si="10"/>
        <v>0</v>
      </c>
      <c r="I97" s="1056">
        <f t="shared" si="10"/>
        <v>0</v>
      </c>
      <c r="J97" s="1027">
        <f t="shared" si="11"/>
        <v>1</v>
      </c>
      <c r="K97" s="1028">
        <f t="shared" si="12"/>
        <v>45</v>
      </c>
      <c r="L97" s="1009">
        <f>J97/(kriteriebefolkning!$P$8+kriteriebefolkning!$Q$8+kriteriebefolkning!$R$8)</f>
        <v>1.4388489208633094E-3</v>
      </c>
      <c r="M97" s="227"/>
    </row>
    <row r="98" spans="1:13" customFormat="1" ht="12.95" customHeight="1" x14ac:dyDescent="0.2">
      <c r="A98" s="1004">
        <v>5</v>
      </c>
      <c r="B98" s="943" t="s">
        <v>19</v>
      </c>
      <c r="C98" s="1055">
        <f t="shared" si="9"/>
        <v>2</v>
      </c>
      <c r="D98" s="1018">
        <f t="shared" si="9"/>
        <v>2</v>
      </c>
      <c r="E98" s="1018">
        <f t="shared" si="9"/>
        <v>0</v>
      </c>
      <c r="F98" s="1018">
        <f t="shared" si="10"/>
        <v>0</v>
      </c>
      <c r="G98" s="1018">
        <f t="shared" si="10"/>
        <v>0</v>
      </c>
      <c r="H98" s="1018">
        <f t="shared" si="10"/>
        <v>1</v>
      </c>
      <c r="I98" s="1056">
        <f t="shared" si="10"/>
        <v>0</v>
      </c>
      <c r="J98" s="1027">
        <f t="shared" si="11"/>
        <v>5</v>
      </c>
      <c r="K98" s="1028">
        <f t="shared" si="12"/>
        <v>78</v>
      </c>
      <c r="L98" s="1009">
        <f>J98/(kriteriebefolkning!$P$9+kriteriebefolkning!$Q$9+kriteriebefolkning!$R$9)</f>
        <v>2.5445292620865142E-3</v>
      </c>
      <c r="M98" s="227"/>
    </row>
    <row r="99" spans="1:13" customFormat="1" ht="18.75" customHeight="1" x14ac:dyDescent="0.2">
      <c r="A99" s="1010">
        <v>6</v>
      </c>
      <c r="B99" s="946" t="s">
        <v>20</v>
      </c>
      <c r="C99" s="1055">
        <f t="shared" si="9"/>
        <v>1</v>
      </c>
      <c r="D99" s="1018">
        <f t="shared" si="9"/>
        <v>1</v>
      </c>
      <c r="E99" s="1018">
        <f t="shared" si="9"/>
        <v>0</v>
      </c>
      <c r="F99" s="1018">
        <f t="shared" si="10"/>
        <v>0</v>
      </c>
      <c r="G99" s="1018">
        <f t="shared" si="10"/>
        <v>0</v>
      </c>
      <c r="H99" s="1018">
        <f t="shared" si="10"/>
        <v>0</v>
      </c>
      <c r="I99" s="1056">
        <f t="shared" si="10"/>
        <v>0</v>
      </c>
      <c r="J99" s="1027">
        <f t="shared" si="11"/>
        <v>2</v>
      </c>
      <c r="K99" s="1028">
        <f t="shared" si="12"/>
        <v>30</v>
      </c>
      <c r="L99" s="1009">
        <f>J99/(kriteriebefolkning!$P$10+kriteriebefolkning!$Q$10+kriteriebefolkning!$R$10)</f>
        <v>1.2787723785166241E-3</v>
      </c>
      <c r="M99" s="227"/>
    </row>
    <row r="100" spans="1:13" customFormat="1" ht="12.95" customHeight="1" x14ac:dyDescent="0.2">
      <c r="A100" s="1010">
        <v>7</v>
      </c>
      <c r="B100" s="946" t="s">
        <v>21</v>
      </c>
      <c r="C100" s="1055">
        <f t="shared" si="9"/>
        <v>0</v>
      </c>
      <c r="D100" s="1018">
        <f t="shared" si="9"/>
        <v>1</v>
      </c>
      <c r="E100" s="1018">
        <f t="shared" si="9"/>
        <v>1</v>
      </c>
      <c r="F100" s="1018">
        <f t="shared" si="10"/>
        <v>0</v>
      </c>
      <c r="G100" s="1018">
        <f t="shared" si="10"/>
        <v>1</v>
      </c>
      <c r="H100" s="1018">
        <f t="shared" si="10"/>
        <v>0</v>
      </c>
      <c r="I100" s="1056">
        <f t="shared" si="10"/>
        <v>0</v>
      </c>
      <c r="J100" s="1027">
        <f t="shared" si="11"/>
        <v>3</v>
      </c>
      <c r="K100" s="1028">
        <f t="shared" si="12"/>
        <v>90</v>
      </c>
      <c r="L100" s="1009">
        <f>J100/(kriteriebefolkning!$P$11+kriteriebefolkning!$Q$11+kriteriebefolkning!$R$11)</f>
        <v>1.4591439688715954E-3</v>
      </c>
      <c r="M100" s="227"/>
    </row>
    <row r="101" spans="1:13" customFormat="1" ht="12.95" customHeight="1" x14ac:dyDescent="0.2">
      <c r="A101" s="1004">
        <v>8</v>
      </c>
      <c r="B101" s="943" t="s">
        <v>22</v>
      </c>
      <c r="C101" s="1055">
        <f t="shared" si="9"/>
        <v>6</v>
      </c>
      <c r="D101" s="1018">
        <f t="shared" si="9"/>
        <v>1</v>
      </c>
      <c r="E101" s="1018">
        <f t="shared" si="9"/>
        <v>0</v>
      </c>
      <c r="F101" s="1018">
        <f t="shared" si="10"/>
        <v>0</v>
      </c>
      <c r="G101" s="1018">
        <f t="shared" si="10"/>
        <v>0</v>
      </c>
      <c r="H101" s="1018">
        <f t="shared" si="10"/>
        <v>0</v>
      </c>
      <c r="I101" s="1056">
        <f t="shared" si="10"/>
        <v>0</v>
      </c>
      <c r="J101" s="1027">
        <f t="shared" si="11"/>
        <v>7</v>
      </c>
      <c r="K101" s="1028">
        <f t="shared" si="12"/>
        <v>19.285714285714285</v>
      </c>
      <c r="L101" s="1009">
        <f>J101/(kriteriebefolkning!$P$12+kriteriebefolkning!$Q$12+kriteriebefolkning!$R$12)</f>
        <v>3.6706869428421605E-3</v>
      </c>
      <c r="M101" s="227"/>
    </row>
    <row r="102" spans="1:13" customFormat="1" ht="12.95" customHeight="1" x14ac:dyDescent="0.2">
      <c r="A102" s="1004">
        <v>9</v>
      </c>
      <c r="B102" s="943" t="s">
        <v>23</v>
      </c>
      <c r="C102" s="1055">
        <f t="shared" si="9"/>
        <v>0</v>
      </c>
      <c r="D102" s="1018">
        <f t="shared" si="9"/>
        <v>0</v>
      </c>
      <c r="E102" s="1018">
        <f t="shared" si="9"/>
        <v>0</v>
      </c>
      <c r="F102" s="1018">
        <f t="shared" si="10"/>
        <v>0</v>
      </c>
      <c r="G102" s="1018">
        <f t="shared" si="10"/>
        <v>0</v>
      </c>
      <c r="H102" s="1018">
        <f t="shared" si="10"/>
        <v>0</v>
      </c>
      <c r="I102" s="1056">
        <f t="shared" si="10"/>
        <v>0</v>
      </c>
      <c r="J102" s="1027">
        <f t="shared" si="11"/>
        <v>0</v>
      </c>
      <c r="K102" s="1028">
        <f t="shared" si="12"/>
        <v>0</v>
      </c>
      <c r="L102" s="1009">
        <f>J102/(kriteriebefolkning!$P$13+kriteriebefolkning!$Q$13+kriteriebefolkning!$R$13)</f>
        <v>0</v>
      </c>
      <c r="M102" s="227"/>
    </row>
    <row r="103" spans="1:13" customFormat="1" ht="12.95" customHeight="1" x14ac:dyDescent="0.2">
      <c r="A103" s="1004">
        <v>10</v>
      </c>
      <c r="B103" s="943" t="s">
        <v>24</v>
      </c>
      <c r="C103" s="1055">
        <f t="shared" si="9"/>
        <v>1</v>
      </c>
      <c r="D103" s="1018">
        <f t="shared" si="9"/>
        <v>0</v>
      </c>
      <c r="E103" s="1018">
        <f t="shared" si="9"/>
        <v>0</v>
      </c>
      <c r="F103" s="1018">
        <f t="shared" si="10"/>
        <v>0</v>
      </c>
      <c r="G103" s="1018">
        <f t="shared" si="10"/>
        <v>0</v>
      </c>
      <c r="H103" s="1018">
        <f t="shared" si="10"/>
        <v>0</v>
      </c>
      <c r="I103" s="1056">
        <f t="shared" si="10"/>
        <v>0</v>
      </c>
      <c r="J103" s="1027">
        <f t="shared" si="11"/>
        <v>1</v>
      </c>
      <c r="K103" s="1028">
        <f t="shared" si="12"/>
        <v>15</v>
      </c>
      <c r="L103" s="1009">
        <f>J103/(kriteriebefolkning!$P$14+kriteriebefolkning!$Q$14+kriteriebefolkning!$R$14)</f>
        <v>9.5057034220532319E-4</v>
      </c>
      <c r="M103" s="227"/>
    </row>
    <row r="104" spans="1:13" customFormat="1" ht="19.5" customHeight="1" x14ac:dyDescent="0.2">
      <c r="A104" s="1010">
        <v>11</v>
      </c>
      <c r="B104" s="946" t="s">
        <v>25</v>
      </c>
      <c r="C104" s="1055">
        <f t="shared" si="9"/>
        <v>1</v>
      </c>
      <c r="D104" s="1018">
        <f t="shared" si="9"/>
        <v>1</v>
      </c>
      <c r="E104" s="1018">
        <f t="shared" si="9"/>
        <v>0</v>
      </c>
      <c r="F104" s="1018">
        <f t="shared" si="10"/>
        <v>0</v>
      </c>
      <c r="G104" s="1018">
        <f t="shared" si="10"/>
        <v>0</v>
      </c>
      <c r="H104" s="1018">
        <f t="shared" si="10"/>
        <v>0</v>
      </c>
      <c r="I104" s="1056">
        <f t="shared" si="10"/>
        <v>0</v>
      </c>
      <c r="J104" s="1027">
        <f t="shared" si="11"/>
        <v>2</v>
      </c>
      <c r="K104" s="1028">
        <f t="shared" si="12"/>
        <v>30</v>
      </c>
      <c r="L104" s="1009">
        <f>J104/(kriteriebefolkning!$P$15+kriteriebefolkning!$Q$15+kriteriebefolkning!$R$15)</f>
        <v>2.0222446916076846E-3</v>
      </c>
      <c r="M104" s="227"/>
    </row>
    <row r="105" spans="1:13" customFormat="1" ht="12.95" customHeight="1" x14ac:dyDescent="0.2">
      <c r="A105" s="1004">
        <v>12</v>
      </c>
      <c r="B105" s="943" t="s">
        <v>26</v>
      </c>
      <c r="C105" s="1055">
        <f t="shared" si="9"/>
        <v>4</v>
      </c>
      <c r="D105" s="1018">
        <f t="shared" si="9"/>
        <v>2</v>
      </c>
      <c r="E105" s="1018">
        <f t="shared" si="9"/>
        <v>1</v>
      </c>
      <c r="F105" s="1018">
        <f t="shared" si="10"/>
        <v>0</v>
      </c>
      <c r="G105" s="1018">
        <f t="shared" si="10"/>
        <v>0</v>
      </c>
      <c r="H105" s="1018">
        <f t="shared" si="10"/>
        <v>0</v>
      </c>
      <c r="I105" s="1056">
        <f t="shared" si="10"/>
        <v>0</v>
      </c>
      <c r="J105" s="1027">
        <f t="shared" si="11"/>
        <v>7</v>
      </c>
      <c r="K105" s="1028">
        <f t="shared" si="12"/>
        <v>32.142857142857146</v>
      </c>
      <c r="L105" s="1009">
        <f>J105/(kriteriebefolkning!$P$16+kriteriebefolkning!$Q$16+kriteriebefolkning!$R$16)</f>
        <v>4.3316831683168321E-3</v>
      </c>
      <c r="M105" s="227"/>
    </row>
    <row r="106" spans="1:13" customFormat="1" ht="12.95" customHeight="1" x14ac:dyDescent="0.2">
      <c r="A106" s="1004">
        <v>13</v>
      </c>
      <c r="B106" s="943" t="s">
        <v>27</v>
      </c>
      <c r="C106" s="1055">
        <f t="shared" si="9"/>
        <v>4</v>
      </c>
      <c r="D106" s="1018">
        <f t="shared" si="9"/>
        <v>1</v>
      </c>
      <c r="E106" s="1018">
        <f t="shared" si="9"/>
        <v>3</v>
      </c>
      <c r="F106" s="1018">
        <f t="shared" si="10"/>
        <v>0</v>
      </c>
      <c r="G106" s="1018">
        <f t="shared" si="10"/>
        <v>0</v>
      </c>
      <c r="H106" s="1018">
        <f t="shared" si="10"/>
        <v>0</v>
      </c>
      <c r="I106" s="1056">
        <f t="shared" si="10"/>
        <v>0</v>
      </c>
      <c r="J106" s="1027">
        <f t="shared" si="11"/>
        <v>8</v>
      </c>
      <c r="K106" s="1028">
        <f t="shared" si="12"/>
        <v>41.25</v>
      </c>
      <c r="L106" s="1009">
        <f>J106/(kriteriebefolkning!$P$17+kriteriebefolkning!$Q$17+kriteriebefolkning!$R$17)</f>
        <v>2.7700831024930748E-3</v>
      </c>
      <c r="M106" s="227"/>
    </row>
    <row r="107" spans="1:13" customFormat="1" ht="12.95" customHeight="1" x14ac:dyDescent="0.2">
      <c r="A107" s="1004">
        <v>14</v>
      </c>
      <c r="B107" s="943" t="s">
        <v>28</v>
      </c>
      <c r="C107" s="1055">
        <f t="shared" si="9"/>
        <v>0</v>
      </c>
      <c r="D107" s="1018">
        <f t="shared" si="9"/>
        <v>0</v>
      </c>
      <c r="E107" s="1018">
        <f t="shared" si="9"/>
        <v>0</v>
      </c>
      <c r="F107" s="1018">
        <f t="shared" si="10"/>
        <v>0</v>
      </c>
      <c r="G107" s="1018">
        <f t="shared" si="10"/>
        <v>3</v>
      </c>
      <c r="H107" s="1018">
        <f t="shared" si="10"/>
        <v>1</v>
      </c>
      <c r="I107" s="1056">
        <f t="shared" si="10"/>
        <v>0</v>
      </c>
      <c r="J107" s="1027">
        <f t="shared" si="11"/>
        <v>4</v>
      </c>
      <c r="K107" s="1028">
        <f t="shared" si="12"/>
        <v>180</v>
      </c>
      <c r="L107" s="1009">
        <f>J107/(kriteriebefolkning!$P$18+kriteriebefolkning!$Q$18+kriteriebefolkning!$R$18)</f>
        <v>1.5710919088766694E-3</v>
      </c>
      <c r="M107" s="227"/>
    </row>
    <row r="108" spans="1:13" customFormat="1" ht="12.95" customHeight="1" thickBot="1" x14ac:dyDescent="0.25">
      <c r="A108" s="1029">
        <v>15</v>
      </c>
      <c r="B108" s="948" t="s">
        <v>29</v>
      </c>
      <c r="C108" s="1057">
        <f t="shared" si="9"/>
        <v>4</v>
      </c>
      <c r="D108" s="1058">
        <f t="shared" si="9"/>
        <v>1</v>
      </c>
      <c r="E108" s="1058">
        <f t="shared" si="9"/>
        <v>0</v>
      </c>
      <c r="F108" s="1058">
        <f t="shared" si="10"/>
        <v>0</v>
      </c>
      <c r="G108" s="1058">
        <f t="shared" si="10"/>
        <v>0</v>
      </c>
      <c r="H108" s="1058">
        <f t="shared" si="10"/>
        <v>0</v>
      </c>
      <c r="I108" s="1059">
        <f t="shared" si="10"/>
        <v>1</v>
      </c>
      <c r="J108" s="1030">
        <f t="shared" si="11"/>
        <v>6</v>
      </c>
      <c r="K108" s="1031">
        <f t="shared" si="12"/>
        <v>78.333333333333329</v>
      </c>
      <c r="L108" s="1032">
        <f>J108/(kriteriebefolkning!$P$19+kriteriebefolkning!$Q$19+kriteriebefolkning!$R$19)</f>
        <v>9.4637223974763408E-3</v>
      </c>
      <c r="M108" s="227"/>
    </row>
    <row r="109" spans="1:13" s="37" customFormat="1" ht="18.75" customHeight="1" x14ac:dyDescent="0.2">
      <c r="A109" s="1033"/>
      <c r="B109" s="1564" t="s">
        <v>519</v>
      </c>
      <c r="C109" s="1565">
        <f t="shared" ref="C109:J109" si="13">SUM(C94:C108)</f>
        <v>23</v>
      </c>
      <c r="D109" s="1034">
        <f t="shared" si="13"/>
        <v>12</v>
      </c>
      <c r="E109" s="1034">
        <f t="shared" si="13"/>
        <v>5</v>
      </c>
      <c r="F109" s="1034">
        <f t="shared" si="13"/>
        <v>0</v>
      </c>
      <c r="G109" s="1034">
        <f t="shared" si="13"/>
        <v>4</v>
      </c>
      <c r="H109" s="1034">
        <f t="shared" si="13"/>
        <v>3</v>
      </c>
      <c r="I109" s="1566">
        <f t="shared" si="13"/>
        <v>1</v>
      </c>
      <c r="J109" s="1569">
        <f t="shared" si="13"/>
        <v>48</v>
      </c>
      <c r="K109" s="1576">
        <f t="shared" si="12"/>
        <v>63.229166666666664</v>
      </c>
      <c r="L109" s="1581">
        <f>J109/(kriteriebefolkning!$P$4+kriteriebefolkning!$Q$4+kriteriebefolkning!$R$4)</f>
        <v>2.259355142386444E-3</v>
      </c>
      <c r="M109" s="987"/>
    </row>
    <row r="110" spans="1:13" s="624" customFormat="1" ht="18.75" customHeight="1" thickBot="1" x14ac:dyDescent="0.25">
      <c r="A110" s="1037"/>
      <c r="B110" s="1357" t="s">
        <v>489</v>
      </c>
      <c r="C110" s="1373">
        <v>36</v>
      </c>
      <c r="D110" s="1040">
        <v>8</v>
      </c>
      <c r="E110" s="1040">
        <v>10</v>
      </c>
      <c r="F110" s="1040">
        <v>2</v>
      </c>
      <c r="G110" s="1040">
        <v>4</v>
      </c>
      <c r="H110" s="1040">
        <v>5</v>
      </c>
      <c r="I110" s="1374">
        <v>0</v>
      </c>
      <c r="J110" s="1570">
        <v>65</v>
      </c>
      <c r="K110" s="1577">
        <v>58.615384615384613</v>
      </c>
      <c r="L110" s="1568">
        <v>3.0073100768020725E-3</v>
      </c>
      <c r="M110" s="987"/>
    </row>
    <row r="111" spans="1:13" s="827" customFormat="1" ht="18.75" customHeight="1" x14ac:dyDescent="0.2">
      <c r="A111" s="1354"/>
      <c r="B111" s="1350" t="s">
        <v>451</v>
      </c>
      <c r="C111" s="1361">
        <v>33</v>
      </c>
      <c r="D111" s="1355">
        <v>16</v>
      </c>
      <c r="E111" s="1355">
        <v>2</v>
      </c>
      <c r="F111" s="1355">
        <v>1</v>
      </c>
      <c r="G111" s="1355">
        <v>2</v>
      </c>
      <c r="H111" s="1355">
        <v>0</v>
      </c>
      <c r="I111" s="1362">
        <v>0</v>
      </c>
      <c r="J111" s="1358">
        <v>54</v>
      </c>
      <c r="K111" s="1349">
        <v>32.777777777777779</v>
      </c>
      <c r="L111" s="1356">
        <v>2.4983806791894145E-3</v>
      </c>
      <c r="M111" s="909"/>
    </row>
    <row r="112" spans="1:13" ht="18.75" customHeight="1" x14ac:dyDescent="0.2">
      <c r="A112" s="1016"/>
      <c r="B112" s="1351" t="s">
        <v>215</v>
      </c>
      <c r="C112" s="1363">
        <v>20</v>
      </c>
      <c r="D112" s="1035">
        <v>5</v>
      </c>
      <c r="E112" s="1035">
        <v>4</v>
      </c>
      <c r="F112" s="1035">
        <v>4</v>
      </c>
      <c r="G112" s="1035">
        <v>2</v>
      </c>
      <c r="H112" s="1035">
        <v>2</v>
      </c>
      <c r="I112" s="1364">
        <v>0</v>
      </c>
      <c r="J112" s="1359">
        <v>37</v>
      </c>
      <c r="K112" s="1018">
        <v>56.351351351351354</v>
      </c>
      <c r="L112" s="1036">
        <v>1.6537051935282025E-3</v>
      </c>
      <c r="M112" s="909"/>
    </row>
    <row r="113" spans="1:13" s="37" customFormat="1" ht="18.75" customHeight="1" thickBot="1" x14ac:dyDescent="0.25">
      <c r="A113" s="1043"/>
      <c r="B113" s="1357" t="s">
        <v>160</v>
      </c>
      <c r="C113" s="1365">
        <v>18</v>
      </c>
      <c r="D113" s="1039">
        <v>14</v>
      </c>
      <c r="E113" s="1039">
        <v>5</v>
      </c>
      <c r="F113" s="1039">
        <v>4</v>
      </c>
      <c r="G113" s="1039">
        <v>3</v>
      </c>
      <c r="H113" s="1039">
        <v>8</v>
      </c>
      <c r="I113" s="1366">
        <v>1</v>
      </c>
      <c r="J113" s="1360">
        <v>53</v>
      </c>
      <c r="K113" s="1040">
        <v>88.113207547169807</v>
      </c>
      <c r="L113" s="1044">
        <v>6.8590656140804966E-3</v>
      </c>
      <c r="M113" s="987"/>
    </row>
    <row r="114" spans="1:13" customFormat="1" ht="12.75" x14ac:dyDescent="0.2">
      <c r="A114" s="1023" t="s">
        <v>64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227"/>
    </row>
    <row r="115" spans="1:13" customFormat="1" ht="12.75" x14ac:dyDescent="0.2">
      <c r="A115" s="1023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227"/>
    </row>
    <row r="116" spans="1:13" x14ac:dyDescent="0.2">
      <c r="A116" s="986"/>
      <c r="B116" s="227"/>
      <c r="C116" s="227"/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</row>
    <row r="117" spans="1:13" customFormat="1" ht="27" customHeight="1" thickBot="1" x14ac:dyDescent="0.25">
      <c r="A117" s="966" t="s">
        <v>551</v>
      </c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227"/>
    </row>
    <row r="118" spans="1:13" s="11" customFormat="1" ht="19.5" customHeight="1" thickBot="1" x14ac:dyDescent="0.25">
      <c r="A118" s="989"/>
      <c r="B118" s="990"/>
      <c r="C118" s="1831" t="s">
        <v>191</v>
      </c>
      <c r="D118" s="1831"/>
      <c r="E118" s="1831"/>
      <c r="F118" s="1831"/>
      <c r="G118" s="1831"/>
      <c r="H118" s="1831"/>
      <c r="I118" s="1831"/>
      <c r="J118" s="991"/>
      <c r="K118" s="992"/>
      <c r="L118" s="993"/>
      <c r="M118" s="908"/>
    </row>
    <row r="119" spans="1:13" s="11" customFormat="1" ht="50.25" customHeight="1" thickBot="1" x14ac:dyDescent="0.25">
      <c r="A119" s="994" t="s">
        <v>2</v>
      </c>
      <c r="B119" s="931" t="s">
        <v>3</v>
      </c>
      <c r="C119" s="935" t="s">
        <v>54</v>
      </c>
      <c r="D119" s="936" t="s">
        <v>55</v>
      </c>
      <c r="E119" s="936" t="s">
        <v>56</v>
      </c>
      <c r="F119" s="936" t="s">
        <v>57</v>
      </c>
      <c r="G119" s="936" t="s">
        <v>58</v>
      </c>
      <c r="H119" s="936" t="s">
        <v>59</v>
      </c>
      <c r="I119" s="934" t="s">
        <v>60</v>
      </c>
      <c r="J119" s="938" t="s">
        <v>61</v>
      </c>
      <c r="K119" s="938" t="s">
        <v>62</v>
      </c>
      <c r="L119" s="1024" t="s">
        <v>190</v>
      </c>
      <c r="M119" s="908"/>
    </row>
    <row r="120" spans="1:13" customFormat="1" ht="12.95" customHeight="1" x14ac:dyDescent="0.2">
      <c r="A120" s="998">
        <v>1</v>
      </c>
      <c r="B120" s="940" t="s">
        <v>15</v>
      </c>
      <c r="C120" s="1052">
        <v>2</v>
      </c>
      <c r="D120" s="1053">
        <v>3</v>
      </c>
      <c r="E120" s="1053">
        <v>3</v>
      </c>
      <c r="F120" s="1053">
        <v>0</v>
      </c>
      <c r="G120" s="1053">
        <v>1</v>
      </c>
      <c r="H120" s="1053">
        <v>1</v>
      </c>
      <c r="I120" s="1054">
        <v>0</v>
      </c>
      <c r="J120" s="1060">
        <f t="shared" ref="J120:J134" si="14">SUM(C120:I120)</f>
        <v>10</v>
      </c>
      <c r="K120" s="1061">
        <f t="shared" ref="K120:K135" si="15">IF(J120=0,0,(C120*15+D120*45+E120*75+F120*105+G120*150+H120*270+I120*365)/J120)</f>
        <v>81</v>
      </c>
      <c r="L120" s="1003">
        <f>J120/(kriteriebefolkning!$P$5+kriteriebefolkning!$Q$5+kriteriebefolkning!$R$5)</f>
        <v>1.4598540145985401E-2</v>
      </c>
      <c r="M120" s="227"/>
    </row>
    <row r="121" spans="1:13" customFormat="1" ht="12.95" customHeight="1" x14ac:dyDescent="0.2">
      <c r="A121" s="1004">
        <v>2</v>
      </c>
      <c r="B121" s="943" t="s">
        <v>16</v>
      </c>
      <c r="C121" s="1055">
        <v>2</v>
      </c>
      <c r="D121" s="1018">
        <v>0</v>
      </c>
      <c r="E121" s="1018">
        <v>0</v>
      </c>
      <c r="F121" s="1018">
        <v>0</v>
      </c>
      <c r="G121" s="1018">
        <v>2</v>
      </c>
      <c r="H121" s="1018">
        <v>3</v>
      </c>
      <c r="I121" s="1056">
        <v>0</v>
      </c>
      <c r="J121" s="1062">
        <f t="shared" si="14"/>
        <v>7</v>
      </c>
      <c r="K121" s="1063">
        <f t="shared" si="15"/>
        <v>162.85714285714286</v>
      </c>
      <c r="L121" s="1009">
        <f>J121/(kriteriebefolkning!$P$6+kriteriebefolkning!$Q$6+kriteriebefolkning!$R$6)</f>
        <v>9.575923392612859E-3</v>
      </c>
      <c r="M121" s="227"/>
    </row>
    <row r="122" spans="1:13" customFormat="1" ht="12.95" customHeight="1" x14ac:dyDescent="0.2">
      <c r="A122" s="1004">
        <v>3</v>
      </c>
      <c r="B122" s="943" t="s">
        <v>17</v>
      </c>
      <c r="C122" s="1055">
        <v>0</v>
      </c>
      <c r="D122" s="1018">
        <v>0</v>
      </c>
      <c r="E122" s="1018">
        <v>2</v>
      </c>
      <c r="F122" s="1018">
        <v>1</v>
      </c>
      <c r="G122" s="1018">
        <v>1</v>
      </c>
      <c r="H122" s="1018">
        <v>2</v>
      </c>
      <c r="I122" s="1056">
        <v>0</v>
      </c>
      <c r="J122" s="1062">
        <f t="shared" si="14"/>
        <v>6</v>
      </c>
      <c r="K122" s="1063">
        <f t="shared" si="15"/>
        <v>157.5</v>
      </c>
      <c r="L122" s="1009">
        <f>J122/(kriteriebefolkning!$P$7+kriteriebefolkning!$Q$7+kriteriebefolkning!$R$7)</f>
        <v>8.4388185654008432E-3</v>
      </c>
      <c r="M122" s="227"/>
    </row>
    <row r="123" spans="1:13" customFormat="1" ht="12.95" customHeight="1" x14ac:dyDescent="0.2">
      <c r="A123" s="1004">
        <v>4</v>
      </c>
      <c r="B123" s="943" t="s">
        <v>18</v>
      </c>
      <c r="C123" s="1055">
        <v>0</v>
      </c>
      <c r="D123" s="1018">
        <v>1</v>
      </c>
      <c r="E123" s="1018">
        <v>1</v>
      </c>
      <c r="F123" s="1018">
        <v>0</v>
      </c>
      <c r="G123" s="1018">
        <v>0</v>
      </c>
      <c r="H123" s="1018">
        <v>2</v>
      </c>
      <c r="I123" s="1056">
        <v>0</v>
      </c>
      <c r="J123" s="1062">
        <f t="shared" si="14"/>
        <v>4</v>
      </c>
      <c r="K123" s="1063">
        <f t="shared" si="15"/>
        <v>165</v>
      </c>
      <c r="L123" s="1009">
        <f>J123/(kriteriebefolkning!$P$8+kriteriebefolkning!$Q$8+kriteriebefolkning!$R$8)</f>
        <v>5.7553956834532375E-3</v>
      </c>
      <c r="M123" s="227"/>
    </row>
    <row r="124" spans="1:13" customFormat="1" ht="12.95" customHeight="1" x14ac:dyDescent="0.2">
      <c r="A124" s="1004">
        <v>5</v>
      </c>
      <c r="B124" s="943" t="s">
        <v>19</v>
      </c>
      <c r="C124" s="1055">
        <v>7</v>
      </c>
      <c r="D124" s="1018">
        <v>3</v>
      </c>
      <c r="E124" s="1018">
        <v>3</v>
      </c>
      <c r="F124" s="1018">
        <v>2</v>
      </c>
      <c r="G124" s="1018">
        <v>2</v>
      </c>
      <c r="H124" s="1018">
        <v>4</v>
      </c>
      <c r="I124" s="1056">
        <v>0</v>
      </c>
      <c r="J124" s="1062">
        <f t="shared" si="14"/>
        <v>21</v>
      </c>
      <c r="K124" s="1063">
        <f t="shared" si="15"/>
        <v>97.857142857142861</v>
      </c>
      <c r="L124" s="1009">
        <f>J124/(kriteriebefolkning!$P$9+kriteriebefolkning!$Q$9+kriteriebefolkning!$R$9)</f>
        <v>1.0687022900763359E-2</v>
      </c>
      <c r="M124" s="227"/>
    </row>
    <row r="125" spans="1:13" customFormat="1" ht="18.75" customHeight="1" x14ac:dyDescent="0.2">
      <c r="A125" s="1010">
        <v>6</v>
      </c>
      <c r="B125" s="946" t="s">
        <v>20</v>
      </c>
      <c r="C125" s="1055">
        <v>2</v>
      </c>
      <c r="D125" s="1018">
        <v>1</v>
      </c>
      <c r="E125" s="1018">
        <v>3</v>
      </c>
      <c r="F125" s="1018">
        <v>3</v>
      </c>
      <c r="G125" s="1018">
        <v>2</v>
      </c>
      <c r="H125" s="1018">
        <v>6</v>
      </c>
      <c r="I125" s="1056">
        <v>0</v>
      </c>
      <c r="J125" s="1062">
        <f t="shared" si="14"/>
        <v>17</v>
      </c>
      <c r="K125" s="1063">
        <f t="shared" si="15"/>
        <v>149.11764705882354</v>
      </c>
      <c r="L125" s="1009">
        <f>J125/(kriteriebefolkning!$P$10+kriteriebefolkning!$Q$10+kriteriebefolkning!$R$10)</f>
        <v>1.0869565217391304E-2</v>
      </c>
      <c r="M125" s="227"/>
    </row>
    <row r="126" spans="1:13" customFormat="1" ht="12.95" customHeight="1" x14ac:dyDescent="0.2">
      <c r="A126" s="1010">
        <v>7</v>
      </c>
      <c r="B126" s="946" t="s">
        <v>21</v>
      </c>
      <c r="C126" s="1055">
        <v>5</v>
      </c>
      <c r="D126" s="1018">
        <v>8</v>
      </c>
      <c r="E126" s="1018">
        <v>6</v>
      </c>
      <c r="F126" s="1018">
        <v>4</v>
      </c>
      <c r="G126" s="1018">
        <v>6</v>
      </c>
      <c r="H126" s="1018">
        <v>9</v>
      </c>
      <c r="I126" s="1056">
        <v>1</v>
      </c>
      <c r="J126" s="1062">
        <f t="shared" si="14"/>
        <v>39</v>
      </c>
      <c r="K126" s="1063">
        <f t="shared" si="15"/>
        <v>128.2051282051282</v>
      </c>
      <c r="L126" s="1009">
        <f>J126/(kriteriebefolkning!$P$11+kriteriebefolkning!$Q$11+kriteriebefolkning!$R$11)</f>
        <v>1.8968871595330738E-2</v>
      </c>
      <c r="M126" s="227"/>
    </row>
    <row r="127" spans="1:13" customFormat="1" ht="12.95" customHeight="1" x14ac:dyDescent="0.2">
      <c r="A127" s="1004">
        <v>8</v>
      </c>
      <c r="B127" s="943" t="s">
        <v>22</v>
      </c>
      <c r="C127" s="1055">
        <v>9</v>
      </c>
      <c r="D127" s="1018">
        <v>7</v>
      </c>
      <c r="E127" s="1018">
        <v>7</v>
      </c>
      <c r="F127" s="1018">
        <v>6</v>
      </c>
      <c r="G127" s="1018">
        <v>7</v>
      </c>
      <c r="H127" s="1018">
        <v>6</v>
      </c>
      <c r="I127" s="1056">
        <v>0</v>
      </c>
      <c r="J127" s="1062">
        <f t="shared" si="14"/>
        <v>42</v>
      </c>
      <c r="K127" s="1063">
        <f t="shared" si="15"/>
        <v>101.78571428571429</v>
      </c>
      <c r="L127" s="1009">
        <f>J127/(kriteriebefolkning!$P$12+kriteriebefolkning!$Q$12+kriteriebefolkning!$R$12)</f>
        <v>2.2024121657052961E-2</v>
      </c>
      <c r="M127" s="227"/>
    </row>
    <row r="128" spans="1:13" customFormat="1" ht="12.95" customHeight="1" x14ac:dyDescent="0.2">
      <c r="A128" s="1004">
        <v>9</v>
      </c>
      <c r="B128" s="943" t="s">
        <v>23</v>
      </c>
      <c r="C128" s="1055">
        <v>0</v>
      </c>
      <c r="D128" s="1018">
        <v>1</v>
      </c>
      <c r="E128" s="1018">
        <v>2</v>
      </c>
      <c r="F128" s="1018">
        <v>1</v>
      </c>
      <c r="G128" s="1018">
        <v>4</v>
      </c>
      <c r="H128" s="1018">
        <v>1</v>
      </c>
      <c r="I128" s="1056">
        <v>0</v>
      </c>
      <c r="J128" s="1062">
        <f t="shared" si="14"/>
        <v>9</v>
      </c>
      <c r="K128" s="1063">
        <f t="shared" si="15"/>
        <v>130</v>
      </c>
      <c r="L128" s="1009">
        <f>J128/(kriteriebefolkning!$P$13+kriteriebefolkning!$Q$13+kriteriebefolkning!$R$13)</f>
        <v>7.6206604572396277E-3</v>
      </c>
      <c r="M128" s="227"/>
    </row>
    <row r="129" spans="1:13" customFormat="1" ht="12.95" customHeight="1" x14ac:dyDescent="0.2">
      <c r="A129" s="1004">
        <v>10</v>
      </c>
      <c r="B129" s="943" t="s">
        <v>24</v>
      </c>
      <c r="C129" s="1055">
        <v>3</v>
      </c>
      <c r="D129" s="1018">
        <v>0</v>
      </c>
      <c r="E129" s="1018">
        <v>0</v>
      </c>
      <c r="F129" s="1018">
        <v>0</v>
      </c>
      <c r="G129" s="1018">
        <v>0</v>
      </c>
      <c r="H129" s="1018">
        <v>2</v>
      </c>
      <c r="I129" s="1056">
        <v>0</v>
      </c>
      <c r="J129" s="1062">
        <f t="shared" si="14"/>
        <v>5</v>
      </c>
      <c r="K129" s="1063">
        <f t="shared" si="15"/>
        <v>117</v>
      </c>
      <c r="L129" s="1009">
        <f>J129/(kriteriebefolkning!$P$14+kriteriebefolkning!$Q$14+kriteriebefolkning!$R$14)</f>
        <v>4.7528517110266158E-3</v>
      </c>
      <c r="M129" s="227"/>
    </row>
    <row r="130" spans="1:13" customFormat="1" ht="19.5" customHeight="1" x14ac:dyDescent="0.2">
      <c r="A130" s="1010">
        <v>11</v>
      </c>
      <c r="B130" s="946" t="s">
        <v>25</v>
      </c>
      <c r="C130" s="1055">
        <v>2</v>
      </c>
      <c r="D130" s="1018">
        <v>1</v>
      </c>
      <c r="E130" s="1018">
        <v>1</v>
      </c>
      <c r="F130" s="1018">
        <v>0</v>
      </c>
      <c r="G130" s="1018">
        <v>0</v>
      </c>
      <c r="H130" s="1018">
        <v>1</v>
      </c>
      <c r="I130" s="1056">
        <v>0</v>
      </c>
      <c r="J130" s="1062">
        <f t="shared" si="14"/>
        <v>5</v>
      </c>
      <c r="K130" s="1063">
        <f t="shared" si="15"/>
        <v>84</v>
      </c>
      <c r="L130" s="1009">
        <f>J130/(kriteriebefolkning!$P$15+kriteriebefolkning!$Q$15+kriteriebefolkning!$R$15)</f>
        <v>5.0556117290192111E-3</v>
      </c>
      <c r="M130" s="227"/>
    </row>
    <row r="131" spans="1:13" customFormat="1" ht="12.95" customHeight="1" x14ac:dyDescent="0.2">
      <c r="A131" s="1004">
        <v>12</v>
      </c>
      <c r="B131" s="943" t="s">
        <v>26</v>
      </c>
      <c r="C131" s="1055">
        <v>2</v>
      </c>
      <c r="D131" s="1018">
        <v>5</v>
      </c>
      <c r="E131" s="1018">
        <v>3</v>
      </c>
      <c r="F131" s="1018">
        <v>3</v>
      </c>
      <c r="G131" s="1018">
        <v>1</v>
      </c>
      <c r="H131" s="1018">
        <v>4</v>
      </c>
      <c r="I131" s="1056">
        <v>0</v>
      </c>
      <c r="J131" s="1062">
        <f t="shared" si="14"/>
        <v>18</v>
      </c>
      <c r="K131" s="1063">
        <f t="shared" si="15"/>
        <v>112.5</v>
      </c>
      <c r="L131" s="1009">
        <f>J131/(kriteriebefolkning!$P$16+kriteriebefolkning!$Q$16+kriteriebefolkning!$R$16)</f>
        <v>1.1138613861386138E-2</v>
      </c>
      <c r="M131" s="227"/>
    </row>
    <row r="132" spans="1:13" customFormat="1" ht="12.95" customHeight="1" x14ac:dyDescent="0.2">
      <c r="A132" s="1004">
        <v>13</v>
      </c>
      <c r="B132" s="943" t="s">
        <v>27</v>
      </c>
      <c r="C132" s="1055">
        <v>9</v>
      </c>
      <c r="D132" s="1018">
        <v>8</v>
      </c>
      <c r="E132" s="1018">
        <v>6</v>
      </c>
      <c r="F132" s="1018">
        <v>12</v>
      </c>
      <c r="G132" s="1018">
        <v>6</v>
      </c>
      <c r="H132" s="1018">
        <v>5</v>
      </c>
      <c r="I132" s="1056">
        <v>2</v>
      </c>
      <c r="J132" s="1062">
        <f t="shared" si="14"/>
        <v>48</v>
      </c>
      <c r="K132" s="1063">
        <f t="shared" si="15"/>
        <v>108.02083333333333</v>
      </c>
      <c r="L132" s="1009">
        <f>J132/(kriteriebefolkning!$P$17+kriteriebefolkning!$Q$17+kriteriebefolkning!$R$17)</f>
        <v>1.662049861495845E-2</v>
      </c>
      <c r="M132" s="227"/>
    </row>
    <row r="133" spans="1:13" customFormat="1" ht="12.95" customHeight="1" x14ac:dyDescent="0.2">
      <c r="A133" s="1004">
        <v>14</v>
      </c>
      <c r="B133" s="943" t="s">
        <v>28</v>
      </c>
      <c r="C133" s="1055">
        <v>7</v>
      </c>
      <c r="D133" s="1018">
        <v>8</v>
      </c>
      <c r="E133" s="1018">
        <v>10</v>
      </c>
      <c r="F133" s="1018">
        <v>6</v>
      </c>
      <c r="G133" s="1018">
        <v>7</v>
      </c>
      <c r="H133" s="1018">
        <v>12</v>
      </c>
      <c r="I133" s="1056">
        <v>0</v>
      </c>
      <c r="J133" s="1062">
        <f t="shared" si="14"/>
        <v>50</v>
      </c>
      <c r="K133" s="1063">
        <f t="shared" si="15"/>
        <v>122.7</v>
      </c>
      <c r="L133" s="1009">
        <f>J133/(kriteriebefolkning!$P$18+kriteriebefolkning!$Q$18+kriteriebefolkning!$R$18)</f>
        <v>1.9638648860958365E-2</v>
      </c>
      <c r="M133" s="227"/>
    </row>
    <row r="134" spans="1:13" customFormat="1" ht="12.95" customHeight="1" thickBot="1" x14ac:dyDescent="0.25">
      <c r="A134" s="1029">
        <v>15</v>
      </c>
      <c r="B134" s="948" t="s">
        <v>29</v>
      </c>
      <c r="C134" s="1057">
        <v>0</v>
      </c>
      <c r="D134" s="1058">
        <v>0</v>
      </c>
      <c r="E134" s="1058">
        <v>0</v>
      </c>
      <c r="F134" s="1058">
        <v>0</v>
      </c>
      <c r="G134" s="1058">
        <v>8</v>
      </c>
      <c r="H134" s="1058">
        <v>0</v>
      </c>
      <c r="I134" s="1059">
        <v>0</v>
      </c>
      <c r="J134" s="1064">
        <f t="shared" si="14"/>
        <v>8</v>
      </c>
      <c r="K134" s="1065">
        <f t="shared" si="15"/>
        <v>150</v>
      </c>
      <c r="L134" s="1032">
        <f>J134/(kriteriebefolkning!$P$19+kriteriebefolkning!$Q$19+kriteriebefolkning!$R$19)</f>
        <v>1.2618296529968454E-2</v>
      </c>
      <c r="M134" s="227"/>
    </row>
    <row r="135" spans="1:13" s="37" customFormat="1" ht="22.5" customHeight="1" x14ac:dyDescent="0.2">
      <c r="A135" s="1033"/>
      <c r="B135" s="1564" t="s">
        <v>519</v>
      </c>
      <c r="C135" s="1565">
        <f t="shared" ref="C135:J135" si="16">SUM(C120:C134)</f>
        <v>50</v>
      </c>
      <c r="D135" s="1034">
        <f t="shared" si="16"/>
        <v>46</v>
      </c>
      <c r="E135" s="1034">
        <f t="shared" si="16"/>
        <v>47</v>
      </c>
      <c r="F135" s="1034">
        <f t="shared" si="16"/>
        <v>38</v>
      </c>
      <c r="G135" s="1034">
        <f t="shared" si="16"/>
        <v>47</v>
      </c>
      <c r="H135" s="1034">
        <f t="shared" si="16"/>
        <v>58</v>
      </c>
      <c r="I135" s="1566">
        <f t="shared" si="16"/>
        <v>3</v>
      </c>
      <c r="J135" s="1569">
        <f t="shared" si="16"/>
        <v>289</v>
      </c>
      <c r="K135" s="1576">
        <f t="shared" si="15"/>
        <v>118.13148788927336</v>
      </c>
      <c r="L135" s="1581">
        <f>J135/(kriteriebefolkning!$P$4+kriteriebefolkning!$Q$4+kriteriebefolkning!$R$4)</f>
        <v>1.3603200753118381E-2</v>
      </c>
      <c r="M135" s="987"/>
    </row>
    <row r="136" spans="1:13" s="624" customFormat="1" ht="22.5" customHeight="1" thickBot="1" x14ac:dyDescent="0.25">
      <c r="A136" s="1037"/>
      <c r="B136" s="1357" t="s">
        <v>489</v>
      </c>
      <c r="C136" s="1373">
        <v>72</v>
      </c>
      <c r="D136" s="1040">
        <v>54</v>
      </c>
      <c r="E136" s="1040">
        <v>60</v>
      </c>
      <c r="F136" s="1040">
        <v>33</v>
      </c>
      <c r="G136" s="1040">
        <v>65</v>
      </c>
      <c r="H136" s="1040">
        <v>71</v>
      </c>
      <c r="I136" s="1374">
        <v>8</v>
      </c>
      <c r="J136" s="1570">
        <v>363</v>
      </c>
      <c r="K136" s="1577">
        <v>119.32506887052341</v>
      </c>
      <c r="L136" s="1568">
        <v>1.6794670121217728E-2</v>
      </c>
      <c r="M136" s="987"/>
    </row>
    <row r="137" spans="1:13" s="827" customFormat="1" ht="22.5" customHeight="1" x14ac:dyDescent="0.2">
      <c r="A137" s="1354"/>
      <c r="B137" s="1350" t="s">
        <v>451</v>
      </c>
      <c r="C137" s="1361">
        <v>54</v>
      </c>
      <c r="D137" s="1355">
        <v>61</v>
      </c>
      <c r="E137" s="1355">
        <v>64</v>
      </c>
      <c r="F137" s="1355">
        <v>44</v>
      </c>
      <c r="G137" s="1355">
        <v>60</v>
      </c>
      <c r="H137" s="1355">
        <v>57</v>
      </c>
      <c r="I137" s="1362">
        <v>2</v>
      </c>
      <c r="J137" s="1358">
        <v>342</v>
      </c>
      <c r="K137" s="1349">
        <v>111.38888888888889</v>
      </c>
      <c r="L137" s="1356">
        <v>1.5823077634866289E-2</v>
      </c>
      <c r="M137" s="909"/>
    </row>
    <row r="138" spans="1:13" ht="22.5" customHeight="1" x14ac:dyDescent="0.2">
      <c r="A138" s="1016"/>
      <c r="B138" s="1351" t="s">
        <v>215</v>
      </c>
      <c r="C138" s="1363">
        <v>49</v>
      </c>
      <c r="D138" s="1035">
        <v>49</v>
      </c>
      <c r="E138" s="1035">
        <v>40</v>
      </c>
      <c r="F138" s="1035">
        <v>20</v>
      </c>
      <c r="G138" s="1035">
        <v>23</v>
      </c>
      <c r="H138" s="1035">
        <v>48</v>
      </c>
      <c r="I138" s="1364">
        <v>11</v>
      </c>
      <c r="J138" s="1359">
        <v>240</v>
      </c>
      <c r="K138" s="1018">
        <v>118.60416666666667</v>
      </c>
      <c r="L138" s="1036">
        <v>1.0726736390453205E-2</v>
      </c>
      <c r="M138" s="909"/>
    </row>
    <row r="139" spans="1:13" s="37" customFormat="1" ht="22.5" customHeight="1" thickBot="1" x14ac:dyDescent="0.25">
      <c r="A139" s="1043"/>
      <c r="B139" s="1357" t="s">
        <v>160</v>
      </c>
      <c r="C139" s="1365">
        <v>67</v>
      </c>
      <c r="D139" s="1039">
        <v>47</v>
      </c>
      <c r="E139" s="1039">
        <v>37</v>
      </c>
      <c r="F139" s="1039">
        <v>17</v>
      </c>
      <c r="G139" s="1039">
        <v>19</v>
      </c>
      <c r="H139" s="1039">
        <v>24</v>
      </c>
      <c r="I139" s="1366">
        <v>9</v>
      </c>
      <c r="J139" s="1360">
        <v>220</v>
      </c>
      <c r="K139" s="1040">
        <v>92.25</v>
      </c>
      <c r="L139" s="1044">
        <v>9.5681294306962997E-3</v>
      </c>
      <c r="M139" s="987"/>
    </row>
    <row r="140" spans="1:13" customFormat="1" ht="12.75" x14ac:dyDescent="0.2">
      <c r="A140" s="1023" t="s">
        <v>64</v>
      </c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227"/>
    </row>
    <row r="141" spans="1:13" customFormat="1" ht="12.75" x14ac:dyDescent="0.2">
      <c r="A141" s="1023" t="s">
        <v>192</v>
      </c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227"/>
    </row>
    <row r="142" spans="1:13" x14ac:dyDescent="0.2">
      <c r="A142" s="979"/>
      <c r="B142" s="94"/>
      <c r="C142" s="94"/>
      <c r="D142" s="94"/>
      <c r="E142" s="94"/>
      <c r="F142" s="94"/>
      <c r="G142" s="94"/>
      <c r="H142" s="94"/>
      <c r="I142" s="94"/>
      <c r="J142" s="94"/>
      <c r="K142" s="94"/>
    </row>
    <row r="143" spans="1:13" x14ac:dyDescent="0.2">
      <c r="A143" s="979"/>
      <c r="B143" s="94"/>
      <c r="C143" s="94"/>
      <c r="D143" s="94"/>
      <c r="E143" s="94"/>
      <c r="F143" s="94"/>
      <c r="G143" s="94"/>
      <c r="H143" s="94"/>
      <c r="I143" s="94"/>
      <c r="J143" s="94"/>
      <c r="K143" s="94"/>
    </row>
    <row r="144" spans="1:13" x14ac:dyDescent="0.2">
      <c r="A144" s="979"/>
      <c r="B144" s="94"/>
      <c r="C144" s="94"/>
      <c r="D144" s="94"/>
      <c r="E144" s="94"/>
      <c r="F144" s="94"/>
      <c r="G144" s="94"/>
      <c r="H144" s="94"/>
      <c r="I144" s="94"/>
      <c r="J144" s="94"/>
      <c r="K144" s="94"/>
    </row>
    <row r="145" spans="1:11" x14ac:dyDescent="0.2">
      <c r="A145" s="979"/>
      <c r="B145" s="94"/>
      <c r="C145" s="94"/>
      <c r="D145" s="94"/>
      <c r="E145" s="94"/>
      <c r="F145" s="94"/>
      <c r="G145" s="94"/>
      <c r="H145" s="94"/>
      <c r="I145" s="94"/>
      <c r="J145" s="94"/>
      <c r="K145" s="94"/>
    </row>
    <row r="146" spans="1:11" x14ac:dyDescent="0.2">
      <c r="A146" s="979"/>
      <c r="B146" s="94"/>
      <c r="C146" s="94"/>
      <c r="D146" s="94"/>
      <c r="E146" s="94"/>
      <c r="F146" s="94"/>
      <c r="G146" s="94"/>
      <c r="H146" s="94"/>
      <c r="I146" s="94"/>
      <c r="J146" s="94"/>
      <c r="K146" s="94"/>
    </row>
    <row r="147" spans="1:11" x14ac:dyDescent="0.2">
      <c r="A147" s="979"/>
      <c r="B147" s="94"/>
      <c r="C147" s="94"/>
      <c r="D147" s="94"/>
      <c r="E147" s="94"/>
      <c r="F147" s="94"/>
      <c r="G147" s="94"/>
      <c r="H147" s="94"/>
      <c r="I147" s="94"/>
      <c r="J147" s="94"/>
      <c r="K147" s="94"/>
    </row>
  </sheetData>
  <mergeCells count="5">
    <mergeCell ref="C92:I92"/>
    <mergeCell ref="C118:I118"/>
    <mergeCell ref="C11:I11"/>
    <mergeCell ref="C38:I38"/>
    <mergeCell ref="C64:I64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F36"/>
  <sheetViews>
    <sheetView workbookViewId="0">
      <selection activeCell="V23" sqref="V23"/>
    </sheetView>
  </sheetViews>
  <sheetFormatPr baseColWidth="10" defaultRowHeight="12.75" x14ac:dyDescent="0.2"/>
  <cols>
    <col min="1" max="1" width="25.7109375" style="232" customWidth="1"/>
    <col min="2" max="2" width="10.7109375" style="1208" customWidth="1"/>
    <col min="3" max="18" width="8.7109375" style="1209" customWidth="1"/>
    <col min="19" max="16384" width="11.42578125" style="232"/>
  </cols>
  <sheetData>
    <row r="1" spans="1:32" x14ac:dyDescent="0.2">
      <c r="A1" s="1253" t="s">
        <v>576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1754"/>
      <c r="O1" s="1754"/>
      <c r="P1" s="1755" t="s">
        <v>577</v>
      </c>
      <c r="Q1" s="1754"/>
      <c r="R1" s="1754"/>
      <c r="S1" s="1756"/>
      <c r="T1" s="1756"/>
      <c r="U1" s="1756"/>
      <c r="V1" s="1756"/>
      <c r="W1" s="1756"/>
      <c r="X1" s="1756"/>
      <c r="Y1" s="1756"/>
      <c r="Z1" s="1756"/>
      <c r="AA1" s="1756"/>
    </row>
    <row r="2" spans="1:32" x14ac:dyDescent="0.2">
      <c r="A2" s="1254"/>
      <c r="B2" s="1255"/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  <c r="P2" s="1255"/>
      <c r="Q2" s="1255"/>
      <c r="R2" s="1255"/>
      <c r="S2" s="1756"/>
      <c r="T2" s="1757" t="s">
        <v>578</v>
      </c>
      <c r="U2" s="1756"/>
      <c r="V2" s="1756"/>
      <c r="W2" s="1756"/>
      <c r="X2" s="1756"/>
      <c r="Y2" s="1756"/>
      <c r="Z2" s="1756"/>
      <c r="AA2" s="1756"/>
    </row>
    <row r="3" spans="1:32" s="1207" customFormat="1" ht="18" customHeight="1" x14ac:dyDescent="0.2">
      <c r="A3" s="1256"/>
      <c r="B3" s="1257" t="s">
        <v>119</v>
      </c>
      <c r="C3" s="1258" t="s">
        <v>120</v>
      </c>
      <c r="D3" s="1258" t="s">
        <v>121</v>
      </c>
      <c r="E3" s="1258" t="s">
        <v>122</v>
      </c>
      <c r="F3" s="1258" t="s">
        <v>123</v>
      </c>
      <c r="G3" s="1258" t="s">
        <v>124</v>
      </c>
      <c r="H3" s="1258" t="s">
        <v>125</v>
      </c>
      <c r="I3" s="1258" t="s">
        <v>126</v>
      </c>
      <c r="J3" s="1258" t="s">
        <v>127</v>
      </c>
      <c r="K3" s="1258" t="s">
        <v>128</v>
      </c>
      <c r="L3" s="1258" t="s">
        <v>129</v>
      </c>
      <c r="M3" s="1258" t="s">
        <v>130</v>
      </c>
      <c r="N3" s="1258" t="s">
        <v>7</v>
      </c>
      <c r="O3" s="1258" t="s">
        <v>8</v>
      </c>
      <c r="P3" s="1258" t="s">
        <v>9</v>
      </c>
      <c r="Q3" s="1258" t="s">
        <v>10</v>
      </c>
      <c r="R3" s="1258" t="s">
        <v>11</v>
      </c>
      <c r="S3" s="1271"/>
      <c r="T3" s="1258" t="s">
        <v>7</v>
      </c>
      <c r="U3" s="1258" t="s">
        <v>8</v>
      </c>
      <c r="V3" s="1258" t="s">
        <v>9</v>
      </c>
      <c r="W3" s="1258" t="s">
        <v>10</v>
      </c>
      <c r="X3" s="1258" t="s">
        <v>11</v>
      </c>
      <c r="Y3" s="1258" t="s">
        <v>12</v>
      </c>
      <c r="Z3" s="1271"/>
      <c r="AA3" s="1271"/>
      <c r="AB3" s="232"/>
      <c r="AC3" s="232"/>
      <c r="AD3" s="232"/>
      <c r="AE3" s="232"/>
      <c r="AF3" s="232"/>
    </row>
    <row r="4" spans="1:32" ht="18" customHeight="1" x14ac:dyDescent="0.2">
      <c r="A4" s="1259" t="s">
        <v>131</v>
      </c>
      <c r="B4" s="1260">
        <f>SUM(B5:B20)</f>
        <v>658451</v>
      </c>
      <c r="C4" s="1261">
        <f>SUM(C5:C20)</f>
        <v>9569</v>
      </c>
      <c r="D4" s="1261">
        <f>SUM(D5:D20)</f>
        <v>42192</v>
      </c>
      <c r="E4" s="1261">
        <f t="shared" ref="E4:X4" si="0">SUM(E5:E20)</f>
        <v>48522</v>
      </c>
      <c r="F4" s="1261">
        <f t="shared" si="0"/>
        <v>17524</v>
      </c>
      <c r="G4" s="1261">
        <f t="shared" si="0"/>
        <v>11659</v>
      </c>
      <c r="H4" s="1261">
        <f t="shared" si="0"/>
        <v>12559</v>
      </c>
      <c r="I4" s="1261">
        <f t="shared" si="0"/>
        <v>46025</v>
      </c>
      <c r="J4" s="1261">
        <f t="shared" si="0"/>
        <v>72194</v>
      </c>
      <c r="K4" s="1261">
        <f t="shared" si="0"/>
        <v>123932</v>
      </c>
      <c r="L4" s="1261">
        <f t="shared" si="0"/>
        <v>92552</v>
      </c>
      <c r="M4" s="1261">
        <f t="shared" si="0"/>
        <v>111825</v>
      </c>
      <c r="N4" s="1261">
        <f t="shared" si="0"/>
        <v>35836</v>
      </c>
      <c r="O4" s="1261">
        <f t="shared" si="0"/>
        <v>12817</v>
      </c>
      <c r="P4" s="1261">
        <f t="shared" si="0"/>
        <v>9330</v>
      </c>
      <c r="Q4" s="1261">
        <f t="shared" si="0"/>
        <v>6893</v>
      </c>
      <c r="R4" s="1261">
        <f t="shared" si="0"/>
        <v>5022</v>
      </c>
      <c r="S4" s="1756"/>
      <c r="T4" s="1261">
        <f t="shared" si="0"/>
        <v>35</v>
      </c>
      <c r="U4" s="1261">
        <f t="shared" si="0"/>
        <v>13</v>
      </c>
      <c r="V4" s="1261">
        <f t="shared" si="0"/>
        <v>4</v>
      </c>
      <c r="W4" s="1261">
        <f t="shared" si="0"/>
        <v>8</v>
      </c>
      <c r="X4" s="1261">
        <f t="shared" si="0"/>
        <v>16</v>
      </c>
      <c r="Y4" s="1261">
        <f>SUM(T4:X4)</f>
        <v>76</v>
      </c>
      <c r="Z4" s="1756"/>
      <c r="AA4" s="1756"/>
    </row>
    <row r="5" spans="1:32" s="227" customFormat="1" ht="18" customHeight="1" x14ac:dyDescent="0.2">
      <c r="A5" s="1262" t="s">
        <v>132</v>
      </c>
      <c r="B5" s="1263">
        <f>SUM(C5:R5)</f>
        <v>51432</v>
      </c>
      <c r="C5" s="1264">
        <v>920</v>
      </c>
      <c r="D5" s="1264">
        <v>3610</v>
      </c>
      <c r="E5" s="1264">
        <v>2906</v>
      </c>
      <c r="F5" s="1264">
        <v>848</v>
      </c>
      <c r="G5" s="1264">
        <v>583</v>
      </c>
      <c r="H5" s="1264">
        <v>690</v>
      </c>
      <c r="I5" s="1264">
        <v>3556</v>
      </c>
      <c r="J5" s="1264">
        <v>7529</v>
      </c>
      <c r="K5" s="1264">
        <v>13571</v>
      </c>
      <c r="L5" s="1264">
        <v>7278</v>
      </c>
      <c r="M5" s="1264">
        <v>7112</v>
      </c>
      <c r="N5" s="1758">
        <f>'[19]FØR korreksjon befolkning 67+'!N5+'[19] ETTER korreksjon befolkn 67+'!T5</f>
        <v>1669</v>
      </c>
      <c r="O5" s="1758">
        <f>'[19]FØR korreksjon befolkning 67+'!O5+'[19] ETTER korreksjon befolkn 67+'!U5</f>
        <v>475</v>
      </c>
      <c r="P5" s="1758">
        <f>'[19]FØR korreksjon befolkning 67+'!P5+'[19] ETTER korreksjon befolkn 67+'!V5</f>
        <v>304</v>
      </c>
      <c r="Q5" s="1758">
        <f>'[19]FØR korreksjon befolkning 67+'!Q5+'[19] ETTER korreksjon befolkn 67+'!W5</f>
        <v>217</v>
      </c>
      <c r="R5" s="1758">
        <f>'[19]FØR korreksjon befolkning 67+'!R5+'[19] ETTER korreksjon befolkn 67+'!X5</f>
        <v>164</v>
      </c>
      <c r="S5" s="94"/>
      <c r="T5" s="1756">
        <v>-1</v>
      </c>
      <c r="U5" s="1756">
        <v>2</v>
      </c>
      <c r="V5" s="1756">
        <v>2</v>
      </c>
      <c r="W5" s="1756">
        <v>0</v>
      </c>
      <c r="X5" s="1756">
        <v>-15</v>
      </c>
      <c r="Y5" s="1286">
        <f>SUM(T5:X5)</f>
        <v>-12</v>
      </c>
      <c r="Z5" s="94"/>
      <c r="AA5" s="94"/>
      <c r="AB5" s="232"/>
      <c r="AC5" s="232"/>
      <c r="AD5" s="232"/>
      <c r="AE5" s="232"/>
      <c r="AF5" s="232"/>
    </row>
    <row r="6" spans="1:32" s="227" customFormat="1" x14ac:dyDescent="0.2">
      <c r="A6" s="1262" t="s">
        <v>133</v>
      </c>
      <c r="B6" s="1263">
        <f t="shared" ref="B6:B20" si="1">SUM(C6:R6)</f>
        <v>56137</v>
      </c>
      <c r="C6" s="1264">
        <v>1004</v>
      </c>
      <c r="D6" s="1264">
        <v>3227</v>
      </c>
      <c r="E6" s="1264">
        <v>2498</v>
      </c>
      <c r="F6" s="1264">
        <v>737</v>
      </c>
      <c r="G6" s="1264">
        <v>451</v>
      </c>
      <c r="H6" s="1264">
        <v>690</v>
      </c>
      <c r="I6" s="1264">
        <v>5249</v>
      </c>
      <c r="J6" s="1264">
        <v>10574</v>
      </c>
      <c r="K6" s="1264">
        <v>15454</v>
      </c>
      <c r="L6" s="1264">
        <v>7134</v>
      </c>
      <c r="M6" s="1264">
        <v>6390</v>
      </c>
      <c r="N6" s="1758">
        <f>'[19]FØR korreksjon befolkning 67+'!N6+'[19] ETTER korreksjon befolkn 67+'!T6</f>
        <v>1547</v>
      </c>
      <c r="O6" s="1758">
        <f>'[19]FØR korreksjon befolkning 67+'!O6+'[19] ETTER korreksjon befolkn 67+'!U6</f>
        <v>451</v>
      </c>
      <c r="P6" s="1758">
        <f>'[19]FØR korreksjon befolkning 67+'!P6+'[19] ETTER korreksjon befolkn 67+'!V6</f>
        <v>304</v>
      </c>
      <c r="Q6" s="1758">
        <f>'[19]FØR korreksjon befolkning 67+'!Q6+'[19] ETTER korreksjon befolkn 67+'!W6</f>
        <v>211</v>
      </c>
      <c r="R6" s="1758">
        <f>'[19]FØR korreksjon befolkning 67+'!R6+'[19] ETTER korreksjon befolkn 67+'!X6</f>
        <v>216</v>
      </c>
      <c r="S6" s="94"/>
      <c r="T6" s="94">
        <v>-3</v>
      </c>
      <c r="U6" s="94">
        <v>-15</v>
      </c>
      <c r="V6" s="94">
        <v>-23</v>
      </c>
      <c r="W6" s="94">
        <v>-48</v>
      </c>
      <c r="X6" s="94">
        <v>-57</v>
      </c>
      <c r="Y6" s="1286">
        <f t="shared" ref="Y6:Y19" si="2">SUM(T6:X6)</f>
        <v>-146</v>
      </c>
      <c r="Z6" s="94"/>
      <c r="AA6" s="94"/>
      <c r="AB6" s="232"/>
      <c r="AC6" s="232"/>
      <c r="AD6" s="232"/>
      <c r="AE6" s="232"/>
      <c r="AF6" s="232"/>
    </row>
    <row r="7" spans="1:32" s="227" customFormat="1" x14ac:dyDescent="0.2">
      <c r="A7" s="1262" t="s">
        <v>134</v>
      </c>
      <c r="B7" s="1263">
        <f t="shared" si="1"/>
        <v>41538</v>
      </c>
      <c r="C7" s="1264">
        <v>878</v>
      </c>
      <c r="D7" s="1264">
        <v>2586</v>
      </c>
      <c r="E7" s="1264">
        <v>1594</v>
      </c>
      <c r="F7" s="1264">
        <v>436</v>
      </c>
      <c r="G7" s="1264">
        <v>307</v>
      </c>
      <c r="H7" s="1264">
        <v>429</v>
      </c>
      <c r="I7" s="1264">
        <v>3421</v>
      </c>
      <c r="J7" s="1264">
        <v>7956</v>
      </c>
      <c r="K7" s="1264">
        <v>11438</v>
      </c>
      <c r="L7" s="1264">
        <v>4874</v>
      </c>
      <c r="M7" s="1264">
        <v>4999</v>
      </c>
      <c r="N7" s="1758">
        <f>'[19]FØR korreksjon befolkning 67+'!N7+'[19] ETTER korreksjon befolkn 67+'!T7</f>
        <v>1488</v>
      </c>
      <c r="O7" s="1758">
        <f>'[19]FØR korreksjon befolkning 67+'!O7+'[19] ETTER korreksjon befolkn 67+'!U7</f>
        <v>421</v>
      </c>
      <c r="P7" s="1758">
        <f>'[19]FØR korreksjon befolkning 67+'!P7+'[19] ETTER korreksjon befolkn 67+'!V7</f>
        <v>276</v>
      </c>
      <c r="Q7" s="1758">
        <f>'[19]FØR korreksjon befolkning 67+'!Q7+'[19] ETTER korreksjon befolkn 67+'!W7</f>
        <v>205</v>
      </c>
      <c r="R7" s="1758">
        <f>'[19]FØR korreksjon befolkning 67+'!R7+'[19] ETTER korreksjon befolkn 67+'!X7</f>
        <v>230</v>
      </c>
      <c r="S7" s="94"/>
      <c r="T7" s="94">
        <v>-4</v>
      </c>
      <c r="U7" s="94">
        <v>-1</v>
      </c>
      <c r="V7" s="94">
        <v>-16</v>
      </c>
      <c r="W7" s="94">
        <v>-10</v>
      </c>
      <c r="X7" s="94">
        <v>3</v>
      </c>
      <c r="Y7" s="1286">
        <f t="shared" si="2"/>
        <v>-28</v>
      </c>
      <c r="Z7" s="94"/>
      <c r="AA7" s="94"/>
      <c r="AB7" s="232"/>
      <c r="AC7" s="232"/>
      <c r="AD7" s="232"/>
      <c r="AE7" s="232"/>
      <c r="AF7" s="232"/>
    </row>
    <row r="8" spans="1:32" s="227" customFormat="1" x14ac:dyDescent="0.2">
      <c r="A8" s="1262" t="s">
        <v>135</v>
      </c>
      <c r="B8" s="1263">
        <f t="shared" si="1"/>
        <v>38307</v>
      </c>
      <c r="C8" s="1264">
        <v>551</v>
      </c>
      <c r="D8" s="1264">
        <v>1703</v>
      </c>
      <c r="E8" s="1264">
        <v>1427</v>
      </c>
      <c r="F8" s="1264">
        <v>434</v>
      </c>
      <c r="G8" s="1264">
        <v>328</v>
      </c>
      <c r="H8" s="1264">
        <v>471</v>
      </c>
      <c r="I8" s="1264">
        <v>4263</v>
      </c>
      <c r="J8" s="1264">
        <v>7737</v>
      </c>
      <c r="K8" s="1264">
        <v>9491</v>
      </c>
      <c r="L8" s="1264">
        <v>4716</v>
      </c>
      <c r="M8" s="1264">
        <v>4615</v>
      </c>
      <c r="N8" s="1758">
        <f>'[19]FØR korreksjon befolkning 67+'!N8+'[19] ETTER korreksjon befolkn 67+'!T8</f>
        <v>1410</v>
      </c>
      <c r="O8" s="1758">
        <f>'[19]FØR korreksjon befolkning 67+'!O8+'[19] ETTER korreksjon befolkn 67+'!U8</f>
        <v>466</v>
      </c>
      <c r="P8" s="1758">
        <f>'[19]FØR korreksjon befolkning 67+'!P8+'[19] ETTER korreksjon befolkn 67+'!V8</f>
        <v>301</v>
      </c>
      <c r="Q8" s="1758">
        <f>'[19]FØR korreksjon befolkning 67+'!Q8+'[19] ETTER korreksjon befolkn 67+'!W8</f>
        <v>195</v>
      </c>
      <c r="R8" s="1758">
        <f>'[19]FØR korreksjon befolkning 67+'!R8+'[19] ETTER korreksjon befolkn 67+'!X8</f>
        <v>199</v>
      </c>
      <c r="S8" s="94"/>
      <c r="T8" s="94">
        <v>-14</v>
      </c>
      <c r="U8" s="94">
        <v>-18</v>
      </c>
      <c r="V8" s="94">
        <v>-12</v>
      </c>
      <c r="W8" s="94">
        <v>-28</v>
      </c>
      <c r="X8" s="94">
        <v>-54</v>
      </c>
      <c r="Y8" s="1286">
        <f t="shared" si="2"/>
        <v>-126</v>
      </c>
      <c r="Z8" s="94"/>
      <c r="AA8" s="94"/>
      <c r="AB8" s="232"/>
      <c r="AC8" s="232"/>
      <c r="AD8" s="232"/>
      <c r="AE8" s="232"/>
      <c r="AF8" s="232"/>
    </row>
    <row r="9" spans="1:32" s="227" customFormat="1" x14ac:dyDescent="0.2">
      <c r="A9" s="1262" t="s">
        <v>136</v>
      </c>
      <c r="B9" s="1263">
        <f t="shared" si="1"/>
        <v>57038</v>
      </c>
      <c r="C9" s="1264">
        <v>663</v>
      </c>
      <c r="D9" s="1264">
        <v>2363</v>
      </c>
      <c r="E9" s="1264">
        <v>2163</v>
      </c>
      <c r="F9" s="1264">
        <v>789</v>
      </c>
      <c r="G9" s="1264">
        <v>581</v>
      </c>
      <c r="H9" s="1264">
        <v>795</v>
      </c>
      <c r="I9" s="1264">
        <v>5176</v>
      </c>
      <c r="J9" s="1264">
        <v>9263</v>
      </c>
      <c r="K9" s="1264">
        <v>11650</v>
      </c>
      <c r="L9" s="1264">
        <v>6885</v>
      </c>
      <c r="M9" s="1264">
        <v>9685</v>
      </c>
      <c r="N9" s="1758">
        <f>'[19]FØR korreksjon befolkning 67+'!N9+'[19] ETTER korreksjon befolkn 67+'!T9</f>
        <v>3725</v>
      </c>
      <c r="O9" s="1758">
        <f>'[19]FØR korreksjon befolkning 67+'!O9+'[19] ETTER korreksjon befolkn 67+'!U9</f>
        <v>1335</v>
      </c>
      <c r="P9" s="1758">
        <f>'[19]FØR korreksjon befolkning 67+'!P9+'[19] ETTER korreksjon befolkn 67+'!V9</f>
        <v>837</v>
      </c>
      <c r="Q9" s="1758">
        <f>'[19]FØR korreksjon befolkning 67+'!Q9+'[19] ETTER korreksjon befolkn 67+'!W9</f>
        <v>631</v>
      </c>
      <c r="R9" s="1758">
        <f>'[19]FØR korreksjon befolkning 67+'!R9+'[19] ETTER korreksjon befolkn 67+'!X9</f>
        <v>497</v>
      </c>
      <c r="S9" s="94"/>
      <c r="T9" s="94">
        <v>11</v>
      </c>
      <c r="U9" s="94">
        <v>10</v>
      </c>
      <c r="V9" s="94">
        <v>9</v>
      </c>
      <c r="W9" s="94">
        <v>7</v>
      </c>
      <c r="X9" s="94">
        <v>-9</v>
      </c>
      <c r="Y9" s="1286">
        <f t="shared" si="2"/>
        <v>28</v>
      </c>
      <c r="Z9" s="94"/>
      <c r="AA9" s="94"/>
      <c r="AB9" s="232"/>
      <c r="AC9" s="232"/>
      <c r="AD9" s="232"/>
      <c r="AE9" s="232"/>
      <c r="AF9" s="232"/>
    </row>
    <row r="10" spans="1:32" s="227" customFormat="1" ht="18" customHeight="1" x14ac:dyDescent="0.2">
      <c r="A10" s="1262" t="s">
        <v>137</v>
      </c>
      <c r="B10" s="1263">
        <f t="shared" si="1"/>
        <v>32682</v>
      </c>
      <c r="C10" s="1264">
        <v>445</v>
      </c>
      <c r="D10" s="1264">
        <v>2136</v>
      </c>
      <c r="E10" s="1264">
        <v>2809</v>
      </c>
      <c r="F10" s="1264">
        <v>998</v>
      </c>
      <c r="G10" s="1264">
        <v>588</v>
      </c>
      <c r="H10" s="1264">
        <v>634</v>
      </c>
      <c r="I10" s="1264">
        <v>1517</v>
      </c>
      <c r="J10" s="1264">
        <v>2066</v>
      </c>
      <c r="K10" s="1264">
        <v>4820</v>
      </c>
      <c r="L10" s="1264">
        <v>4602</v>
      </c>
      <c r="M10" s="1264">
        <v>6678</v>
      </c>
      <c r="N10" s="1758">
        <f>'[19]FØR korreksjon befolkning 67+'!N10+'[19] ETTER korreksjon befolkn 67+'!T10</f>
        <v>2810</v>
      </c>
      <c r="O10" s="1758">
        <f>'[19]FØR korreksjon befolkning 67+'!O10+'[19] ETTER korreksjon befolkn 67+'!U10</f>
        <v>1015</v>
      </c>
      <c r="P10" s="1758">
        <f>'[19]FØR korreksjon befolkning 67+'!P10+'[19] ETTER korreksjon befolkn 67+'!V10</f>
        <v>681</v>
      </c>
      <c r="Q10" s="1758">
        <f>'[19]FØR korreksjon befolkning 67+'!Q10+'[19] ETTER korreksjon befolkn 67+'!W10</f>
        <v>495</v>
      </c>
      <c r="R10" s="1758">
        <f>'[19]FØR korreksjon befolkning 67+'!R10+'[19] ETTER korreksjon befolkn 67+'!X10</f>
        <v>388</v>
      </c>
      <c r="S10" s="94"/>
      <c r="T10" s="94">
        <v>-13</v>
      </c>
      <c r="U10" s="94">
        <v>-3</v>
      </c>
      <c r="V10" s="94">
        <v>-16</v>
      </c>
      <c r="W10" s="94">
        <v>-18</v>
      </c>
      <c r="X10" s="94">
        <v>-25</v>
      </c>
      <c r="Y10" s="1286">
        <f t="shared" si="2"/>
        <v>-75</v>
      </c>
      <c r="Z10" s="94"/>
      <c r="AA10" s="94"/>
      <c r="AB10" s="232"/>
      <c r="AC10" s="232"/>
      <c r="AD10" s="232"/>
      <c r="AE10" s="232"/>
      <c r="AF10" s="232"/>
    </row>
    <row r="11" spans="1:32" s="227" customFormat="1" x14ac:dyDescent="0.2">
      <c r="A11" s="1262" t="s">
        <v>138</v>
      </c>
      <c r="B11" s="1263">
        <f t="shared" si="1"/>
        <v>48864</v>
      </c>
      <c r="C11" s="1264">
        <v>668</v>
      </c>
      <c r="D11" s="1264">
        <v>3427</v>
      </c>
      <c r="E11" s="1264">
        <v>4661</v>
      </c>
      <c r="F11" s="1264">
        <v>1712</v>
      </c>
      <c r="G11" s="1264">
        <v>1069</v>
      </c>
      <c r="H11" s="1264">
        <v>1082</v>
      </c>
      <c r="I11" s="1264">
        <v>2640</v>
      </c>
      <c r="J11" s="1264">
        <v>3018</v>
      </c>
      <c r="K11" s="1264">
        <v>6743</v>
      </c>
      <c r="L11" s="1264">
        <v>7000</v>
      </c>
      <c r="M11" s="1264">
        <v>9812</v>
      </c>
      <c r="N11" s="1758">
        <f>'[19]FØR korreksjon befolkning 67+'!N11+'[19] ETTER korreksjon befolkn 67+'!T11</f>
        <v>3722</v>
      </c>
      <c r="O11" s="1758">
        <f>'[19]FØR korreksjon befolkning 67+'!O11+'[19] ETTER korreksjon befolkn 67+'!U11</f>
        <v>1254</v>
      </c>
      <c r="P11" s="1758">
        <f>'[19]FØR korreksjon befolkning 67+'!P11+'[19] ETTER korreksjon befolkn 67+'!V11</f>
        <v>834</v>
      </c>
      <c r="Q11" s="1758">
        <f>'[19]FØR korreksjon befolkning 67+'!Q11+'[19] ETTER korreksjon befolkn 67+'!W11</f>
        <v>698</v>
      </c>
      <c r="R11" s="1758">
        <f>'[19]FØR korreksjon befolkning 67+'!R11+'[19] ETTER korreksjon befolkn 67+'!X11</f>
        <v>524</v>
      </c>
      <c r="S11" s="94"/>
      <c r="T11" s="94">
        <v>22</v>
      </c>
      <c r="U11" s="94">
        <v>15</v>
      </c>
      <c r="V11" s="94">
        <v>27</v>
      </c>
      <c r="W11" s="94">
        <v>56</v>
      </c>
      <c r="X11" s="94">
        <v>112</v>
      </c>
      <c r="Y11" s="1286">
        <f t="shared" si="2"/>
        <v>232</v>
      </c>
      <c r="Z11" s="94"/>
      <c r="AA11" s="94"/>
      <c r="AB11" s="232"/>
      <c r="AC11" s="232"/>
      <c r="AD11" s="232"/>
      <c r="AE11" s="232"/>
      <c r="AF11" s="232"/>
    </row>
    <row r="12" spans="1:32" s="227" customFormat="1" x14ac:dyDescent="0.2">
      <c r="A12" s="1262" t="s">
        <v>139</v>
      </c>
      <c r="B12" s="1263">
        <f t="shared" si="1"/>
        <v>50603</v>
      </c>
      <c r="C12" s="1264">
        <v>656</v>
      </c>
      <c r="D12" s="1264">
        <v>3394</v>
      </c>
      <c r="E12" s="1264">
        <v>4631</v>
      </c>
      <c r="F12" s="1264">
        <v>1671</v>
      </c>
      <c r="G12" s="1264">
        <v>1112</v>
      </c>
      <c r="H12" s="1264">
        <v>1146</v>
      </c>
      <c r="I12" s="1264">
        <v>3855</v>
      </c>
      <c r="J12" s="1264">
        <v>4149</v>
      </c>
      <c r="K12" s="1264">
        <v>7250</v>
      </c>
      <c r="L12" s="1264">
        <v>7584</v>
      </c>
      <c r="M12" s="1264">
        <v>9197</v>
      </c>
      <c r="N12" s="1758">
        <f>'[19]FØR korreksjon befolkning 67+'!N12+'[19] ETTER korreksjon befolkn 67+'!T12</f>
        <v>2973</v>
      </c>
      <c r="O12" s="1758">
        <f>'[19]FØR korreksjon befolkning 67+'!O12+'[19] ETTER korreksjon befolkn 67+'!U12</f>
        <v>1078</v>
      </c>
      <c r="P12" s="1758">
        <f>'[19]FØR korreksjon befolkning 67+'!P12+'[19] ETTER korreksjon befolkn 67+'!V12</f>
        <v>856</v>
      </c>
      <c r="Q12" s="1758">
        <f>'[19]FØR korreksjon befolkning 67+'!Q12+'[19] ETTER korreksjon befolkn 67+'!W12</f>
        <v>599</v>
      </c>
      <c r="R12" s="1758">
        <f>'[19]FØR korreksjon befolkning 67+'!R12+'[19] ETTER korreksjon befolkn 67+'!X12</f>
        <v>452</v>
      </c>
      <c r="S12" s="94"/>
      <c r="T12" s="94">
        <v>11</v>
      </c>
      <c r="U12" s="94">
        <v>10</v>
      </c>
      <c r="V12" s="94">
        <v>5</v>
      </c>
      <c r="W12" s="94">
        <v>14</v>
      </c>
      <c r="X12" s="94">
        <v>15</v>
      </c>
      <c r="Y12" s="1286">
        <f t="shared" si="2"/>
        <v>55</v>
      </c>
      <c r="Z12" s="94"/>
      <c r="AA12" s="94"/>
      <c r="AB12" s="232"/>
      <c r="AC12" s="232"/>
      <c r="AD12" s="232"/>
      <c r="AE12" s="232"/>
      <c r="AF12" s="232"/>
    </row>
    <row r="13" spans="1:32" s="227" customFormat="1" x14ac:dyDescent="0.2">
      <c r="A13" s="1262" t="s">
        <v>140</v>
      </c>
      <c r="B13" s="1263">
        <f t="shared" si="1"/>
        <v>30931</v>
      </c>
      <c r="C13" s="1264">
        <v>497</v>
      </c>
      <c r="D13" s="1264">
        <v>2416</v>
      </c>
      <c r="E13" s="1264">
        <v>2873</v>
      </c>
      <c r="F13" s="1264">
        <v>958</v>
      </c>
      <c r="G13" s="1264">
        <v>643</v>
      </c>
      <c r="H13" s="1264">
        <v>584</v>
      </c>
      <c r="I13" s="1264">
        <v>1803</v>
      </c>
      <c r="J13" s="1264">
        <v>2612</v>
      </c>
      <c r="K13" s="1264">
        <v>5634</v>
      </c>
      <c r="L13" s="1264">
        <v>4728</v>
      </c>
      <c r="M13" s="1264">
        <v>4990</v>
      </c>
      <c r="N13" s="1758">
        <f>'[19]FØR korreksjon befolkning 67+'!N13+'[19] ETTER korreksjon befolkn 67+'!T13</f>
        <v>1438</v>
      </c>
      <c r="O13" s="1758">
        <f>'[19]FØR korreksjon befolkning 67+'!O13+'[19] ETTER korreksjon befolkn 67+'!U13</f>
        <v>574</v>
      </c>
      <c r="P13" s="1758">
        <f>'[19]FØR korreksjon befolkning 67+'!P13+'[19] ETTER korreksjon befolkn 67+'!V13</f>
        <v>480</v>
      </c>
      <c r="Q13" s="1758">
        <f>'[19]FØR korreksjon befolkning 67+'!Q13+'[19] ETTER korreksjon befolkn 67+'!W13</f>
        <v>401</v>
      </c>
      <c r="R13" s="1758">
        <f>'[19]FØR korreksjon befolkning 67+'!R13+'[19] ETTER korreksjon befolkn 67+'!X13</f>
        <v>300</v>
      </c>
      <c r="S13" s="94"/>
      <c r="T13" s="94">
        <v>-9</v>
      </c>
      <c r="U13" s="94">
        <v>1</v>
      </c>
      <c r="V13" s="94">
        <v>-3</v>
      </c>
      <c r="W13" s="94">
        <v>-2</v>
      </c>
      <c r="X13" s="94">
        <v>7</v>
      </c>
      <c r="Y13" s="1286">
        <f t="shared" si="2"/>
        <v>-6</v>
      </c>
      <c r="Z13" s="94"/>
      <c r="AA13" s="94"/>
      <c r="AB13" s="232"/>
      <c r="AC13" s="232"/>
      <c r="AD13" s="232"/>
      <c r="AE13" s="232"/>
      <c r="AF13" s="232"/>
    </row>
    <row r="14" spans="1:32" s="227" customFormat="1" x14ac:dyDescent="0.2">
      <c r="A14" s="1262" t="s">
        <v>141</v>
      </c>
      <c r="B14" s="1263">
        <f t="shared" si="1"/>
        <v>27339</v>
      </c>
      <c r="C14" s="1264">
        <v>349</v>
      </c>
      <c r="D14" s="1264">
        <v>1806</v>
      </c>
      <c r="E14" s="1264">
        <v>2305</v>
      </c>
      <c r="F14" s="1264">
        <v>933</v>
      </c>
      <c r="G14" s="1264">
        <v>647</v>
      </c>
      <c r="H14" s="1264">
        <v>662</v>
      </c>
      <c r="I14" s="1264">
        <v>1732</v>
      </c>
      <c r="J14" s="1264">
        <v>1950</v>
      </c>
      <c r="K14" s="1264">
        <v>4148</v>
      </c>
      <c r="L14" s="1264">
        <v>4138</v>
      </c>
      <c r="M14" s="1264">
        <v>5397</v>
      </c>
      <c r="N14" s="1758">
        <f>'[19]FØR korreksjon befolkning 67+'!N14+'[19] ETTER korreksjon befolkn 67+'!T14</f>
        <v>1606</v>
      </c>
      <c r="O14" s="1758">
        <f>'[19]FØR korreksjon befolkning 67+'!O14+'[19] ETTER korreksjon befolkn 67+'!U14</f>
        <v>614</v>
      </c>
      <c r="P14" s="1758">
        <f>'[19]FØR korreksjon befolkning 67+'!P14+'[19] ETTER korreksjon befolkn 67+'!V14</f>
        <v>511</v>
      </c>
      <c r="Q14" s="1758">
        <f>'[19]FØR korreksjon befolkning 67+'!Q14+'[19] ETTER korreksjon befolkn 67+'!W14</f>
        <v>338</v>
      </c>
      <c r="R14" s="1758">
        <f>'[19]FØR korreksjon befolkning 67+'!R14+'[19] ETTER korreksjon befolkn 67+'!X14</f>
        <v>203</v>
      </c>
      <c r="S14" s="94"/>
      <c r="T14" s="94">
        <v>-6</v>
      </c>
      <c r="U14" s="94">
        <v>-15</v>
      </c>
      <c r="V14" s="94">
        <v>-9</v>
      </c>
      <c r="W14" s="94">
        <v>-25</v>
      </c>
      <c r="X14" s="94">
        <v>-28</v>
      </c>
      <c r="Y14" s="1286">
        <f t="shared" si="2"/>
        <v>-83</v>
      </c>
      <c r="Z14" s="94"/>
      <c r="AA14" s="94"/>
      <c r="AB14" s="232"/>
      <c r="AC14" s="232"/>
      <c r="AD14" s="232"/>
      <c r="AE14" s="232"/>
      <c r="AF14" s="232"/>
    </row>
    <row r="15" spans="1:32" s="227" customFormat="1" ht="18" customHeight="1" x14ac:dyDescent="0.2">
      <c r="A15" s="1262" t="s">
        <v>142</v>
      </c>
      <c r="B15" s="1263">
        <f t="shared" si="1"/>
        <v>32177</v>
      </c>
      <c r="C15" s="1264">
        <v>391</v>
      </c>
      <c r="D15" s="1264">
        <v>2078</v>
      </c>
      <c r="E15" s="1264">
        <v>3029</v>
      </c>
      <c r="F15" s="1264">
        <v>1366</v>
      </c>
      <c r="G15" s="1264">
        <v>954</v>
      </c>
      <c r="H15" s="1264">
        <v>894</v>
      </c>
      <c r="I15" s="1264">
        <v>1985</v>
      </c>
      <c r="J15" s="1264">
        <v>2032</v>
      </c>
      <c r="K15" s="1264">
        <v>4320</v>
      </c>
      <c r="L15" s="1264">
        <v>4834</v>
      </c>
      <c r="M15" s="1264">
        <v>6034</v>
      </c>
      <c r="N15" s="1758">
        <f>'[19]FØR korreksjon befolkning 67+'!N15+'[19] ETTER korreksjon befolkn 67+'!T15</f>
        <v>2376</v>
      </c>
      <c r="O15" s="1758">
        <f>'[19]FØR korreksjon befolkning 67+'!O15+'[19] ETTER korreksjon befolkn 67+'!U15</f>
        <v>895</v>
      </c>
      <c r="P15" s="1758">
        <f>'[19]FØR korreksjon befolkning 67+'!P15+'[19] ETTER korreksjon befolkn 67+'!V15</f>
        <v>532</v>
      </c>
      <c r="Q15" s="1758">
        <f>'[19]FØR korreksjon befolkning 67+'!Q15+'[19] ETTER korreksjon befolkn 67+'!W15</f>
        <v>298</v>
      </c>
      <c r="R15" s="1758">
        <f>'[19]FØR korreksjon befolkning 67+'!R15+'[19] ETTER korreksjon befolkn 67+'!X15</f>
        <v>159</v>
      </c>
      <c r="S15" s="94"/>
      <c r="T15" s="94">
        <v>7</v>
      </c>
      <c r="U15" s="94">
        <v>14</v>
      </c>
      <c r="V15" s="94">
        <v>3</v>
      </c>
      <c r="W15" s="94">
        <v>6</v>
      </c>
      <c r="X15" s="94">
        <v>-6</v>
      </c>
      <c r="Y15" s="1286">
        <f t="shared" si="2"/>
        <v>24</v>
      </c>
      <c r="Z15" s="94"/>
      <c r="AA15" s="94"/>
      <c r="AB15" s="232"/>
      <c r="AC15" s="232"/>
      <c r="AD15" s="232"/>
      <c r="AE15" s="232"/>
      <c r="AF15" s="232"/>
    </row>
    <row r="16" spans="1:32" s="227" customFormat="1" x14ac:dyDescent="0.2">
      <c r="A16" s="1262" t="s">
        <v>143</v>
      </c>
      <c r="B16" s="1263">
        <f t="shared" si="1"/>
        <v>49249</v>
      </c>
      <c r="C16" s="1264">
        <v>708</v>
      </c>
      <c r="D16" s="1264">
        <v>3486</v>
      </c>
      <c r="E16" s="1264">
        <v>4191</v>
      </c>
      <c r="F16" s="1264">
        <v>1641</v>
      </c>
      <c r="G16" s="1264">
        <v>1122</v>
      </c>
      <c r="H16" s="1264">
        <v>1125</v>
      </c>
      <c r="I16" s="1264">
        <v>2899</v>
      </c>
      <c r="J16" s="1264">
        <v>3879</v>
      </c>
      <c r="K16" s="1264">
        <v>8168</v>
      </c>
      <c r="L16" s="1264">
        <v>6904</v>
      </c>
      <c r="M16" s="1264">
        <v>9319</v>
      </c>
      <c r="N16" s="1758">
        <f>'[19]FØR korreksjon befolkning 67+'!N16+'[19] ETTER korreksjon befolkn 67+'!T16</f>
        <v>3127</v>
      </c>
      <c r="O16" s="1758">
        <f>'[19]FØR korreksjon befolkning 67+'!O16+'[19] ETTER korreksjon befolkn 67+'!U16</f>
        <v>1064</v>
      </c>
      <c r="P16" s="1758">
        <f>'[19]FØR korreksjon befolkning 67+'!P16+'[19] ETTER korreksjon befolkn 67+'!V16</f>
        <v>758</v>
      </c>
      <c r="Q16" s="1758">
        <f>'[19]FØR korreksjon befolkning 67+'!Q16+'[19] ETTER korreksjon befolkn 67+'!W16</f>
        <v>514</v>
      </c>
      <c r="R16" s="1758">
        <f>'[19]FØR korreksjon befolkning 67+'!R16+'[19] ETTER korreksjon befolkn 67+'!X16</f>
        <v>344</v>
      </c>
      <c r="S16" s="94"/>
      <c r="T16" s="94">
        <v>10</v>
      </c>
      <c r="U16" s="94">
        <v>3</v>
      </c>
      <c r="V16" s="94">
        <v>5</v>
      </c>
      <c r="W16" s="94">
        <v>3</v>
      </c>
      <c r="X16" s="94">
        <v>-4</v>
      </c>
      <c r="Y16" s="1286">
        <f t="shared" si="2"/>
        <v>17</v>
      </c>
      <c r="Z16" s="94"/>
      <c r="AA16" s="94"/>
      <c r="AB16" s="232"/>
      <c r="AC16" s="232"/>
      <c r="AD16" s="232"/>
      <c r="AE16" s="232"/>
      <c r="AF16" s="232"/>
    </row>
    <row r="17" spans="1:32" s="227" customFormat="1" x14ac:dyDescent="0.2">
      <c r="A17" s="1262" t="s">
        <v>144</v>
      </c>
      <c r="B17" s="1263">
        <f t="shared" si="1"/>
        <v>49911</v>
      </c>
      <c r="C17" s="1264">
        <v>679</v>
      </c>
      <c r="D17" s="1264">
        <v>3539</v>
      </c>
      <c r="E17" s="1264">
        <v>4561</v>
      </c>
      <c r="F17" s="1264">
        <v>1565</v>
      </c>
      <c r="G17" s="1264">
        <v>1045</v>
      </c>
      <c r="H17" s="1264">
        <v>1056</v>
      </c>
      <c r="I17" s="1264">
        <v>2514</v>
      </c>
      <c r="J17" s="1264">
        <v>3301</v>
      </c>
      <c r="K17" s="1264">
        <v>7644</v>
      </c>
      <c r="L17" s="1264">
        <v>7966</v>
      </c>
      <c r="M17" s="1264">
        <v>9133</v>
      </c>
      <c r="N17" s="1758">
        <f>'[19]FØR korreksjon befolkning 67+'!N17+'[19] ETTER korreksjon befolkn 67+'!T17</f>
        <v>2687</v>
      </c>
      <c r="O17" s="1758">
        <f>'[19]FØR korreksjon befolkning 67+'!O17+'[19] ETTER korreksjon befolkn 67+'!U17</f>
        <v>1333</v>
      </c>
      <c r="P17" s="1758">
        <f>'[19]FØR korreksjon befolkning 67+'!P17+'[19] ETTER korreksjon befolkn 67+'!V17</f>
        <v>1318</v>
      </c>
      <c r="Q17" s="1758">
        <f>'[19]FØR korreksjon befolkning 67+'!Q17+'[19] ETTER korreksjon befolkn 67+'!W17</f>
        <v>1024</v>
      </c>
      <c r="R17" s="1758">
        <f>'[19]FØR korreksjon befolkning 67+'!R17+'[19] ETTER korreksjon befolkn 67+'!X17</f>
        <v>546</v>
      </c>
      <c r="S17" s="94"/>
      <c r="T17" s="94">
        <v>7</v>
      </c>
      <c r="U17" s="94">
        <v>3</v>
      </c>
      <c r="V17" s="94">
        <v>8</v>
      </c>
      <c r="W17" s="94">
        <v>20</v>
      </c>
      <c r="X17" s="94">
        <v>22</v>
      </c>
      <c r="Y17" s="1286">
        <f t="shared" si="2"/>
        <v>60</v>
      </c>
      <c r="Z17" s="94"/>
      <c r="AA17" s="94"/>
      <c r="AB17" s="232"/>
      <c r="AC17" s="232"/>
      <c r="AD17" s="232"/>
      <c r="AE17" s="232"/>
      <c r="AF17" s="232"/>
    </row>
    <row r="18" spans="1:32" s="227" customFormat="1" x14ac:dyDescent="0.2">
      <c r="A18" s="1262" t="s">
        <v>145</v>
      </c>
      <c r="B18" s="1263">
        <f t="shared" si="1"/>
        <v>50219</v>
      </c>
      <c r="C18" s="1264">
        <v>627</v>
      </c>
      <c r="D18" s="1264">
        <v>3350</v>
      </c>
      <c r="E18" s="1264">
        <v>4643</v>
      </c>
      <c r="F18" s="1264">
        <v>1688</v>
      </c>
      <c r="G18" s="1264">
        <v>1076</v>
      </c>
      <c r="H18" s="1264">
        <v>1155</v>
      </c>
      <c r="I18" s="1264">
        <v>2669</v>
      </c>
      <c r="J18" s="1264">
        <v>3102</v>
      </c>
      <c r="K18" s="1264">
        <v>7047</v>
      </c>
      <c r="L18" s="1264">
        <v>7738</v>
      </c>
      <c r="M18" s="1264">
        <v>9928</v>
      </c>
      <c r="N18" s="1758">
        <f>'[19]FØR korreksjon befolkning 67+'!N18+'[19] ETTER korreksjon befolkn 67+'!T18</f>
        <v>3353</v>
      </c>
      <c r="O18" s="1758">
        <f>'[19]FØR korreksjon befolkning 67+'!O18+'[19] ETTER korreksjon befolkn 67+'!U18</f>
        <v>1297</v>
      </c>
      <c r="P18" s="1758">
        <f>'[19]FØR korreksjon befolkning 67+'!P18+'[19] ETTER korreksjon befolkn 67+'!V18</f>
        <v>1027</v>
      </c>
      <c r="Q18" s="1758">
        <f>'[19]FØR korreksjon befolkning 67+'!Q18+'[19] ETTER korreksjon befolkn 67+'!W18</f>
        <v>857</v>
      </c>
      <c r="R18" s="1758">
        <f>'[19]FØR korreksjon befolkning 67+'!R18+'[19] ETTER korreksjon befolkn 67+'!X18</f>
        <v>662</v>
      </c>
      <c r="S18" s="94"/>
      <c r="T18" s="94">
        <v>17</v>
      </c>
      <c r="U18" s="94">
        <v>6</v>
      </c>
      <c r="V18" s="94">
        <v>18</v>
      </c>
      <c r="W18" s="94">
        <v>30</v>
      </c>
      <c r="X18" s="94">
        <v>66</v>
      </c>
      <c r="Y18" s="1286">
        <f t="shared" si="2"/>
        <v>137</v>
      </c>
      <c r="Z18" s="94"/>
      <c r="AA18" s="94"/>
      <c r="AB18" s="232"/>
      <c r="AC18" s="232"/>
      <c r="AD18" s="232"/>
      <c r="AE18" s="232"/>
      <c r="AF18" s="232"/>
    </row>
    <row r="19" spans="1:32" s="227" customFormat="1" x14ac:dyDescent="0.2">
      <c r="A19" s="1262" t="s">
        <v>146</v>
      </c>
      <c r="B19" s="1263">
        <f t="shared" si="1"/>
        <v>38445</v>
      </c>
      <c r="C19" s="1264">
        <v>520</v>
      </c>
      <c r="D19" s="1264">
        <v>2926</v>
      </c>
      <c r="E19" s="1264">
        <v>4014</v>
      </c>
      <c r="F19" s="1264">
        <v>1685</v>
      </c>
      <c r="G19" s="1264">
        <v>1120</v>
      </c>
      <c r="H19" s="1264">
        <v>1121</v>
      </c>
      <c r="I19" s="1264">
        <v>2530</v>
      </c>
      <c r="J19" s="1264">
        <v>2566</v>
      </c>
      <c r="K19" s="1264">
        <v>5628</v>
      </c>
      <c r="L19" s="1264">
        <v>5437</v>
      </c>
      <c r="M19" s="1264">
        <v>7905</v>
      </c>
      <c r="N19" s="1758">
        <f>'[19]FØR korreksjon befolkning 67+'!N19+'[19] ETTER korreksjon befolkn 67+'!T19</f>
        <v>1836</v>
      </c>
      <c r="O19" s="1758">
        <f>'[19]FØR korreksjon befolkning 67+'!O19+'[19] ETTER korreksjon befolkn 67+'!U19</f>
        <v>523</v>
      </c>
      <c r="P19" s="1758">
        <f>'[19]FØR korreksjon befolkning 67+'!P19+'[19] ETTER korreksjon befolkn 67+'!V19</f>
        <v>306</v>
      </c>
      <c r="Q19" s="1758">
        <f>'[19]FØR korreksjon befolkning 67+'!Q19+'[19] ETTER korreksjon befolkn 67+'!W19</f>
        <v>197</v>
      </c>
      <c r="R19" s="1758">
        <f>'[19]FØR korreksjon befolkning 67+'!R19+'[19] ETTER korreksjon befolkn 67+'!X19</f>
        <v>131</v>
      </c>
      <c r="S19" s="94"/>
      <c r="T19" s="1759">
        <v>0</v>
      </c>
      <c r="U19" s="1759">
        <v>1</v>
      </c>
      <c r="V19" s="1759">
        <v>6</v>
      </c>
      <c r="W19" s="1759">
        <v>3</v>
      </c>
      <c r="X19" s="1759">
        <v>-11</v>
      </c>
      <c r="Y19" s="1760">
        <f t="shared" si="2"/>
        <v>-1</v>
      </c>
      <c r="Z19" s="94"/>
      <c r="AA19" s="1761"/>
      <c r="AB19" s="232"/>
      <c r="AC19" s="232"/>
      <c r="AD19" s="232"/>
      <c r="AE19" s="232"/>
      <c r="AF19" s="232"/>
    </row>
    <row r="20" spans="1:32" s="227" customFormat="1" ht="18" customHeight="1" x14ac:dyDescent="0.2">
      <c r="A20" s="1265" t="s">
        <v>147</v>
      </c>
      <c r="B20" s="1266">
        <f t="shared" si="1"/>
        <v>3579</v>
      </c>
      <c r="C20" s="1267">
        <v>13</v>
      </c>
      <c r="D20" s="1267">
        <v>145</v>
      </c>
      <c r="E20" s="1267">
        <v>217</v>
      </c>
      <c r="F20" s="1267">
        <v>63</v>
      </c>
      <c r="G20" s="1267">
        <v>33</v>
      </c>
      <c r="H20" s="1267">
        <v>25</v>
      </c>
      <c r="I20" s="1267">
        <v>216</v>
      </c>
      <c r="J20" s="1267">
        <v>460</v>
      </c>
      <c r="K20" s="1267">
        <v>926</v>
      </c>
      <c r="L20" s="1267">
        <v>734</v>
      </c>
      <c r="M20" s="1267">
        <v>631</v>
      </c>
      <c r="N20" s="1762">
        <f>'[19]FØR korreksjon befolkning 67+'!N20-'[19] ETTER korreksjon befolkn 67+'!N23</f>
        <v>69</v>
      </c>
      <c r="O20" s="1762">
        <f>'[19]FØR korreksjon befolkning 67+'!O20-'[19] ETTER korreksjon befolkn 67+'!O23</f>
        <v>22</v>
      </c>
      <c r="P20" s="1762">
        <f>'[19]FØR korreksjon befolkning 67+'!P20-'[19] ETTER korreksjon befolkn 67+'!P23</f>
        <v>5</v>
      </c>
      <c r="Q20" s="1762">
        <f>'[19]FØR korreksjon befolkning 67+'!Q20-'[19] ETTER korreksjon befolkn 67+'!Q23</f>
        <v>13</v>
      </c>
      <c r="R20" s="1762">
        <f>'[19]FØR korreksjon befolkning 67+'!R20-'[19] ETTER korreksjon befolkn 67+'!R23</f>
        <v>7</v>
      </c>
      <c r="S20" s="94"/>
      <c r="T20" s="94"/>
      <c r="U20" s="94"/>
      <c r="V20" s="94"/>
      <c r="W20" s="94"/>
      <c r="X20" s="94"/>
      <c r="Y20" s="94"/>
      <c r="Z20" s="94"/>
      <c r="AA20" s="94"/>
      <c r="AB20" s="232"/>
      <c r="AC20" s="232"/>
      <c r="AD20" s="232"/>
      <c r="AE20" s="232"/>
      <c r="AF20" s="232"/>
    </row>
    <row r="21" spans="1:32" s="227" customFormat="1" x14ac:dyDescent="0.2">
      <c r="A21" s="1268" t="s">
        <v>579</v>
      </c>
      <c r="B21" s="1269"/>
      <c r="C21" s="1270"/>
      <c r="D21" s="1270"/>
      <c r="E21" s="1270"/>
      <c r="F21" s="1270"/>
      <c r="G21" s="1270"/>
      <c r="H21" s="1270"/>
      <c r="I21" s="1270"/>
      <c r="J21" s="1270"/>
      <c r="K21" s="1270"/>
      <c r="L21" s="1270"/>
      <c r="M21" s="1270"/>
      <c r="N21" s="1270"/>
      <c r="O21" s="1270"/>
      <c r="P21" s="1270"/>
      <c r="Q21" s="1270"/>
      <c r="R21" s="1270"/>
      <c r="S21" s="94"/>
      <c r="T21" s="94"/>
      <c r="U21" s="94"/>
      <c r="V21" s="94"/>
      <c r="W21" s="94"/>
      <c r="X21" s="94"/>
      <c r="Y21" s="94"/>
      <c r="Z21" s="94"/>
      <c r="AA21" s="94"/>
    </row>
    <row r="22" spans="1:32" s="227" customFormat="1" x14ac:dyDescent="0.2">
      <c r="A22" s="1763" t="s">
        <v>580</v>
      </c>
      <c r="B22" s="824"/>
      <c r="C22" s="824"/>
      <c r="D22" s="824"/>
      <c r="E22" s="824"/>
      <c r="F22" s="824"/>
      <c r="G22" s="824"/>
      <c r="H22" s="824"/>
      <c r="I22" s="824"/>
      <c r="J22" s="824"/>
      <c r="K22" s="824"/>
      <c r="L22" s="824"/>
      <c r="M22" s="824"/>
      <c r="N22" s="1764"/>
      <c r="O22" s="1764"/>
      <c r="P22" s="1764"/>
      <c r="Q22" s="1764"/>
      <c r="R22" s="1764"/>
      <c r="S22" s="94"/>
      <c r="T22" s="94"/>
      <c r="U22" s="94"/>
      <c r="V22" s="94"/>
      <c r="W22" s="94"/>
      <c r="X22" s="94"/>
      <c r="Y22" s="94"/>
      <c r="Z22" s="94"/>
      <c r="AA22" s="94"/>
    </row>
    <row r="23" spans="1:32" s="227" customFormat="1" ht="25.5" x14ac:dyDescent="0.2">
      <c r="A23" s="1765" t="s">
        <v>581</v>
      </c>
      <c r="B23" s="1766">
        <f>SUM(N23:R23)</f>
        <v>15</v>
      </c>
      <c r="C23" s="1767"/>
      <c r="D23" s="1767"/>
      <c r="E23" s="1767"/>
      <c r="F23" s="1767"/>
      <c r="G23" s="1767"/>
      <c r="H23" s="1767"/>
      <c r="I23" s="1767"/>
      <c r="J23" s="1767"/>
      <c r="K23" s="1767"/>
      <c r="L23" s="1767"/>
      <c r="M23" s="1767"/>
      <c r="N23" s="1768">
        <v>2</v>
      </c>
      <c r="O23" s="1768">
        <v>4</v>
      </c>
      <c r="P23" s="1768">
        <v>2</v>
      </c>
      <c r="Q23" s="1768">
        <v>1</v>
      </c>
      <c r="R23" s="1768">
        <v>6</v>
      </c>
      <c r="S23" s="1756"/>
      <c r="T23" s="94"/>
      <c r="U23" s="94"/>
      <c r="V23" s="94"/>
      <c r="W23" s="94"/>
      <c r="X23" s="94"/>
      <c r="Y23" s="1756"/>
      <c r="Z23" s="1756"/>
      <c r="AA23" s="1756"/>
    </row>
    <row r="24" spans="1:32" x14ac:dyDescent="0.2">
      <c r="A24" s="1756"/>
      <c r="B24" s="1269"/>
      <c r="C24" s="1270"/>
      <c r="D24" s="1270"/>
      <c r="E24" s="1270"/>
      <c r="F24" s="1270"/>
      <c r="G24" s="1270"/>
      <c r="H24" s="1270"/>
      <c r="I24" s="1270"/>
      <c r="J24" s="1270"/>
      <c r="K24" s="1270"/>
      <c r="L24" s="1270"/>
      <c r="M24" s="1270"/>
      <c r="N24" s="1270"/>
      <c r="O24" s="1270"/>
      <c r="P24" s="1270"/>
      <c r="Q24" s="1270"/>
      <c r="R24" s="1270"/>
      <c r="S24" s="1756"/>
      <c r="T24" s="1756"/>
      <c r="U24" s="1756"/>
      <c r="V24" s="1756"/>
      <c r="W24" s="1756"/>
      <c r="X24" s="1756"/>
      <c r="Y24" s="1756"/>
      <c r="Z24" s="1756"/>
      <c r="AA24" s="1756"/>
    </row>
    <row r="25" spans="1:32" x14ac:dyDescent="0.2">
      <c r="A25" s="1757" t="s">
        <v>582</v>
      </c>
      <c r="B25" s="1769" t="s">
        <v>119</v>
      </c>
      <c r="C25" s="1770" t="s">
        <v>120</v>
      </c>
      <c r="D25" s="1770" t="s">
        <v>121</v>
      </c>
      <c r="E25" s="1770" t="s">
        <v>122</v>
      </c>
      <c r="F25" s="1770" t="s">
        <v>123</v>
      </c>
      <c r="G25" s="1770" t="s">
        <v>124</v>
      </c>
      <c r="H25" s="1770" t="s">
        <v>125</v>
      </c>
      <c r="I25" s="1770" t="s">
        <v>126</v>
      </c>
      <c r="J25" s="1770" t="s">
        <v>127</v>
      </c>
      <c r="K25" s="1770" t="s">
        <v>128</v>
      </c>
      <c r="L25" s="1770" t="s">
        <v>129</v>
      </c>
      <c r="M25" s="1770" t="s">
        <v>130</v>
      </c>
      <c r="N25" s="1770" t="s">
        <v>7</v>
      </c>
      <c r="O25" s="1770" t="s">
        <v>8</v>
      </c>
      <c r="P25" s="1770" t="s">
        <v>9</v>
      </c>
      <c r="Q25" s="1770" t="s">
        <v>10</v>
      </c>
      <c r="R25" s="1770" t="s">
        <v>11</v>
      </c>
      <c r="S25" s="1756"/>
      <c r="T25" s="1756"/>
      <c r="U25" s="1756"/>
      <c r="V25" s="1756"/>
      <c r="W25" s="1756"/>
      <c r="X25" s="1756"/>
      <c r="Y25" s="1756"/>
      <c r="Z25" s="1756"/>
      <c r="AA25" s="1756"/>
    </row>
    <row r="26" spans="1:32" x14ac:dyDescent="0.2">
      <c r="A26" s="1262" t="s">
        <v>583</v>
      </c>
      <c r="B26" s="1771">
        <f>SUM(C26:R26)</f>
        <v>1170</v>
      </c>
      <c r="C26" s="1772">
        <v>4</v>
      </c>
      <c r="D26" s="1772">
        <v>13</v>
      </c>
      <c r="E26" s="1772">
        <v>7</v>
      </c>
      <c r="F26" s="1772">
        <v>4</v>
      </c>
      <c r="G26" s="1772">
        <v>8</v>
      </c>
      <c r="H26" s="1772">
        <v>16</v>
      </c>
      <c r="I26" s="1772">
        <v>235</v>
      </c>
      <c r="J26" s="1772">
        <v>315</v>
      </c>
      <c r="K26" s="1772">
        <v>272</v>
      </c>
      <c r="L26" s="1772">
        <v>130</v>
      </c>
      <c r="M26" s="1772">
        <v>140</v>
      </c>
      <c r="N26" s="1772">
        <v>14</v>
      </c>
      <c r="O26" s="1772">
        <v>5</v>
      </c>
      <c r="P26" s="1772">
        <v>2</v>
      </c>
      <c r="Q26" s="1772">
        <v>4</v>
      </c>
      <c r="R26" s="1772">
        <v>1</v>
      </c>
      <c r="S26" s="1756"/>
      <c r="T26" s="1756"/>
      <c r="U26" s="1756"/>
      <c r="V26" s="1756"/>
      <c r="W26" s="1756"/>
      <c r="X26" s="1756"/>
      <c r="Y26" s="1756"/>
      <c r="Z26" s="1756"/>
      <c r="AA26" s="1756"/>
    </row>
    <row r="27" spans="1:32" x14ac:dyDescent="0.2">
      <c r="A27" s="1756"/>
      <c r="B27" s="1269"/>
      <c r="C27" s="1270"/>
      <c r="D27" s="1270"/>
      <c r="E27" s="1270"/>
      <c r="F27" s="1270"/>
      <c r="G27" s="1270"/>
      <c r="H27" s="1270"/>
      <c r="I27" s="1270"/>
      <c r="J27" s="1270"/>
      <c r="K27" s="1270"/>
      <c r="L27" s="1270"/>
      <c r="M27" s="1270"/>
      <c r="N27" s="1270"/>
      <c r="O27" s="1270"/>
      <c r="P27" s="1270"/>
      <c r="Q27" s="1270"/>
      <c r="R27" s="1270"/>
      <c r="S27" s="1756"/>
      <c r="T27" s="1756"/>
      <c r="U27" s="1756"/>
      <c r="V27" s="1756"/>
      <c r="W27" s="1756"/>
      <c r="X27" s="1756"/>
      <c r="Y27" s="1756"/>
      <c r="Z27" s="1756"/>
      <c r="AA27" s="1756"/>
    </row>
    <row r="28" spans="1:32" x14ac:dyDescent="0.2">
      <c r="A28" s="1757" t="s">
        <v>584</v>
      </c>
      <c r="B28" s="1769" t="s">
        <v>119</v>
      </c>
      <c r="C28" s="1770" t="s">
        <v>120</v>
      </c>
      <c r="D28" s="1770" t="s">
        <v>121</v>
      </c>
      <c r="E28" s="1770" t="s">
        <v>122</v>
      </c>
      <c r="F28" s="1770" t="s">
        <v>123</v>
      </c>
      <c r="G28" s="1770" t="s">
        <v>124</v>
      </c>
      <c r="H28" s="1770" t="s">
        <v>125</v>
      </c>
      <c r="I28" s="1770" t="s">
        <v>126</v>
      </c>
      <c r="J28" s="1770" t="s">
        <v>127</v>
      </c>
      <c r="K28" s="1770" t="s">
        <v>128</v>
      </c>
      <c r="L28" s="1770" t="s">
        <v>129</v>
      </c>
      <c r="M28" s="1770" t="s">
        <v>130</v>
      </c>
      <c r="N28" s="1770" t="s">
        <v>7</v>
      </c>
      <c r="O28" s="1770" t="s">
        <v>8</v>
      </c>
      <c r="P28" s="1770" t="s">
        <v>9</v>
      </c>
      <c r="Q28" s="1770" t="s">
        <v>10</v>
      </c>
      <c r="R28" s="1770" t="s">
        <v>11</v>
      </c>
      <c r="S28" s="1756"/>
      <c r="T28" s="1756"/>
      <c r="U28" s="1756"/>
      <c r="V28" s="1756"/>
      <c r="W28" s="1756"/>
      <c r="X28" s="1756"/>
      <c r="Y28" s="1756"/>
      <c r="Z28" s="1756"/>
      <c r="AA28" s="1756"/>
    </row>
    <row r="29" spans="1:32" x14ac:dyDescent="0.2">
      <c r="A29" s="1262" t="s">
        <v>585</v>
      </c>
      <c r="B29" s="1771">
        <f>SUM(C29:R29)</f>
        <v>747</v>
      </c>
      <c r="C29" s="1772">
        <v>4</v>
      </c>
      <c r="D29" s="1772">
        <v>37</v>
      </c>
      <c r="E29" s="1772">
        <v>65</v>
      </c>
      <c r="F29" s="1772">
        <v>31</v>
      </c>
      <c r="G29" s="1772">
        <v>16</v>
      </c>
      <c r="H29" s="1772">
        <v>20</v>
      </c>
      <c r="I29" s="1772">
        <v>38</v>
      </c>
      <c r="J29" s="1772">
        <v>32</v>
      </c>
      <c r="K29" s="1772">
        <v>98</v>
      </c>
      <c r="L29" s="1772">
        <v>125</v>
      </c>
      <c r="M29" s="1772">
        <v>190</v>
      </c>
      <c r="N29" s="1772">
        <v>52</v>
      </c>
      <c r="O29" s="1772">
        <v>22</v>
      </c>
      <c r="P29" s="1772">
        <v>7</v>
      </c>
      <c r="Q29" s="1772">
        <v>9</v>
      </c>
      <c r="R29" s="1772">
        <v>1</v>
      </c>
      <c r="S29" s="1756"/>
      <c r="T29" s="1756"/>
      <c r="U29" s="1756"/>
      <c r="V29" s="1756"/>
      <c r="W29" s="1756"/>
      <c r="X29" s="1756"/>
      <c r="Y29" s="1756"/>
      <c r="Z29" s="1756"/>
      <c r="AA29" s="1756"/>
    </row>
    <row r="30" spans="1:32" x14ac:dyDescent="0.2">
      <c r="A30" s="1262" t="s">
        <v>586</v>
      </c>
      <c r="B30" s="1771">
        <f t="shared" ref="B30:B35" si="3">SUM(C30:R30)</f>
        <v>767</v>
      </c>
      <c r="C30" s="1772">
        <v>9</v>
      </c>
      <c r="D30" s="1772">
        <v>34</v>
      </c>
      <c r="E30" s="1772">
        <v>55</v>
      </c>
      <c r="F30" s="1772">
        <v>20</v>
      </c>
      <c r="G30" s="1772">
        <v>27</v>
      </c>
      <c r="H30" s="1772">
        <v>18</v>
      </c>
      <c r="I30" s="1772">
        <v>49</v>
      </c>
      <c r="J30" s="1772">
        <v>29</v>
      </c>
      <c r="K30" s="1772">
        <v>87</v>
      </c>
      <c r="L30" s="1772">
        <v>125</v>
      </c>
      <c r="M30" s="1772">
        <v>240</v>
      </c>
      <c r="N30" s="1772">
        <v>38</v>
      </c>
      <c r="O30" s="1772">
        <v>20</v>
      </c>
      <c r="P30" s="1772">
        <v>8</v>
      </c>
      <c r="Q30" s="1772">
        <v>5</v>
      </c>
      <c r="R30" s="1772">
        <v>3</v>
      </c>
      <c r="S30" s="1756"/>
      <c r="T30" s="1756"/>
      <c r="U30" s="1756" t="s">
        <v>161</v>
      </c>
      <c r="V30" s="1756"/>
      <c r="W30" s="1756"/>
      <c r="X30" s="1756"/>
      <c r="Y30" s="1756"/>
      <c r="Z30" s="1756"/>
      <c r="AA30" s="1756"/>
    </row>
    <row r="31" spans="1:32" x14ac:dyDescent="0.2">
      <c r="A31" s="1262" t="s">
        <v>587</v>
      </c>
      <c r="B31" s="1771">
        <f t="shared" si="3"/>
        <v>3</v>
      </c>
      <c r="C31" s="1772">
        <v>0</v>
      </c>
      <c r="D31" s="1772">
        <v>0</v>
      </c>
      <c r="E31" s="1772">
        <v>0</v>
      </c>
      <c r="F31" s="1772">
        <v>0</v>
      </c>
      <c r="G31" s="1772">
        <v>0</v>
      </c>
      <c r="H31" s="1772">
        <v>0</v>
      </c>
      <c r="I31" s="1772">
        <v>0</v>
      </c>
      <c r="J31" s="1772">
        <v>0</v>
      </c>
      <c r="K31" s="1772">
        <v>0</v>
      </c>
      <c r="L31" s="1772">
        <v>0</v>
      </c>
      <c r="M31" s="1772">
        <v>3</v>
      </c>
      <c r="N31" s="1772">
        <v>0</v>
      </c>
      <c r="O31" s="1772">
        <v>0</v>
      </c>
      <c r="P31" s="1772">
        <v>0</v>
      </c>
      <c r="Q31" s="1772">
        <v>0</v>
      </c>
      <c r="R31" s="1772">
        <v>0</v>
      </c>
      <c r="S31" s="1756"/>
      <c r="T31" s="1756"/>
      <c r="U31" s="1756"/>
      <c r="V31" s="1756"/>
      <c r="W31" s="1756"/>
      <c r="X31" s="1756"/>
      <c r="Y31" s="1756"/>
      <c r="Z31" s="1756"/>
      <c r="AA31" s="1756"/>
    </row>
    <row r="32" spans="1:32" x14ac:dyDescent="0.2">
      <c r="A32" s="1262" t="s">
        <v>588</v>
      </c>
      <c r="B32" s="1771">
        <f t="shared" si="3"/>
        <v>8</v>
      </c>
      <c r="C32" s="1772">
        <v>0</v>
      </c>
      <c r="D32" s="1772">
        <v>0</v>
      </c>
      <c r="E32" s="1772">
        <v>0</v>
      </c>
      <c r="F32" s="1772">
        <v>0</v>
      </c>
      <c r="G32" s="1772">
        <v>0</v>
      </c>
      <c r="H32" s="1772">
        <v>2</v>
      </c>
      <c r="I32" s="1772">
        <v>1</v>
      </c>
      <c r="J32" s="1772">
        <v>0</v>
      </c>
      <c r="K32" s="1772">
        <v>0</v>
      </c>
      <c r="L32" s="1772">
        <v>3</v>
      </c>
      <c r="M32" s="1772">
        <v>2</v>
      </c>
      <c r="N32" s="1772">
        <v>0</v>
      </c>
      <c r="O32" s="1772">
        <v>0</v>
      </c>
      <c r="P32" s="1772">
        <v>0</v>
      </c>
      <c r="Q32" s="1772">
        <v>0</v>
      </c>
      <c r="R32" s="1772">
        <v>0</v>
      </c>
      <c r="S32" s="1756"/>
      <c r="T32" s="1756"/>
      <c r="U32" s="1756"/>
      <c r="V32" s="1756"/>
      <c r="W32" s="1756"/>
      <c r="X32" s="1756"/>
      <c r="Y32" s="1756"/>
      <c r="Z32" s="1756"/>
      <c r="AA32" s="1756"/>
    </row>
    <row r="33" spans="1:27" x14ac:dyDescent="0.2">
      <c r="A33" s="1262" t="s">
        <v>589</v>
      </c>
      <c r="B33" s="1771">
        <f t="shared" si="3"/>
        <v>30</v>
      </c>
      <c r="C33" s="1772">
        <v>0</v>
      </c>
      <c r="D33" s="1772">
        <v>0</v>
      </c>
      <c r="E33" s="1772">
        <v>2</v>
      </c>
      <c r="F33" s="1772">
        <v>2</v>
      </c>
      <c r="G33" s="1772">
        <v>2</v>
      </c>
      <c r="H33" s="1772">
        <v>0</v>
      </c>
      <c r="I33" s="1772">
        <v>0</v>
      </c>
      <c r="J33" s="1772">
        <v>1</v>
      </c>
      <c r="K33" s="1772">
        <v>0</v>
      </c>
      <c r="L33" s="1772">
        <v>6</v>
      </c>
      <c r="M33" s="1772">
        <v>12</v>
      </c>
      <c r="N33" s="1772">
        <v>4</v>
      </c>
      <c r="O33" s="1772">
        <v>1</v>
      </c>
      <c r="P33" s="1772">
        <v>0</v>
      </c>
      <c r="Q33" s="1772">
        <v>0</v>
      </c>
      <c r="R33" s="1772">
        <v>0</v>
      </c>
      <c r="S33" s="1756"/>
      <c r="T33" s="1756"/>
      <c r="U33" s="1756"/>
      <c r="V33" s="1756"/>
      <c r="W33" s="1756"/>
      <c r="X33" s="1756"/>
      <c r="Y33" s="1756"/>
      <c r="Z33" s="1756"/>
      <c r="AA33" s="1756"/>
    </row>
    <row r="34" spans="1:27" x14ac:dyDescent="0.2">
      <c r="A34" s="1262" t="s">
        <v>590</v>
      </c>
      <c r="B34" s="1771">
        <f t="shared" si="3"/>
        <v>41</v>
      </c>
      <c r="C34" s="1772">
        <v>0</v>
      </c>
      <c r="D34" s="1772">
        <v>2</v>
      </c>
      <c r="E34" s="1772">
        <v>1</v>
      </c>
      <c r="F34" s="1772">
        <v>2</v>
      </c>
      <c r="G34" s="1772">
        <v>0</v>
      </c>
      <c r="H34" s="1772">
        <v>1</v>
      </c>
      <c r="I34" s="1772">
        <v>2</v>
      </c>
      <c r="J34" s="1772">
        <v>2</v>
      </c>
      <c r="K34" s="1772">
        <v>7</v>
      </c>
      <c r="L34" s="1772">
        <v>7</v>
      </c>
      <c r="M34" s="1772">
        <v>13</v>
      </c>
      <c r="N34" s="1772">
        <v>3</v>
      </c>
      <c r="O34" s="1772">
        <v>1</v>
      </c>
      <c r="P34" s="1772">
        <v>0</v>
      </c>
      <c r="Q34" s="1772">
        <v>0</v>
      </c>
      <c r="R34" s="1772">
        <v>0</v>
      </c>
      <c r="S34" s="1756"/>
      <c r="T34" s="1756"/>
      <c r="U34" s="1756"/>
      <c r="V34" s="1756"/>
      <c r="W34" s="1756"/>
      <c r="X34" s="1756"/>
      <c r="Y34" s="1756"/>
      <c r="Z34" s="1756"/>
      <c r="AA34" s="1756"/>
    </row>
    <row r="35" spans="1:27" x14ac:dyDescent="0.2">
      <c r="A35" s="1773" t="s">
        <v>591</v>
      </c>
      <c r="B35" s="1774">
        <f t="shared" si="3"/>
        <v>1596</v>
      </c>
      <c r="C35" s="1775">
        <f>SUM(C29:C34)</f>
        <v>13</v>
      </c>
      <c r="D35" s="1775">
        <f t="shared" ref="D35:R35" si="4">SUM(D29:D34)</f>
        <v>73</v>
      </c>
      <c r="E35" s="1775">
        <f t="shared" si="4"/>
        <v>123</v>
      </c>
      <c r="F35" s="1775">
        <f t="shared" si="4"/>
        <v>55</v>
      </c>
      <c r="G35" s="1775">
        <f t="shared" si="4"/>
        <v>45</v>
      </c>
      <c r="H35" s="1775">
        <f t="shared" si="4"/>
        <v>41</v>
      </c>
      <c r="I35" s="1775">
        <f t="shared" si="4"/>
        <v>90</v>
      </c>
      <c r="J35" s="1775">
        <f t="shared" si="4"/>
        <v>64</v>
      </c>
      <c r="K35" s="1775">
        <f t="shared" si="4"/>
        <v>192</v>
      </c>
      <c r="L35" s="1775">
        <f t="shared" si="4"/>
        <v>266</v>
      </c>
      <c r="M35" s="1775">
        <f t="shared" si="4"/>
        <v>460</v>
      </c>
      <c r="N35" s="1775">
        <f t="shared" si="4"/>
        <v>97</v>
      </c>
      <c r="O35" s="1775">
        <f t="shared" si="4"/>
        <v>44</v>
      </c>
      <c r="P35" s="1775">
        <f t="shared" si="4"/>
        <v>15</v>
      </c>
      <c r="Q35" s="1775">
        <f t="shared" si="4"/>
        <v>14</v>
      </c>
      <c r="R35" s="1775">
        <f t="shared" si="4"/>
        <v>4</v>
      </c>
      <c r="S35" s="1756"/>
      <c r="T35" s="1756"/>
      <c r="U35" s="1756"/>
      <c r="V35" s="1756"/>
      <c r="W35" s="1756"/>
      <c r="X35" s="1756"/>
      <c r="Y35" s="1756"/>
      <c r="Z35" s="1756"/>
      <c r="AA35" s="1756"/>
    </row>
    <row r="36" spans="1:27" x14ac:dyDescent="0.2">
      <c r="A36" s="1756"/>
      <c r="B36" s="1269"/>
      <c r="C36" s="1270"/>
      <c r="D36" s="1270"/>
      <c r="E36" s="1270"/>
      <c r="F36" s="1270"/>
      <c r="G36" s="1270"/>
      <c r="H36" s="1270"/>
      <c r="I36" s="1270"/>
      <c r="J36" s="1270"/>
      <c r="K36" s="1270"/>
      <c r="L36" s="1270"/>
      <c r="M36" s="1270"/>
      <c r="N36" s="1270"/>
      <c r="O36" s="1270"/>
      <c r="P36" s="1270"/>
      <c r="Q36" s="1270"/>
      <c r="R36" s="1270"/>
      <c r="S36" s="1756"/>
      <c r="T36" s="1756"/>
      <c r="U36" s="1756"/>
      <c r="V36" s="1756"/>
      <c r="W36" s="1756"/>
      <c r="X36" s="1756"/>
      <c r="Y36" s="1756"/>
      <c r="Z36" s="1756"/>
      <c r="AA36" s="1756"/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1:M32"/>
  <sheetViews>
    <sheetView workbookViewId="0">
      <selection activeCell="K28" sqref="K28"/>
    </sheetView>
  </sheetViews>
  <sheetFormatPr baseColWidth="10" defaultRowHeight="12.75" x14ac:dyDescent="0.2"/>
  <cols>
    <col min="1" max="1" width="19" bestFit="1" customWidth="1"/>
    <col min="2" max="2" width="11.42578125" style="82" customWidth="1"/>
    <col min="3" max="3" width="11.42578125" customWidth="1"/>
  </cols>
  <sheetData>
    <row r="1" spans="1:13" x14ac:dyDescent="0.2">
      <c r="A1" s="723"/>
      <c r="B1" s="723"/>
      <c r="C1" s="733"/>
      <c r="D1" s="733"/>
      <c r="E1" s="733"/>
      <c r="F1" s="733"/>
      <c r="G1" s="733"/>
    </row>
    <row r="2" spans="1:13" ht="15.75" x14ac:dyDescent="0.25">
      <c r="A2" s="1483" t="s">
        <v>513</v>
      </c>
      <c r="B2" s="1483"/>
      <c r="C2" s="1483"/>
      <c r="D2" s="1483"/>
      <c r="E2" s="1483"/>
      <c r="F2" s="1483"/>
      <c r="G2" s="745"/>
    </row>
    <row r="3" spans="1:13" ht="13.5" thickBot="1" x14ac:dyDescent="0.25">
      <c r="A3" s="723"/>
      <c r="B3" s="723"/>
      <c r="C3" s="733"/>
      <c r="D3" s="733"/>
      <c r="E3" s="733"/>
      <c r="F3" s="733"/>
      <c r="G3" s="733"/>
    </row>
    <row r="4" spans="1:13" x14ac:dyDescent="0.2">
      <c r="A4" s="726"/>
      <c r="B4" s="738"/>
      <c r="C4" s="721"/>
      <c r="D4" s="737"/>
      <c r="E4" s="737" t="s">
        <v>426</v>
      </c>
      <c r="F4" s="737"/>
      <c r="G4" s="1488"/>
    </row>
    <row r="5" spans="1:13" x14ac:dyDescent="0.2">
      <c r="A5" s="725"/>
      <c r="B5" s="724"/>
      <c r="C5" s="744"/>
      <c r="D5" s="728"/>
      <c r="E5" s="739"/>
      <c r="F5" s="739"/>
      <c r="G5" s="750"/>
    </row>
    <row r="6" spans="1:13" ht="48" x14ac:dyDescent="0.2">
      <c r="A6" s="734"/>
      <c r="B6" s="736" t="s">
        <v>2</v>
      </c>
      <c r="C6" s="752" t="s">
        <v>427</v>
      </c>
      <c r="D6" s="752" t="s">
        <v>514</v>
      </c>
      <c r="E6" s="752" t="s">
        <v>515</v>
      </c>
      <c r="F6" s="732" t="s">
        <v>428</v>
      </c>
      <c r="G6" s="731" t="s">
        <v>429</v>
      </c>
    </row>
    <row r="7" spans="1:13" x14ac:dyDescent="0.2">
      <c r="A7" s="749"/>
      <c r="B7" s="747"/>
      <c r="C7" s="727"/>
      <c r="D7" s="735"/>
      <c r="E7" s="735"/>
      <c r="F7" s="735"/>
      <c r="G7" s="740"/>
    </row>
    <row r="8" spans="1:13" x14ac:dyDescent="0.2">
      <c r="A8" s="755">
        <v>1</v>
      </c>
      <c r="B8" s="756" t="s">
        <v>430</v>
      </c>
      <c r="C8" s="1489">
        <v>9.9664703009161908</v>
      </c>
      <c r="D8" s="1484">
        <v>8.0620410363395063</v>
      </c>
      <c r="E8" s="1484">
        <v>9.9462011330767801</v>
      </c>
      <c r="F8" s="761">
        <v>5.0794711380813382</v>
      </c>
      <c r="G8" s="1490">
        <v>14.597265797093625</v>
      </c>
    </row>
    <row r="9" spans="1:13" x14ac:dyDescent="0.2">
      <c r="A9" s="757">
        <v>2</v>
      </c>
      <c r="B9" s="758" t="s">
        <v>431</v>
      </c>
      <c r="C9" s="1491">
        <v>9.1430479672153044</v>
      </c>
      <c r="D9" s="1485">
        <v>7.7305194032852587</v>
      </c>
      <c r="E9" s="1485">
        <v>7.3863489250556222</v>
      </c>
      <c r="F9" s="762">
        <v>5.4843660261159881</v>
      </c>
      <c r="G9" s="1492">
        <v>12.348627919731637</v>
      </c>
      <c r="M9" t="s">
        <v>161</v>
      </c>
    </row>
    <row r="10" spans="1:13" x14ac:dyDescent="0.2">
      <c r="A10" s="757">
        <v>3</v>
      </c>
      <c r="B10" s="758" t="s">
        <v>432</v>
      </c>
      <c r="C10" s="1491">
        <v>6.5105547397877901</v>
      </c>
      <c r="D10" s="1485">
        <v>6.4181381849705677</v>
      </c>
      <c r="E10" s="1485">
        <v>6.9617743012388225</v>
      </c>
      <c r="F10" s="762">
        <v>5.2128822767039358</v>
      </c>
      <c r="G10" s="1492">
        <v>8.4826116728042464</v>
      </c>
    </row>
    <row r="11" spans="1:13" x14ac:dyDescent="0.2">
      <c r="A11" s="757">
        <v>4</v>
      </c>
      <c r="B11" s="758" t="s">
        <v>433</v>
      </c>
      <c r="C11" s="1491">
        <v>5.3917500340260203</v>
      </c>
      <c r="D11" s="1485">
        <v>5.9050420485186619</v>
      </c>
      <c r="E11" s="1485">
        <v>3.252913911970766</v>
      </c>
      <c r="F11" s="762">
        <v>3.5736037627828834</v>
      </c>
      <c r="G11" s="1492">
        <v>6.2637757487599979</v>
      </c>
    </row>
    <row r="12" spans="1:13" x14ac:dyDescent="0.2">
      <c r="A12" s="757">
        <v>5</v>
      </c>
      <c r="B12" s="758" t="s">
        <v>434</v>
      </c>
      <c r="C12" s="1491">
        <v>6.8617083988488217</v>
      </c>
      <c r="D12" s="1485">
        <v>6.7384792140312957</v>
      </c>
      <c r="E12" s="1485">
        <v>3.9512435460083593</v>
      </c>
      <c r="F12" s="762">
        <v>7.7749637945494703</v>
      </c>
      <c r="G12" s="1492">
        <v>5.6962182345860066</v>
      </c>
    </row>
    <row r="13" spans="1:13" x14ac:dyDescent="0.2">
      <c r="A13" s="757">
        <v>6</v>
      </c>
      <c r="B13" s="758" t="s">
        <v>435</v>
      </c>
      <c r="C13" s="1491">
        <v>3.2880568916492146</v>
      </c>
      <c r="D13" s="1485">
        <v>6.1420907804195037</v>
      </c>
      <c r="E13" s="1485">
        <v>2.6743017974890115</v>
      </c>
      <c r="F13" s="762">
        <v>5.5053686955478449</v>
      </c>
      <c r="G13" s="1492">
        <v>1.2724985638390407</v>
      </c>
    </row>
    <row r="14" spans="1:13" x14ac:dyDescent="0.2">
      <c r="A14" s="757">
        <v>7</v>
      </c>
      <c r="B14" s="758" t="s">
        <v>436</v>
      </c>
      <c r="C14" s="1491">
        <v>4.8109876634920363</v>
      </c>
      <c r="D14" s="1485">
        <v>7.9359710081458461</v>
      </c>
      <c r="E14" s="1485">
        <v>4.4753742825846698</v>
      </c>
      <c r="F14" s="762">
        <v>7.8573088308613963</v>
      </c>
      <c r="G14" s="1492">
        <v>1.889131409728521</v>
      </c>
    </row>
    <row r="15" spans="1:13" x14ac:dyDescent="0.2">
      <c r="A15" s="757">
        <v>8</v>
      </c>
      <c r="B15" s="758" t="s">
        <v>437</v>
      </c>
      <c r="C15" s="1491">
        <v>5.3528510284817701</v>
      </c>
      <c r="D15" s="1485">
        <v>10.716304681564779</v>
      </c>
      <c r="E15" s="1485">
        <v>4.8011048521397015</v>
      </c>
      <c r="F15" s="762">
        <v>7.8517424188652845</v>
      </c>
      <c r="G15" s="1492">
        <v>2.6554273289126971</v>
      </c>
    </row>
    <row r="16" spans="1:13" x14ac:dyDescent="0.2">
      <c r="A16" s="757">
        <v>9</v>
      </c>
      <c r="B16" s="758" t="s">
        <v>438</v>
      </c>
      <c r="C16" s="1491">
        <v>5.6260175462177759</v>
      </c>
      <c r="D16" s="1485">
        <v>5.3312301082349727</v>
      </c>
      <c r="E16" s="1485">
        <v>6.4569200576366388</v>
      </c>
      <c r="F16" s="762">
        <v>5.5720686252049028</v>
      </c>
      <c r="G16" s="1492">
        <v>6.2348409074600593</v>
      </c>
    </row>
    <row r="17" spans="1:7" x14ac:dyDescent="0.2">
      <c r="A17" s="757">
        <v>10</v>
      </c>
      <c r="B17" s="758" t="s">
        <v>439</v>
      </c>
      <c r="C17" s="1491">
        <v>5.8670352948391482</v>
      </c>
      <c r="D17" s="1485">
        <v>3.570724446025892</v>
      </c>
      <c r="E17" s="1485">
        <v>7.0862823203937291</v>
      </c>
      <c r="F17" s="762">
        <v>5.7695005155367696</v>
      </c>
      <c r="G17" s="1492">
        <v>6.2956957094532511</v>
      </c>
    </row>
    <row r="18" spans="1:7" x14ac:dyDescent="0.2">
      <c r="A18" s="757">
        <v>11</v>
      </c>
      <c r="B18" s="758" t="s">
        <v>440</v>
      </c>
      <c r="C18" s="1491">
        <v>6.9563091001720299</v>
      </c>
      <c r="D18" s="1485">
        <v>3.2705935507593105</v>
      </c>
      <c r="E18" s="1485">
        <v>8.5069643214490664</v>
      </c>
      <c r="F18" s="762">
        <v>5.7988028187933898</v>
      </c>
      <c r="G18" s="1492">
        <v>7.3273174873645086</v>
      </c>
    </row>
    <row r="19" spans="1:7" x14ac:dyDescent="0.2">
      <c r="A19" s="757">
        <v>12</v>
      </c>
      <c r="B19" s="758" t="s">
        <v>441</v>
      </c>
      <c r="C19" s="1491">
        <v>10.272920346738001</v>
      </c>
      <c r="D19" s="1485">
        <v>6.632258138439755</v>
      </c>
      <c r="E19" s="1485">
        <v>11.758927491007782</v>
      </c>
      <c r="F19" s="762">
        <v>9.2574431540446582</v>
      </c>
      <c r="G19" s="1492">
        <v>10.624001673736233</v>
      </c>
    </row>
    <row r="20" spans="1:7" x14ac:dyDescent="0.2">
      <c r="A20" s="757">
        <v>13</v>
      </c>
      <c r="B20" s="758" t="s">
        <v>442</v>
      </c>
      <c r="C20" s="1491">
        <v>6.7637375997175457</v>
      </c>
      <c r="D20" s="1485">
        <v>7.9430416192645996</v>
      </c>
      <c r="E20" s="1485">
        <v>7.4329411811995847</v>
      </c>
      <c r="F20" s="762">
        <v>10.578063969048927</v>
      </c>
      <c r="G20" s="1492">
        <v>5.1209078320559733</v>
      </c>
    </row>
    <row r="21" spans="1:7" x14ac:dyDescent="0.2">
      <c r="A21" s="757">
        <v>14</v>
      </c>
      <c r="B21" s="758" t="s">
        <v>443</v>
      </c>
      <c r="C21" s="1491">
        <v>5.6520817557480392</v>
      </c>
      <c r="D21" s="1485">
        <v>8.1877658963003963</v>
      </c>
      <c r="E21" s="1485">
        <v>5.3717043309397399</v>
      </c>
      <c r="F21" s="762">
        <v>9.6832867854751115</v>
      </c>
      <c r="G21" s="1492">
        <v>3.0005050252564178</v>
      </c>
    </row>
    <row r="22" spans="1:7" ht="13.5" thickBot="1" x14ac:dyDescent="0.25">
      <c r="A22" s="759">
        <v>15</v>
      </c>
      <c r="B22" s="760" t="s">
        <v>444</v>
      </c>
      <c r="C22" s="1493">
        <v>7.5364713321503158</v>
      </c>
      <c r="D22" s="1486">
        <v>5.4157998836996573</v>
      </c>
      <c r="E22" s="1486">
        <v>9.9369975478097263</v>
      </c>
      <c r="F22" s="763">
        <v>5.0011271883881037</v>
      </c>
      <c r="G22" s="1494">
        <v>8.1911746892177888</v>
      </c>
    </row>
    <row r="23" spans="1:7" ht="13.5" thickBot="1" x14ac:dyDescent="0.25">
      <c r="A23" s="730" t="s">
        <v>14</v>
      </c>
      <c r="B23" s="748"/>
      <c r="C23" s="741">
        <v>100</v>
      </c>
      <c r="D23" s="746">
        <v>100</v>
      </c>
      <c r="E23" s="746">
        <v>100</v>
      </c>
      <c r="F23" s="764">
        <v>100</v>
      </c>
      <c r="G23" s="1495">
        <f t="shared" ref="G23" si="0">SUM(G8:G22)</f>
        <v>100</v>
      </c>
    </row>
    <row r="24" spans="1:7" x14ac:dyDescent="0.2">
      <c r="A24" s="751"/>
      <c r="B24" s="751"/>
      <c r="C24" s="743"/>
      <c r="D24" s="743"/>
      <c r="E24" s="743"/>
      <c r="F24" s="743"/>
      <c r="G24" s="743"/>
    </row>
    <row r="25" spans="1:7" x14ac:dyDescent="0.2">
      <c r="A25" s="1487" t="s">
        <v>516</v>
      </c>
      <c r="B25" s="722"/>
      <c r="C25" s="743"/>
      <c r="D25" s="743"/>
      <c r="E25" s="743"/>
      <c r="F25" s="743"/>
      <c r="G25" s="743"/>
    </row>
    <row r="26" spans="1:7" x14ac:dyDescent="0.2">
      <c r="A26" s="824" t="s">
        <v>517</v>
      </c>
      <c r="B26" s="742"/>
      <c r="C26" s="743"/>
      <c r="D26" s="743"/>
      <c r="E26" s="743"/>
      <c r="F26" s="743"/>
      <c r="G26" s="743"/>
    </row>
    <row r="27" spans="1:7" x14ac:dyDescent="0.2">
      <c r="A27" s="824" t="s">
        <v>518</v>
      </c>
      <c r="B27" s="742"/>
      <c r="C27" s="743"/>
      <c r="D27" s="743"/>
      <c r="E27" s="743"/>
      <c r="F27" s="743"/>
      <c r="G27" s="743"/>
    </row>
    <row r="28" spans="1:7" x14ac:dyDescent="0.2">
      <c r="A28" s="729"/>
      <c r="B28" s="729"/>
      <c r="C28" s="743"/>
      <c r="D28" s="743"/>
      <c r="E28" s="743"/>
      <c r="F28" s="743"/>
      <c r="G28" s="743"/>
    </row>
    <row r="29" spans="1:7" x14ac:dyDescent="0.2">
      <c r="A29" s="729"/>
      <c r="B29" s="729"/>
      <c r="C29" s="743"/>
      <c r="D29" s="743"/>
      <c r="E29" s="743"/>
      <c r="F29" s="743"/>
      <c r="G29" s="743"/>
    </row>
    <row r="30" spans="1:7" x14ac:dyDescent="0.2">
      <c r="A30" s="729"/>
      <c r="B30" s="729"/>
      <c r="C30" s="743"/>
      <c r="D30" s="743"/>
      <c r="E30" s="743"/>
      <c r="F30" s="743"/>
      <c r="G30" s="743"/>
    </row>
    <row r="31" spans="1:7" x14ac:dyDescent="0.2">
      <c r="A31" s="729"/>
      <c r="B31" s="729"/>
      <c r="C31" s="743"/>
      <c r="D31" s="743"/>
      <c r="E31" s="743"/>
      <c r="F31" s="743"/>
      <c r="G31" s="743"/>
    </row>
    <row r="32" spans="1:7" x14ac:dyDescent="0.2">
      <c r="A32" s="729"/>
      <c r="B32" s="729"/>
      <c r="C32" s="743"/>
      <c r="D32" s="743"/>
      <c r="E32" s="743"/>
      <c r="F32" s="743"/>
      <c r="G32" s="743"/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headerFooter>
    <oddFooter>&amp;RÅRSSTATISTIKK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O132"/>
  <sheetViews>
    <sheetView showGridLines="0" workbookViewId="0">
      <selection activeCell="R21" sqref="R21"/>
    </sheetView>
  </sheetViews>
  <sheetFormatPr baseColWidth="10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5.85546875" style="2" customWidth="1"/>
    <col min="8" max="8" width="11.42578125" style="2" customWidth="1"/>
    <col min="9" max="16384" width="11.42578125" style="2"/>
  </cols>
  <sheetData>
    <row r="1" spans="1:11" x14ac:dyDescent="0.2">
      <c r="A1" s="1" t="s">
        <v>0</v>
      </c>
    </row>
    <row r="2" spans="1:11" x14ac:dyDescent="0.2">
      <c r="A2" s="1"/>
    </row>
    <row r="3" spans="1:11" x14ac:dyDescent="0.2">
      <c r="A3" s="1" t="str">
        <f>A6</f>
        <v>Tabell 3 -2 - B -  Saksbehandlingstider i pleie- og omsorgssektoren - institusjonstjenesten - hittil i år</v>
      </c>
    </row>
    <row r="4" spans="1:11" x14ac:dyDescent="0.2">
      <c r="A4" s="1"/>
    </row>
    <row r="6" spans="1:11" s="8" customFormat="1" ht="30" customHeight="1" thickBot="1" x14ac:dyDescent="0.25">
      <c r="A6" s="7" t="s">
        <v>385</v>
      </c>
    </row>
    <row r="7" spans="1:11" s="11" customFormat="1" ht="26.25" customHeight="1" thickBot="1" x14ac:dyDescent="0.25">
      <c r="A7" s="108"/>
      <c r="B7" s="109"/>
      <c r="C7" s="1834" t="s">
        <v>69</v>
      </c>
      <c r="D7" s="1835"/>
      <c r="E7" s="1835"/>
      <c r="F7" s="1835"/>
      <c r="G7" s="1836"/>
    </row>
    <row r="8" spans="1:11" s="11" customFormat="1" ht="73.5" customHeight="1" thickBot="1" x14ac:dyDescent="0.25">
      <c r="A8" s="112" t="s">
        <v>2</v>
      </c>
      <c r="B8" s="283" t="s">
        <v>3</v>
      </c>
      <c r="C8" s="13" t="s">
        <v>70</v>
      </c>
      <c r="D8" s="13" t="s">
        <v>71</v>
      </c>
      <c r="E8" s="13" t="s">
        <v>72</v>
      </c>
      <c r="F8" s="13" t="s">
        <v>73</v>
      </c>
      <c r="G8" s="142" t="s">
        <v>74</v>
      </c>
    </row>
    <row r="9" spans="1:11" ht="12.95" customHeight="1" x14ac:dyDescent="0.2">
      <c r="A9" s="340">
        <v>1</v>
      </c>
      <c r="B9" s="341" t="s">
        <v>15</v>
      </c>
      <c r="C9" s="919">
        <v>15</v>
      </c>
      <c r="D9" s="920">
        <v>50</v>
      </c>
      <c r="E9" s="920">
        <v>9</v>
      </c>
      <c r="F9" s="920">
        <v>0</v>
      </c>
      <c r="G9" s="921">
        <v>9</v>
      </c>
    </row>
    <row r="10" spans="1:11" ht="12.95" customHeight="1" x14ac:dyDescent="0.2">
      <c r="A10" s="115">
        <v>2</v>
      </c>
      <c r="B10" s="26" t="s">
        <v>16</v>
      </c>
      <c r="C10" s="922">
        <v>6</v>
      </c>
      <c r="D10" s="622">
        <v>22</v>
      </c>
      <c r="E10" s="622">
        <v>3</v>
      </c>
      <c r="F10" s="622">
        <v>0</v>
      </c>
      <c r="G10" s="621">
        <v>0</v>
      </c>
    </row>
    <row r="11" spans="1:11" ht="12.95" customHeight="1" x14ac:dyDescent="0.2">
      <c r="A11" s="115">
        <v>3</v>
      </c>
      <c r="B11" s="26" t="s">
        <v>17</v>
      </c>
      <c r="C11" s="922">
        <v>11</v>
      </c>
      <c r="D11" s="622">
        <v>55</v>
      </c>
      <c r="E11" s="622">
        <v>4</v>
      </c>
      <c r="F11" s="622">
        <v>2</v>
      </c>
      <c r="G11" s="621">
        <v>0</v>
      </c>
    </row>
    <row r="12" spans="1:11" ht="12.95" customHeight="1" x14ac:dyDescent="0.2">
      <c r="A12" s="115">
        <v>4</v>
      </c>
      <c r="B12" s="26" t="s">
        <v>18</v>
      </c>
      <c r="C12" s="922">
        <v>20</v>
      </c>
      <c r="D12" s="622">
        <v>37</v>
      </c>
      <c r="E12" s="622">
        <v>0</v>
      </c>
      <c r="F12" s="622">
        <v>4</v>
      </c>
      <c r="G12" s="621">
        <v>0</v>
      </c>
    </row>
    <row r="13" spans="1:11" ht="12.95" customHeight="1" x14ac:dyDescent="0.2">
      <c r="A13" s="115">
        <v>5</v>
      </c>
      <c r="B13" s="26" t="s">
        <v>19</v>
      </c>
      <c r="C13" s="922">
        <v>10</v>
      </c>
      <c r="D13" s="622">
        <v>33</v>
      </c>
      <c r="E13" s="622">
        <v>8</v>
      </c>
      <c r="F13" s="622">
        <v>0</v>
      </c>
      <c r="G13" s="621">
        <v>65</v>
      </c>
    </row>
    <row r="14" spans="1:11" ht="18.75" customHeight="1" x14ac:dyDescent="0.2">
      <c r="A14" s="116">
        <v>6</v>
      </c>
      <c r="B14" s="32" t="s">
        <v>20</v>
      </c>
      <c r="C14" s="922">
        <v>7.6</v>
      </c>
      <c r="D14" s="622">
        <v>16</v>
      </c>
      <c r="E14" s="622">
        <v>5</v>
      </c>
      <c r="F14" s="622">
        <v>13</v>
      </c>
      <c r="G14" s="621">
        <v>0</v>
      </c>
    </row>
    <row r="15" spans="1:11" ht="12.95" customHeight="1" x14ac:dyDescent="0.2">
      <c r="A15" s="116">
        <v>7</v>
      </c>
      <c r="B15" s="32" t="s">
        <v>21</v>
      </c>
      <c r="C15" s="922">
        <v>7.6</v>
      </c>
      <c r="D15" s="622">
        <v>12.7</v>
      </c>
      <c r="E15" s="622">
        <v>6</v>
      </c>
      <c r="F15" s="622">
        <v>6</v>
      </c>
      <c r="G15" s="621">
        <v>69</v>
      </c>
    </row>
    <row r="16" spans="1:11" ht="12.95" customHeight="1" x14ac:dyDescent="0.2">
      <c r="A16" s="115">
        <v>8</v>
      </c>
      <c r="B16" s="26" t="s">
        <v>22</v>
      </c>
      <c r="C16" s="922">
        <v>8.4</v>
      </c>
      <c r="D16" s="622">
        <v>10.9</v>
      </c>
      <c r="E16" s="622">
        <v>8</v>
      </c>
      <c r="F16" s="622">
        <v>0</v>
      </c>
      <c r="G16" s="621">
        <v>0</v>
      </c>
      <c r="K16" s="2" t="s">
        <v>474</v>
      </c>
    </row>
    <row r="17" spans="1:15" ht="12.95" customHeight="1" x14ac:dyDescent="0.2">
      <c r="A17" s="115">
        <v>9</v>
      </c>
      <c r="B17" s="26" t="s">
        <v>23</v>
      </c>
      <c r="C17" s="922">
        <v>11.8</v>
      </c>
      <c r="D17" s="622">
        <v>41</v>
      </c>
      <c r="E17" s="622">
        <v>6.9</v>
      </c>
      <c r="F17" s="622">
        <v>84</v>
      </c>
      <c r="G17" s="621">
        <v>0</v>
      </c>
    </row>
    <row r="18" spans="1:15" ht="12.95" customHeight="1" x14ac:dyDescent="0.2">
      <c r="A18" s="115">
        <v>10</v>
      </c>
      <c r="B18" s="26" t="s">
        <v>24</v>
      </c>
      <c r="C18" s="922">
        <v>15.6</v>
      </c>
      <c r="D18" s="622">
        <v>49.5</v>
      </c>
      <c r="E18" s="622">
        <v>7.1</v>
      </c>
      <c r="F18" s="622">
        <v>151</v>
      </c>
      <c r="G18" s="621">
        <v>0</v>
      </c>
    </row>
    <row r="19" spans="1:15" ht="19.5" customHeight="1" x14ac:dyDescent="0.2">
      <c r="A19" s="116">
        <v>11</v>
      </c>
      <c r="B19" s="32" t="s">
        <v>25</v>
      </c>
      <c r="C19" s="922">
        <v>10.199999999999999</v>
      </c>
      <c r="D19" s="622">
        <v>36.5</v>
      </c>
      <c r="E19" s="622">
        <v>3.6</v>
      </c>
      <c r="F19" s="622">
        <v>0</v>
      </c>
      <c r="G19" s="621">
        <v>0</v>
      </c>
      <c r="O19" s="2" t="s">
        <v>161</v>
      </c>
    </row>
    <row r="20" spans="1:15" ht="12.95" customHeight="1" x14ac:dyDescent="0.2">
      <c r="A20" s="115">
        <v>12</v>
      </c>
      <c r="B20" s="26" t="s">
        <v>26</v>
      </c>
      <c r="C20" s="922">
        <v>30.1</v>
      </c>
      <c r="D20" s="622">
        <v>67.8</v>
      </c>
      <c r="E20" s="622">
        <v>21.4</v>
      </c>
      <c r="F20" s="622">
        <v>0</v>
      </c>
      <c r="G20" s="621">
        <v>189</v>
      </c>
    </row>
    <row r="21" spans="1:15" ht="12.95" customHeight="1" x14ac:dyDescent="0.2">
      <c r="A21" s="115">
        <v>13</v>
      </c>
      <c r="B21" s="26" t="s">
        <v>27</v>
      </c>
      <c r="C21" s="922">
        <v>7.8</v>
      </c>
      <c r="D21" s="622">
        <v>19.7</v>
      </c>
      <c r="E21" s="622">
        <v>4.5999999999999996</v>
      </c>
      <c r="F21" s="622">
        <v>38.4</v>
      </c>
      <c r="G21" s="621">
        <v>0</v>
      </c>
    </row>
    <row r="22" spans="1:15" ht="12.95" customHeight="1" x14ac:dyDescent="0.2">
      <c r="A22" s="115">
        <v>14</v>
      </c>
      <c r="B22" s="26" t="s">
        <v>28</v>
      </c>
      <c r="C22" s="922">
        <v>13.6</v>
      </c>
      <c r="D22" s="622">
        <v>50.5</v>
      </c>
      <c r="E22" s="622">
        <v>4.7</v>
      </c>
      <c r="F22" s="622">
        <v>11.7</v>
      </c>
      <c r="G22" s="621">
        <v>58</v>
      </c>
    </row>
    <row r="23" spans="1:15" ht="12.95" customHeight="1" thickBot="1" x14ac:dyDescent="0.25">
      <c r="A23" s="123">
        <v>15</v>
      </c>
      <c r="B23" s="34" t="s">
        <v>29</v>
      </c>
      <c r="C23" s="1587">
        <v>11.9</v>
      </c>
      <c r="D23" s="1585">
        <v>48.7</v>
      </c>
      <c r="E23" s="1585">
        <v>6.9</v>
      </c>
      <c r="F23" s="1585">
        <v>0</v>
      </c>
      <c r="G23" s="1586">
        <v>38.700000000000003</v>
      </c>
    </row>
    <row r="24" spans="1:15" customFormat="1" ht="12.75" x14ac:dyDescent="0.2">
      <c r="A24" s="836"/>
      <c r="B24" s="1590" t="s">
        <v>556</v>
      </c>
      <c r="C24" s="1591">
        <f t="shared" ref="C24:G24" si="0">AVERAGE(C9:C23)</f>
        <v>12.44</v>
      </c>
      <c r="D24" s="1588">
        <f t="shared" si="0"/>
        <v>36.686666666666675</v>
      </c>
      <c r="E24" s="1588">
        <f t="shared" si="0"/>
        <v>6.5466666666666669</v>
      </c>
      <c r="F24" s="1588">
        <f t="shared" si="0"/>
        <v>20.673333333333332</v>
      </c>
      <c r="G24" s="1589">
        <f t="shared" si="0"/>
        <v>28.58</v>
      </c>
      <c r="H24" s="2"/>
    </row>
    <row r="25" spans="1:15" s="837" customFormat="1" ht="13.5" thickBot="1" x14ac:dyDescent="0.25">
      <c r="A25" s="810"/>
      <c r="B25" s="309" t="s">
        <v>490</v>
      </c>
      <c r="C25" s="1592">
        <v>12.46</v>
      </c>
      <c r="D25" s="207">
        <v>37.519999999999996</v>
      </c>
      <c r="E25" s="207">
        <v>6.1800000000000006</v>
      </c>
      <c r="F25" s="207">
        <v>18.146666666666665</v>
      </c>
      <c r="G25" s="208">
        <v>36.133333333333333</v>
      </c>
      <c r="H25" s="827"/>
    </row>
    <row r="26" spans="1:15" s="837" customFormat="1" ht="12.75" x14ac:dyDescent="0.2">
      <c r="A26" s="838"/>
      <c r="B26" s="632" t="s">
        <v>453</v>
      </c>
      <c r="C26" s="622">
        <v>12.913333333333334</v>
      </c>
      <c r="D26" s="622">
        <v>41.14</v>
      </c>
      <c r="E26" s="622">
        <v>6.8333333333333339</v>
      </c>
      <c r="F26" s="622">
        <v>25.026666666666667</v>
      </c>
      <c r="G26" s="621">
        <v>19.600000000000001</v>
      </c>
      <c r="H26" s="827"/>
    </row>
    <row r="27" spans="1:15" s="837" customFormat="1" ht="12.75" x14ac:dyDescent="0.2">
      <c r="A27" s="838"/>
      <c r="B27" s="632" t="s">
        <v>447</v>
      </c>
      <c r="C27" s="622">
        <v>12.793333333333333</v>
      </c>
      <c r="D27" s="622">
        <v>39.426666666666662</v>
      </c>
      <c r="E27" s="622">
        <v>7.2266666666666675</v>
      </c>
      <c r="F27" s="622">
        <v>12.326666666666666</v>
      </c>
      <c r="G27" s="621">
        <v>16.579999999999998</v>
      </c>
      <c r="H27" s="827"/>
    </row>
    <row r="28" spans="1:15" customFormat="1" ht="12.75" x14ac:dyDescent="0.2">
      <c r="A28" s="342"/>
      <c r="B28" s="632" t="s">
        <v>445</v>
      </c>
      <c r="C28" s="622">
        <v>11.593333333333334</v>
      </c>
      <c r="D28" s="622">
        <v>38.346666666666671</v>
      </c>
      <c r="E28" s="622">
        <v>6.12</v>
      </c>
      <c r="F28" s="622">
        <v>2.5</v>
      </c>
      <c r="G28" s="621">
        <v>1.4</v>
      </c>
      <c r="H28" s="660"/>
    </row>
    <row r="29" spans="1:15" s="628" customFormat="1" ht="12.75" x14ac:dyDescent="0.2">
      <c r="A29" s="630"/>
      <c r="B29" s="632" t="s">
        <v>386</v>
      </c>
      <c r="C29" s="622">
        <v>12.273333333333335</v>
      </c>
      <c r="D29" s="622">
        <v>39.906666666666666</v>
      </c>
      <c r="E29" s="622">
        <v>6.3633333333333324</v>
      </c>
      <c r="F29" s="622">
        <v>18.02</v>
      </c>
      <c r="G29" s="621">
        <v>24.98</v>
      </c>
      <c r="H29" s="623"/>
    </row>
    <row r="30" spans="1:15" customFormat="1" ht="12.75" x14ac:dyDescent="0.2">
      <c r="A30" s="167"/>
      <c r="B30" s="179" t="s">
        <v>387</v>
      </c>
      <c r="C30" s="180">
        <v>12.346666666666668</v>
      </c>
      <c r="D30" s="180">
        <v>37.64</v>
      </c>
      <c r="E30" s="180">
        <v>7.0266666666666682</v>
      </c>
      <c r="F30" s="180">
        <v>13.950000000000001</v>
      </c>
      <c r="G30" s="206">
        <v>29.59333333333333</v>
      </c>
      <c r="H30" s="2"/>
    </row>
    <row r="31" spans="1:15" ht="12.75" thickBot="1" x14ac:dyDescent="0.25">
      <c r="A31" s="209"/>
      <c r="B31" s="203" t="s">
        <v>388</v>
      </c>
      <c r="C31" s="207">
        <v>11.546666666666665</v>
      </c>
      <c r="D31" s="207">
        <v>36.04</v>
      </c>
      <c r="E31" s="207">
        <v>5.7733333333333325</v>
      </c>
      <c r="F31" s="207">
        <v>8.0333333333333332</v>
      </c>
      <c r="G31" s="208">
        <v>9.4466666666666654</v>
      </c>
    </row>
    <row r="32" spans="1:15" customFormat="1" ht="12.75" x14ac:dyDescent="0.2">
      <c r="A32" s="1" t="s">
        <v>75</v>
      </c>
      <c r="B32" s="2"/>
      <c r="C32" s="2"/>
      <c r="D32" s="2"/>
      <c r="E32" s="2"/>
      <c r="F32" s="2"/>
      <c r="G32" s="2"/>
      <c r="H32" s="2"/>
    </row>
    <row r="33" spans="1:8" customFormat="1" ht="12.75" x14ac:dyDescent="0.2">
      <c r="A33" s="1"/>
      <c r="B33" s="2"/>
      <c r="C33" s="2"/>
      <c r="D33" s="2"/>
      <c r="E33" s="2"/>
      <c r="F33" s="2"/>
      <c r="G33" s="2"/>
      <c r="H33" s="2"/>
    </row>
    <row r="118" spans="2:2" x14ac:dyDescent="0.2">
      <c r="B118" s="69"/>
    </row>
    <row r="119" spans="2:2" x14ac:dyDescent="0.2">
      <c r="B119" s="69"/>
    </row>
    <row r="120" spans="2:2" x14ac:dyDescent="0.2">
      <c r="B120" s="69"/>
    </row>
    <row r="121" spans="2:2" x14ac:dyDescent="0.2">
      <c r="B121" s="69"/>
    </row>
    <row r="122" spans="2:2" x14ac:dyDescent="0.2">
      <c r="B122" s="69"/>
    </row>
    <row r="123" spans="2:2" x14ac:dyDescent="0.2">
      <c r="B123" s="69"/>
    </row>
    <row r="124" spans="2:2" x14ac:dyDescent="0.2">
      <c r="B124" s="69"/>
    </row>
    <row r="125" spans="2:2" x14ac:dyDescent="0.2">
      <c r="B125" s="69"/>
    </row>
    <row r="126" spans="2:2" x14ac:dyDescent="0.2">
      <c r="B126" s="69"/>
    </row>
    <row r="127" spans="2:2" x14ac:dyDescent="0.2">
      <c r="B127" s="69"/>
    </row>
    <row r="128" spans="2:2" x14ac:dyDescent="0.2">
      <c r="B128" s="69"/>
    </row>
    <row r="129" spans="2:2" x14ac:dyDescent="0.2">
      <c r="B129" s="69"/>
    </row>
    <row r="130" spans="2:2" x14ac:dyDescent="0.2">
      <c r="B130" s="69"/>
    </row>
    <row r="131" spans="2:2" x14ac:dyDescent="0.2">
      <c r="B131" s="69"/>
    </row>
    <row r="132" spans="2:2" x14ac:dyDescent="0.2">
      <c r="B132" s="69"/>
    </row>
  </sheetData>
  <mergeCells count="1">
    <mergeCell ref="C7:G7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97" fitToWidth="0" fitToHeight="0" orientation="landscape" useFirstPageNumber="1" r:id="rId1"/>
  <headerFooter alignWithMargins="0">
    <oddHeader>&amp;R&amp;T</oddHeader>
    <oddFooter>&amp;L&amp;F&amp;CDato skrevet ut:   06.07.2010&amp;RÅRSSTATISTIKK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0"/>
  <sheetViews>
    <sheetView showGridLines="0" topLeftCell="A9" workbookViewId="0">
      <selection activeCell="N43" sqref="N43"/>
    </sheetView>
  </sheetViews>
  <sheetFormatPr baseColWidth="10" defaultRowHeight="12" x14ac:dyDescent="0.2"/>
  <cols>
    <col min="1" max="1" width="6.140625" style="5" bestFit="1" customWidth="1"/>
    <col min="2" max="2" width="26.140625" style="2" customWidth="1"/>
    <col min="3" max="3" width="10.85546875" style="2" customWidth="1"/>
    <col min="4" max="4" width="11.28515625" style="2" customWidth="1"/>
    <col min="5" max="5" width="10.85546875" style="2" customWidth="1"/>
    <col min="6" max="6" width="11.28515625" style="2" customWidth="1"/>
    <col min="7" max="7" width="12.5703125" style="2" customWidth="1"/>
    <col min="8" max="8" width="12.85546875" style="2" customWidth="1"/>
    <col min="9" max="9" width="11.42578125" style="2" customWidth="1"/>
    <col min="10" max="16384" width="11.42578125" style="2"/>
  </cols>
  <sheetData>
    <row r="1" spans="1:17" x14ac:dyDescent="0.2">
      <c r="A1" s="210" t="s">
        <v>220</v>
      </c>
      <c r="B1" s="211"/>
    </row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A7</f>
        <v xml:space="preserve">Tabell 3 -2 - C -  Utskrivningsklare pasienter i somatiske og psykiatriske sykehusavdelinger </v>
      </c>
    </row>
    <row r="5" spans="1:17" x14ac:dyDescent="0.2">
      <c r="A5" s="1"/>
    </row>
    <row r="7" spans="1:17" s="8" customFormat="1" ht="30" customHeight="1" thickBot="1" x14ac:dyDescent="0.25">
      <c r="A7" s="7" t="s">
        <v>231</v>
      </c>
    </row>
    <row r="8" spans="1:17" s="135" customFormat="1" ht="57.75" customHeight="1" thickBot="1" x14ac:dyDescent="0.25">
      <c r="A8" s="9"/>
      <c r="B8" s="10"/>
      <c r="C8" s="1837" t="s">
        <v>221</v>
      </c>
      <c r="D8" s="1837"/>
      <c r="E8" s="1837" t="s">
        <v>222</v>
      </c>
      <c r="F8" s="1837"/>
      <c r="G8" s="1838" t="s">
        <v>223</v>
      </c>
      <c r="H8" s="1839"/>
    </row>
    <row r="9" spans="1:17" s="135" customFormat="1" ht="66.75" customHeight="1" thickBot="1" x14ac:dyDescent="0.25">
      <c r="A9" s="13" t="s">
        <v>2</v>
      </c>
      <c r="B9" s="14" t="s">
        <v>3</v>
      </c>
      <c r="C9" s="13" t="s">
        <v>224</v>
      </c>
      <c r="D9" s="13" t="s">
        <v>225</v>
      </c>
      <c r="E9" s="13" t="s">
        <v>224</v>
      </c>
      <c r="F9" s="13" t="s">
        <v>225</v>
      </c>
      <c r="G9" s="212" t="s">
        <v>224</v>
      </c>
      <c r="H9" s="213" t="s">
        <v>225</v>
      </c>
    </row>
    <row r="10" spans="1:17" ht="12.95" customHeight="1" x14ac:dyDescent="0.2">
      <c r="A10" s="18">
        <v>1</v>
      </c>
      <c r="B10" s="19" t="s">
        <v>15</v>
      </c>
      <c r="C10" s="1594">
        <f>'[2]MALT3-2015A.XLS'!$E$920</f>
        <v>59</v>
      </c>
      <c r="D10" s="1600">
        <f>'[2]MALT3-2015A.XLS'!$E$921</f>
        <v>255</v>
      </c>
      <c r="E10" s="1594">
        <f>'[2]MALT3-2015A.XLS'!$F$920</f>
        <v>1080</v>
      </c>
      <c r="F10" s="1595">
        <f>'[2]MALT3-2015A.XLS'!$F$921</f>
        <v>69</v>
      </c>
      <c r="G10" s="1594">
        <f>'[2]MALT3-2015A.XLS'!$G$920</f>
        <v>128</v>
      </c>
      <c r="H10" s="214" t="str">
        <f>'[3]MAL3T-2013A.XLS'!$G$830</f>
        <v>xxxxxxx</v>
      </c>
    </row>
    <row r="11" spans="1:17" ht="12.95" customHeight="1" x14ac:dyDescent="0.2">
      <c r="A11" s="25">
        <v>2</v>
      </c>
      <c r="B11" s="26" t="s">
        <v>16</v>
      </c>
      <c r="C11" s="1596">
        <v>132</v>
      </c>
      <c r="D11" s="1601">
        <v>3</v>
      </c>
      <c r="E11" s="1596">
        <v>885</v>
      </c>
      <c r="F11" s="1597">
        <v>79</v>
      </c>
      <c r="G11" s="1596">
        <v>539</v>
      </c>
      <c r="H11" s="214" t="str">
        <f>'[4]MAL3T-2013A.XLS'!$G$816</f>
        <v>xxxxxxx</v>
      </c>
    </row>
    <row r="12" spans="1:17" ht="12.95" customHeight="1" x14ac:dyDescent="0.2">
      <c r="A12" s="25">
        <v>3</v>
      </c>
      <c r="B12" s="26" t="s">
        <v>17</v>
      </c>
      <c r="C12" s="1596">
        <v>18</v>
      </c>
      <c r="D12" s="1601">
        <v>28</v>
      </c>
      <c r="E12" s="1596">
        <v>996</v>
      </c>
      <c r="F12" s="1597">
        <v>52</v>
      </c>
      <c r="G12" s="1596">
        <v>38</v>
      </c>
      <c r="H12" s="214" t="str">
        <f>'[4]MAL3T-2013A.XLS'!$G$816</f>
        <v>xxxxxxx</v>
      </c>
    </row>
    <row r="13" spans="1:17" ht="12.95" customHeight="1" x14ac:dyDescent="0.2">
      <c r="A13" s="25">
        <v>4</v>
      </c>
      <c r="B13" s="26" t="s">
        <v>18</v>
      </c>
      <c r="C13" s="1596">
        <v>0</v>
      </c>
      <c r="D13" s="1601">
        <v>0</v>
      </c>
      <c r="E13" s="1596">
        <v>0</v>
      </c>
      <c r="F13" s="1597">
        <v>0</v>
      </c>
      <c r="G13" s="1596">
        <v>0</v>
      </c>
      <c r="H13" s="214" t="str">
        <f>'[5]MAL3T-2013A.XLS'!$G$822</f>
        <v>xxxxxxx</v>
      </c>
      <c r="Q13" s="2" t="s">
        <v>161</v>
      </c>
    </row>
    <row r="14" spans="1:17" ht="12.95" customHeight="1" x14ac:dyDescent="0.2">
      <c r="A14" s="25">
        <v>5</v>
      </c>
      <c r="B14" s="26" t="s">
        <v>19</v>
      </c>
      <c r="C14" s="1596">
        <v>1012</v>
      </c>
      <c r="D14" s="1601">
        <v>16</v>
      </c>
      <c r="E14" s="1596">
        <v>176</v>
      </c>
      <c r="F14" s="1597">
        <v>37</v>
      </c>
      <c r="G14" s="1596">
        <v>772</v>
      </c>
      <c r="H14" s="214" t="str">
        <f>'[6]MAL3T-2013A.XLS'!$G$872</f>
        <v>xxxxxxx</v>
      </c>
    </row>
    <row r="15" spans="1:17" ht="18.75" customHeight="1" x14ac:dyDescent="0.2">
      <c r="A15" s="31">
        <v>6</v>
      </c>
      <c r="B15" s="32" t="s">
        <v>20</v>
      </c>
      <c r="C15" s="1596">
        <v>203</v>
      </c>
      <c r="D15" s="1601">
        <v>209</v>
      </c>
      <c r="E15" s="1596">
        <v>906</v>
      </c>
      <c r="F15" s="1597">
        <v>40</v>
      </c>
      <c r="G15" s="1596">
        <v>920</v>
      </c>
      <c r="H15" s="214" t="str">
        <f>'[7]MAL3T-2013A.XLS'!$G$816</f>
        <v>xxxxxxx</v>
      </c>
    </row>
    <row r="16" spans="1:17" ht="12.95" customHeight="1" x14ac:dyDescent="0.2">
      <c r="A16" s="31">
        <v>7</v>
      </c>
      <c r="B16" s="32" t="s">
        <v>21</v>
      </c>
      <c r="C16" s="1596">
        <v>303</v>
      </c>
      <c r="D16" s="1601">
        <v>0</v>
      </c>
      <c r="E16" s="1596">
        <v>816</v>
      </c>
      <c r="F16" s="1597">
        <v>0</v>
      </c>
      <c r="G16" s="1596">
        <v>965</v>
      </c>
      <c r="H16" s="214" t="str">
        <f>'[8]MAL3T-2013A.XLS'!$G$821</f>
        <v>xxxxxxx</v>
      </c>
      <c r="L16" s="2" t="s">
        <v>161</v>
      </c>
    </row>
    <row r="17" spans="1:14" ht="12.95" customHeight="1" x14ac:dyDescent="0.2">
      <c r="A17" s="25">
        <v>8</v>
      </c>
      <c r="B17" s="26" t="s">
        <v>22</v>
      </c>
      <c r="C17" s="1596">
        <v>26</v>
      </c>
      <c r="D17" s="1601">
        <v>500</v>
      </c>
      <c r="E17" s="1596">
        <v>975</v>
      </c>
      <c r="F17" s="1597">
        <v>68</v>
      </c>
      <c r="G17" s="1596">
        <v>143</v>
      </c>
      <c r="H17" s="214" t="str">
        <f>'[9]MAL3T-2013A.XLS'!$G$816</f>
        <v>xxxxxxx</v>
      </c>
    </row>
    <row r="18" spans="1:14" ht="12.95" customHeight="1" x14ac:dyDescent="0.2">
      <c r="A18" s="25">
        <v>9</v>
      </c>
      <c r="B18" s="26" t="s">
        <v>23</v>
      </c>
      <c r="C18" s="1596">
        <v>0</v>
      </c>
      <c r="D18" s="1601">
        <v>0</v>
      </c>
      <c r="E18" s="1596">
        <v>0</v>
      </c>
      <c r="F18" s="1597">
        <v>0</v>
      </c>
      <c r="G18" s="1596">
        <v>377</v>
      </c>
      <c r="H18" s="214" t="str">
        <f>'[10]MAL3T-2013A.XLS'!$G$816</f>
        <v>xxxxxxx</v>
      </c>
    </row>
    <row r="19" spans="1:14" ht="12.95" customHeight="1" x14ac:dyDescent="0.2">
      <c r="A19" s="25">
        <v>10</v>
      </c>
      <c r="B19" s="26" t="s">
        <v>24</v>
      </c>
      <c r="C19" s="1596">
        <v>158</v>
      </c>
      <c r="D19" s="1601">
        <v>2</v>
      </c>
      <c r="E19" s="1596">
        <v>1052</v>
      </c>
      <c r="F19" s="1597">
        <v>78</v>
      </c>
      <c r="G19" s="1596">
        <v>182</v>
      </c>
      <c r="H19" s="214" t="str">
        <f>'[11]MAL3T-2013A.XLS'!$G$816</f>
        <v>xxxxxxx</v>
      </c>
    </row>
    <row r="20" spans="1:14" ht="19.5" customHeight="1" x14ac:dyDescent="0.2">
      <c r="A20" s="31">
        <v>11</v>
      </c>
      <c r="B20" s="32" t="s">
        <v>25</v>
      </c>
      <c r="C20" s="1596">
        <v>612</v>
      </c>
      <c r="D20" s="1601">
        <v>53</v>
      </c>
      <c r="E20" s="1596">
        <v>1018</v>
      </c>
      <c r="F20" s="1597">
        <v>44</v>
      </c>
      <c r="G20" s="1596">
        <v>1749</v>
      </c>
      <c r="H20" s="214" t="str">
        <f>'[12]MAL3T-2013A.XLS'!$G$819</f>
        <v>xxxxxxx</v>
      </c>
    </row>
    <row r="21" spans="1:14" ht="12.95" customHeight="1" x14ac:dyDescent="0.2">
      <c r="A21" s="25">
        <v>12</v>
      </c>
      <c r="B21" s="26" t="s">
        <v>26</v>
      </c>
      <c r="C21" s="1596">
        <v>1130</v>
      </c>
      <c r="D21" s="1601">
        <v>260</v>
      </c>
      <c r="E21" s="1596">
        <v>1407</v>
      </c>
      <c r="F21" s="1597">
        <v>65</v>
      </c>
      <c r="G21" s="1596">
        <v>4957</v>
      </c>
      <c r="H21" s="214" t="str">
        <f>'[13]MAL3T-2013A.XLS'!$G$823</f>
        <v>xxxxxxx</v>
      </c>
    </row>
    <row r="22" spans="1:14" ht="12.95" customHeight="1" x14ac:dyDescent="0.2">
      <c r="A22" s="25">
        <v>13</v>
      </c>
      <c r="B22" s="26" t="s">
        <v>27</v>
      </c>
      <c r="C22" s="1596">
        <v>225</v>
      </c>
      <c r="D22" s="1601">
        <v>22</v>
      </c>
      <c r="E22" s="1596">
        <v>1616</v>
      </c>
      <c r="F22" s="1597">
        <v>41</v>
      </c>
      <c r="G22" s="1596">
        <v>149</v>
      </c>
      <c r="H22" s="214" t="str">
        <f>'[14]MAL3T-2013A.XLS'!$G$817</f>
        <v>xxxxxxx</v>
      </c>
      <c r="N22" s="2" t="s">
        <v>161</v>
      </c>
    </row>
    <row r="23" spans="1:14" ht="12.95" customHeight="1" x14ac:dyDescent="0.2">
      <c r="A23" s="25">
        <v>14</v>
      </c>
      <c r="B23" s="26" t="s">
        <v>28</v>
      </c>
      <c r="C23" s="1596">
        <f>'[15]MALT3-2015A.XLS'!$E$905</f>
        <v>38</v>
      </c>
      <c r="D23" s="1601">
        <f>'[15]MALT3-2015A.XLS'!$E$906</f>
        <v>255</v>
      </c>
      <c r="E23" s="1596">
        <f>'[15]MALT3-2015A.XLS'!$F$905</f>
        <v>1340</v>
      </c>
      <c r="F23" s="1597">
        <f>'[15]MALT3-2015A.XLS'!$F$906</f>
        <v>31</v>
      </c>
      <c r="G23" s="1596">
        <v>87</v>
      </c>
      <c r="H23" s="214" t="str">
        <f>'[16]MAL3T-2013A.XLS'!$G$819</f>
        <v>xxxxxxx</v>
      </c>
    </row>
    <row r="24" spans="1:14" ht="12.95" customHeight="1" thickBot="1" x14ac:dyDescent="0.25">
      <c r="A24" s="33">
        <v>15</v>
      </c>
      <c r="B24" s="34" t="s">
        <v>29</v>
      </c>
      <c r="C24" s="1598">
        <v>0</v>
      </c>
      <c r="D24" s="1602">
        <v>0</v>
      </c>
      <c r="E24" s="1598">
        <v>0</v>
      </c>
      <c r="F24" s="1599">
        <v>0</v>
      </c>
      <c r="G24" s="1598">
        <v>0</v>
      </c>
      <c r="H24" s="215" t="str">
        <f>'[17]MAL3T-2013A.XLS'!$G$823</f>
        <v>xxxxxxx</v>
      </c>
    </row>
    <row r="25" spans="1:14" x14ac:dyDescent="0.2">
      <c r="A25" s="836"/>
      <c r="B25" s="177" t="s">
        <v>557</v>
      </c>
      <c r="C25" s="1593">
        <f t="shared" ref="C25:H25" si="0">SUM(C10:C24)</f>
        <v>3916</v>
      </c>
      <c r="D25" s="1593">
        <f t="shared" si="0"/>
        <v>1603</v>
      </c>
      <c r="E25" s="1593">
        <f t="shared" si="0"/>
        <v>12267</v>
      </c>
      <c r="F25" s="1593">
        <f t="shared" si="0"/>
        <v>604</v>
      </c>
      <c r="G25" s="223">
        <f t="shared" si="0"/>
        <v>11006</v>
      </c>
      <c r="H25" s="224">
        <f t="shared" si="0"/>
        <v>0</v>
      </c>
    </row>
    <row r="26" spans="1:14" s="827" customFormat="1" x14ac:dyDescent="0.2">
      <c r="A26" s="838"/>
      <c r="B26" s="632" t="s">
        <v>456</v>
      </c>
      <c r="C26" s="1066">
        <v>4755</v>
      </c>
      <c r="D26" s="1066">
        <v>373</v>
      </c>
      <c r="E26" s="1066">
        <v>13294</v>
      </c>
      <c r="F26" s="1066">
        <v>515</v>
      </c>
      <c r="G26" s="1066">
        <v>16199.8</v>
      </c>
      <c r="H26" s="1067">
        <v>0</v>
      </c>
    </row>
    <row r="27" spans="1:14" s="827" customFormat="1" x14ac:dyDescent="0.2">
      <c r="A27" s="838"/>
      <c r="B27" s="632" t="s">
        <v>230</v>
      </c>
      <c r="C27" s="1066">
        <v>3106</v>
      </c>
      <c r="D27" s="1066">
        <v>190</v>
      </c>
      <c r="E27" s="1066">
        <v>13092</v>
      </c>
      <c r="F27" s="1066">
        <v>451</v>
      </c>
      <c r="G27" s="1066">
        <v>13089</v>
      </c>
      <c r="H27" s="1067">
        <v>0</v>
      </c>
    </row>
    <row r="28" spans="1:14" ht="12.75" thickBot="1" x14ac:dyDescent="0.25">
      <c r="A28" s="810"/>
      <c r="B28" s="203" t="s">
        <v>229</v>
      </c>
      <c r="C28" s="225">
        <v>3203</v>
      </c>
      <c r="D28" s="225">
        <v>485</v>
      </c>
      <c r="E28" s="225">
        <v>11141</v>
      </c>
      <c r="F28" s="225">
        <v>260</v>
      </c>
      <c r="G28" s="225">
        <v>7892</v>
      </c>
      <c r="H28" s="193">
        <v>0</v>
      </c>
    </row>
    <row r="29" spans="1:14" hidden="1" x14ac:dyDescent="0.2">
      <c r="A29" s="68"/>
      <c r="B29" s="69" t="s">
        <v>226</v>
      </c>
      <c r="C29" s="216">
        <v>162</v>
      </c>
      <c r="D29" s="217">
        <v>8</v>
      </c>
      <c r="E29" s="216"/>
      <c r="F29" s="217"/>
      <c r="G29" s="216">
        <v>10256</v>
      </c>
      <c r="H29" s="217">
        <v>0</v>
      </c>
    </row>
    <row r="30" spans="1:14" ht="12.75" hidden="1" thickBot="1" x14ac:dyDescent="0.25">
      <c r="A30" s="67"/>
      <c r="B30" s="218" t="s">
        <v>227</v>
      </c>
      <c r="C30" s="219">
        <v>103</v>
      </c>
      <c r="D30" s="220">
        <v>10</v>
      </c>
      <c r="E30" s="219"/>
      <c r="F30" s="220"/>
      <c r="G30" s="221" t="s">
        <v>228</v>
      </c>
      <c r="H30" s="222" t="s">
        <v>228</v>
      </c>
    </row>
  </sheetData>
  <mergeCells count="3">
    <mergeCell ref="C8:D8"/>
    <mergeCell ref="E8:F8"/>
    <mergeCell ref="G8:H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1"/>
  <sheetViews>
    <sheetView showGridLines="0" workbookViewId="0">
      <selection sqref="A1:XFD1048576"/>
    </sheetView>
  </sheetViews>
  <sheetFormatPr baseColWidth="10" defaultRowHeight="14.25" x14ac:dyDescent="0.2"/>
  <cols>
    <col min="1" max="1" width="6.140625" style="418" bestFit="1" customWidth="1"/>
    <col min="2" max="2" width="24.140625" style="400" customWidth="1"/>
    <col min="3" max="3" width="12.28515625" style="400" customWidth="1"/>
    <col min="4" max="4" width="11.85546875" style="400" customWidth="1"/>
    <col min="5" max="5" width="12.85546875" style="400" customWidth="1"/>
    <col min="6" max="6" width="10.5703125" style="400" customWidth="1"/>
    <col min="7" max="7" width="10.5703125" style="669" customWidth="1"/>
    <col min="8" max="8" width="12.85546875" style="400" customWidth="1"/>
    <col min="9" max="9" width="13.28515625" style="400" customWidth="1"/>
    <col min="10" max="10" width="9.140625" style="400" bestFit="1" customWidth="1"/>
    <col min="11" max="13" width="11.42578125" style="400" customWidth="1"/>
    <col min="14" max="14" width="9.42578125" style="400" customWidth="1"/>
    <col min="15" max="15" width="9.42578125" style="669" customWidth="1"/>
    <col min="16" max="17" width="11.42578125" style="400" customWidth="1"/>
    <col min="18" max="18" width="9.140625" style="400" bestFit="1" customWidth="1"/>
    <col min="19" max="19" width="11.42578125" style="400" customWidth="1"/>
    <col min="20" max="20" width="12.42578125" style="400" customWidth="1"/>
    <col min="21" max="16384" width="11.42578125" style="400"/>
  </cols>
  <sheetData>
    <row r="1" spans="1:21" x14ac:dyDescent="0.2">
      <c r="A1" s="424" t="s">
        <v>220</v>
      </c>
      <c r="B1" s="425"/>
    </row>
    <row r="2" spans="1:21" x14ac:dyDescent="0.2">
      <c r="A2" s="401" t="s">
        <v>0</v>
      </c>
    </row>
    <row r="3" spans="1:21" x14ac:dyDescent="0.2">
      <c r="A3" s="401"/>
    </row>
    <row r="4" spans="1:21" x14ac:dyDescent="0.2">
      <c r="A4" s="401" t="str">
        <f>A7</f>
        <v>Tabell 3 -2 - D - Søknader og avslag på sykehjemsplass i år</v>
      </c>
    </row>
    <row r="5" spans="1:21" x14ac:dyDescent="0.2">
      <c r="A5" s="402" t="s">
        <v>462</v>
      </c>
    </row>
    <row r="7" spans="1:21" s="402" customFormat="1" ht="30" customHeight="1" thickBot="1" x14ac:dyDescent="0.25">
      <c r="A7" s="369" t="s">
        <v>232</v>
      </c>
      <c r="T7" s="669"/>
    </row>
    <row r="8" spans="1:21" s="404" customFormat="1" ht="28.5" customHeight="1" thickBot="1" x14ac:dyDescent="0.3">
      <c r="A8" s="426"/>
      <c r="B8" s="427"/>
      <c r="C8" s="1840" t="s">
        <v>76</v>
      </c>
      <c r="D8" s="1840"/>
      <c r="E8" s="1840"/>
      <c r="F8" s="1840"/>
      <c r="G8" s="1840"/>
      <c r="H8" s="1840"/>
      <c r="I8" s="1840"/>
      <c r="J8" s="1840"/>
      <c r="K8" s="1840" t="s">
        <v>233</v>
      </c>
      <c r="L8" s="1840"/>
      <c r="M8" s="1840"/>
      <c r="N8" s="1840"/>
      <c r="O8" s="1840"/>
      <c r="P8" s="1840"/>
      <c r="Q8" s="1840"/>
      <c r="R8" s="1840"/>
      <c r="T8" s="669"/>
    </row>
    <row r="9" spans="1:21" s="404" customFormat="1" ht="134.25" customHeight="1" thickBot="1" x14ac:dyDescent="0.3">
      <c r="A9" s="428" t="s">
        <v>2</v>
      </c>
      <c r="B9" s="405" t="s">
        <v>3</v>
      </c>
      <c r="C9" s="429" t="s">
        <v>412</v>
      </c>
      <c r="D9" s="430" t="s">
        <v>413</v>
      </c>
      <c r="E9" s="430" t="s">
        <v>414</v>
      </c>
      <c r="F9" s="430" t="s">
        <v>237</v>
      </c>
      <c r="G9" s="430" t="s">
        <v>457</v>
      </c>
      <c r="H9" s="430" t="s">
        <v>415</v>
      </c>
      <c r="I9" s="430" t="s">
        <v>239</v>
      </c>
      <c r="J9" s="431" t="s">
        <v>240</v>
      </c>
      <c r="K9" s="429" t="s">
        <v>234</v>
      </c>
      <c r="L9" s="430" t="s">
        <v>235</v>
      </c>
      <c r="M9" s="430" t="s">
        <v>236</v>
      </c>
      <c r="N9" s="430" t="s">
        <v>237</v>
      </c>
      <c r="O9" s="430" t="s">
        <v>457</v>
      </c>
      <c r="P9" s="430" t="s">
        <v>238</v>
      </c>
      <c r="Q9" s="430" t="s">
        <v>239</v>
      </c>
      <c r="R9" s="431" t="s">
        <v>240</v>
      </c>
      <c r="T9" s="669"/>
    </row>
    <row r="10" spans="1:21" ht="12.95" customHeight="1" x14ac:dyDescent="0.2">
      <c r="A10" s="432">
        <v>1</v>
      </c>
      <c r="B10" s="407" t="s">
        <v>15</v>
      </c>
      <c r="C10" s="433">
        <v>5</v>
      </c>
      <c r="D10" s="434">
        <v>97</v>
      </c>
      <c r="E10" s="434">
        <v>50</v>
      </c>
      <c r="F10" s="434">
        <v>14</v>
      </c>
      <c r="G10" s="434">
        <v>11</v>
      </c>
      <c r="H10" s="434">
        <v>13</v>
      </c>
      <c r="I10" s="434">
        <v>14</v>
      </c>
      <c r="J10" s="435">
        <f t="shared" ref="J10:J24" si="0">E10/(E10+H10)</f>
        <v>0.79365079365079361</v>
      </c>
      <c r="K10" s="433">
        <v>13</v>
      </c>
      <c r="L10" s="434">
        <v>382</v>
      </c>
      <c r="M10" s="434">
        <v>351</v>
      </c>
      <c r="N10" s="434">
        <v>9</v>
      </c>
      <c r="O10" s="434">
        <v>21</v>
      </c>
      <c r="P10" s="434">
        <v>5</v>
      </c>
      <c r="Q10" s="434">
        <v>9</v>
      </c>
      <c r="R10" s="435">
        <f t="shared" ref="R10:R24" si="1">M10/(M10+P10)</f>
        <v>0.9859550561797753</v>
      </c>
      <c r="T10" s="669"/>
    </row>
    <row r="11" spans="1:21" ht="12.95" customHeight="1" x14ac:dyDescent="0.2">
      <c r="A11" s="436">
        <v>2</v>
      </c>
      <c r="B11" s="409" t="s">
        <v>16</v>
      </c>
      <c r="C11" s="437">
        <v>4</v>
      </c>
      <c r="D11" s="438">
        <v>87</v>
      </c>
      <c r="E11" s="438">
        <v>66</v>
      </c>
      <c r="F11" s="438">
        <v>6</v>
      </c>
      <c r="G11" s="438">
        <v>6</v>
      </c>
      <c r="H11" s="438">
        <v>7</v>
      </c>
      <c r="I11" s="438">
        <v>6</v>
      </c>
      <c r="J11" s="439">
        <f t="shared" si="0"/>
        <v>0.90410958904109584</v>
      </c>
      <c r="K11" s="437">
        <v>0</v>
      </c>
      <c r="L11" s="438">
        <v>367</v>
      </c>
      <c r="M11" s="438">
        <v>357</v>
      </c>
      <c r="N11" s="438">
        <v>3</v>
      </c>
      <c r="O11" s="438">
        <v>6</v>
      </c>
      <c r="P11" s="438">
        <v>1</v>
      </c>
      <c r="Q11" s="438">
        <v>0</v>
      </c>
      <c r="R11" s="439">
        <f t="shared" si="1"/>
        <v>0.9972067039106145</v>
      </c>
      <c r="T11" s="669"/>
      <c r="U11" s="400" t="s">
        <v>161</v>
      </c>
    </row>
    <row r="12" spans="1:21" ht="12.95" customHeight="1" x14ac:dyDescent="0.25">
      <c r="A12" s="436">
        <v>3</v>
      </c>
      <c r="B12" s="409" t="s">
        <v>17</v>
      </c>
      <c r="C12" s="437">
        <v>10</v>
      </c>
      <c r="D12" s="438">
        <v>94</v>
      </c>
      <c r="E12" s="438">
        <v>55</v>
      </c>
      <c r="F12" s="438">
        <v>8</v>
      </c>
      <c r="G12" s="438">
        <v>15</v>
      </c>
      <c r="H12" s="438">
        <v>9</v>
      </c>
      <c r="I12" s="438">
        <v>17</v>
      </c>
      <c r="J12" s="439">
        <f t="shared" si="0"/>
        <v>0.859375</v>
      </c>
      <c r="K12" s="437">
        <v>9</v>
      </c>
      <c r="L12" s="438">
        <v>447</v>
      </c>
      <c r="M12" s="438">
        <v>428</v>
      </c>
      <c r="N12" s="438">
        <v>5</v>
      </c>
      <c r="O12" s="438">
        <v>17</v>
      </c>
      <c r="P12" s="438">
        <v>3</v>
      </c>
      <c r="Q12" s="438">
        <v>3</v>
      </c>
      <c r="R12" s="439">
        <f t="shared" si="1"/>
        <v>0.99303944315545245</v>
      </c>
      <c r="T12" s="840"/>
    </row>
    <row r="13" spans="1:21" ht="12.95" customHeight="1" x14ac:dyDescent="0.2">
      <c r="A13" s="436">
        <v>4</v>
      </c>
      <c r="B13" s="409" t="s">
        <v>18</v>
      </c>
      <c r="C13" s="437">
        <v>33</v>
      </c>
      <c r="D13" s="438">
        <v>51</v>
      </c>
      <c r="E13" s="438">
        <v>35</v>
      </c>
      <c r="F13" s="438">
        <v>4</v>
      </c>
      <c r="G13" s="438">
        <v>2</v>
      </c>
      <c r="H13" s="438">
        <v>7</v>
      </c>
      <c r="I13" s="438">
        <v>36</v>
      </c>
      <c r="J13" s="439">
        <f t="shared" si="0"/>
        <v>0.83333333333333337</v>
      </c>
      <c r="K13" s="437">
        <v>30</v>
      </c>
      <c r="L13" s="438">
        <v>61</v>
      </c>
      <c r="M13" s="438">
        <v>59</v>
      </c>
      <c r="N13" s="438">
        <v>0</v>
      </c>
      <c r="O13" s="438">
        <v>0</v>
      </c>
      <c r="P13" s="438">
        <v>0</v>
      </c>
      <c r="Q13" s="438">
        <v>32</v>
      </c>
      <c r="R13" s="439">
        <f t="shared" si="1"/>
        <v>1</v>
      </c>
      <c r="T13" s="669"/>
    </row>
    <row r="14" spans="1:21" ht="12.95" customHeight="1" x14ac:dyDescent="0.2">
      <c r="A14" s="436">
        <v>5</v>
      </c>
      <c r="B14" s="409" t="s">
        <v>19</v>
      </c>
      <c r="C14" s="437">
        <v>19</v>
      </c>
      <c r="D14" s="438">
        <v>193</v>
      </c>
      <c r="E14" s="438">
        <v>136</v>
      </c>
      <c r="F14" s="438">
        <v>22</v>
      </c>
      <c r="G14" s="438">
        <v>11</v>
      </c>
      <c r="H14" s="438">
        <v>19</v>
      </c>
      <c r="I14" s="438">
        <v>24</v>
      </c>
      <c r="J14" s="439">
        <f t="shared" si="0"/>
        <v>0.8774193548387097</v>
      </c>
      <c r="K14" s="437">
        <v>6</v>
      </c>
      <c r="L14" s="438">
        <v>605</v>
      </c>
      <c r="M14" s="438">
        <v>596</v>
      </c>
      <c r="N14" s="438">
        <v>6</v>
      </c>
      <c r="O14" s="438">
        <v>4</v>
      </c>
      <c r="P14" s="438">
        <v>3</v>
      </c>
      <c r="Q14" s="438">
        <v>2</v>
      </c>
      <c r="R14" s="439">
        <f t="shared" si="1"/>
        <v>0.994991652754591</v>
      </c>
      <c r="T14" s="669"/>
    </row>
    <row r="15" spans="1:21" ht="18.75" customHeight="1" x14ac:dyDescent="0.2">
      <c r="A15" s="440">
        <v>6</v>
      </c>
      <c r="B15" s="411" t="s">
        <v>20</v>
      </c>
      <c r="C15" s="437">
        <v>3</v>
      </c>
      <c r="D15" s="438">
        <v>145</v>
      </c>
      <c r="E15" s="438">
        <v>91</v>
      </c>
      <c r="F15" s="438">
        <v>14</v>
      </c>
      <c r="G15" s="438">
        <v>7</v>
      </c>
      <c r="H15" s="438">
        <v>22</v>
      </c>
      <c r="I15" s="438">
        <v>14</v>
      </c>
      <c r="J15" s="439">
        <f t="shared" si="0"/>
        <v>0.80530973451327437</v>
      </c>
      <c r="K15" s="437">
        <v>5</v>
      </c>
      <c r="L15" s="438">
        <v>463</v>
      </c>
      <c r="M15" s="438">
        <v>420</v>
      </c>
      <c r="N15" s="438">
        <v>12</v>
      </c>
      <c r="O15" s="438">
        <v>10</v>
      </c>
      <c r="P15" s="438">
        <v>23</v>
      </c>
      <c r="Q15" s="438">
        <v>3</v>
      </c>
      <c r="R15" s="439">
        <f t="shared" si="1"/>
        <v>0.94808126410835214</v>
      </c>
      <c r="T15" s="669"/>
      <c r="U15" s="400" t="s">
        <v>161</v>
      </c>
    </row>
    <row r="16" spans="1:21" ht="12.95" customHeight="1" x14ac:dyDescent="0.2">
      <c r="A16" s="440">
        <v>7</v>
      </c>
      <c r="B16" s="411" t="s">
        <v>21</v>
      </c>
      <c r="C16" s="437">
        <v>7</v>
      </c>
      <c r="D16" s="438">
        <v>158</v>
      </c>
      <c r="E16" s="438">
        <v>133</v>
      </c>
      <c r="F16" s="438">
        <v>3</v>
      </c>
      <c r="G16" s="438">
        <v>3</v>
      </c>
      <c r="H16" s="438">
        <v>16</v>
      </c>
      <c r="I16" s="438">
        <v>10</v>
      </c>
      <c r="J16" s="439">
        <f t="shared" si="0"/>
        <v>0.89261744966442957</v>
      </c>
      <c r="K16" s="437">
        <v>12</v>
      </c>
      <c r="L16" s="438">
        <v>384</v>
      </c>
      <c r="M16" s="438">
        <v>352</v>
      </c>
      <c r="N16" s="438">
        <v>6</v>
      </c>
      <c r="O16" s="438">
        <v>14</v>
      </c>
      <c r="P16" s="438">
        <v>43</v>
      </c>
      <c r="Q16" s="438">
        <v>-19</v>
      </c>
      <c r="R16" s="439">
        <f t="shared" si="1"/>
        <v>0.89113924050632909</v>
      </c>
      <c r="T16" s="669"/>
    </row>
    <row r="17" spans="1:20" ht="12.95" customHeight="1" x14ac:dyDescent="0.2">
      <c r="A17" s="436">
        <v>8</v>
      </c>
      <c r="B17" s="409" t="s">
        <v>22</v>
      </c>
      <c r="C17" s="437">
        <v>5</v>
      </c>
      <c r="D17" s="438">
        <v>148</v>
      </c>
      <c r="E17" s="438">
        <v>136</v>
      </c>
      <c r="F17" s="438">
        <v>2</v>
      </c>
      <c r="G17" s="438">
        <v>3</v>
      </c>
      <c r="H17" s="438">
        <v>2</v>
      </c>
      <c r="I17" s="438">
        <v>10</v>
      </c>
      <c r="J17" s="439">
        <f t="shared" si="0"/>
        <v>0.98550724637681164</v>
      </c>
      <c r="K17" s="437">
        <v>9</v>
      </c>
      <c r="L17" s="438">
        <v>655</v>
      </c>
      <c r="M17" s="438">
        <v>671</v>
      </c>
      <c r="N17" s="438">
        <v>0</v>
      </c>
      <c r="O17" s="438">
        <v>0</v>
      </c>
      <c r="P17" s="438">
        <v>0</v>
      </c>
      <c r="Q17" s="438">
        <v>-7</v>
      </c>
      <c r="R17" s="439">
        <f t="shared" si="1"/>
        <v>1</v>
      </c>
      <c r="T17" s="669"/>
    </row>
    <row r="18" spans="1:20" ht="12.95" customHeight="1" x14ac:dyDescent="0.2">
      <c r="A18" s="436">
        <v>9</v>
      </c>
      <c r="B18" s="409" t="s">
        <v>23</v>
      </c>
      <c r="C18" s="437">
        <v>7</v>
      </c>
      <c r="D18" s="438">
        <v>110</v>
      </c>
      <c r="E18" s="438">
        <v>66</v>
      </c>
      <c r="F18" s="438">
        <v>0</v>
      </c>
      <c r="G18" s="438">
        <v>17</v>
      </c>
      <c r="H18" s="438">
        <v>10</v>
      </c>
      <c r="I18" s="438">
        <v>24</v>
      </c>
      <c r="J18" s="439">
        <f t="shared" si="0"/>
        <v>0.86842105263157898</v>
      </c>
      <c r="K18" s="437">
        <v>13</v>
      </c>
      <c r="L18" s="438">
        <v>510</v>
      </c>
      <c r="M18" s="438">
        <v>476</v>
      </c>
      <c r="N18" s="438">
        <v>8</v>
      </c>
      <c r="O18" s="438">
        <v>14</v>
      </c>
      <c r="P18" s="438">
        <v>7</v>
      </c>
      <c r="Q18" s="438">
        <v>18</v>
      </c>
      <c r="R18" s="439">
        <f t="shared" si="1"/>
        <v>0.98550724637681164</v>
      </c>
      <c r="T18" s="669"/>
    </row>
    <row r="19" spans="1:20" ht="12.95" customHeight="1" x14ac:dyDescent="0.2">
      <c r="A19" s="436">
        <v>10</v>
      </c>
      <c r="B19" s="409" t="s">
        <v>24</v>
      </c>
      <c r="C19" s="437">
        <v>20</v>
      </c>
      <c r="D19" s="438">
        <v>126</v>
      </c>
      <c r="E19" s="438">
        <v>68</v>
      </c>
      <c r="F19" s="438">
        <v>20</v>
      </c>
      <c r="G19" s="438">
        <v>18</v>
      </c>
      <c r="H19" s="438">
        <v>28</v>
      </c>
      <c r="I19" s="438">
        <v>12</v>
      </c>
      <c r="J19" s="439">
        <f t="shared" si="0"/>
        <v>0.70833333333333337</v>
      </c>
      <c r="K19" s="437">
        <v>10</v>
      </c>
      <c r="L19" s="438">
        <v>412</v>
      </c>
      <c r="M19" s="438">
        <v>382</v>
      </c>
      <c r="N19" s="438">
        <v>10</v>
      </c>
      <c r="O19" s="438">
        <v>13</v>
      </c>
      <c r="P19" s="438">
        <v>14</v>
      </c>
      <c r="Q19" s="438">
        <v>3</v>
      </c>
      <c r="R19" s="439">
        <f t="shared" si="1"/>
        <v>0.96464646464646464</v>
      </c>
      <c r="T19" s="669"/>
    </row>
    <row r="20" spans="1:20" ht="19.5" customHeight="1" x14ac:dyDescent="0.2">
      <c r="A20" s="440">
        <v>11</v>
      </c>
      <c r="B20" s="411" t="s">
        <v>25</v>
      </c>
      <c r="C20" s="437">
        <v>14</v>
      </c>
      <c r="D20" s="438">
        <v>94</v>
      </c>
      <c r="E20" s="438">
        <v>78</v>
      </c>
      <c r="F20" s="438">
        <v>1</v>
      </c>
      <c r="G20" s="438">
        <v>8</v>
      </c>
      <c r="H20" s="438">
        <v>10</v>
      </c>
      <c r="I20" s="438">
        <v>11</v>
      </c>
      <c r="J20" s="439">
        <f t="shared" si="0"/>
        <v>0.88636363636363635</v>
      </c>
      <c r="K20" s="437">
        <v>5</v>
      </c>
      <c r="L20" s="438">
        <v>354</v>
      </c>
      <c r="M20" s="438">
        <v>342</v>
      </c>
      <c r="N20" s="438">
        <v>3</v>
      </c>
      <c r="O20" s="438">
        <v>5</v>
      </c>
      <c r="P20" s="438">
        <v>7</v>
      </c>
      <c r="Q20" s="438">
        <v>2</v>
      </c>
      <c r="R20" s="439">
        <f t="shared" si="1"/>
        <v>0.97994269340974216</v>
      </c>
      <c r="T20" s="669"/>
    </row>
    <row r="21" spans="1:20" ht="12.95" customHeight="1" x14ac:dyDescent="0.2">
      <c r="A21" s="436">
        <v>12</v>
      </c>
      <c r="B21" s="409" t="s">
        <v>26</v>
      </c>
      <c r="C21" s="437">
        <v>22</v>
      </c>
      <c r="D21" s="438">
        <v>141</v>
      </c>
      <c r="E21" s="438">
        <v>102</v>
      </c>
      <c r="F21" s="438">
        <v>10</v>
      </c>
      <c r="G21" s="438">
        <v>24</v>
      </c>
      <c r="H21" s="438">
        <v>12</v>
      </c>
      <c r="I21" s="438">
        <v>15</v>
      </c>
      <c r="J21" s="439">
        <f t="shared" si="0"/>
        <v>0.89473684210526316</v>
      </c>
      <c r="K21" s="437">
        <v>10</v>
      </c>
      <c r="L21" s="438">
        <v>394</v>
      </c>
      <c r="M21" s="438">
        <v>364</v>
      </c>
      <c r="N21" s="438">
        <v>11</v>
      </c>
      <c r="O21" s="438">
        <v>10</v>
      </c>
      <c r="P21" s="438">
        <v>14</v>
      </c>
      <c r="Q21" s="438">
        <v>5</v>
      </c>
      <c r="R21" s="439">
        <f t="shared" si="1"/>
        <v>0.96296296296296291</v>
      </c>
      <c r="T21" s="669"/>
    </row>
    <row r="22" spans="1:20" ht="12.95" customHeight="1" x14ac:dyDescent="0.2">
      <c r="A22" s="436">
        <v>13</v>
      </c>
      <c r="B22" s="409" t="s">
        <v>27</v>
      </c>
      <c r="C22" s="437">
        <v>17</v>
      </c>
      <c r="D22" s="438">
        <v>221</v>
      </c>
      <c r="E22" s="438">
        <v>209</v>
      </c>
      <c r="F22" s="438">
        <v>8</v>
      </c>
      <c r="G22" s="438">
        <v>9</v>
      </c>
      <c r="H22" s="438">
        <v>8</v>
      </c>
      <c r="I22" s="438">
        <v>4</v>
      </c>
      <c r="J22" s="439">
        <f t="shared" si="0"/>
        <v>0.96313364055299544</v>
      </c>
      <c r="K22" s="437">
        <v>26</v>
      </c>
      <c r="L22" s="438">
        <v>590</v>
      </c>
      <c r="M22" s="438">
        <v>564</v>
      </c>
      <c r="N22" s="438">
        <v>12</v>
      </c>
      <c r="O22" s="438">
        <v>16</v>
      </c>
      <c r="P22" s="438">
        <v>18</v>
      </c>
      <c r="Q22" s="438">
        <v>6</v>
      </c>
      <c r="R22" s="439">
        <f t="shared" si="1"/>
        <v>0.96907216494845361</v>
      </c>
      <c r="T22" s="669" t="s">
        <v>161</v>
      </c>
    </row>
    <row r="23" spans="1:20" ht="12.95" customHeight="1" x14ac:dyDescent="0.2">
      <c r="A23" s="436">
        <v>14</v>
      </c>
      <c r="B23" s="409" t="s">
        <v>28</v>
      </c>
      <c r="C23" s="437">
        <v>23</v>
      </c>
      <c r="D23" s="438">
        <v>221</v>
      </c>
      <c r="E23" s="438">
        <v>164</v>
      </c>
      <c r="F23" s="438">
        <v>8</v>
      </c>
      <c r="G23" s="438">
        <v>28</v>
      </c>
      <c r="H23" s="438">
        <v>15</v>
      </c>
      <c r="I23" s="438">
        <v>29</v>
      </c>
      <c r="J23" s="439">
        <f t="shared" si="0"/>
        <v>0.91620111731843579</v>
      </c>
      <c r="K23" s="437">
        <v>11</v>
      </c>
      <c r="L23" s="438">
        <v>797</v>
      </c>
      <c r="M23" s="438">
        <v>675</v>
      </c>
      <c r="N23" s="438">
        <v>11</v>
      </c>
      <c r="O23" s="438">
        <v>30</v>
      </c>
      <c r="P23" s="438">
        <v>14</v>
      </c>
      <c r="Q23" s="438">
        <v>78</v>
      </c>
      <c r="R23" s="439">
        <f t="shared" si="1"/>
        <v>0.97968069666182878</v>
      </c>
    </row>
    <row r="24" spans="1:20" ht="12.95" customHeight="1" thickBot="1" x14ac:dyDescent="0.25">
      <c r="A24" s="441">
        <v>15</v>
      </c>
      <c r="B24" s="412" t="s">
        <v>29</v>
      </c>
      <c r="C24" s="442">
        <v>9</v>
      </c>
      <c r="D24" s="443">
        <v>44</v>
      </c>
      <c r="E24" s="443">
        <v>33</v>
      </c>
      <c r="F24" s="443">
        <v>4</v>
      </c>
      <c r="G24" s="443">
        <v>3</v>
      </c>
      <c r="H24" s="443">
        <v>5</v>
      </c>
      <c r="I24" s="443">
        <v>8</v>
      </c>
      <c r="J24" s="444">
        <f t="shared" si="0"/>
        <v>0.86842105263157898</v>
      </c>
      <c r="K24" s="442">
        <v>5</v>
      </c>
      <c r="L24" s="443">
        <v>305</v>
      </c>
      <c r="M24" s="443">
        <v>287</v>
      </c>
      <c r="N24" s="443">
        <v>3</v>
      </c>
      <c r="O24" s="443">
        <v>3</v>
      </c>
      <c r="P24" s="443">
        <v>11</v>
      </c>
      <c r="Q24" s="443">
        <v>6</v>
      </c>
      <c r="R24" s="444">
        <f t="shared" si="1"/>
        <v>0.96308724832214765</v>
      </c>
    </row>
    <row r="25" spans="1:20" s="450" customFormat="1" ht="15" x14ac:dyDescent="0.25">
      <c r="A25" s="445"/>
      <c r="B25" s="446" t="s">
        <v>540</v>
      </c>
      <c r="C25" s="447">
        <f>SUM(C10:C24)</f>
        <v>198</v>
      </c>
      <c r="D25" s="447">
        <f>SUM(D10:D24)</f>
        <v>1930</v>
      </c>
      <c r="E25" s="447">
        <f>SUM(E10:E24)</f>
        <v>1422</v>
      </c>
      <c r="F25" s="447">
        <f t="shared" ref="F25:I25" si="2">SUM(F10:F24)</f>
        <v>124</v>
      </c>
      <c r="G25" s="447">
        <f t="shared" si="2"/>
        <v>165</v>
      </c>
      <c r="H25" s="447">
        <f t="shared" si="2"/>
        <v>183</v>
      </c>
      <c r="I25" s="447">
        <f t="shared" si="2"/>
        <v>234</v>
      </c>
      <c r="J25" s="448">
        <f t="shared" ref="J25" si="3">E25/(E25+H25)</f>
        <v>0.88598130841121492</v>
      </c>
      <c r="K25" s="447">
        <f>SUM(K10:K24)</f>
        <v>164</v>
      </c>
      <c r="L25" s="447">
        <f>SUM(L10:L24)</f>
        <v>6726</v>
      </c>
      <c r="M25" s="447">
        <f>SUM(M10:M24)</f>
        <v>6324</v>
      </c>
      <c r="N25" s="447">
        <f t="shared" ref="N25:Q25" si="4">SUM(N10:N24)</f>
        <v>99</v>
      </c>
      <c r="O25" s="447">
        <f t="shared" si="4"/>
        <v>163</v>
      </c>
      <c r="P25" s="447">
        <f t="shared" si="4"/>
        <v>163</v>
      </c>
      <c r="Q25" s="447">
        <f t="shared" si="4"/>
        <v>141</v>
      </c>
      <c r="R25" s="449">
        <f t="shared" ref="R25" si="5">M25/(M25+P25)</f>
        <v>0.97487282256821339</v>
      </c>
    </row>
    <row r="26" spans="1:20" s="669" customFormat="1" x14ac:dyDescent="0.2">
      <c r="A26" s="841"/>
      <c r="B26" s="459" t="s">
        <v>455</v>
      </c>
      <c r="C26" s="460">
        <v>164</v>
      </c>
      <c r="D26" s="460">
        <v>1966</v>
      </c>
      <c r="E26" s="460">
        <v>1467</v>
      </c>
      <c r="F26" s="460">
        <v>165</v>
      </c>
      <c r="G26" s="460">
        <v>205</v>
      </c>
      <c r="H26" s="460">
        <v>167</v>
      </c>
      <c r="I26" s="460">
        <v>322</v>
      </c>
      <c r="J26" s="461">
        <v>0.89779681762545904</v>
      </c>
      <c r="K26" s="460">
        <v>110</v>
      </c>
      <c r="L26" s="460">
        <v>6959</v>
      </c>
      <c r="M26" s="460">
        <v>6454</v>
      </c>
      <c r="N26" s="460">
        <v>174</v>
      </c>
      <c r="O26" s="460">
        <v>679</v>
      </c>
      <c r="P26" s="460">
        <v>209</v>
      </c>
      <c r="Q26" s="460">
        <v>223</v>
      </c>
      <c r="R26" s="462">
        <v>0.96863274801140631</v>
      </c>
    </row>
    <row r="27" spans="1:20" s="669" customFormat="1" x14ac:dyDescent="0.2">
      <c r="A27" s="841"/>
      <c r="B27" s="459" t="s">
        <v>242</v>
      </c>
      <c r="C27" s="460">
        <v>174</v>
      </c>
      <c r="D27" s="460">
        <v>2062</v>
      </c>
      <c r="E27" s="460">
        <v>1631</v>
      </c>
      <c r="F27" s="460">
        <v>289</v>
      </c>
      <c r="G27" s="460" t="s">
        <v>187</v>
      </c>
      <c r="H27" s="460">
        <v>168</v>
      </c>
      <c r="I27" s="460">
        <v>148</v>
      </c>
      <c r="J27" s="461">
        <v>0.9066147859922179</v>
      </c>
      <c r="K27" s="460">
        <v>121</v>
      </c>
      <c r="L27" s="460">
        <v>7906</v>
      </c>
      <c r="M27" s="460">
        <v>7436</v>
      </c>
      <c r="N27" s="460">
        <v>339</v>
      </c>
      <c r="O27" s="460" t="s">
        <v>187</v>
      </c>
      <c r="P27" s="460">
        <v>139</v>
      </c>
      <c r="Q27" s="460">
        <v>113</v>
      </c>
      <c r="R27" s="462">
        <v>0.9816501650165016</v>
      </c>
    </row>
    <row r="28" spans="1:20" x14ac:dyDescent="0.2">
      <c r="A28" s="414"/>
      <c r="B28" s="451" t="s">
        <v>157</v>
      </c>
      <c r="C28" s="452">
        <v>69</v>
      </c>
      <c r="D28" s="452">
        <v>2182</v>
      </c>
      <c r="E28" s="452">
        <v>1698</v>
      </c>
      <c r="F28" s="452">
        <v>332</v>
      </c>
      <c r="G28" s="460" t="s">
        <v>187</v>
      </c>
      <c r="H28" s="452">
        <v>160</v>
      </c>
      <c r="I28" s="452">
        <v>61</v>
      </c>
      <c r="J28" s="453">
        <v>0.91388589881593107</v>
      </c>
      <c r="K28" s="452">
        <v>89</v>
      </c>
      <c r="L28" s="452">
        <v>8117</v>
      </c>
      <c r="M28" s="452">
        <v>7658</v>
      </c>
      <c r="N28" s="452">
        <v>358</v>
      </c>
      <c r="O28" s="460" t="s">
        <v>187</v>
      </c>
      <c r="P28" s="452">
        <v>159</v>
      </c>
      <c r="Q28" s="452">
        <v>31</v>
      </c>
      <c r="R28" s="454">
        <v>0.97965971600358193</v>
      </c>
    </row>
    <row r="29" spans="1:20" ht="15" thickBot="1" x14ac:dyDescent="0.25">
      <c r="A29" s="416"/>
      <c r="B29" s="455" t="s">
        <v>156</v>
      </c>
      <c r="C29" s="456">
        <v>118</v>
      </c>
      <c r="D29" s="456">
        <v>2108</v>
      </c>
      <c r="E29" s="456">
        <v>1565</v>
      </c>
      <c r="F29" s="456">
        <v>379</v>
      </c>
      <c r="G29" s="460" t="s">
        <v>187</v>
      </c>
      <c r="H29" s="456">
        <v>242</v>
      </c>
      <c r="I29" s="456">
        <v>40</v>
      </c>
      <c r="J29" s="457">
        <v>0.866076369673492</v>
      </c>
      <c r="K29" s="456">
        <v>106</v>
      </c>
      <c r="L29" s="456">
        <v>6992</v>
      </c>
      <c r="M29" s="456">
        <v>6299</v>
      </c>
      <c r="N29" s="456">
        <v>567</v>
      </c>
      <c r="O29" s="460" t="s">
        <v>187</v>
      </c>
      <c r="P29" s="456">
        <v>188</v>
      </c>
      <c r="Q29" s="456">
        <v>44</v>
      </c>
      <c r="R29" s="458">
        <v>0.97101896099892093</v>
      </c>
    </row>
    <row r="32" spans="1:20" ht="15.75" thickBot="1" x14ac:dyDescent="0.25">
      <c r="A32" s="369" t="s">
        <v>462</v>
      </c>
    </row>
    <row r="33" spans="1:20" ht="15.75" thickBot="1" x14ac:dyDescent="0.25">
      <c r="A33" s="1841" t="s">
        <v>233</v>
      </c>
      <c r="B33" s="1842"/>
      <c r="C33" s="1842"/>
      <c r="D33" s="1842"/>
      <c r="E33" s="1842"/>
      <c r="F33" s="1842"/>
      <c r="G33" s="1842"/>
      <c r="H33" s="1843"/>
    </row>
    <row r="34" spans="1:20" s="404" customFormat="1" ht="107.25" customHeight="1" thickBot="1" x14ac:dyDescent="0.3">
      <c r="A34" s="710" t="s">
        <v>2</v>
      </c>
      <c r="B34" s="1068" t="s">
        <v>3</v>
      </c>
      <c r="C34" s="1069" t="s">
        <v>458</v>
      </c>
      <c r="D34" s="716" t="s">
        <v>459</v>
      </c>
      <c r="E34" s="716" t="s">
        <v>460</v>
      </c>
      <c r="F34" s="716" t="s">
        <v>237</v>
      </c>
      <c r="G34" s="716" t="s">
        <v>461</v>
      </c>
      <c r="H34" s="1070" t="s">
        <v>239</v>
      </c>
      <c r="I34" s="669"/>
      <c r="J34" s="669"/>
      <c r="K34" s="669"/>
      <c r="L34" s="669"/>
      <c r="M34" s="669"/>
      <c r="N34" s="669"/>
      <c r="O34" s="669" t="s">
        <v>161</v>
      </c>
      <c r="P34" s="669"/>
      <c r="Q34" s="669"/>
      <c r="R34" s="669"/>
      <c r="T34" s="669"/>
    </row>
    <row r="35" spans="1:20" ht="15" x14ac:dyDescent="0.25">
      <c r="A35" s="406">
        <v>1</v>
      </c>
      <c r="B35" s="407" t="s">
        <v>15</v>
      </c>
      <c r="C35" s="1604">
        <v>0</v>
      </c>
      <c r="D35" s="1605">
        <v>0</v>
      </c>
      <c r="E35" s="1605">
        <v>0</v>
      </c>
      <c r="F35" s="1605">
        <v>0</v>
      </c>
      <c r="G35" s="1605">
        <v>0</v>
      </c>
      <c r="H35" s="1606">
        <v>0</v>
      </c>
      <c r="O35" s="404" t="s">
        <v>161</v>
      </c>
      <c r="P35" s="404"/>
      <c r="Q35" s="404"/>
      <c r="R35" s="404"/>
    </row>
    <row r="36" spans="1:20" x14ac:dyDescent="0.2">
      <c r="A36" s="408">
        <v>2</v>
      </c>
      <c r="B36" s="409" t="s">
        <v>16</v>
      </c>
      <c r="C36" s="1607">
        <v>0</v>
      </c>
      <c r="D36" s="438">
        <v>0</v>
      </c>
      <c r="E36" s="438">
        <v>0</v>
      </c>
      <c r="F36" s="438">
        <v>0</v>
      </c>
      <c r="G36" s="438">
        <v>0</v>
      </c>
      <c r="H36" s="1608">
        <v>0</v>
      </c>
    </row>
    <row r="37" spans="1:20" x14ac:dyDescent="0.2">
      <c r="A37" s="408">
        <v>3</v>
      </c>
      <c r="B37" s="409" t="s">
        <v>17</v>
      </c>
      <c r="C37" s="1607">
        <v>0</v>
      </c>
      <c r="D37" s="438">
        <v>1</v>
      </c>
      <c r="E37" s="438">
        <v>0</v>
      </c>
      <c r="F37" s="438">
        <v>0</v>
      </c>
      <c r="G37" s="438">
        <v>1</v>
      </c>
      <c r="H37" s="1608">
        <v>0</v>
      </c>
    </row>
    <row r="38" spans="1:20" x14ac:dyDescent="0.2">
      <c r="A38" s="408">
        <v>4</v>
      </c>
      <c r="B38" s="409" t="s">
        <v>18</v>
      </c>
      <c r="C38" s="1607">
        <v>0</v>
      </c>
      <c r="D38" s="438">
        <v>0</v>
      </c>
      <c r="E38" s="438">
        <v>0</v>
      </c>
      <c r="F38" s="438">
        <v>0</v>
      </c>
      <c r="G38" s="438">
        <v>0</v>
      </c>
      <c r="H38" s="1608">
        <v>0</v>
      </c>
    </row>
    <row r="39" spans="1:20" x14ac:dyDescent="0.2">
      <c r="A39" s="408">
        <v>5</v>
      </c>
      <c r="B39" s="409" t="s">
        <v>19</v>
      </c>
      <c r="C39" s="1607">
        <v>0</v>
      </c>
      <c r="D39" s="438">
        <v>0</v>
      </c>
      <c r="E39" s="438">
        <v>0</v>
      </c>
      <c r="F39" s="438">
        <v>0</v>
      </c>
      <c r="G39" s="438">
        <v>0</v>
      </c>
      <c r="H39" s="1608">
        <v>0</v>
      </c>
    </row>
    <row r="40" spans="1:20" x14ac:dyDescent="0.2">
      <c r="A40" s="410">
        <v>6</v>
      </c>
      <c r="B40" s="411" t="s">
        <v>20</v>
      </c>
      <c r="C40" s="1607">
        <v>0</v>
      </c>
      <c r="D40" s="438">
        <v>1</v>
      </c>
      <c r="E40" s="438">
        <v>1</v>
      </c>
      <c r="F40" s="438">
        <v>0</v>
      </c>
      <c r="G40" s="438">
        <v>0</v>
      </c>
      <c r="H40" s="1608">
        <v>0</v>
      </c>
    </row>
    <row r="41" spans="1:20" x14ac:dyDescent="0.2">
      <c r="A41" s="410">
        <v>7</v>
      </c>
      <c r="B41" s="411" t="s">
        <v>21</v>
      </c>
      <c r="C41" s="1607">
        <v>0</v>
      </c>
      <c r="D41" s="438">
        <v>1</v>
      </c>
      <c r="E41" s="438">
        <v>1</v>
      </c>
      <c r="F41" s="438">
        <v>0</v>
      </c>
      <c r="G41" s="438">
        <v>0</v>
      </c>
      <c r="H41" s="1608">
        <v>0</v>
      </c>
    </row>
    <row r="42" spans="1:20" x14ac:dyDescent="0.2">
      <c r="A42" s="408">
        <v>8</v>
      </c>
      <c r="B42" s="409" t="s">
        <v>22</v>
      </c>
      <c r="C42" s="1607">
        <v>0</v>
      </c>
      <c r="D42" s="438">
        <v>0</v>
      </c>
      <c r="E42" s="438">
        <v>0</v>
      </c>
      <c r="F42" s="438">
        <v>0</v>
      </c>
      <c r="G42" s="438">
        <v>0</v>
      </c>
      <c r="H42" s="1608">
        <v>0</v>
      </c>
    </row>
    <row r="43" spans="1:20" x14ac:dyDescent="0.2">
      <c r="A43" s="408">
        <v>9</v>
      </c>
      <c r="B43" s="409" t="s">
        <v>23</v>
      </c>
      <c r="C43" s="1607">
        <v>0</v>
      </c>
      <c r="D43" s="438">
        <v>0</v>
      </c>
      <c r="E43" s="438">
        <v>0</v>
      </c>
      <c r="F43" s="438">
        <v>0</v>
      </c>
      <c r="G43" s="438">
        <v>0</v>
      </c>
      <c r="H43" s="1608">
        <v>0</v>
      </c>
    </row>
    <row r="44" spans="1:20" x14ac:dyDescent="0.2">
      <c r="A44" s="408">
        <v>10</v>
      </c>
      <c r="B44" s="409" t="s">
        <v>24</v>
      </c>
      <c r="C44" s="1607">
        <v>0</v>
      </c>
      <c r="D44" s="438">
        <v>0</v>
      </c>
      <c r="E44" s="438">
        <v>0</v>
      </c>
      <c r="F44" s="438">
        <v>0</v>
      </c>
      <c r="G44" s="438">
        <v>0</v>
      </c>
      <c r="H44" s="1608">
        <v>0</v>
      </c>
    </row>
    <row r="45" spans="1:20" x14ac:dyDescent="0.2">
      <c r="A45" s="410">
        <v>11</v>
      </c>
      <c r="B45" s="411" t="s">
        <v>25</v>
      </c>
      <c r="C45" s="1607">
        <v>0</v>
      </c>
      <c r="D45" s="438">
        <v>0</v>
      </c>
      <c r="E45" s="438">
        <v>0</v>
      </c>
      <c r="F45" s="438">
        <v>0</v>
      </c>
      <c r="G45" s="438">
        <v>0</v>
      </c>
      <c r="H45" s="1608">
        <v>0</v>
      </c>
    </row>
    <row r="46" spans="1:20" x14ac:dyDescent="0.2">
      <c r="A46" s="408">
        <v>12</v>
      </c>
      <c r="B46" s="409" t="s">
        <v>26</v>
      </c>
      <c r="C46" s="1607">
        <v>0</v>
      </c>
      <c r="D46" s="438">
        <v>0</v>
      </c>
      <c r="E46" s="438">
        <v>0</v>
      </c>
      <c r="F46" s="438">
        <v>0</v>
      </c>
      <c r="G46" s="438">
        <v>0</v>
      </c>
      <c r="H46" s="1608">
        <v>0</v>
      </c>
    </row>
    <row r="47" spans="1:20" x14ac:dyDescent="0.2">
      <c r="A47" s="408">
        <v>13</v>
      </c>
      <c r="B47" s="409" t="s">
        <v>27</v>
      </c>
      <c r="C47" s="1607">
        <v>0</v>
      </c>
      <c r="D47" s="438">
        <v>0</v>
      </c>
      <c r="E47" s="438">
        <v>0</v>
      </c>
      <c r="F47" s="438">
        <v>0</v>
      </c>
      <c r="G47" s="438">
        <v>0</v>
      </c>
      <c r="H47" s="1608">
        <v>0</v>
      </c>
    </row>
    <row r="48" spans="1:20" x14ac:dyDescent="0.2">
      <c r="A48" s="408">
        <v>14</v>
      </c>
      <c r="B48" s="409" t="s">
        <v>28</v>
      </c>
      <c r="C48" s="1607">
        <v>0</v>
      </c>
      <c r="D48" s="438">
        <v>0</v>
      </c>
      <c r="E48" s="438">
        <v>0</v>
      </c>
      <c r="F48" s="438">
        <v>0</v>
      </c>
      <c r="G48" s="438">
        <v>0</v>
      </c>
      <c r="H48" s="1608">
        <v>0</v>
      </c>
    </row>
    <row r="49" spans="1:8" s="400" customFormat="1" ht="18" customHeight="1" thickBot="1" x14ac:dyDescent="0.25">
      <c r="A49" s="1071">
        <v>15</v>
      </c>
      <c r="B49" s="412" t="s">
        <v>29</v>
      </c>
      <c r="C49" s="1609">
        <v>0</v>
      </c>
      <c r="D49" s="1610">
        <v>0</v>
      </c>
      <c r="E49" s="1610">
        <v>0</v>
      </c>
      <c r="F49" s="1610">
        <v>0</v>
      </c>
      <c r="G49" s="1610">
        <v>0</v>
      </c>
      <c r="H49" s="1611">
        <v>0</v>
      </c>
    </row>
    <row r="50" spans="1:8" s="400" customFormat="1" ht="15.75" thickBot="1" x14ac:dyDescent="0.3">
      <c r="A50" s="1072"/>
      <c r="B50" s="1612" t="s">
        <v>540</v>
      </c>
      <c r="C50" s="1398">
        <f>SUM(C35:C49)</f>
        <v>0</v>
      </c>
      <c r="D50" s="1387">
        <f t="shared" ref="D50:H50" si="6">SUM(D35:D49)</f>
        <v>3</v>
      </c>
      <c r="E50" s="1387">
        <f t="shared" si="6"/>
        <v>2</v>
      </c>
      <c r="F50" s="1387">
        <f t="shared" si="6"/>
        <v>0</v>
      </c>
      <c r="G50" s="1387">
        <f t="shared" si="6"/>
        <v>1</v>
      </c>
      <c r="H50" s="1388">
        <f t="shared" si="6"/>
        <v>0</v>
      </c>
    </row>
    <row r="51" spans="1:8" s="669" customFormat="1" ht="15.75" thickBot="1" x14ac:dyDescent="0.3">
      <c r="A51" s="1072"/>
      <c r="B51" s="1073" t="s">
        <v>455</v>
      </c>
      <c r="C51" s="1074">
        <v>0</v>
      </c>
      <c r="D51" s="1075">
        <v>6</v>
      </c>
      <c r="E51" s="1075">
        <v>6</v>
      </c>
      <c r="F51" s="1075">
        <v>0</v>
      </c>
      <c r="G51" s="1075">
        <v>0</v>
      </c>
      <c r="H51" s="1076">
        <v>0</v>
      </c>
    </row>
  </sheetData>
  <mergeCells count="3">
    <mergeCell ref="C8:J8"/>
    <mergeCell ref="K8:R8"/>
    <mergeCell ref="A33:H3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2"/>
  <sheetViews>
    <sheetView showGridLines="0" workbookViewId="0">
      <selection sqref="A1:XFD1048576"/>
    </sheetView>
  </sheetViews>
  <sheetFormatPr baseColWidth="10" defaultRowHeight="15" x14ac:dyDescent="0.25"/>
  <cols>
    <col min="1" max="1" width="5.28515625" style="494" customWidth="1"/>
    <col min="2" max="2" width="21.140625" style="450" customWidth="1"/>
    <col min="3" max="3" width="8.7109375" style="450" customWidth="1"/>
    <col min="4" max="4" width="9" style="450" customWidth="1"/>
    <col min="5" max="5" width="9.7109375" style="450" customWidth="1"/>
    <col min="6" max="6" width="9.85546875" style="450" customWidth="1"/>
    <col min="7" max="7" width="9.28515625" style="450" customWidth="1"/>
    <col min="8" max="8" width="12.28515625" style="450" customWidth="1"/>
    <col min="9" max="9" width="12.28515625" style="840" customWidth="1"/>
    <col min="10" max="10" width="11.7109375" style="450" customWidth="1"/>
    <col min="11" max="11" width="9.85546875" style="450" customWidth="1"/>
    <col min="12" max="13" width="8.7109375" style="450" customWidth="1"/>
    <col min="14" max="14" width="8.42578125" style="450" customWidth="1"/>
    <col min="15" max="15" width="7.85546875" style="450" customWidth="1"/>
    <col min="16" max="16" width="10.28515625" style="450" customWidth="1"/>
    <col min="17" max="17" width="10.28515625" style="840" customWidth="1"/>
    <col min="18" max="18" width="12.5703125" style="450" customWidth="1"/>
    <col min="19" max="19" width="11.42578125" style="450" customWidth="1"/>
    <col min="20" max="16384" width="11.42578125" style="450"/>
  </cols>
  <sheetData>
    <row r="1" spans="1:18" x14ac:dyDescent="0.25">
      <c r="A1" s="463" t="s">
        <v>220</v>
      </c>
      <c r="B1" s="464"/>
    </row>
    <row r="2" spans="1:18" x14ac:dyDescent="0.25">
      <c r="A2" s="465" t="s">
        <v>0</v>
      </c>
    </row>
    <row r="3" spans="1:18" x14ac:dyDescent="0.25">
      <c r="A3" s="465"/>
    </row>
    <row r="4" spans="1:18" x14ac:dyDescent="0.25">
      <c r="A4" s="465" t="str">
        <f>A7</f>
        <v>Tabell 3 -2 - E - Klager etter avslag på sykehjemsplass i år</v>
      </c>
    </row>
    <row r="5" spans="1:18" x14ac:dyDescent="0.25">
      <c r="A5" s="465"/>
    </row>
    <row r="7" spans="1:18" s="369" customFormat="1" ht="15.75" thickBot="1" x14ac:dyDescent="0.25">
      <c r="A7" s="369" t="s">
        <v>243</v>
      </c>
    </row>
    <row r="8" spans="1:18" s="404" customFormat="1" ht="15.75" thickBot="1" x14ac:dyDescent="0.3">
      <c r="A8" s="426"/>
      <c r="B8" s="427"/>
      <c r="C8" s="1840" t="s">
        <v>76</v>
      </c>
      <c r="D8" s="1840"/>
      <c r="E8" s="1840"/>
      <c r="F8" s="1840"/>
      <c r="G8" s="1840"/>
      <c r="H8" s="1840"/>
      <c r="I8" s="1840"/>
      <c r="J8" s="1840"/>
      <c r="K8" s="1840" t="s">
        <v>233</v>
      </c>
      <c r="L8" s="1840"/>
      <c r="M8" s="1840"/>
      <c r="N8" s="1840"/>
      <c r="O8" s="1840"/>
      <c r="P8" s="1840"/>
      <c r="Q8" s="1840"/>
      <c r="R8" s="1840"/>
    </row>
    <row r="9" spans="1:18" s="404" customFormat="1" ht="216" customHeight="1" thickBot="1" x14ac:dyDescent="0.3">
      <c r="A9" s="428" t="s">
        <v>2</v>
      </c>
      <c r="B9" s="405" t="s">
        <v>3</v>
      </c>
      <c r="C9" s="428" t="s">
        <v>244</v>
      </c>
      <c r="D9" s="466" t="s">
        <v>245</v>
      </c>
      <c r="E9" s="466" t="s">
        <v>396</v>
      </c>
      <c r="F9" s="467" t="s">
        <v>397</v>
      </c>
      <c r="G9" s="719" t="s">
        <v>246</v>
      </c>
      <c r="H9" s="469" t="s">
        <v>398</v>
      </c>
      <c r="I9" s="466" t="s">
        <v>463</v>
      </c>
      <c r="J9" s="467" t="s">
        <v>399</v>
      </c>
      <c r="K9" s="428" t="s">
        <v>248</v>
      </c>
      <c r="L9" s="466" t="s">
        <v>245</v>
      </c>
      <c r="M9" s="466" t="s">
        <v>396</v>
      </c>
      <c r="N9" s="467" t="s">
        <v>397</v>
      </c>
      <c r="O9" s="468" t="s">
        <v>246</v>
      </c>
      <c r="P9" s="469" t="s">
        <v>398</v>
      </c>
      <c r="Q9" s="466" t="s">
        <v>463</v>
      </c>
      <c r="R9" s="467" t="s">
        <v>399</v>
      </c>
    </row>
    <row r="10" spans="1:18" x14ac:dyDescent="0.25">
      <c r="A10" s="470">
        <v>1</v>
      </c>
      <c r="B10" s="471" t="s">
        <v>15</v>
      </c>
      <c r="C10" s="472">
        <v>3</v>
      </c>
      <c r="D10" s="473">
        <v>0</v>
      </c>
      <c r="E10" s="473">
        <v>1</v>
      </c>
      <c r="F10" s="474">
        <v>1</v>
      </c>
      <c r="G10" s="1106">
        <f>D10+F10</f>
        <v>1</v>
      </c>
      <c r="H10" s="472">
        <v>2</v>
      </c>
      <c r="I10" s="1077">
        <v>0</v>
      </c>
      <c r="J10" s="474">
        <v>0</v>
      </c>
      <c r="K10" s="472">
        <v>0</v>
      </c>
      <c r="L10" s="473">
        <v>0</v>
      </c>
      <c r="M10" s="473">
        <v>0</v>
      </c>
      <c r="N10" s="474">
        <v>0</v>
      </c>
      <c r="O10" s="1106">
        <f>L10+N10</f>
        <v>0</v>
      </c>
      <c r="P10" s="472">
        <v>0</v>
      </c>
      <c r="Q10" s="1077">
        <v>0</v>
      </c>
      <c r="R10" s="474">
        <v>0</v>
      </c>
    </row>
    <row r="11" spans="1:18" x14ac:dyDescent="0.25">
      <c r="A11" s="475">
        <v>2</v>
      </c>
      <c r="B11" s="476" t="s">
        <v>16</v>
      </c>
      <c r="C11" s="477">
        <v>3</v>
      </c>
      <c r="D11" s="478">
        <v>1</v>
      </c>
      <c r="E11" s="478">
        <v>1</v>
      </c>
      <c r="F11" s="479">
        <v>1</v>
      </c>
      <c r="G11" s="1104">
        <f t="shared" ref="G11:G24" si="0">D11+F11</f>
        <v>2</v>
      </c>
      <c r="H11" s="477">
        <v>1</v>
      </c>
      <c r="I11" s="1078">
        <v>0</v>
      </c>
      <c r="J11" s="479">
        <v>0</v>
      </c>
      <c r="K11" s="477">
        <v>0</v>
      </c>
      <c r="L11" s="478">
        <v>0</v>
      </c>
      <c r="M11" s="478">
        <v>0</v>
      </c>
      <c r="N11" s="479">
        <v>0</v>
      </c>
      <c r="O11" s="1104">
        <f t="shared" ref="O11:O24" si="1">L11+N11</f>
        <v>0</v>
      </c>
      <c r="P11" s="477">
        <v>0</v>
      </c>
      <c r="Q11" s="1078">
        <v>0</v>
      </c>
      <c r="R11" s="479">
        <v>0</v>
      </c>
    </row>
    <row r="12" spans="1:18" x14ac:dyDescent="0.25">
      <c r="A12" s="475">
        <v>3</v>
      </c>
      <c r="B12" s="476" t="s">
        <v>17</v>
      </c>
      <c r="C12" s="477">
        <v>6</v>
      </c>
      <c r="D12" s="478">
        <v>1</v>
      </c>
      <c r="E12" s="478">
        <v>2</v>
      </c>
      <c r="F12" s="479">
        <v>1</v>
      </c>
      <c r="G12" s="1104">
        <f t="shared" si="0"/>
        <v>2</v>
      </c>
      <c r="H12" s="477">
        <v>3</v>
      </c>
      <c r="I12" s="1078">
        <v>0</v>
      </c>
      <c r="J12" s="479">
        <v>2</v>
      </c>
      <c r="K12" s="477">
        <v>1</v>
      </c>
      <c r="L12" s="478">
        <v>0</v>
      </c>
      <c r="M12" s="478">
        <v>0</v>
      </c>
      <c r="N12" s="479">
        <v>0</v>
      </c>
      <c r="O12" s="1104">
        <f t="shared" si="1"/>
        <v>0</v>
      </c>
      <c r="P12" s="477">
        <v>1</v>
      </c>
      <c r="Q12" s="1078">
        <v>0</v>
      </c>
      <c r="R12" s="479">
        <v>0</v>
      </c>
    </row>
    <row r="13" spans="1:18" ht="30" x14ac:dyDescent="0.25">
      <c r="A13" s="475">
        <v>4</v>
      </c>
      <c r="B13" s="476" t="s">
        <v>18</v>
      </c>
      <c r="C13" s="477">
        <v>2</v>
      </c>
      <c r="D13" s="478">
        <v>0</v>
      </c>
      <c r="E13" s="478">
        <v>2</v>
      </c>
      <c r="F13" s="479">
        <v>2</v>
      </c>
      <c r="G13" s="1104">
        <f t="shared" si="0"/>
        <v>2</v>
      </c>
      <c r="H13" s="477">
        <v>0</v>
      </c>
      <c r="I13" s="1078">
        <v>0</v>
      </c>
      <c r="J13" s="479">
        <v>1</v>
      </c>
      <c r="K13" s="477">
        <v>1</v>
      </c>
      <c r="L13" s="478">
        <v>1</v>
      </c>
      <c r="M13" s="478">
        <v>0</v>
      </c>
      <c r="N13" s="479">
        <v>0</v>
      </c>
      <c r="O13" s="1104">
        <f t="shared" si="1"/>
        <v>1</v>
      </c>
      <c r="P13" s="477">
        <v>0</v>
      </c>
      <c r="Q13" s="1078">
        <v>0</v>
      </c>
      <c r="R13" s="479">
        <v>0</v>
      </c>
    </row>
    <row r="14" spans="1:18" x14ac:dyDescent="0.25">
      <c r="A14" s="475">
        <v>5</v>
      </c>
      <c r="B14" s="476" t="s">
        <v>19</v>
      </c>
      <c r="C14" s="477">
        <v>9</v>
      </c>
      <c r="D14" s="478">
        <v>3</v>
      </c>
      <c r="E14" s="478">
        <v>6</v>
      </c>
      <c r="F14" s="479">
        <v>2</v>
      </c>
      <c r="G14" s="1104">
        <f t="shared" si="0"/>
        <v>5</v>
      </c>
      <c r="H14" s="477">
        <v>1</v>
      </c>
      <c r="I14" s="1078">
        <v>0</v>
      </c>
      <c r="J14" s="479">
        <v>2</v>
      </c>
      <c r="K14" s="477">
        <v>1</v>
      </c>
      <c r="L14" s="478">
        <v>3</v>
      </c>
      <c r="M14" s="478">
        <v>1</v>
      </c>
      <c r="N14" s="479">
        <v>0</v>
      </c>
      <c r="O14" s="1104">
        <f t="shared" si="1"/>
        <v>3</v>
      </c>
      <c r="P14" s="477">
        <v>0</v>
      </c>
      <c r="Q14" s="1078">
        <v>0</v>
      </c>
      <c r="R14" s="479">
        <v>1</v>
      </c>
    </row>
    <row r="15" spans="1:18" x14ac:dyDescent="0.25">
      <c r="A15" s="480">
        <v>6</v>
      </c>
      <c r="B15" s="481" t="s">
        <v>20</v>
      </c>
      <c r="C15" s="477">
        <v>7</v>
      </c>
      <c r="D15" s="478">
        <v>3</v>
      </c>
      <c r="E15" s="478">
        <v>4</v>
      </c>
      <c r="F15" s="479">
        <v>2</v>
      </c>
      <c r="G15" s="1104">
        <f t="shared" si="0"/>
        <v>5</v>
      </c>
      <c r="H15" s="477">
        <v>0</v>
      </c>
      <c r="I15" s="1078">
        <v>0</v>
      </c>
      <c r="J15" s="479">
        <v>0</v>
      </c>
      <c r="K15" s="477">
        <v>2</v>
      </c>
      <c r="L15" s="478">
        <v>2</v>
      </c>
      <c r="M15" s="478">
        <v>0</v>
      </c>
      <c r="N15" s="479">
        <v>0</v>
      </c>
      <c r="O15" s="1104">
        <f t="shared" si="1"/>
        <v>2</v>
      </c>
      <c r="P15" s="477">
        <v>0</v>
      </c>
      <c r="Q15" s="1078">
        <v>0</v>
      </c>
      <c r="R15" s="479">
        <v>0</v>
      </c>
    </row>
    <row r="16" spans="1:18" x14ac:dyDescent="0.25">
      <c r="A16" s="480">
        <v>7</v>
      </c>
      <c r="B16" s="481" t="s">
        <v>21</v>
      </c>
      <c r="C16" s="477">
        <v>5</v>
      </c>
      <c r="D16" s="478">
        <v>2</v>
      </c>
      <c r="E16" s="478">
        <v>1</v>
      </c>
      <c r="F16" s="479">
        <v>2</v>
      </c>
      <c r="G16" s="1104">
        <f t="shared" si="0"/>
        <v>4</v>
      </c>
      <c r="H16" s="477">
        <v>1</v>
      </c>
      <c r="I16" s="1078">
        <v>0</v>
      </c>
      <c r="J16" s="479">
        <v>1</v>
      </c>
      <c r="K16" s="477">
        <v>3</v>
      </c>
      <c r="L16" s="478">
        <v>0</v>
      </c>
      <c r="M16" s="478">
        <v>0</v>
      </c>
      <c r="N16" s="479">
        <v>1</v>
      </c>
      <c r="O16" s="1104">
        <f t="shared" si="1"/>
        <v>1</v>
      </c>
      <c r="P16" s="477">
        <v>2</v>
      </c>
      <c r="Q16" s="1078">
        <v>1</v>
      </c>
      <c r="R16" s="479">
        <v>0</v>
      </c>
    </row>
    <row r="17" spans="1:18" x14ac:dyDescent="0.25">
      <c r="A17" s="475">
        <v>8</v>
      </c>
      <c r="B17" s="476" t="s">
        <v>22</v>
      </c>
      <c r="C17" s="477">
        <v>0</v>
      </c>
      <c r="D17" s="478">
        <v>0</v>
      </c>
      <c r="E17" s="478">
        <v>0</v>
      </c>
      <c r="F17" s="479">
        <v>0</v>
      </c>
      <c r="G17" s="1104">
        <f t="shared" si="0"/>
        <v>0</v>
      </c>
      <c r="H17" s="477">
        <v>0</v>
      </c>
      <c r="I17" s="1078">
        <v>0</v>
      </c>
      <c r="J17" s="479">
        <v>0</v>
      </c>
      <c r="K17" s="477">
        <v>0</v>
      </c>
      <c r="L17" s="478">
        <v>0</v>
      </c>
      <c r="M17" s="478">
        <v>0</v>
      </c>
      <c r="N17" s="479">
        <v>0</v>
      </c>
      <c r="O17" s="1104">
        <f t="shared" si="1"/>
        <v>0</v>
      </c>
      <c r="P17" s="477">
        <v>0</v>
      </c>
      <c r="Q17" s="1078">
        <v>0</v>
      </c>
      <c r="R17" s="479">
        <v>0</v>
      </c>
    </row>
    <row r="18" spans="1:18" x14ac:dyDescent="0.25">
      <c r="A18" s="475">
        <v>9</v>
      </c>
      <c r="B18" s="476" t="s">
        <v>23</v>
      </c>
      <c r="C18" s="477">
        <v>5</v>
      </c>
      <c r="D18" s="478">
        <v>2</v>
      </c>
      <c r="E18" s="478">
        <v>1</v>
      </c>
      <c r="F18" s="479">
        <v>1</v>
      </c>
      <c r="G18" s="1104">
        <f t="shared" si="0"/>
        <v>3</v>
      </c>
      <c r="H18" s="477">
        <v>2</v>
      </c>
      <c r="I18" s="1078">
        <v>0</v>
      </c>
      <c r="J18" s="479">
        <v>0</v>
      </c>
      <c r="K18" s="477">
        <v>0</v>
      </c>
      <c r="L18" s="478">
        <v>0</v>
      </c>
      <c r="M18" s="478">
        <v>0</v>
      </c>
      <c r="N18" s="479">
        <v>0</v>
      </c>
      <c r="O18" s="1104">
        <f t="shared" si="1"/>
        <v>0</v>
      </c>
      <c r="P18" s="477">
        <v>0</v>
      </c>
      <c r="Q18" s="1078">
        <v>0</v>
      </c>
      <c r="R18" s="479">
        <v>0</v>
      </c>
    </row>
    <row r="19" spans="1:18" x14ac:dyDescent="0.25">
      <c r="A19" s="475">
        <v>10</v>
      </c>
      <c r="B19" s="476" t="s">
        <v>24</v>
      </c>
      <c r="C19" s="477">
        <v>8</v>
      </c>
      <c r="D19" s="478">
        <v>4</v>
      </c>
      <c r="E19" s="478">
        <v>2</v>
      </c>
      <c r="F19" s="479">
        <v>2</v>
      </c>
      <c r="G19" s="1104">
        <f t="shared" si="0"/>
        <v>6</v>
      </c>
      <c r="H19" s="477">
        <v>0</v>
      </c>
      <c r="I19" s="1078">
        <v>1</v>
      </c>
      <c r="J19" s="479">
        <v>1</v>
      </c>
      <c r="K19" s="477">
        <v>3</v>
      </c>
      <c r="L19" s="478">
        <v>1</v>
      </c>
      <c r="M19" s="478">
        <v>3</v>
      </c>
      <c r="N19" s="479">
        <v>0</v>
      </c>
      <c r="O19" s="1104">
        <f t="shared" si="1"/>
        <v>1</v>
      </c>
      <c r="P19" s="477">
        <v>0</v>
      </c>
      <c r="Q19" s="1078">
        <v>1</v>
      </c>
      <c r="R19" s="479">
        <v>0</v>
      </c>
    </row>
    <row r="20" spans="1:18" x14ac:dyDescent="0.25">
      <c r="A20" s="480">
        <v>11</v>
      </c>
      <c r="B20" s="481" t="s">
        <v>25</v>
      </c>
      <c r="C20" s="477">
        <v>2</v>
      </c>
      <c r="D20" s="478">
        <v>2</v>
      </c>
      <c r="E20" s="478">
        <v>0</v>
      </c>
      <c r="F20" s="479">
        <v>0</v>
      </c>
      <c r="G20" s="1104">
        <f t="shared" si="0"/>
        <v>2</v>
      </c>
      <c r="H20" s="477">
        <v>0</v>
      </c>
      <c r="I20" s="1078">
        <v>0</v>
      </c>
      <c r="J20" s="479">
        <v>0</v>
      </c>
      <c r="K20" s="477">
        <v>0</v>
      </c>
      <c r="L20" s="478">
        <v>0</v>
      </c>
      <c r="M20" s="478">
        <v>0</v>
      </c>
      <c r="N20" s="479">
        <v>0</v>
      </c>
      <c r="O20" s="1104">
        <f t="shared" si="1"/>
        <v>0</v>
      </c>
      <c r="P20" s="477">
        <v>0</v>
      </c>
      <c r="Q20" s="1078">
        <v>0</v>
      </c>
      <c r="R20" s="479">
        <v>0</v>
      </c>
    </row>
    <row r="21" spans="1:18" x14ac:dyDescent="0.25">
      <c r="A21" s="475">
        <v>12</v>
      </c>
      <c r="B21" s="476" t="s">
        <v>26</v>
      </c>
      <c r="C21" s="477">
        <v>10</v>
      </c>
      <c r="D21" s="478">
        <v>2</v>
      </c>
      <c r="E21" s="478">
        <v>2</v>
      </c>
      <c r="F21" s="479">
        <v>0</v>
      </c>
      <c r="G21" s="1104">
        <f t="shared" si="0"/>
        <v>2</v>
      </c>
      <c r="H21" s="477">
        <v>3</v>
      </c>
      <c r="I21" s="1078">
        <v>2</v>
      </c>
      <c r="J21" s="479">
        <v>1</v>
      </c>
      <c r="K21" s="477">
        <v>3</v>
      </c>
      <c r="L21" s="478">
        <v>2</v>
      </c>
      <c r="M21" s="478">
        <v>1</v>
      </c>
      <c r="N21" s="479">
        <v>0</v>
      </c>
      <c r="O21" s="1104">
        <f t="shared" si="1"/>
        <v>2</v>
      </c>
      <c r="P21" s="477">
        <v>0</v>
      </c>
      <c r="Q21" s="1078">
        <v>0</v>
      </c>
      <c r="R21" s="479">
        <v>1</v>
      </c>
    </row>
    <row r="22" spans="1:18" x14ac:dyDescent="0.25">
      <c r="A22" s="475">
        <v>13</v>
      </c>
      <c r="B22" s="476" t="s">
        <v>27</v>
      </c>
      <c r="C22" s="477">
        <v>1</v>
      </c>
      <c r="D22" s="478">
        <v>0</v>
      </c>
      <c r="E22" s="478">
        <v>0</v>
      </c>
      <c r="F22" s="479">
        <v>0</v>
      </c>
      <c r="G22" s="1104">
        <f t="shared" si="0"/>
        <v>0</v>
      </c>
      <c r="H22" s="477">
        <v>0</v>
      </c>
      <c r="I22" s="1078">
        <v>1</v>
      </c>
      <c r="J22" s="479">
        <v>0</v>
      </c>
      <c r="K22" s="477">
        <v>3</v>
      </c>
      <c r="L22" s="478">
        <v>2</v>
      </c>
      <c r="M22" s="478">
        <v>0</v>
      </c>
      <c r="N22" s="479">
        <v>0</v>
      </c>
      <c r="O22" s="1104">
        <f t="shared" si="1"/>
        <v>2</v>
      </c>
      <c r="P22" s="477">
        <v>0</v>
      </c>
      <c r="Q22" s="1078">
        <v>1</v>
      </c>
      <c r="R22" s="479">
        <v>0</v>
      </c>
    </row>
    <row r="23" spans="1:18" x14ac:dyDescent="0.25">
      <c r="A23" s="475">
        <v>14</v>
      </c>
      <c r="B23" s="476" t="s">
        <v>28</v>
      </c>
      <c r="C23" s="477">
        <v>2</v>
      </c>
      <c r="D23" s="478">
        <v>1</v>
      </c>
      <c r="E23" s="478">
        <v>0</v>
      </c>
      <c r="F23" s="479">
        <v>0</v>
      </c>
      <c r="G23" s="1104">
        <f t="shared" si="0"/>
        <v>1</v>
      </c>
      <c r="H23" s="477">
        <v>1</v>
      </c>
      <c r="I23" s="1078">
        <v>0</v>
      </c>
      <c r="J23" s="479">
        <v>0</v>
      </c>
      <c r="K23" s="477">
        <v>5</v>
      </c>
      <c r="L23" s="478">
        <v>3</v>
      </c>
      <c r="M23" s="478">
        <v>0</v>
      </c>
      <c r="N23" s="479">
        <v>0</v>
      </c>
      <c r="O23" s="1104">
        <f t="shared" si="1"/>
        <v>3</v>
      </c>
      <c r="P23" s="477">
        <v>0</v>
      </c>
      <c r="Q23" s="1078">
        <v>0</v>
      </c>
      <c r="R23" s="479">
        <v>0</v>
      </c>
    </row>
    <row r="24" spans="1:18" ht="30.75" thickBot="1" x14ac:dyDescent="0.3">
      <c r="A24" s="482">
        <v>15</v>
      </c>
      <c r="B24" s="483" t="s">
        <v>29</v>
      </c>
      <c r="C24" s="484">
        <v>0</v>
      </c>
      <c r="D24" s="485">
        <v>0</v>
      </c>
      <c r="E24" s="485">
        <v>0</v>
      </c>
      <c r="F24" s="486">
        <v>0</v>
      </c>
      <c r="G24" s="1105">
        <f t="shared" si="0"/>
        <v>0</v>
      </c>
      <c r="H24" s="484">
        <v>0</v>
      </c>
      <c r="I24" s="1079">
        <v>0</v>
      </c>
      <c r="J24" s="486">
        <v>0</v>
      </c>
      <c r="K24" s="484">
        <v>3</v>
      </c>
      <c r="L24" s="485">
        <v>0</v>
      </c>
      <c r="M24" s="485">
        <v>1</v>
      </c>
      <c r="N24" s="486">
        <v>0</v>
      </c>
      <c r="O24" s="1105">
        <f t="shared" si="1"/>
        <v>0</v>
      </c>
      <c r="P24" s="484">
        <v>1</v>
      </c>
      <c r="Q24" s="1079">
        <v>1</v>
      </c>
      <c r="R24" s="486">
        <v>0</v>
      </c>
    </row>
    <row r="25" spans="1:18" x14ac:dyDescent="0.25">
      <c r="A25" s="445"/>
      <c r="B25" s="1090" t="s">
        <v>540</v>
      </c>
      <c r="C25" s="1098">
        <f t="shared" ref="C25:R25" si="2">SUM(C10:C24)</f>
        <v>63</v>
      </c>
      <c r="D25" s="487">
        <f t="shared" si="2"/>
        <v>21</v>
      </c>
      <c r="E25" s="487">
        <f t="shared" si="2"/>
        <v>22</v>
      </c>
      <c r="F25" s="488">
        <f t="shared" si="2"/>
        <v>14</v>
      </c>
      <c r="G25" s="1100">
        <f t="shared" si="2"/>
        <v>35</v>
      </c>
      <c r="H25" s="1098">
        <f t="shared" si="2"/>
        <v>14</v>
      </c>
      <c r="I25" s="487">
        <f t="shared" si="2"/>
        <v>4</v>
      </c>
      <c r="J25" s="488">
        <f t="shared" si="2"/>
        <v>8</v>
      </c>
      <c r="K25" s="1094">
        <f t="shared" si="2"/>
        <v>25</v>
      </c>
      <c r="L25" s="487">
        <f t="shared" si="2"/>
        <v>14</v>
      </c>
      <c r="M25" s="487">
        <f t="shared" si="2"/>
        <v>6</v>
      </c>
      <c r="N25" s="1080">
        <f t="shared" si="2"/>
        <v>1</v>
      </c>
      <c r="O25" s="1102">
        <f t="shared" si="2"/>
        <v>15</v>
      </c>
      <c r="P25" s="1094">
        <f t="shared" si="2"/>
        <v>4</v>
      </c>
      <c r="Q25" s="487">
        <f t="shared" si="2"/>
        <v>4</v>
      </c>
      <c r="R25" s="488">
        <f t="shared" si="2"/>
        <v>2</v>
      </c>
    </row>
    <row r="26" spans="1:18" s="669" customFormat="1" ht="14.25" x14ac:dyDescent="0.2">
      <c r="A26" s="841"/>
      <c r="B26" s="1091" t="s">
        <v>455</v>
      </c>
      <c r="C26" s="1099">
        <v>47</v>
      </c>
      <c r="D26" s="492">
        <v>24</v>
      </c>
      <c r="E26" s="492">
        <v>11</v>
      </c>
      <c r="F26" s="493">
        <v>4</v>
      </c>
      <c r="G26" s="1101">
        <v>29</v>
      </c>
      <c r="H26" s="1099">
        <v>7</v>
      </c>
      <c r="I26" s="492">
        <v>4</v>
      </c>
      <c r="J26" s="493">
        <v>3</v>
      </c>
      <c r="K26" s="1095">
        <v>23</v>
      </c>
      <c r="L26" s="492">
        <v>10</v>
      </c>
      <c r="M26" s="492">
        <v>6</v>
      </c>
      <c r="N26" s="1083">
        <v>1</v>
      </c>
      <c r="O26" s="1103">
        <v>11</v>
      </c>
      <c r="P26" s="1095">
        <v>6</v>
      </c>
      <c r="Q26" s="1083">
        <v>1</v>
      </c>
      <c r="R26" s="493">
        <v>3</v>
      </c>
    </row>
    <row r="27" spans="1:18" s="669" customFormat="1" ht="14.25" x14ac:dyDescent="0.2">
      <c r="A27" s="841"/>
      <c r="B27" s="1091" t="s">
        <v>242</v>
      </c>
      <c r="C27" s="1099">
        <v>47</v>
      </c>
      <c r="D27" s="492">
        <v>21</v>
      </c>
      <c r="E27" s="492">
        <v>13</v>
      </c>
      <c r="F27" s="493">
        <v>8</v>
      </c>
      <c r="G27" s="1101">
        <v>29</v>
      </c>
      <c r="H27" s="1099">
        <v>8</v>
      </c>
      <c r="I27" s="1086" t="s">
        <v>187</v>
      </c>
      <c r="J27" s="493">
        <v>6</v>
      </c>
      <c r="K27" s="1095">
        <v>14</v>
      </c>
      <c r="L27" s="492">
        <v>6</v>
      </c>
      <c r="M27" s="492">
        <v>5</v>
      </c>
      <c r="N27" s="1083">
        <v>1</v>
      </c>
      <c r="O27" s="1103">
        <v>7</v>
      </c>
      <c r="P27" s="1095">
        <v>6</v>
      </c>
      <c r="Q27" s="1087" t="s">
        <v>187</v>
      </c>
      <c r="R27" s="493">
        <v>3</v>
      </c>
    </row>
    <row r="28" spans="1:18" x14ac:dyDescent="0.25">
      <c r="A28" s="489"/>
      <c r="B28" s="1092" t="s">
        <v>157</v>
      </c>
      <c r="C28" s="477">
        <v>37</v>
      </c>
      <c r="D28" s="478">
        <v>19</v>
      </c>
      <c r="E28" s="478">
        <v>11</v>
      </c>
      <c r="F28" s="479">
        <v>6</v>
      </c>
      <c r="G28" s="1078">
        <v>25</v>
      </c>
      <c r="H28" s="477">
        <v>1</v>
      </c>
      <c r="I28" s="1084" t="s">
        <v>187</v>
      </c>
      <c r="J28" s="479">
        <v>3</v>
      </c>
      <c r="K28" s="1096">
        <v>20</v>
      </c>
      <c r="L28" s="478">
        <v>12</v>
      </c>
      <c r="M28" s="478">
        <v>2</v>
      </c>
      <c r="N28" s="1081">
        <v>1</v>
      </c>
      <c r="O28" s="1104">
        <v>13</v>
      </c>
      <c r="P28" s="1096">
        <v>0</v>
      </c>
      <c r="Q28" s="1088" t="s">
        <v>187</v>
      </c>
      <c r="R28" s="479">
        <v>1</v>
      </c>
    </row>
    <row r="29" spans="1:18" ht="15.75" thickBot="1" x14ac:dyDescent="0.3">
      <c r="A29" s="490"/>
      <c r="B29" s="1093" t="s">
        <v>156</v>
      </c>
      <c r="C29" s="484">
        <v>80</v>
      </c>
      <c r="D29" s="485">
        <v>52</v>
      </c>
      <c r="E29" s="485">
        <v>11</v>
      </c>
      <c r="F29" s="486">
        <v>6</v>
      </c>
      <c r="G29" s="1079">
        <v>58</v>
      </c>
      <c r="H29" s="484">
        <v>12</v>
      </c>
      <c r="I29" s="1085" t="s">
        <v>187</v>
      </c>
      <c r="J29" s="486">
        <v>5</v>
      </c>
      <c r="K29" s="1097">
        <v>14</v>
      </c>
      <c r="L29" s="485">
        <v>8</v>
      </c>
      <c r="M29" s="485">
        <v>1</v>
      </c>
      <c r="N29" s="1082">
        <v>0</v>
      </c>
      <c r="O29" s="1105">
        <v>8</v>
      </c>
      <c r="P29" s="1097">
        <v>1</v>
      </c>
      <c r="Q29" s="1089" t="s">
        <v>187</v>
      </c>
      <c r="R29" s="486">
        <v>1</v>
      </c>
    </row>
    <row r="30" spans="1:18" x14ac:dyDescent="0.25">
      <c r="A30" s="491"/>
      <c r="B30" s="459" t="s">
        <v>77</v>
      </c>
      <c r="C30" s="492">
        <v>66</v>
      </c>
      <c r="D30" s="492">
        <v>37</v>
      </c>
      <c r="E30" s="492">
        <v>9</v>
      </c>
      <c r="F30" s="492">
        <v>5</v>
      </c>
      <c r="G30" s="492">
        <v>42</v>
      </c>
      <c r="H30" s="492">
        <v>9</v>
      </c>
      <c r="I30" s="492"/>
      <c r="J30" s="492">
        <v>2</v>
      </c>
      <c r="K30" s="492">
        <v>17</v>
      </c>
      <c r="L30" s="492">
        <v>10</v>
      </c>
      <c r="M30" s="492">
        <v>1</v>
      </c>
      <c r="N30" s="492">
        <v>1</v>
      </c>
      <c r="O30" s="492">
        <v>11</v>
      </c>
      <c r="P30" s="492">
        <v>1</v>
      </c>
      <c r="Q30" s="1083"/>
      <c r="R30" s="493">
        <v>0</v>
      </c>
    </row>
    <row r="31" spans="1:18" ht="15.75" thickBot="1" x14ac:dyDescent="0.3">
      <c r="A31" s="490"/>
      <c r="B31" s="455" t="s">
        <v>241</v>
      </c>
      <c r="C31" s="485">
        <v>62</v>
      </c>
      <c r="D31" s="485">
        <v>24</v>
      </c>
      <c r="E31" s="485">
        <v>4</v>
      </c>
      <c r="F31" s="485">
        <v>3</v>
      </c>
      <c r="G31" s="485">
        <v>27</v>
      </c>
      <c r="H31" s="485">
        <v>14</v>
      </c>
      <c r="I31" s="485"/>
      <c r="J31" s="485">
        <v>0</v>
      </c>
      <c r="K31" s="485">
        <v>30</v>
      </c>
      <c r="L31" s="485">
        <v>21</v>
      </c>
      <c r="M31" s="485">
        <v>3</v>
      </c>
      <c r="N31" s="485">
        <v>1</v>
      </c>
      <c r="O31" s="485">
        <v>22</v>
      </c>
      <c r="P31" s="485">
        <v>6</v>
      </c>
      <c r="Q31" s="1082"/>
      <c r="R31" s="486">
        <v>0</v>
      </c>
    </row>
    <row r="32" spans="1:18" x14ac:dyDescent="0.25">
      <c r="A32" s="465" t="s">
        <v>247</v>
      </c>
    </row>
    <row r="33" spans="1:17" x14ac:dyDescent="0.25">
      <c r="A33" s="465"/>
    </row>
    <row r="35" spans="1:17" x14ac:dyDescent="0.25">
      <c r="P35" s="495"/>
      <c r="Q35" s="495"/>
    </row>
    <row r="36" spans="1:17" x14ac:dyDescent="0.25">
      <c r="P36" s="496"/>
      <c r="Q36" s="496"/>
    </row>
    <row r="37" spans="1:17" x14ac:dyDescent="0.25">
      <c r="P37" s="496"/>
      <c r="Q37" s="496"/>
    </row>
    <row r="38" spans="1:17" x14ac:dyDescent="0.25">
      <c r="P38" s="496"/>
      <c r="Q38" s="496"/>
    </row>
    <row r="39" spans="1:17" x14ac:dyDescent="0.25">
      <c r="P39" s="496"/>
      <c r="Q39" s="496"/>
    </row>
    <row r="40" spans="1:17" x14ac:dyDescent="0.25">
      <c r="P40" s="496"/>
      <c r="Q40" s="496"/>
    </row>
    <row r="41" spans="1:17" x14ac:dyDescent="0.25">
      <c r="P41" s="496"/>
      <c r="Q41" s="496"/>
    </row>
    <row r="42" spans="1:17" x14ac:dyDescent="0.25">
      <c r="P42" s="496"/>
      <c r="Q42" s="496"/>
    </row>
  </sheetData>
  <mergeCells count="2">
    <mergeCell ref="C8:J8"/>
    <mergeCell ref="K8:R8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J27"/>
  <sheetViews>
    <sheetView showGridLines="0" workbookViewId="0">
      <selection activeCell="Q29" sqref="Q29"/>
    </sheetView>
  </sheetViews>
  <sheetFormatPr baseColWidth="10" defaultRowHeight="14.25" x14ac:dyDescent="0.2"/>
  <cols>
    <col min="1" max="1" width="8.28515625" style="669" customWidth="1"/>
    <col min="2" max="2" width="24.85546875" style="669" customWidth="1"/>
    <col min="3" max="3" width="16.28515625" style="669" customWidth="1"/>
    <col min="4" max="4" width="17.42578125" style="669" customWidth="1"/>
    <col min="5" max="5" width="16.85546875" style="669" customWidth="1"/>
    <col min="6" max="6" width="18.42578125" style="669" customWidth="1"/>
    <col min="7" max="16384" width="11.42578125" style="669"/>
  </cols>
  <sheetData>
    <row r="5" spans="1:10" ht="15" x14ac:dyDescent="0.25">
      <c r="A5" s="1227" t="s">
        <v>383</v>
      </c>
    </row>
    <row r="6" spans="1:10" ht="15" thickBot="1" x14ac:dyDescent="0.25"/>
    <row r="7" spans="1:10" ht="15.75" thickBot="1" x14ac:dyDescent="0.3">
      <c r="A7" s="1228"/>
      <c r="B7" s="1229"/>
      <c r="C7" s="1844" t="s">
        <v>76</v>
      </c>
      <c r="D7" s="1845"/>
      <c r="E7" s="1846" t="s">
        <v>233</v>
      </c>
      <c r="F7" s="1847"/>
    </row>
    <row r="8" spans="1:10" ht="72.75" thickBot="1" x14ac:dyDescent="0.3">
      <c r="A8" s="1230" t="s">
        <v>2</v>
      </c>
      <c r="B8" s="405" t="s">
        <v>3</v>
      </c>
      <c r="C8" s="1231" t="s">
        <v>254</v>
      </c>
      <c r="D8" s="1232" t="s">
        <v>384</v>
      </c>
      <c r="E8" s="1231" t="s">
        <v>254</v>
      </c>
      <c r="F8" s="1232" t="s">
        <v>384</v>
      </c>
    </row>
    <row r="9" spans="1:10" ht="15" x14ac:dyDescent="0.25">
      <c r="A9" s="406">
        <v>1</v>
      </c>
      <c r="B9" s="407" t="s">
        <v>15</v>
      </c>
      <c r="C9" s="1233">
        <v>0</v>
      </c>
      <c r="D9" s="1234">
        <v>1</v>
      </c>
      <c r="E9" s="1233">
        <v>0</v>
      </c>
      <c r="F9" s="1234">
        <v>0</v>
      </c>
      <c r="J9" s="669" t="s">
        <v>558</v>
      </c>
    </row>
    <row r="10" spans="1:10" ht="15" x14ac:dyDescent="0.25">
      <c r="A10" s="408">
        <v>2</v>
      </c>
      <c r="B10" s="409" t="s">
        <v>16</v>
      </c>
      <c r="C10" s="1235">
        <v>14</v>
      </c>
      <c r="D10" s="1236">
        <v>130</v>
      </c>
      <c r="E10" s="1235">
        <v>0</v>
      </c>
      <c r="F10" s="1236">
        <v>0</v>
      </c>
    </row>
    <row r="11" spans="1:10" ht="15" x14ac:dyDescent="0.25">
      <c r="A11" s="408">
        <v>3</v>
      </c>
      <c r="B11" s="409" t="s">
        <v>17</v>
      </c>
      <c r="C11" s="1235">
        <v>112</v>
      </c>
      <c r="D11" s="1236">
        <v>115</v>
      </c>
      <c r="E11" s="1235">
        <v>0</v>
      </c>
      <c r="F11" s="1236">
        <v>0</v>
      </c>
    </row>
    <row r="12" spans="1:10" ht="15" x14ac:dyDescent="0.25">
      <c r="A12" s="408">
        <v>4</v>
      </c>
      <c r="B12" s="409" t="s">
        <v>18</v>
      </c>
      <c r="C12" s="1235">
        <v>0</v>
      </c>
      <c r="D12" s="1236">
        <v>391</v>
      </c>
      <c r="E12" s="1235">
        <v>8</v>
      </c>
      <c r="F12" s="1236">
        <v>0</v>
      </c>
    </row>
    <row r="13" spans="1:10" ht="15" x14ac:dyDescent="0.25">
      <c r="A13" s="408">
        <v>5</v>
      </c>
      <c r="B13" s="409" t="s">
        <v>19</v>
      </c>
      <c r="C13" s="1235">
        <v>201</v>
      </c>
      <c r="D13" s="1236">
        <v>199</v>
      </c>
      <c r="E13" s="1235">
        <v>101</v>
      </c>
      <c r="F13" s="1236">
        <v>0</v>
      </c>
    </row>
    <row r="14" spans="1:10" ht="15" x14ac:dyDescent="0.25">
      <c r="A14" s="410">
        <v>6</v>
      </c>
      <c r="B14" s="411" t="s">
        <v>20</v>
      </c>
      <c r="C14" s="1235">
        <v>6</v>
      </c>
      <c r="D14" s="1236">
        <v>37</v>
      </c>
      <c r="E14" s="1235">
        <v>14</v>
      </c>
      <c r="F14" s="1236">
        <v>0</v>
      </c>
    </row>
    <row r="15" spans="1:10" ht="15" x14ac:dyDescent="0.25">
      <c r="A15" s="410">
        <v>7</v>
      </c>
      <c r="B15" s="411" t="s">
        <v>21</v>
      </c>
      <c r="C15" s="1235">
        <v>43</v>
      </c>
      <c r="D15" s="1236">
        <v>0</v>
      </c>
      <c r="E15" s="1235">
        <v>0</v>
      </c>
      <c r="F15" s="1236">
        <v>0</v>
      </c>
    </row>
    <row r="16" spans="1:10" ht="15" x14ac:dyDescent="0.25">
      <c r="A16" s="408">
        <v>8</v>
      </c>
      <c r="B16" s="409" t="s">
        <v>22</v>
      </c>
      <c r="C16" s="1235">
        <v>0</v>
      </c>
      <c r="D16" s="1236">
        <v>0</v>
      </c>
      <c r="E16" s="1235">
        <v>0</v>
      </c>
      <c r="F16" s="1236">
        <v>0</v>
      </c>
    </row>
    <row r="17" spans="1:6" ht="15" x14ac:dyDescent="0.25">
      <c r="A17" s="408">
        <v>9</v>
      </c>
      <c r="B17" s="409" t="s">
        <v>23</v>
      </c>
      <c r="C17" s="1235">
        <v>53</v>
      </c>
      <c r="D17" s="1236">
        <v>158</v>
      </c>
      <c r="E17" s="1235">
        <v>0</v>
      </c>
      <c r="F17" s="1236">
        <v>0</v>
      </c>
    </row>
    <row r="18" spans="1:6" ht="15" x14ac:dyDescent="0.25">
      <c r="A18" s="408">
        <v>10</v>
      </c>
      <c r="B18" s="409" t="s">
        <v>24</v>
      </c>
      <c r="C18" s="1235">
        <v>87.5</v>
      </c>
      <c r="D18" s="1236">
        <v>169</v>
      </c>
      <c r="E18" s="1235">
        <v>23</v>
      </c>
      <c r="F18" s="1236">
        <v>161</v>
      </c>
    </row>
    <row r="19" spans="1:6" ht="15" x14ac:dyDescent="0.25">
      <c r="A19" s="410">
        <v>11</v>
      </c>
      <c r="B19" s="411" t="s">
        <v>25</v>
      </c>
      <c r="C19" s="1235">
        <v>14.5</v>
      </c>
      <c r="D19" s="1236">
        <v>0</v>
      </c>
      <c r="E19" s="1235">
        <v>0</v>
      </c>
      <c r="F19" s="1236">
        <v>0</v>
      </c>
    </row>
    <row r="20" spans="1:6" ht="15" x14ac:dyDescent="0.25">
      <c r="A20" s="408">
        <v>12</v>
      </c>
      <c r="B20" s="409" t="s">
        <v>26</v>
      </c>
      <c r="C20" s="1235">
        <v>10</v>
      </c>
      <c r="D20" s="1236">
        <v>149</v>
      </c>
      <c r="E20" s="1235">
        <v>37</v>
      </c>
      <c r="F20" s="1236">
        <v>78</v>
      </c>
    </row>
    <row r="21" spans="1:6" ht="15" x14ac:dyDescent="0.25">
      <c r="A21" s="408">
        <v>13</v>
      </c>
      <c r="B21" s="409" t="s">
        <v>27</v>
      </c>
      <c r="C21" s="1235">
        <v>0</v>
      </c>
      <c r="D21" s="1236">
        <v>0</v>
      </c>
      <c r="E21" s="1235">
        <v>68</v>
      </c>
      <c r="F21" s="1236">
        <v>0</v>
      </c>
    </row>
    <row r="22" spans="1:6" ht="15" x14ac:dyDescent="0.25">
      <c r="A22" s="408">
        <v>14</v>
      </c>
      <c r="B22" s="409" t="s">
        <v>28</v>
      </c>
      <c r="C22" s="1237">
        <v>6</v>
      </c>
      <c r="D22" s="1236">
        <v>0</v>
      </c>
      <c r="E22" s="1237">
        <v>21.75</v>
      </c>
      <c r="F22" s="1236">
        <v>150</v>
      </c>
    </row>
    <row r="23" spans="1:6" ht="15.75" thickBot="1" x14ac:dyDescent="0.3">
      <c r="A23" s="1071">
        <v>15</v>
      </c>
      <c r="B23" s="412" t="s">
        <v>29</v>
      </c>
      <c r="C23" s="1312">
        <v>0</v>
      </c>
      <c r="D23" s="1313">
        <v>0</v>
      </c>
      <c r="E23" s="1312">
        <v>0</v>
      </c>
      <c r="F23" s="1313">
        <v>92</v>
      </c>
    </row>
    <row r="24" spans="1:6" ht="15" x14ac:dyDescent="0.25">
      <c r="A24" s="445"/>
      <c r="B24" s="446" t="s">
        <v>559</v>
      </c>
      <c r="C24" s="703">
        <f>SUM(C9:C23)/14</f>
        <v>39.071428571428569</v>
      </c>
      <c r="D24" s="703">
        <f>SUM(D9:D23)/7</f>
        <v>192.71428571428572</v>
      </c>
      <c r="E24" s="703">
        <f>SUM(E9:E23)/3</f>
        <v>90.916666666666671</v>
      </c>
      <c r="F24" s="704">
        <f t="shared" ref="F24" si="0">SUM(F9:F23)/14</f>
        <v>34.357142857142854</v>
      </c>
    </row>
    <row r="25" spans="1:6" x14ac:dyDescent="0.2">
      <c r="A25" s="1615"/>
      <c r="B25" s="1616" t="s">
        <v>464</v>
      </c>
      <c r="C25" s="1613">
        <v>66.442142857142855</v>
      </c>
      <c r="D25" s="1613">
        <v>96.608571428571423</v>
      </c>
      <c r="E25" s="1613">
        <v>44.166666666666664</v>
      </c>
      <c r="F25" s="1614">
        <v>23.714285714285715</v>
      </c>
    </row>
    <row r="26" spans="1:6" ht="15.75" thickBot="1" x14ac:dyDescent="0.3">
      <c r="A26" s="490"/>
      <c r="B26" s="455" t="s">
        <v>257</v>
      </c>
      <c r="C26" s="712">
        <v>50.125</v>
      </c>
      <c r="D26" s="712">
        <v>86.857142857142861</v>
      </c>
      <c r="E26" s="712">
        <v>21.166666666666668</v>
      </c>
      <c r="F26" s="702">
        <v>8.4285714285714288</v>
      </c>
    </row>
    <row r="27" spans="1:6" x14ac:dyDescent="0.2">
      <c r="A27" s="1238" t="s">
        <v>256</v>
      </c>
    </row>
  </sheetData>
  <mergeCells count="2">
    <mergeCell ref="C7:D7"/>
    <mergeCell ref="E7:F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9"/>
  <sheetViews>
    <sheetView showGridLines="0" topLeftCell="A2" workbookViewId="0">
      <selection activeCell="A2" sqref="A1:XFD1048576"/>
    </sheetView>
  </sheetViews>
  <sheetFormatPr baseColWidth="10" defaultRowHeight="14.25" x14ac:dyDescent="0.2"/>
  <cols>
    <col min="1" max="1" width="6.140625" style="418" bestFit="1" customWidth="1"/>
    <col min="2" max="2" width="20.5703125" style="400" customWidth="1"/>
    <col min="3" max="3" width="11.85546875" style="400" customWidth="1"/>
    <col min="4" max="4" width="9.85546875" style="400" customWidth="1"/>
    <col min="5" max="5" width="10.140625" style="400" customWidth="1"/>
    <col min="6" max="6" width="10.42578125" style="400" customWidth="1"/>
    <col min="7" max="7" width="10.85546875" style="400" customWidth="1"/>
    <col min="8" max="8" width="14.5703125" style="400" customWidth="1"/>
    <col min="9" max="9" width="11" style="400" customWidth="1"/>
    <col min="10" max="10" width="9.5703125" style="400" customWidth="1"/>
    <col min="11" max="11" width="10" style="400" customWidth="1"/>
    <col min="12" max="12" width="11.42578125" style="400" customWidth="1"/>
    <col min="13" max="16384" width="11.42578125" style="400"/>
  </cols>
  <sheetData>
    <row r="1" spans="1:11" x14ac:dyDescent="0.2">
      <c r="A1" s="424" t="s">
        <v>220</v>
      </c>
      <c r="B1" s="425"/>
    </row>
    <row r="2" spans="1:11" x14ac:dyDescent="0.2">
      <c r="A2" s="401" t="s">
        <v>0</v>
      </c>
    </row>
    <row r="3" spans="1:11" x14ac:dyDescent="0.2">
      <c r="A3" s="401"/>
    </row>
    <row r="4" spans="1:11" x14ac:dyDescent="0.2">
      <c r="A4" s="401" t="str">
        <f>A7</f>
        <v>3-2-F Alternativt tilbud til personer som har fått avslag på søknad om langtidsopphold i sykehjem</v>
      </c>
    </row>
    <row r="5" spans="1:11" x14ac:dyDescent="0.2">
      <c r="A5" s="401"/>
    </row>
    <row r="7" spans="1:11" s="402" customFormat="1" ht="30" customHeight="1" thickBot="1" x14ac:dyDescent="0.25">
      <c r="A7" s="369" t="s">
        <v>249</v>
      </c>
    </row>
    <row r="8" spans="1:11" s="404" customFormat="1" ht="174" customHeight="1" thickBot="1" x14ac:dyDescent="0.3">
      <c r="A8" s="430" t="s">
        <v>2</v>
      </c>
      <c r="B8" s="430" t="s">
        <v>3</v>
      </c>
      <c r="C8" s="466" t="s">
        <v>400</v>
      </c>
      <c r="D8" s="466" t="s">
        <v>417</v>
      </c>
      <c r="E8" s="466" t="s">
        <v>252</v>
      </c>
      <c r="F8" s="498" t="s">
        <v>401</v>
      </c>
      <c r="G8" s="466" t="s">
        <v>402</v>
      </c>
      <c r="H8" s="499" t="s">
        <v>416</v>
      </c>
      <c r="I8" s="466" t="s">
        <v>418</v>
      </c>
      <c r="J8" s="466" t="s">
        <v>250</v>
      </c>
      <c r="K8" s="467" t="s">
        <v>419</v>
      </c>
    </row>
    <row r="9" spans="1:11" ht="12.95" customHeight="1" x14ac:dyDescent="0.2">
      <c r="A9" s="432">
        <v>1</v>
      </c>
      <c r="B9" s="407" t="s">
        <v>15</v>
      </c>
      <c r="C9" s="1106">
        <v>12</v>
      </c>
      <c r="D9" s="1617">
        <v>0</v>
      </c>
      <c r="E9" s="473">
        <v>0</v>
      </c>
      <c r="F9" s="473">
        <v>0</v>
      </c>
      <c r="G9" s="473">
        <v>6</v>
      </c>
      <c r="H9" s="473">
        <v>0</v>
      </c>
      <c r="I9" s="473">
        <v>0</v>
      </c>
      <c r="J9" s="474">
        <v>6</v>
      </c>
      <c r="K9" s="1106">
        <f>SUM(D9:J9)</f>
        <v>12</v>
      </c>
    </row>
    <row r="10" spans="1:11" ht="12.95" customHeight="1" x14ac:dyDescent="0.2">
      <c r="A10" s="436">
        <v>2</v>
      </c>
      <c r="B10" s="409" t="s">
        <v>16</v>
      </c>
      <c r="C10" s="1103">
        <v>5</v>
      </c>
      <c r="D10" s="1095">
        <v>1</v>
      </c>
      <c r="E10" s="492">
        <v>0</v>
      </c>
      <c r="F10" s="492">
        <v>1</v>
      </c>
      <c r="G10" s="492">
        <v>0</v>
      </c>
      <c r="H10" s="492">
        <v>0</v>
      </c>
      <c r="I10" s="492">
        <v>0</v>
      </c>
      <c r="J10" s="493">
        <v>3</v>
      </c>
      <c r="K10" s="1103">
        <f t="shared" ref="K10:K23" si="0">SUM(D10:J10)</f>
        <v>5</v>
      </c>
    </row>
    <row r="11" spans="1:11" ht="12.95" customHeight="1" x14ac:dyDescent="0.2">
      <c r="A11" s="436">
        <v>3</v>
      </c>
      <c r="B11" s="409" t="s">
        <v>17</v>
      </c>
      <c r="C11" s="1103">
        <v>4</v>
      </c>
      <c r="D11" s="1095">
        <v>1</v>
      </c>
      <c r="E11" s="492">
        <v>0</v>
      </c>
      <c r="F11" s="492">
        <v>1</v>
      </c>
      <c r="G11" s="492">
        <v>1</v>
      </c>
      <c r="H11" s="492">
        <v>0</v>
      </c>
      <c r="I11" s="492">
        <v>0</v>
      </c>
      <c r="J11" s="493">
        <v>0</v>
      </c>
      <c r="K11" s="1103">
        <f t="shared" si="0"/>
        <v>3</v>
      </c>
    </row>
    <row r="12" spans="1:11" ht="12.95" customHeight="1" x14ac:dyDescent="0.2">
      <c r="A12" s="436">
        <v>4</v>
      </c>
      <c r="B12" s="409" t="s">
        <v>18</v>
      </c>
      <c r="C12" s="1103">
        <v>3</v>
      </c>
      <c r="D12" s="1095">
        <v>0</v>
      </c>
      <c r="E12" s="492">
        <v>0</v>
      </c>
      <c r="F12" s="492">
        <v>0</v>
      </c>
      <c r="G12" s="492">
        <v>3</v>
      </c>
      <c r="H12" s="492">
        <v>0</v>
      </c>
      <c r="I12" s="492">
        <v>0</v>
      </c>
      <c r="J12" s="493">
        <v>0</v>
      </c>
      <c r="K12" s="1103">
        <f t="shared" si="0"/>
        <v>3</v>
      </c>
    </row>
    <row r="13" spans="1:11" ht="12.95" customHeight="1" x14ac:dyDescent="0.2">
      <c r="A13" s="436">
        <v>5</v>
      </c>
      <c r="B13" s="409" t="s">
        <v>19</v>
      </c>
      <c r="C13" s="1103">
        <v>5</v>
      </c>
      <c r="D13" s="1095">
        <v>2</v>
      </c>
      <c r="E13" s="492">
        <v>0</v>
      </c>
      <c r="F13" s="492">
        <v>0</v>
      </c>
      <c r="G13" s="492">
        <v>5</v>
      </c>
      <c r="H13" s="492">
        <v>0</v>
      </c>
      <c r="I13" s="492">
        <v>2</v>
      </c>
      <c r="J13" s="493">
        <v>0</v>
      </c>
      <c r="K13" s="1103">
        <f t="shared" si="0"/>
        <v>9</v>
      </c>
    </row>
    <row r="14" spans="1:11" ht="18.75" customHeight="1" x14ac:dyDescent="0.2">
      <c r="A14" s="440">
        <v>6</v>
      </c>
      <c r="B14" s="411" t="s">
        <v>20</v>
      </c>
      <c r="C14" s="1103">
        <v>5</v>
      </c>
      <c r="D14" s="1095">
        <v>2</v>
      </c>
      <c r="E14" s="492">
        <v>4</v>
      </c>
      <c r="F14" s="492">
        <v>5</v>
      </c>
      <c r="G14" s="492">
        <v>0</v>
      </c>
      <c r="H14" s="492">
        <v>0</v>
      </c>
      <c r="I14" s="492">
        <v>2</v>
      </c>
      <c r="J14" s="493">
        <v>1</v>
      </c>
      <c r="K14" s="1103">
        <f t="shared" si="0"/>
        <v>14</v>
      </c>
    </row>
    <row r="15" spans="1:11" ht="12.95" customHeight="1" x14ac:dyDescent="0.2">
      <c r="A15" s="440">
        <v>7</v>
      </c>
      <c r="B15" s="411" t="s">
        <v>21</v>
      </c>
      <c r="C15" s="1103">
        <v>6</v>
      </c>
      <c r="D15" s="1095">
        <v>0</v>
      </c>
      <c r="E15" s="492">
        <v>0</v>
      </c>
      <c r="F15" s="492">
        <v>2</v>
      </c>
      <c r="G15" s="492">
        <v>0</v>
      </c>
      <c r="H15" s="492">
        <v>0</v>
      </c>
      <c r="I15" s="492">
        <v>0</v>
      </c>
      <c r="J15" s="493">
        <v>1</v>
      </c>
      <c r="K15" s="1103">
        <f t="shared" si="0"/>
        <v>3</v>
      </c>
    </row>
    <row r="16" spans="1:11" ht="12.95" customHeight="1" x14ac:dyDescent="0.2">
      <c r="A16" s="436">
        <v>8</v>
      </c>
      <c r="B16" s="409" t="s">
        <v>22</v>
      </c>
      <c r="C16" s="1103">
        <v>0</v>
      </c>
      <c r="D16" s="1095">
        <v>2</v>
      </c>
      <c r="E16" s="492">
        <v>0</v>
      </c>
      <c r="F16" s="492">
        <v>0</v>
      </c>
      <c r="G16" s="492">
        <v>0</v>
      </c>
      <c r="H16" s="492">
        <v>0</v>
      </c>
      <c r="I16" s="492">
        <v>0</v>
      </c>
      <c r="J16" s="493">
        <v>0</v>
      </c>
      <c r="K16" s="1103">
        <f t="shared" si="0"/>
        <v>2</v>
      </c>
    </row>
    <row r="17" spans="1:13" ht="12.95" customHeight="1" x14ac:dyDescent="0.2">
      <c r="A17" s="436">
        <v>9</v>
      </c>
      <c r="B17" s="409" t="s">
        <v>23</v>
      </c>
      <c r="C17" s="1103">
        <v>7</v>
      </c>
      <c r="D17" s="1095">
        <v>1</v>
      </c>
      <c r="E17" s="492">
        <v>0</v>
      </c>
      <c r="F17" s="492">
        <v>0</v>
      </c>
      <c r="G17" s="492">
        <v>6</v>
      </c>
      <c r="H17" s="492">
        <v>0</v>
      </c>
      <c r="I17" s="492">
        <v>3</v>
      </c>
      <c r="J17" s="493">
        <v>0</v>
      </c>
      <c r="K17" s="1103">
        <f t="shared" si="0"/>
        <v>10</v>
      </c>
    </row>
    <row r="18" spans="1:13" ht="12.95" customHeight="1" x14ac:dyDescent="0.2">
      <c r="A18" s="436">
        <v>10</v>
      </c>
      <c r="B18" s="409" t="s">
        <v>24</v>
      </c>
      <c r="C18" s="1103">
        <v>14</v>
      </c>
      <c r="D18" s="1095">
        <v>1</v>
      </c>
      <c r="E18" s="492">
        <v>1</v>
      </c>
      <c r="F18" s="492">
        <v>13</v>
      </c>
      <c r="G18" s="492">
        <v>14</v>
      </c>
      <c r="H18" s="492">
        <v>0</v>
      </c>
      <c r="I18" s="492">
        <v>5</v>
      </c>
      <c r="J18" s="493">
        <v>0</v>
      </c>
      <c r="K18" s="1103">
        <f t="shared" si="0"/>
        <v>34</v>
      </c>
    </row>
    <row r="19" spans="1:13" ht="19.5" customHeight="1" x14ac:dyDescent="0.2">
      <c r="A19" s="440">
        <v>11</v>
      </c>
      <c r="B19" s="411" t="s">
        <v>25</v>
      </c>
      <c r="C19" s="1103">
        <v>0</v>
      </c>
      <c r="D19" s="1095">
        <v>0</v>
      </c>
      <c r="E19" s="492">
        <v>0</v>
      </c>
      <c r="F19" s="492">
        <v>0</v>
      </c>
      <c r="G19" s="492">
        <v>0</v>
      </c>
      <c r="H19" s="492">
        <v>0</v>
      </c>
      <c r="I19" s="492">
        <v>0</v>
      </c>
      <c r="J19" s="493">
        <v>0</v>
      </c>
      <c r="K19" s="1103">
        <f t="shared" si="0"/>
        <v>0</v>
      </c>
    </row>
    <row r="20" spans="1:13" ht="12.95" customHeight="1" x14ac:dyDescent="0.2">
      <c r="A20" s="436">
        <v>12</v>
      </c>
      <c r="B20" s="409" t="s">
        <v>26</v>
      </c>
      <c r="C20" s="1103">
        <v>1</v>
      </c>
      <c r="D20" s="1095">
        <v>0</v>
      </c>
      <c r="E20" s="492">
        <v>0</v>
      </c>
      <c r="F20" s="492">
        <v>0</v>
      </c>
      <c r="G20" s="492">
        <v>1</v>
      </c>
      <c r="H20" s="492">
        <v>0</v>
      </c>
      <c r="I20" s="492">
        <v>0</v>
      </c>
      <c r="J20" s="493">
        <v>0</v>
      </c>
      <c r="K20" s="1103">
        <f t="shared" si="0"/>
        <v>1</v>
      </c>
    </row>
    <row r="21" spans="1:13" ht="12.95" customHeight="1" x14ac:dyDescent="0.2">
      <c r="A21" s="436">
        <v>13</v>
      </c>
      <c r="B21" s="409" t="s">
        <v>27</v>
      </c>
      <c r="C21" s="1103">
        <v>7</v>
      </c>
      <c r="D21" s="1095">
        <v>1</v>
      </c>
      <c r="E21" s="492">
        <v>0</v>
      </c>
      <c r="F21" s="492">
        <v>0</v>
      </c>
      <c r="G21" s="492">
        <v>0</v>
      </c>
      <c r="H21" s="492">
        <v>0</v>
      </c>
      <c r="I21" s="492">
        <v>1</v>
      </c>
      <c r="J21" s="493">
        <v>5</v>
      </c>
      <c r="K21" s="1103">
        <f t="shared" si="0"/>
        <v>7</v>
      </c>
    </row>
    <row r="22" spans="1:13" ht="12.95" customHeight="1" x14ac:dyDescent="0.2">
      <c r="A22" s="436">
        <v>14</v>
      </c>
      <c r="B22" s="409" t="s">
        <v>28</v>
      </c>
      <c r="C22" s="1103">
        <v>1</v>
      </c>
      <c r="D22" s="1095">
        <v>1</v>
      </c>
      <c r="E22" s="492">
        <v>0</v>
      </c>
      <c r="F22" s="492">
        <v>0</v>
      </c>
      <c r="G22" s="492">
        <v>1</v>
      </c>
      <c r="H22" s="492">
        <v>0</v>
      </c>
      <c r="I22" s="492">
        <v>1</v>
      </c>
      <c r="J22" s="493">
        <v>0</v>
      </c>
      <c r="K22" s="1103">
        <f t="shared" si="0"/>
        <v>3</v>
      </c>
      <c r="L22" s="500"/>
    </row>
    <row r="23" spans="1:13" ht="12.95" customHeight="1" thickBot="1" x14ac:dyDescent="0.25">
      <c r="A23" s="441">
        <v>15</v>
      </c>
      <c r="B23" s="412" t="s">
        <v>29</v>
      </c>
      <c r="C23" s="1107">
        <v>5</v>
      </c>
      <c r="D23" s="1618">
        <v>3</v>
      </c>
      <c r="E23" s="1108">
        <v>0</v>
      </c>
      <c r="F23" s="1108">
        <v>1</v>
      </c>
      <c r="G23" s="1108">
        <v>4</v>
      </c>
      <c r="H23" s="1108">
        <v>0</v>
      </c>
      <c r="I23" s="1108">
        <v>2</v>
      </c>
      <c r="J23" s="1109">
        <v>1</v>
      </c>
      <c r="K23" s="1107">
        <f t="shared" si="0"/>
        <v>11</v>
      </c>
    </row>
    <row r="24" spans="1:13" s="450" customFormat="1" ht="15" x14ac:dyDescent="0.25">
      <c r="A24" s="445"/>
      <c r="B24" s="1090" t="s">
        <v>540</v>
      </c>
      <c r="C24" s="1619">
        <f>SUM(C9:C23)</f>
        <v>75</v>
      </c>
      <c r="D24" s="1094">
        <f t="shared" ref="D24:K24" si="1">SUM(D9:D23)</f>
        <v>15</v>
      </c>
      <c r="E24" s="487">
        <f t="shared" si="1"/>
        <v>5</v>
      </c>
      <c r="F24" s="487">
        <f t="shared" si="1"/>
        <v>23</v>
      </c>
      <c r="G24" s="487">
        <f t="shared" si="1"/>
        <v>41</v>
      </c>
      <c r="H24" s="487">
        <f t="shared" si="1"/>
        <v>0</v>
      </c>
      <c r="I24" s="487">
        <f t="shared" si="1"/>
        <v>16</v>
      </c>
      <c r="J24" s="1080">
        <f t="shared" si="1"/>
        <v>17</v>
      </c>
      <c r="K24" s="1102">
        <f t="shared" si="1"/>
        <v>117</v>
      </c>
      <c r="M24" s="501"/>
    </row>
    <row r="25" spans="1:13" s="669" customFormat="1" x14ac:dyDescent="0.2">
      <c r="A25" s="841"/>
      <c r="B25" s="1091" t="s">
        <v>455</v>
      </c>
      <c r="C25" s="1620">
        <v>81</v>
      </c>
      <c r="D25" s="1095">
        <v>15</v>
      </c>
      <c r="E25" s="492">
        <v>7</v>
      </c>
      <c r="F25" s="492">
        <v>10</v>
      </c>
      <c r="G25" s="492">
        <v>40</v>
      </c>
      <c r="H25" s="492">
        <v>7</v>
      </c>
      <c r="I25" s="492">
        <v>8</v>
      </c>
      <c r="J25" s="1083">
        <v>21</v>
      </c>
      <c r="K25" s="1103">
        <v>108</v>
      </c>
      <c r="M25" s="673"/>
    </row>
    <row r="26" spans="1:13" s="669" customFormat="1" x14ac:dyDescent="0.2">
      <c r="A26" s="841"/>
      <c r="B26" s="1091" t="s">
        <v>242</v>
      </c>
      <c r="C26" s="1620">
        <v>145</v>
      </c>
      <c r="D26" s="1095">
        <v>44</v>
      </c>
      <c r="E26" s="492">
        <v>5</v>
      </c>
      <c r="F26" s="492">
        <v>13</v>
      </c>
      <c r="G26" s="492">
        <v>72</v>
      </c>
      <c r="H26" s="492">
        <v>1</v>
      </c>
      <c r="I26" s="492">
        <v>22</v>
      </c>
      <c r="J26" s="1083">
        <v>24</v>
      </c>
      <c r="K26" s="1103">
        <v>181</v>
      </c>
      <c r="M26" s="673"/>
    </row>
    <row r="27" spans="1:13" x14ac:dyDescent="0.2">
      <c r="A27" s="414"/>
      <c r="B27" s="1092" t="s">
        <v>157</v>
      </c>
      <c r="C27" s="1104">
        <v>76</v>
      </c>
      <c r="D27" s="1096">
        <v>27</v>
      </c>
      <c r="E27" s="478">
        <v>2</v>
      </c>
      <c r="F27" s="478">
        <v>4</v>
      </c>
      <c r="G27" s="478">
        <v>31</v>
      </c>
      <c r="H27" s="478">
        <v>0</v>
      </c>
      <c r="I27" s="478">
        <v>14</v>
      </c>
      <c r="J27" s="1081">
        <v>19</v>
      </c>
      <c r="K27" s="1104">
        <v>97</v>
      </c>
    </row>
    <row r="28" spans="1:13" ht="15" thickBot="1" x14ac:dyDescent="0.25">
      <c r="A28" s="416"/>
      <c r="B28" s="1093" t="s">
        <v>156</v>
      </c>
      <c r="C28" s="1105">
        <v>121</v>
      </c>
      <c r="D28" s="1097">
        <v>49</v>
      </c>
      <c r="E28" s="485">
        <v>5</v>
      </c>
      <c r="F28" s="485">
        <v>20</v>
      </c>
      <c r="G28" s="485">
        <v>73</v>
      </c>
      <c r="H28" s="485">
        <v>0</v>
      </c>
      <c r="I28" s="485">
        <v>25</v>
      </c>
      <c r="J28" s="1082">
        <v>23</v>
      </c>
      <c r="K28" s="1105">
        <v>195</v>
      </c>
    </row>
    <row r="29" spans="1:13" x14ac:dyDescent="0.2">
      <c r="A29" s="400" t="s">
        <v>253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31</vt:i4>
      </vt:variant>
      <vt:variant>
        <vt:lpstr>Navngitte områder</vt:lpstr>
      </vt:variant>
      <vt:variant>
        <vt:i4>10</vt:i4>
      </vt:variant>
    </vt:vector>
  </HeadingPairs>
  <TitlesOfParts>
    <vt:vector size="41" baseType="lpstr">
      <vt:lpstr>Tab_3_1_B-A1-A7-Alder-beboere</vt:lpstr>
      <vt:lpstr>Tab_3-1-D1-D2-utenbys_pasienter</vt:lpstr>
      <vt:lpstr>Tab_3_2_-_Ventetid</vt:lpstr>
      <vt:lpstr>Tab_3_2-B-saksbeh_tider</vt:lpstr>
      <vt:lpstr>Tab_3-2-c-UTSKR_KLARE_PAS_</vt:lpstr>
      <vt:lpstr>Tab_3-2-D-søkn_avsl_sykehj_pl</vt:lpstr>
      <vt:lpstr>Tab_3-2-E-klager_etter_avslag</vt:lpstr>
      <vt:lpstr>Tab 3-2-E-1 Saksbeh.tid klager</vt:lpstr>
      <vt:lpstr>Tab_3-2-F-alt_tilb</vt:lpstr>
      <vt:lpstr>Tab_3-3-B_liggedøgn</vt:lpstr>
      <vt:lpstr>Tab_3-3-C_liggedøgn_type_opphol</vt:lpstr>
      <vt:lpstr>Tab_3-4-Egenbet__i_inst_-HMS</vt:lpstr>
      <vt:lpstr>Tab_3_5_-_hjemmetjenester</vt:lpstr>
      <vt:lpstr>3-5A-2 avl. og oms.l</vt:lpstr>
      <vt:lpstr>Tab_3_5B_-_Ant__vedtakstimer</vt:lpstr>
      <vt:lpstr>Tab 3-5C hverdagsrehabilitering</vt:lpstr>
      <vt:lpstr>Tab_3_6_-_andel_mottakere_hj_tj</vt:lpstr>
      <vt:lpstr>Tab3-7-saksb_tid-hjemmetjen</vt:lpstr>
      <vt:lpstr>3-7 Kvalitet hj.tj</vt:lpstr>
      <vt:lpstr>Tab_3-8-A_dagsenter</vt:lpstr>
      <vt:lpstr>3-8-B Trygghetsalarmer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kriterier</vt:lpstr>
      <vt:lpstr>kriteriebefolkning!Utskriftsområde</vt:lpstr>
      <vt:lpstr>'Tab_3_2_-_Ventetid'!Utskriftsområde</vt:lpstr>
      <vt:lpstr>'Tab_3_2-B-saksbeh_tider'!Utskriftsområde</vt:lpstr>
      <vt:lpstr>'Tab_3_5B_-_Ant__vedtakstimer'!Utskriftsområde</vt:lpstr>
      <vt:lpstr>'Tab_3_6_-_andel_mottakere_hj_tj'!Utskriftsområde</vt:lpstr>
      <vt:lpstr>'Tab_3_9_-_omsorgsboliger'!Utskriftsområde</vt:lpstr>
      <vt:lpstr>'Tab_3-1-D1-D2-utenbys_pasienter'!Utskriftsområde</vt:lpstr>
      <vt:lpstr>'Tab_3-3-B_liggedøgn'!Utskriftsområde</vt:lpstr>
      <vt:lpstr>'Tab_3-3-C_liggedøgn_type_opphol'!Utskriftsområde</vt:lpstr>
      <vt:lpstr>'Tab3-7-saksb_tid-hjemmetjen'!Utskriftsområde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2014-02-17T08:51:53Z</cp:lastPrinted>
  <dcterms:created xsi:type="dcterms:W3CDTF">2003-11-04T12:39:02Z</dcterms:created>
  <dcterms:modified xsi:type="dcterms:W3CDTF">2016-05-04T11:53:20Z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