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xr:revisionPtr revIDLastSave="0" documentId="8_{24FB7986-51D2-46BA-8051-5336FD005599}" xr6:coauthVersionLast="47" xr6:coauthVersionMax="47" xr10:uidLastSave="{00000000-0000-0000-0000-000000000000}"/>
  <bookViews>
    <workbookView xWindow="-120" yWindow="-120" windowWidth="38640" windowHeight="21120" tabRatio="950" activeTab="2" xr2:uid="{00000000-000D-0000-FFFF-FFFF00000000}"/>
  </bookViews>
  <sheets>
    <sheet name="Bydelenes fordelingssystem" sheetId="62" r:id="rId1"/>
    <sheet name="Tabelloversikt" sheetId="47" r:id="rId2"/>
    <sheet name="Tabell 1.1" sheetId="30" r:id="rId3"/>
    <sheet name="Tabell 1.1 tekst" sheetId="63"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5-4.7 tekst" sheetId="69" r:id="rId17"/>
    <sheet name="Tabell 4.2-4.4" sheetId="27" r:id="rId18"/>
    <sheet name="Tabell 4.5-4.7" sheetId="26" r:id="rId19"/>
    <sheet name="Tabell 5.1-5.2" sheetId="33" r:id="rId20"/>
    <sheet name="Tabell 6.1" sheetId="110" r:id="rId21"/>
    <sheet name="Kriterieoversikt" sheetId="70" r:id="rId22"/>
    <sheet name="Tabell 1.1 DOK32024" sheetId="122" r:id="rId23"/>
    <sheet name="Tabell 1.2 DOK32024" sheetId="123" r:id="rId24"/>
    <sheet name="Tabell 2.1 DOK32024" sheetId="124" r:id="rId25"/>
    <sheet name="Tabell 2.2 DOK32024" sheetId="125" r:id="rId26"/>
    <sheet name="Tabell 2.3 DOK32024" sheetId="126" r:id="rId27"/>
    <sheet name="Tabell 3.1 DOK32024" sheetId="127" r:id="rId28"/>
    <sheet name="Tabell 4.1 DOK32024" sheetId="128" r:id="rId29"/>
    <sheet name="Tabell 4.2-4.4 DOK32024" sheetId="129" r:id="rId30"/>
    <sheet name="Tabell 4.5-4.7 DOK32024" sheetId="130" r:id="rId31"/>
    <sheet name="Tabell 5.1-5.2 DOK32024" sheetId="131" r:id="rId32"/>
    <sheet name="Tabell 6.1 DOK32024" sheetId="132" r:id="rId33"/>
  </sheets>
  <definedNames>
    <definedName name="_1.__Gamle_Oslo" localSheetId="0">#REF!</definedName>
    <definedName name="_1.__Gamle_Oslo" localSheetId="21">#REF!</definedName>
    <definedName name="_1.__Gamle_Oslo" localSheetId="3">#REF!</definedName>
    <definedName name="_1.__Gamle_Oslo" localSheetId="5">#REF!</definedName>
    <definedName name="_1.__Gamle_Oslo" localSheetId="7">#REF!</definedName>
    <definedName name="_1.__Gamle_Oslo" localSheetId="10">#REF!</definedName>
    <definedName name="_1.__Gamle_Oslo" localSheetId="12">#REF!</definedName>
    <definedName name="_1.__Gamle_Oslo" localSheetId="14">#REF!</definedName>
    <definedName name="_1.__Gamle_Oslo" localSheetId="16">#REF!</definedName>
    <definedName name="_1.__Gamle_Oslo">#REF!</definedName>
    <definedName name="_1._Gamle_Oslo">#REF!</definedName>
    <definedName name="BE" localSheetId="25">'Tabell 2.2 DOK32024'!$A$1</definedName>
    <definedName name="BE">'Tabell 2.2'!$A$1</definedName>
    <definedName name="BK" localSheetId="27">'Tabell 3.1 DOK32024'!$A$1</definedName>
    <definedName name="BK">'Tabell 3.1'!$A$1</definedName>
    <definedName name="BR">#REF!</definedName>
    <definedName name="BS" localSheetId="22">'Tabell 1.1 DOK32024'!$A$1</definedName>
    <definedName name="BS">'Tabell 1.1'!$A$1</definedName>
    <definedName name="bydel" localSheetId="0">#REF!</definedName>
    <definedName name="bydel" localSheetId="21">#REF!</definedName>
    <definedName name="bydel" localSheetId="3">#REF!</definedName>
    <definedName name="bydel" localSheetId="5">#REF!</definedName>
    <definedName name="bydel" localSheetId="7">#REF!</definedName>
    <definedName name="bydel" localSheetId="10">#REF!</definedName>
    <definedName name="bydel" localSheetId="12">#REF!</definedName>
    <definedName name="bydel" localSheetId="14">#REF!</definedName>
    <definedName name="bydel" localSheetId="16">#REF!</definedName>
    <definedName name="bydel">#REF!</definedName>
    <definedName name="d" localSheetId="22">'Tabell 1.1 DOK32024'!$A$1</definedName>
    <definedName name="d">'Tabell 1.1'!$A$1</definedName>
    <definedName name="DFB" localSheetId="31">'Tabell 5.1-5.2 DOK32024'!$A$1</definedName>
    <definedName name="DFB">'Tabell 5.1-5.2'!$A$1</definedName>
    <definedName name="DGK" localSheetId="28">'Tabell 4.1 DOK32024'!$A$1</definedName>
    <definedName name="DGK">'Tabell 4.1'!$A$1</definedName>
    <definedName name="DI" localSheetId="29">'Tabell 4.2-4.4 DOK32024'!$A$19</definedName>
    <definedName name="DI">'Tabell 4.2-4.4'!$A$19</definedName>
    <definedName name="Gamle_Oslo">#REF!</definedName>
    <definedName name="KAPVA" localSheetId="31">'Tabell 5.1-5.2 DOK32024'!$A$19</definedName>
    <definedName name="KAPVA">'Tabell 5.1-5.2'!$A$22</definedName>
    <definedName name="KLPP">#REF!</definedName>
    <definedName name="KS" localSheetId="26">'Tabell 2.3 DOK32024'!$A$1</definedName>
    <definedName name="KS">'Tabell 2.3'!$A$1</definedName>
    <definedName name="LUI" localSheetId="29">'Tabell 4.2-4.4 DOK32024'!$A$1</definedName>
    <definedName name="LUI">'Tabell 4.2-4.4'!$A$1</definedName>
    <definedName name="OIKB" localSheetId="30">'Tabell 4.5-4.7 DOK32024'!$A$25</definedName>
    <definedName name="OIKB">'Tabell 4.5-4.7'!$A$25</definedName>
    <definedName name="OKB" localSheetId="30">'Tabell 4.5-4.7 DOK32024'!$A$1</definedName>
    <definedName name="OKB">'Tabell 4.5-4.7'!$A$1</definedName>
    <definedName name="SA" localSheetId="23">'Tabell 1.2 DOK32024'!$A$1</definedName>
    <definedName name="SA">'Tabell 1.2'!$A$1</definedName>
    <definedName name="Tabell_2.1_Bydelsfordelt_budsjett" localSheetId="24">'Tabell 2.1 DOK32024'!$A$1</definedName>
    <definedName name="Tabell_2.1_Bydelsfordelt_budsjett">'Tabell 2.1'!$A$1</definedName>
    <definedName name="Tabellj">#REF!</definedName>
    <definedName name="UI" localSheetId="29">'Tabell 4.2-4.4 DOK32024'!$A$10</definedName>
    <definedName name="UI">'Tabell 4.2-4.4'!$A$10</definedName>
    <definedName name="VHB" localSheetId="30">'Tabell 4.5-4.7 DOK32024'!$A$50</definedName>
    <definedName name="VHB">'Tabell 4.5-4.7'!$A$50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3" i="38" l="1"/>
  <c r="B13" i="30"/>
  <c r="B41" i="21"/>
  <c r="B49" i="21"/>
  <c r="B40" i="21"/>
  <c r="D115" i="23"/>
  <c r="D96" i="23" l="1"/>
  <c r="R95" i="38"/>
  <c r="B75" i="21"/>
  <c r="G13" i="30"/>
  <c r="B64" i="21"/>
  <c r="B7" i="21"/>
  <c r="F56" i="19"/>
  <c r="F63" i="19" s="1"/>
  <c r="R63" i="19"/>
  <c r="Q63" i="19"/>
  <c r="P63" i="19"/>
  <c r="O63" i="19"/>
  <c r="N63" i="19"/>
  <c r="M63" i="19"/>
  <c r="L63" i="19"/>
  <c r="K63" i="19"/>
  <c r="J63" i="19"/>
  <c r="I63" i="19"/>
  <c r="H63" i="19"/>
  <c r="G63" i="19"/>
  <c r="E63" i="19"/>
  <c r="D63" i="19"/>
  <c r="S62" i="19"/>
  <c r="R21" i="19"/>
  <c r="Q21" i="19"/>
  <c r="P21" i="19"/>
  <c r="O21" i="19"/>
  <c r="N21" i="19"/>
  <c r="M21" i="19"/>
  <c r="L21" i="19"/>
  <c r="K21" i="19"/>
  <c r="J21" i="19"/>
  <c r="I21" i="19"/>
  <c r="H21" i="19"/>
  <c r="G21" i="19"/>
  <c r="F21" i="19"/>
  <c r="E21" i="19"/>
  <c r="D21" i="19"/>
  <c r="S17" i="33" l="1"/>
  <c r="R17" i="33"/>
  <c r="Q17" i="33"/>
  <c r="P17" i="33"/>
  <c r="O17" i="33"/>
  <c r="N17" i="33"/>
  <c r="M17" i="33"/>
  <c r="L17" i="33"/>
  <c r="K17" i="33"/>
  <c r="J17" i="33"/>
  <c r="I17" i="33"/>
  <c r="H17" i="33"/>
  <c r="G17" i="33"/>
  <c r="F17" i="33"/>
  <c r="E17" i="33"/>
  <c r="D17" i="33"/>
  <c r="D7" i="33"/>
  <c r="J17" i="110" l="1"/>
  <c r="J5" i="38"/>
  <c r="K9" i="46" l="1"/>
  <c r="A12" i="46"/>
  <c r="D169" i="38"/>
  <c r="E169" i="38"/>
  <c r="F169" i="38"/>
  <c r="G169" i="38"/>
  <c r="H169" i="38"/>
  <c r="I169" i="38"/>
  <c r="K169" i="38"/>
  <c r="L169" i="38"/>
  <c r="M169" i="38"/>
  <c r="N169" i="38"/>
  <c r="O169" i="38"/>
  <c r="P169" i="38"/>
  <c r="Q169" i="38"/>
  <c r="R169" i="38"/>
  <c r="R155" i="38"/>
  <c r="J12" i="46" s="1"/>
  <c r="Q155" i="38"/>
  <c r="P155" i="38"/>
  <c r="O155" i="38"/>
  <c r="N155" i="38"/>
  <c r="M155" i="38"/>
  <c r="L155" i="38"/>
  <c r="K155" i="38"/>
  <c r="J155" i="38"/>
  <c r="I155" i="38"/>
  <c r="H155" i="38"/>
  <c r="G155" i="38"/>
  <c r="F155" i="38"/>
  <c r="E155" i="38"/>
  <c r="D155" i="38"/>
  <c r="R137" i="38"/>
  <c r="I12" i="46" s="1"/>
  <c r="Q137" i="38"/>
  <c r="P137" i="38"/>
  <c r="O137" i="38"/>
  <c r="N137" i="38"/>
  <c r="M137" i="38"/>
  <c r="L137" i="38"/>
  <c r="K137" i="38"/>
  <c r="J137" i="38"/>
  <c r="I137" i="38"/>
  <c r="H137" i="38"/>
  <c r="G137" i="38"/>
  <c r="F137" i="38"/>
  <c r="E137" i="38"/>
  <c r="D137" i="38"/>
  <c r="R119" i="38"/>
  <c r="H12" i="46" s="1"/>
  <c r="Q119" i="38"/>
  <c r="P119" i="38"/>
  <c r="O119" i="38"/>
  <c r="N119" i="38"/>
  <c r="M119" i="38"/>
  <c r="L119" i="38"/>
  <c r="K119" i="38"/>
  <c r="J119" i="38"/>
  <c r="I119" i="38"/>
  <c r="H119" i="38"/>
  <c r="G119" i="38"/>
  <c r="F119" i="38"/>
  <c r="E119" i="38"/>
  <c r="D119" i="38"/>
  <c r="R101" i="38"/>
  <c r="G12" i="46" s="1"/>
  <c r="Q101" i="38"/>
  <c r="P101" i="38"/>
  <c r="O101" i="38"/>
  <c r="N101" i="38"/>
  <c r="M101" i="38"/>
  <c r="L101" i="38"/>
  <c r="K101" i="38"/>
  <c r="J101" i="38"/>
  <c r="I101" i="38"/>
  <c r="H101" i="38"/>
  <c r="G101" i="38"/>
  <c r="F101" i="38"/>
  <c r="E101" i="38"/>
  <c r="D101" i="38"/>
  <c r="R83" i="38"/>
  <c r="Q83" i="38"/>
  <c r="P83" i="38"/>
  <c r="O83" i="38"/>
  <c r="N83" i="38"/>
  <c r="M83" i="38"/>
  <c r="L83" i="38"/>
  <c r="K83" i="38"/>
  <c r="J83" i="38"/>
  <c r="I83" i="38"/>
  <c r="H83" i="38"/>
  <c r="G83" i="38"/>
  <c r="F83" i="38"/>
  <c r="E83" i="38"/>
  <c r="D83" i="38"/>
  <c r="R65" i="38"/>
  <c r="Q65" i="38"/>
  <c r="P65" i="38"/>
  <c r="O65" i="38"/>
  <c r="N65" i="38"/>
  <c r="M65" i="38"/>
  <c r="L65" i="38"/>
  <c r="K65" i="38"/>
  <c r="J65" i="38"/>
  <c r="I65" i="38"/>
  <c r="H65" i="38"/>
  <c r="G65" i="38"/>
  <c r="F65" i="38"/>
  <c r="E65" i="38"/>
  <c r="D65" i="38"/>
  <c r="R47" i="38"/>
  <c r="Q47" i="38"/>
  <c r="P47" i="38"/>
  <c r="O47" i="38"/>
  <c r="N47" i="38"/>
  <c r="M47" i="38"/>
  <c r="L47" i="38"/>
  <c r="K47" i="38"/>
  <c r="J47" i="38"/>
  <c r="I47" i="38"/>
  <c r="H47" i="38"/>
  <c r="G47" i="38"/>
  <c r="F47" i="38"/>
  <c r="E47" i="38"/>
  <c r="D47" i="38"/>
  <c r="R32" i="38"/>
  <c r="Q32" i="38"/>
  <c r="P32" i="38"/>
  <c r="O32" i="38"/>
  <c r="N32" i="38"/>
  <c r="M32" i="38"/>
  <c r="L32" i="38"/>
  <c r="K32" i="38"/>
  <c r="J32" i="38"/>
  <c r="I32" i="38"/>
  <c r="H32" i="38"/>
  <c r="G32" i="38"/>
  <c r="F32" i="38"/>
  <c r="E32" i="38"/>
  <c r="D32" i="38"/>
  <c r="A65" i="38"/>
  <c r="A83" i="38" s="1"/>
  <c r="A101" i="38" s="1"/>
  <c r="A119" i="38" s="1"/>
  <c r="A137" i="38" s="1"/>
  <c r="A155" i="38" s="1"/>
  <c r="A47" i="38"/>
  <c r="A12" i="38"/>
  <c r="A10" i="38"/>
  <c r="A11" i="38"/>
  <c r="F12" i="30"/>
  <c r="B55" i="21"/>
  <c r="F10" i="30" s="1"/>
  <c r="B66" i="21"/>
  <c r="A66" i="21"/>
  <c r="F7" i="30"/>
  <c r="B70" i="21"/>
  <c r="F8" i="30" s="1"/>
  <c r="B8" i="21"/>
  <c r="F12" i="46" l="1"/>
  <c r="B56" i="21"/>
  <c r="E12" i="46"/>
  <c r="D12" i="46"/>
  <c r="C12" i="46"/>
  <c r="P12" i="38"/>
  <c r="L12" i="38"/>
  <c r="D12" i="38"/>
  <c r="R12" i="38"/>
  <c r="Q12" i="38"/>
  <c r="O12" i="38"/>
  <c r="N12" i="38"/>
  <c r="M12" i="38"/>
  <c r="K12" i="38"/>
  <c r="J12" i="38"/>
  <c r="I12" i="38"/>
  <c r="H12" i="38"/>
  <c r="G12" i="38"/>
  <c r="F12" i="38"/>
  <c r="E12" i="38"/>
  <c r="B12" i="46" l="1"/>
  <c r="S12" i="38"/>
  <c r="S32" i="19" l="1"/>
  <c r="S30" i="33" l="1"/>
  <c r="O9" i="110" l="1"/>
  <c r="O10" i="110" s="1"/>
  <c r="N9" i="110"/>
  <c r="N10" i="110" s="1"/>
  <c r="J169" i="38" l="1"/>
  <c r="D111" i="23" l="1"/>
  <c r="S88" i="23" l="1"/>
  <c r="S89" i="23"/>
  <c r="S90" i="23"/>
  <c r="S95" i="23"/>
  <c r="S94" i="23"/>
  <c r="S93" i="23"/>
  <c r="AL6" i="128"/>
  <c r="AK6" i="128"/>
  <c r="AJ6" i="128"/>
  <c r="AI6" i="128"/>
  <c r="AH6" i="128"/>
  <c r="AG6" i="128"/>
  <c r="AF6" i="128"/>
  <c r="AE6" i="128"/>
  <c r="AD6" i="128"/>
  <c r="AC6" i="128"/>
  <c r="AB6" i="128"/>
  <c r="AA6" i="128"/>
  <c r="Z6" i="128"/>
  <c r="Y6" i="128"/>
  <c r="X6" i="128"/>
  <c r="D9" i="128"/>
  <c r="X110" i="128" l="1"/>
  <c r="S92" i="23"/>
  <c r="D101" i="23"/>
  <c r="S91" i="23"/>
  <c r="D78" i="23"/>
  <c r="D69" i="23"/>
  <c r="D29" i="27"/>
  <c r="S24" i="23" l="1"/>
  <c r="S25" i="23"/>
  <c r="F10" i="122" l="1"/>
  <c r="S26" i="128" l="1"/>
  <c r="R18" i="128"/>
  <c r="Q18" i="128"/>
  <c r="P18" i="128"/>
  <c r="O18" i="128"/>
  <c r="N18" i="128"/>
  <c r="M18" i="128"/>
  <c r="L18" i="128"/>
  <c r="K18" i="128"/>
  <c r="J18" i="128"/>
  <c r="I18" i="128"/>
  <c r="H18" i="128"/>
  <c r="G18" i="128"/>
  <c r="F18" i="128"/>
  <c r="E18" i="128"/>
  <c r="D18" i="128"/>
  <c r="R17" i="128"/>
  <c r="Q17" i="128"/>
  <c r="P17" i="128"/>
  <c r="O17" i="128"/>
  <c r="N17" i="128"/>
  <c r="M17" i="128"/>
  <c r="L17" i="128"/>
  <c r="K17" i="128"/>
  <c r="J17" i="128"/>
  <c r="I17" i="128"/>
  <c r="H17" i="128"/>
  <c r="G17" i="128"/>
  <c r="F17" i="128"/>
  <c r="E17" i="128"/>
  <c r="D17" i="128"/>
  <c r="R13" i="128"/>
  <c r="Q13" i="128"/>
  <c r="P13" i="128"/>
  <c r="O13" i="128"/>
  <c r="N13" i="128"/>
  <c r="M13" i="128"/>
  <c r="L13" i="128"/>
  <c r="K13" i="128"/>
  <c r="J13" i="128"/>
  <c r="I13" i="128"/>
  <c r="H13" i="128"/>
  <c r="G13" i="128"/>
  <c r="F13" i="128"/>
  <c r="E13" i="128"/>
  <c r="D13" i="128"/>
  <c r="R12" i="128"/>
  <c r="Q12" i="128"/>
  <c r="P12" i="128"/>
  <c r="O12" i="128"/>
  <c r="N12" i="128"/>
  <c r="M12" i="128"/>
  <c r="L12" i="128"/>
  <c r="K12" i="128"/>
  <c r="J12" i="128"/>
  <c r="I12" i="128"/>
  <c r="H12" i="128"/>
  <c r="G12" i="128"/>
  <c r="F12" i="128"/>
  <c r="E12" i="128"/>
  <c r="D12" i="128"/>
  <c r="S168" i="38" l="1"/>
  <c r="S170" i="38" s="1"/>
  <c r="R168" i="38"/>
  <c r="Q168" i="38"/>
  <c r="P168" i="38"/>
  <c r="O168" i="38"/>
  <c r="N168" i="38"/>
  <c r="M168" i="38"/>
  <c r="L168" i="38"/>
  <c r="K168" i="38"/>
  <c r="J168" i="38"/>
  <c r="J170" i="38" s="1"/>
  <c r="I168" i="38"/>
  <c r="H168" i="38"/>
  <c r="G168" i="38"/>
  <c r="F168" i="38"/>
  <c r="E168" i="38"/>
  <c r="D168" i="38"/>
  <c r="D170" i="38" s="1"/>
  <c r="K16" i="46" s="1"/>
  <c r="S148" i="38"/>
  <c r="R148" i="38"/>
  <c r="Q148" i="38"/>
  <c r="P148" i="38"/>
  <c r="O148" i="38"/>
  <c r="N148" i="38"/>
  <c r="M148" i="38"/>
  <c r="L148" i="38"/>
  <c r="K148" i="38"/>
  <c r="J148" i="38"/>
  <c r="I148" i="38"/>
  <c r="H148" i="38"/>
  <c r="G148" i="38"/>
  <c r="F148" i="38"/>
  <c r="E148" i="38"/>
  <c r="D148" i="38"/>
  <c r="S130" i="38"/>
  <c r="R130" i="38"/>
  <c r="Q130" i="38"/>
  <c r="P130" i="38"/>
  <c r="O130" i="38"/>
  <c r="N130" i="38"/>
  <c r="M130" i="38"/>
  <c r="L130" i="38"/>
  <c r="K130" i="38"/>
  <c r="J130" i="38"/>
  <c r="I130" i="38"/>
  <c r="H130" i="38"/>
  <c r="G130" i="38"/>
  <c r="F130" i="38"/>
  <c r="E130" i="38"/>
  <c r="D130" i="38"/>
  <c r="S112" i="38"/>
  <c r="R112" i="38"/>
  <c r="Q112" i="38"/>
  <c r="P112" i="38"/>
  <c r="O112" i="38"/>
  <c r="N112" i="38"/>
  <c r="M112" i="38"/>
  <c r="L112" i="38"/>
  <c r="K112" i="38"/>
  <c r="J112" i="38"/>
  <c r="I112" i="38"/>
  <c r="H112" i="38"/>
  <c r="G112" i="38"/>
  <c r="F112" i="38"/>
  <c r="E112" i="38"/>
  <c r="D112" i="38"/>
  <c r="S94" i="38"/>
  <c r="R94" i="38"/>
  <c r="Q94" i="38"/>
  <c r="P94" i="38"/>
  <c r="O94" i="38"/>
  <c r="N94" i="38"/>
  <c r="M94" i="38"/>
  <c r="L94" i="38"/>
  <c r="K94" i="38"/>
  <c r="J94" i="38"/>
  <c r="I94" i="38"/>
  <c r="H94" i="38"/>
  <c r="G94" i="38"/>
  <c r="F94" i="38"/>
  <c r="E94" i="38"/>
  <c r="D94" i="38"/>
  <c r="S76" i="38"/>
  <c r="R76" i="38"/>
  <c r="Q76" i="38"/>
  <c r="P76" i="38"/>
  <c r="O76" i="38"/>
  <c r="N76" i="38"/>
  <c r="M76" i="38"/>
  <c r="L76" i="38"/>
  <c r="K76" i="38"/>
  <c r="J76" i="38"/>
  <c r="I76" i="38"/>
  <c r="H76" i="38"/>
  <c r="G76" i="38"/>
  <c r="F76" i="38"/>
  <c r="E76" i="38"/>
  <c r="D76" i="38"/>
  <c r="S25" i="38"/>
  <c r="R25" i="38"/>
  <c r="Q25" i="38"/>
  <c r="P25" i="38"/>
  <c r="O25" i="38"/>
  <c r="N25" i="38"/>
  <c r="M25" i="38"/>
  <c r="L25" i="38"/>
  <c r="K25" i="38"/>
  <c r="J25" i="38"/>
  <c r="I25" i="38"/>
  <c r="H25" i="38"/>
  <c r="G25" i="38"/>
  <c r="F25" i="38"/>
  <c r="E25" i="38"/>
  <c r="D25" i="38"/>
  <c r="R162" i="125"/>
  <c r="Q162" i="125"/>
  <c r="P162" i="125"/>
  <c r="O162" i="125"/>
  <c r="N162" i="125"/>
  <c r="M162" i="125"/>
  <c r="L162" i="125"/>
  <c r="K162" i="125"/>
  <c r="J162" i="125"/>
  <c r="I162" i="125"/>
  <c r="H162" i="125"/>
  <c r="G162" i="125"/>
  <c r="F162" i="125"/>
  <c r="E162" i="125"/>
  <c r="D162" i="125"/>
  <c r="R161" i="125"/>
  <c r="Q161" i="125"/>
  <c r="P161" i="125"/>
  <c r="O161" i="125"/>
  <c r="N161" i="125"/>
  <c r="M161" i="125"/>
  <c r="L161" i="125"/>
  <c r="K161" i="125"/>
  <c r="J161" i="125"/>
  <c r="I161" i="125"/>
  <c r="H161" i="125"/>
  <c r="G161" i="125"/>
  <c r="F161" i="125"/>
  <c r="E161" i="125"/>
  <c r="D161" i="125"/>
  <c r="R158" i="125"/>
  <c r="Q158" i="125"/>
  <c r="P158" i="125"/>
  <c r="O158" i="125"/>
  <c r="N158" i="125"/>
  <c r="M158" i="125"/>
  <c r="L158" i="125"/>
  <c r="K158" i="125"/>
  <c r="J158" i="125"/>
  <c r="I158" i="125"/>
  <c r="H158" i="125"/>
  <c r="G158" i="125"/>
  <c r="F158" i="125"/>
  <c r="E158" i="125"/>
  <c r="D158" i="125"/>
  <c r="R157" i="125"/>
  <c r="Q157" i="125"/>
  <c r="P157" i="125"/>
  <c r="O157" i="125"/>
  <c r="N157" i="125"/>
  <c r="M157" i="125"/>
  <c r="L157" i="125"/>
  <c r="K157" i="125"/>
  <c r="J157" i="125"/>
  <c r="I157" i="125"/>
  <c r="H157" i="125"/>
  <c r="G157" i="125"/>
  <c r="F157" i="125"/>
  <c r="E157" i="125"/>
  <c r="D157" i="125"/>
  <c r="R156" i="125"/>
  <c r="Q156" i="125"/>
  <c r="P156" i="125"/>
  <c r="O156" i="125"/>
  <c r="N156" i="125"/>
  <c r="M156" i="125"/>
  <c r="L156" i="125"/>
  <c r="K156" i="125"/>
  <c r="J156" i="125"/>
  <c r="I156" i="125"/>
  <c r="H156" i="125"/>
  <c r="G156" i="125"/>
  <c r="F156" i="125"/>
  <c r="E156" i="125"/>
  <c r="D156" i="125"/>
  <c r="R155" i="125"/>
  <c r="Q155" i="125"/>
  <c r="P155" i="125"/>
  <c r="O155" i="125"/>
  <c r="N155" i="125"/>
  <c r="M155" i="125"/>
  <c r="L155" i="125"/>
  <c r="K155" i="125"/>
  <c r="J155" i="125"/>
  <c r="I155" i="125"/>
  <c r="H155" i="125"/>
  <c r="G155" i="125"/>
  <c r="F155" i="125"/>
  <c r="E155" i="125"/>
  <c r="D155" i="125"/>
  <c r="R154" i="125"/>
  <c r="Q154" i="125"/>
  <c r="P154" i="125"/>
  <c r="O154" i="125"/>
  <c r="N154" i="125"/>
  <c r="M154" i="125"/>
  <c r="L154" i="125"/>
  <c r="K154" i="125"/>
  <c r="J154" i="125"/>
  <c r="I154" i="125"/>
  <c r="H154" i="125"/>
  <c r="G154" i="125"/>
  <c r="F154" i="125"/>
  <c r="E154" i="125"/>
  <c r="D154" i="125"/>
  <c r="R153" i="125"/>
  <c r="Q153" i="125"/>
  <c r="P153" i="125"/>
  <c r="O153" i="125"/>
  <c r="N153" i="125"/>
  <c r="M153" i="125"/>
  <c r="L153" i="125"/>
  <c r="K153" i="125"/>
  <c r="J153" i="125"/>
  <c r="I153" i="125"/>
  <c r="H153" i="125"/>
  <c r="G153" i="125"/>
  <c r="F153" i="125"/>
  <c r="E153" i="125"/>
  <c r="D153" i="125"/>
  <c r="R144" i="125"/>
  <c r="Q144" i="125"/>
  <c r="P144" i="125"/>
  <c r="O144" i="125"/>
  <c r="N144" i="125"/>
  <c r="M144" i="125"/>
  <c r="L144" i="125"/>
  <c r="K144" i="125"/>
  <c r="J144" i="125"/>
  <c r="I144" i="125"/>
  <c r="H144" i="125"/>
  <c r="G144" i="125"/>
  <c r="F144" i="125"/>
  <c r="E144" i="125"/>
  <c r="D144" i="125"/>
  <c r="R143" i="125"/>
  <c r="Q143" i="125"/>
  <c r="P143" i="125"/>
  <c r="O143" i="125"/>
  <c r="N143" i="125"/>
  <c r="M143" i="125"/>
  <c r="L143" i="125"/>
  <c r="K143" i="125"/>
  <c r="J143" i="125"/>
  <c r="I143" i="125"/>
  <c r="H143" i="125"/>
  <c r="G143" i="125"/>
  <c r="F143" i="125"/>
  <c r="E143" i="125"/>
  <c r="D143" i="125"/>
  <c r="R140" i="125"/>
  <c r="Q140" i="125"/>
  <c r="P140" i="125"/>
  <c r="O140" i="125"/>
  <c r="N140" i="125"/>
  <c r="M140" i="125"/>
  <c r="L140" i="125"/>
  <c r="K140" i="125"/>
  <c r="J140" i="125"/>
  <c r="I140" i="125"/>
  <c r="H140" i="125"/>
  <c r="G140" i="125"/>
  <c r="F140" i="125"/>
  <c r="E140" i="125"/>
  <c r="D140" i="125"/>
  <c r="R139" i="125"/>
  <c r="Q139" i="125"/>
  <c r="P139" i="125"/>
  <c r="O139" i="125"/>
  <c r="N139" i="125"/>
  <c r="M139" i="125"/>
  <c r="L139" i="125"/>
  <c r="K139" i="125"/>
  <c r="J139" i="125"/>
  <c r="I139" i="125"/>
  <c r="H139" i="125"/>
  <c r="G139" i="125"/>
  <c r="F139" i="125"/>
  <c r="E139" i="125"/>
  <c r="D139" i="125"/>
  <c r="R138" i="125"/>
  <c r="Q138" i="125"/>
  <c r="P138" i="125"/>
  <c r="O138" i="125"/>
  <c r="N138" i="125"/>
  <c r="M138" i="125"/>
  <c r="L138" i="125"/>
  <c r="K138" i="125"/>
  <c r="J138" i="125"/>
  <c r="I138" i="125"/>
  <c r="H138" i="125"/>
  <c r="G138" i="125"/>
  <c r="F138" i="125"/>
  <c r="E138" i="125"/>
  <c r="D138" i="125"/>
  <c r="R137" i="125"/>
  <c r="Q137" i="125"/>
  <c r="P137" i="125"/>
  <c r="O137" i="125"/>
  <c r="N137" i="125"/>
  <c r="M137" i="125"/>
  <c r="L137" i="125"/>
  <c r="K137" i="125"/>
  <c r="J137" i="125"/>
  <c r="I137" i="125"/>
  <c r="H137" i="125"/>
  <c r="G137" i="125"/>
  <c r="F137" i="125"/>
  <c r="E137" i="125"/>
  <c r="D137" i="125"/>
  <c r="R136" i="125"/>
  <c r="Q136" i="125"/>
  <c r="P136" i="125"/>
  <c r="O136" i="125"/>
  <c r="N136" i="125"/>
  <c r="M136" i="125"/>
  <c r="L136" i="125"/>
  <c r="K136" i="125"/>
  <c r="J136" i="125"/>
  <c r="I136" i="125"/>
  <c r="H136" i="125"/>
  <c r="G136" i="125"/>
  <c r="F136" i="125"/>
  <c r="E136" i="125"/>
  <c r="D136" i="125"/>
  <c r="R135" i="125"/>
  <c r="Q135" i="125"/>
  <c r="P135" i="125"/>
  <c r="O135" i="125"/>
  <c r="N135" i="125"/>
  <c r="M135" i="125"/>
  <c r="L135" i="125"/>
  <c r="K135" i="125"/>
  <c r="J135" i="125"/>
  <c r="I135" i="125"/>
  <c r="H135" i="125"/>
  <c r="G135" i="125"/>
  <c r="F135" i="125"/>
  <c r="E135" i="125"/>
  <c r="D135" i="125"/>
  <c r="R126" i="125"/>
  <c r="Q126" i="125"/>
  <c r="P126" i="125"/>
  <c r="O126" i="125"/>
  <c r="N126" i="125"/>
  <c r="M126" i="125"/>
  <c r="L126" i="125"/>
  <c r="K126" i="125"/>
  <c r="J126" i="125"/>
  <c r="I126" i="125"/>
  <c r="H126" i="125"/>
  <c r="G126" i="125"/>
  <c r="F126" i="125"/>
  <c r="E126" i="125"/>
  <c r="D126" i="125"/>
  <c r="R125" i="125"/>
  <c r="Q125" i="125"/>
  <c r="P125" i="125"/>
  <c r="O125" i="125"/>
  <c r="N125" i="125"/>
  <c r="M125" i="125"/>
  <c r="L125" i="125"/>
  <c r="K125" i="125"/>
  <c r="J125" i="125"/>
  <c r="I125" i="125"/>
  <c r="H125" i="125"/>
  <c r="G125" i="125"/>
  <c r="F125" i="125"/>
  <c r="E125" i="125"/>
  <c r="D125" i="125"/>
  <c r="R122" i="125"/>
  <c r="Q122" i="125"/>
  <c r="P122" i="125"/>
  <c r="O122" i="125"/>
  <c r="N122" i="125"/>
  <c r="M122" i="125"/>
  <c r="L122" i="125"/>
  <c r="K122" i="125"/>
  <c r="J122" i="125"/>
  <c r="I122" i="125"/>
  <c r="H122" i="125"/>
  <c r="G122" i="125"/>
  <c r="F122" i="125"/>
  <c r="E122" i="125"/>
  <c r="D122" i="125"/>
  <c r="R121" i="125"/>
  <c r="Q121" i="125"/>
  <c r="P121" i="125"/>
  <c r="O121" i="125"/>
  <c r="N121" i="125"/>
  <c r="M121" i="125"/>
  <c r="L121" i="125"/>
  <c r="K121" i="125"/>
  <c r="J121" i="125"/>
  <c r="I121" i="125"/>
  <c r="H121" i="125"/>
  <c r="G121" i="125"/>
  <c r="F121" i="125"/>
  <c r="E121" i="125"/>
  <c r="D121" i="125"/>
  <c r="R120" i="125"/>
  <c r="Q120" i="125"/>
  <c r="P120" i="125"/>
  <c r="O120" i="125"/>
  <c r="N120" i="125"/>
  <c r="M120" i="125"/>
  <c r="L120" i="125"/>
  <c r="K120" i="125"/>
  <c r="J120" i="125"/>
  <c r="I120" i="125"/>
  <c r="H120" i="125"/>
  <c r="G120" i="125"/>
  <c r="F120" i="125"/>
  <c r="E120" i="125"/>
  <c r="D120" i="125"/>
  <c r="R119" i="125"/>
  <c r="Q119" i="125"/>
  <c r="P119" i="125"/>
  <c r="O119" i="125"/>
  <c r="N119" i="125"/>
  <c r="M119" i="125"/>
  <c r="L119" i="125"/>
  <c r="K119" i="125"/>
  <c r="J119" i="125"/>
  <c r="I119" i="125"/>
  <c r="H119" i="125"/>
  <c r="G119" i="125"/>
  <c r="F119" i="125"/>
  <c r="E119" i="125"/>
  <c r="D119" i="125"/>
  <c r="R118" i="125"/>
  <c r="Q118" i="125"/>
  <c r="P118" i="125"/>
  <c r="O118" i="125"/>
  <c r="N118" i="125"/>
  <c r="M118" i="125"/>
  <c r="L118" i="125"/>
  <c r="K118" i="125"/>
  <c r="J118" i="125"/>
  <c r="I118" i="125"/>
  <c r="H118" i="125"/>
  <c r="G118" i="125"/>
  <c r="F118" i="125"/>
  <c r="E118" i="125"/>
  <c r="D118" i="125"/>
  <c r="R117" i="125"/>
  <c r="Q117" i="125"/>
  <c r="P117" i="125"/>
  <c r="O117" i="125"/>
  <c r="N117" i="125"/>
  <c r="M117" i="125"/>
  <c r="L117" i="125"/>
  <c r="K117" i="125"/>
  <c r="J117" i="125"/>
  <c r="I117" i="125"/>
  <c r="H117" i="125"/>
  <c r="G117" i="125"/>
  <c r="F117" i="125"/>
  <c r="E117" i="125"/>
  <c r="D117" i="125"/>
  <c r="R108" i="125"/>
  <c r="Q108" i="125"/>
  <c r="P108" i="125"/>
  <c r="O108" i="125"/>
  <c r="N108" i="125"/>
  <c r="M108" i="125"/>
  <c r="L108" i="125"/>
  <c r="K108" i="125"/>
  <c r="J108" i="125"/>
  <c r="I108" i="125"/>
  <c r="H108" i="125"/>
  <c r="G108" i="125"/>
  <c r="F108" i="125"/>
  <c r="E108" i="125"/>
  <c r="D108" i="125"/>
  <c r="R107" i="125"/>
  <c r="Q107" i="125"/>
  <c r="P107" i="125"/>
  <c r="O107" i="125"/>
  <c r="N107" i="125"/>
  <c r="M107" i="125"/>
  <c r="L107" i="125"/>
  <c r="K107" i="125"/>
  <c r="J107" i="125"/>
  <c r="I107" i="125"/>
  <c r="H107" i="125"/>
  <c r="G107" i="125"/>
  <c r="F107" i="125"/>
  <c r="E107" i="125"/>
  <c r="D107" i="125"/>
  <c r="R104" i="125"/>
  <c r="Q104" i="125"/>
  <c r="P104" i="125"/>
  <c r="O104" i="125"/>
  <c r="N104" i="125"/>
  <c r="M104" i="125"/>
  <c r="L104" i="125"/>
  <c r="K104" i="125"/>
  <c r="J104" i="125"/>
  <c r="I104" i="125"/>
  <c r="H104" i="125"/>
  <c r="G104" i="125"/>
  <c r="F104" i="125"/>
  <c r="E104" i="125"/>
  <c r="D104" i="125"/>
  <c r="R103" i="125"/>
  <c r="Q103" i="125"/>
  <c r="P103" i="125"/>
  <c r="O103" i="125"/>
  <c r="N103" i="125"/>
  <c r="M103" i="125"/>
  <c r="L103" i="125"/>
  <c r="K103" i="125"/>
  <c r="J103" i="125"/>
  <c r="I103" i="125"/>
  <c r="H103" i="125"/>
  <c r="G103" i="125"/>
  <c r="F103" i="125"/>
  <c r="E103" i="125"/>
  <c r="D103" i="125"/>
  <c r="R102" i="125"/>
  <c r="Q102" i="125"/>
  <c r="P102" i="125"/>
  <c r="O102" i="125"/>
  <c r="N102" i="125"/>
  <c r="M102" i="125"/>
  <c r="L102" i="125"/>
  <c r="K102" i="125"/>
  <c r="J102" i="125"/>
  <c r="I102" i="125"/>
  <c r="H102" i="125"/>
  <c r="G102" i="125"/>
  <c r="F102" i="125"/>
  <c r="E102" i="125"/>
  <c r="D102" i="125"/>
  <c r="R101" i="125"/>
  <c r="Q101" i="125"/>
  <c r="P101" i="125"/>
  <c r="O101" i="125"/>
  <c r="N101" i="125"/>
  <c r="M101" i="125"/>
  <c r="L101" i="125"/>
  <c r="K101" i="125"/>
  <c r="J101" i="125"/>
  <c r="I101" i="125"/>
  <c r="H101" i="125"/>
  <c r="G101" i="125"/>
  <c r="F101" i="125"/>
  <c r="E101" i="125"/>
  <c r="D101" i="125"/>
  <c r="R100" i="125"/>
  <c r="Q100" i="125"/>
  <c r="P100" i="125"/>
  <c r="O100" i="125"/>
  <c r="N100" i="125"/>
  <c r="M100" i="125"/>
  <c r="L100" i="125"/>
  <c r="K100" i="125"/>
  <c r="J100" i="125"/>
  <c r="I100" i="125"/>
  <c r="H100" i="125"/>
  <c r="G100" i="125"/>
  <c r="F100" i="125"/>
  <c r="E100" i="125"/>
  <c r="D100" i="125"/>
  <c r="R99" i="125"/>
  <c r="Q99" i="125"/>
  <c r="P99" i="125"/>
  <c r="O99" i="125"/>
  <c r="N99" i="125"/>
  <c r="M99" i="125"/>
  <c r="L99" i="125"/>
  <c r="K99" i="125"/>
  <c r="J99" i="125"/>
  <c r="I99" i="125"/>
  <c r="H99" i="125"/>
  <c r="G99" i="125"/>
  <c r="F99" i="125"/>
  <c r="E99" i="125"/>
  <c r="D99" i="125"/>
  <c r="R90" i="125"/>
  <c r="Q90" i="125"/>
  <c r="P90" i="125"/>
  <c r="O90" i="125"/>
  <c r="N90" i="125"/>
  <c r="M90" i="125"/>
  <c r="L90" i="125"/>
  <c r="K90" i="125"/>
  <c r="J90" i="125"/>
  <c r="I90" i="125"/>
  <c r="H90" i="125"/>
  <c r="G90" i="125"/>
  <c r="F90" i="125"/>
  <c r="E90" i="125"/>
  <c r="D90" i="125"/>
  <c r="R89" i="125"/>
  <c r="Q89" i="125"/>
  <c r="P89" i="125"/>
  <c r="O89" i="125"/>
  <c r="N89" i="125"/>
  <c r="M89" i="125"/>
  <c r="L89" i="125"/>
  <c r="K89" i="125"/>
  <c r="J89" i="125"/>
  <c r="I89" i="125"/>
  <c r="H89" i="125"/>
  <c r="G89" i="125"/>
  <c r="F89" i="125"/>
  <c r="E89" i="125"/>
  <c r="D89" i="125"/>
  <c r="R86" i="125"/>
  <c r="Q86" i="125"/>
  <c r="P86" i="125"/>
  <c r="O86" i="125"/>
  <c r="N86" i="125"/>
  <c r="M86" i="125"/>
  <c r="L86" i="125"/>
  <c r="K86" i="125"/>
  <c r="J86" i="125"/>
  <c r="I86" i="125"/>
  <c r="H86" i="125"/>
  <c r="G86" i="125"/>
  <c r="F86" i="125"/>
  <c r="E86" i="125"/>
  <c r="D86" i="125"/>
  <c r="R85" i="125"/>
  <c r="Q85" i="125"/>
  <c r="P85" i="125"/>
  <c r="O85" i="125"/>
  <c r="N85" i="125"/>
  <c r="M85" i="125"/>
  <c r="L85" i="125"/>
  <c r="K85" i="125"/>
  <c r="J85" i="125"/>
  <c r="I85" i="125"/>
  <c r="H85" i="125"/>
  <c r="G85" i="125"/>
  <c r="F85" i="125"/>
  <c r="E85" i="125"/>
  <c r="D85" i="125"/>
  <c r="R84" i="125"/>
  <c r="Q84" i="125"/>
  <c r="P84" i="125"/>
  <c r="O84" i="125"/>
  <c r="N84" i="125"/>
  <c r="M84" i="125"/>
  <c r="L84" i="125"/>
  <c r="K84" i="125"/>
  <c r="J84" i="125"/>
  <c r="I84" i="125"/>
  <c r="H84" i="125"/>
  <c r="G84" i="125"/>
  <c r="F84" i="125"/>
  <c r="E84" i="125"/>
  <c r="D84" i="125"/>
  <c r="R83" i="125"/>
  <c r="Q83" i="125"/>
  <c r="P83" i="125"/>
  <c r="O83" i="125"/>
  <c r="N83" i="125"/>
  <c r="M83" i="125"/>
  <c r="L83" i="125"/>
  <c r="K83" i="125"/>
  <c r="J83" i="125"/>
  <c r="I83" i="125"/>
  <c r="H83" i="125"/>
  <c r="G83" i="125"/>
  <c r="F83" i="125"/>
  <c r="E83" i="125"/>
  <c r="D83" i="125"/>
  <c r="R82" i="125"/>
  <c r="Q82" i="125"/>
  <c r="P82" i="125"/>
  <c r="O82" i="125"/>
  <c r="N82" i="125"/>
  <c r="M82" i="125"/>
  <c r="L82" i="125"/>
  <c r="K82" i="125"/>
  <c r="J82" i="125"/>
  <c r="I82" i="125"/>
  <c r="H82" i="125"/>
  <c r="G82" i="125"/>
  <c r="F82" i="125"/>
  <c r="E82" i="125"/>
  <c r="D82" i="125"/>
  <c r="R81" i="125"/>
  <c r="Q81" i="125"/>
  <c r="P81" i="125"/>
  <c r="O81" i="125"/>
  <c r="N81" i="125"/>
  <c r="M81" i="125"/>
  <c r="L81" i="125"/>
  <c r="K81" i="125"/>
  <c r="J81" i="125"/>
  <c r="I81" i="125"/>
  <c r="H81" i="125"/>
  <c r="G81" i="125"/>
  <c r="F81" i="125"/>
  <c r="E81" i="125"/>
  <c r="D81" i="125"/>
  <c r="R39" i="125"/>
  <c r="Q39" i="125"/>
  <c r="P39" i="125"/>
  <c r="O39" i="125"/>
  <c r="N39" i="125"/>
  <c r="M39" i="125"/>
  <c r="L39" i="125"/>
  <c r="K39" i="125"/>
  <c r="J39" i="125"/>
  <c r="I39" i="125"/>
  <c r="H39" i="125"/>
  <c r="G39" i="125"/>
  <c r="F39" i="125"/>
  <c r="E39" i="125"/>
  <c r="D39" i="125"/>
  <c r="R38" i="125"/>
  <c r="Q38" i="125"/>
  <c r="P38" i="125"/>
  <c r="O38" i="125"/>
  <c r="N38" i="125"/>
  <c r="M38" i="125"/>
  <c r="L38" i="125"/>
  <c r="K38" i="125"/>
  <c r="J38" i="125"/>
  <c r="I38" i="125"/>
  <c r="H38" i="125"/>
  <c r="G38" i="125"/>
  <c r="F38" i="125"/>
  <c r="E38" i="125"/>
  <c r="D38" i="125"/>
  <c r="R35" i="125"/>
  <c r="Q35" i="125"/>
  <c r="P35" i="125"/>
  <c r="O35" i="125"/>
  <c r="N35" i="125"/>
  <c r="M35" i="125"/>
  <c r="L35" i="125"/>
  <c r="K35" i="125"/>
  <c r="J35" i="125"/>
  <c r="I35" i="125"/>
  <c r="H35" i="125"/>
  <c r="G35" i="125"/>
  <c r="F35" i="125"/>
  <c r="E35" i="125"/>
  <c r="D35" i="125"/>
  <c r="R34" i="125"/>
  <c r="Q34" i="125"/>
  <c r="P34" i="125"/>
  <c r="O34" i="125"/>
  <c r="N34" i="125"/>
  <c r="M34" i="125"/>
  <c r="L34" i="125"/>
  <c r="K34" i="125"/>
  <c r="J34" i="125"/>
  <c r="I34" i="125"/>
  <c r="H34" i="125"/>
  <c r="G34" i="125"/>
  <c r="F34" i="125"/>
  <c r="E34" i="125"/>
  <c r="D34" i="125"/>
  <c r="R33" i="125"/>
  <c r="Q33" i="125"/>
  <c r="P33" i="125"/>
  <c r="O33" i="125"/>
  <c r="N33" i="125"/>
  <c r="M33" i="125"/>
  <c r="L33" i="125"/>
  <c r="K33" i="125"/>
  <c r="J33" i="125"/>
  <c r="I33" i="125"/>
  <c r="H33" i="125"/>
  <c r="G33" i="125"/>
  <c r="F33" i="125"/>
  <c r="E33" i="125"/>
  <c r="D33" i="125"/>
  <c r="R32" i="125"/>
  <c r="Q32" i="125"/>
  <c r="P32" i="125"/>
  <c r="O32" i="125"/>
  <c r="N32" i="125"/>
  <c r="M32" i="125"/>
  <c r="L32" i="125"/>
  <c r="K32" i="125"/>
  <c r="J32" i="125"/>
  <c r="I32" i="125"/>
  <c r="H32" i="125"/>
  <c r="G32" i="125"/>
  <c r="F32" i="125"/>
  <c r="E32" i="125"/>
  <c r="D32" i="125"/>
  <c r="R31" i="125"/>
  <c r="Q31" i="125"/>
  <c r="P31" i="125"/>
  <c r="O31" i="125"/>
  <c r="N31" i="125"/>
  <c r="M31" i="125"/>
  <c r="L31" i="125"/>
  <c r="K31" i="125"/>
  <c r="J31" i="125"/>
  <c r="I31" i="125"/>
  <c r="H31" i="125"/>
  <c r="G31" i="125"/>
  <c r="F31" i="125"/>
  <c r="E31" i="125"/>
  <c r="D31" i="125"/>
  <c r="R30" i="125"/>
  <c r="Q30" i="125"/>
  <c r="P30" i="125"/>
  <c r="O30" i="125"/>
  <c r="N30" i="125"/>
  <c r="M30" i="125"/>
  <c r="L30" i="125"/>
  <c r="K30" i="125"/>
  <c r="J30" i="125"/>
  <c r="I30" i="125"/>
  <c r="H30" i="125"/>
  <c r="G30" i="125"/>
  <c r="F30" i="125"/>
  <c r="E30" i="125"/>
  <c r="D30" i="125"/>
  <c r="A167" i="125"/>
  <c r="A165" i="125"/>
  <c r="A147" i="125"/>
  <c r="A129" i="125"/>
  <c r="A111" i="125"/>
  <c r="A93" i="125"/>
  <c r="A75" i="125"/>
  <c r="A57" i="125"/>
  <c r="A42" i="125"/>
  <c r="A24" i="125"/>
  <c r="D17" i="132"/>
  <c r="R104" i="128"/>
  <c r="Q104" i="128"/>
  <c r="P104" i="128"/>
  <c r="O104" i="128"/>
  <c r="N104" i="128"/>
  <c r="M104" i="128"/>
  <c r="M101" i="128" s="1"/>
  <c r="L104" i="128"/>
  <c r="K104" i="128"/>
  <c r="J104" i="128"/>
  <c r="I104" i="128"/>
  <c r="H104" i="128"/>
  <c r="G104" i="128"/>
  <c r="F104" i="128"/>
  <c r="E104" i="128"/>
  <c r="D104" i="128"/>
  <c r="R103" i="128"/>
  <c r="Q103" i="128"/>
  <c r="P103" i="128"/>
  <c r="O103" i="128"/>
  <c r="N103" i="128"/>
  <c r="M103" i="128"/>
  <c r="L103" i="128"/>
  <c r="K103" i="128"/>
  <c r="J103" i="128"/>
  <c r="I103" i="128"/>
  <c r="H103" i="128"/>
  <c r="G103" i="128"/>
  <c r="F103" i="128"/>
  <c r="E103" i="128"/>
  <c r="D103" i="128"/>
  <c r="R70" i="128"/>
  <c r="R67" i="128" s="1"/>
  <c r="Q70" i="128"/>
  <c r="P70" i="128"/>
  <c r="O70" i="128"/>
  <c r="N70" i="128"/>
  <c r="M70" i="128"/>
  <c r="L70" i="128"/>
  <c r="K70" i="128"/>
  <c r="J70" i="128"/>
  <c r="I70" i="128"/>
  <c r="H70" i="128"/>
  <c r="G70" i="128"/>
  <c r="F70" i="128"/>
  <c r="E70" i="128"/>
  <c r="D70" i="128"/>
  <c r="R64" i="128"/>
  <c r="Q64" i="128"/>
  <c r="Q62" i="128" s="1"/>
  <c r="P64" i="128"/>
  <c r="O64" i="128"/>
  <c r="N64" i="128"/>
  <c r="M64" i="128"/>
  <c r="L64" i="128"/>
  <c r="K64" i="128"/>
  <c r="J64" i="128"/>
  <c r="I64" i="128"/>
  <c r="H64" i="128"/>
  <c r="G64" i="128"/>
  <c r="F64" i="128"/>
  <c r="E64" i="128"/>
  <c r="D64" i="128"/>
  <c r="R52" i="128"/>
  <c r="Q52" i="128"/>
  <c r="P52" i="128"/>
  <c r="O52" i="128"/>
  <c r="O50" i="128" s="1"/>
  <c r="N52" i="128"/>
  <c r="M52" i="128"/>
  <c r="L52" i="128"/>
  <c r="K52" i="128"/>
  <c r="J52" i="128"/>
  <c r="I52" i="128"/>
  <c r="H52" i="128"/>
  <c r="G52" i="128"/>
  <c r="F52" i="128"/>
  <c r="E52" i="128"/>
  <c r="E50" i="128" s="1"/>
  <c r="D52" i="128"/>
  <c r="R31" i="128"/>
  <c r="Q31" i="128"/>
  <c r="P31" i="128"/>
  <c r="P29" i="128" s="1"/>
  <c r="O31" i="128"/>
  <c r="N31" i="128"/>
  <c r="M31" i="128"/>
  <c r="L31" i="128"/>
  <c r="K31" i="128"/>
  <c r="J31" i="128"/>
  <c r="I31" i="128"/>
  <c r="H31" i="128"/>
  <c r="G31" i="128"/>
  <c r="F31" i="128"/>
  <c r="E31" i="128"/>
  <c r="D31" i="128"/>
  <c r="A117" i="128"/>
  <c r="U115" i="128"/>
  <c r="A115" i="128"/>
  <c r="U113" i="128"/>
  <c r="A113" i="128"/>
  <c r="U100" i="128"/>
  <c r="A100" i="128"/>
  <c r="U98" i="128"/>
  <c r="A98" i="128"/>
  <c r="U87" i="128"/>
  <c r="A87" i="128"/>
  <c r="U56" i="128"/>
  <c r="A56" i="128"/>
  <c r="U43" i="128"/>
  <c r="A43" i="128"/>
  <c r="U39" i="128"/>
  <c r="A39" i="128"/>
  <c r="U23" i="128"/>
  <c r="A23" i="128"/>
  <c r="U22" i="128"/>
  <c r="A22" i="128"/>
  <c r="U21" i="128"/>
  <c r="A21" i="128"/>
  <c r="U19" i="128"/>
  <c r="A19" i="128"/>
  <c r="U16" i="128"/>
  <c r="A16" i="128"/>
  <c r="U14" i="128"/>
  <c r="A14" i="128"/>
  <c r="U11" i="128"/>
  <c r="A11" i="128"/>
  <c r="U117" i="128"/>
  <c r="U58" i="128"/>
  <c r="U45" i="128"/>
  <c r="U25" i="128"/>
  <c r="U4" i="128"/>
  <c r="A58" i="128"/>
  <c r="A45" i="128"/>
  <c r="A25" i="128"/>
  <c r="A4" i="128"/>
  <c r="AM116" i="128"/>
  <c r="AL112" i="128"/>
  <c r="AK112" i="128"/>
  <c r="AJ112" i="128"/>
  <c r="AI112" i="128"/>
  <c r="AH112" i="128"/>
  <c r="AG112" i="128"/>
  <c r="AF112" i="128"/>
  <c r="AE112" i="128"/>
  <c r="AD112" i="128"/>
  <c r="AC112" i="128"/>
  <c r="AB112" i="128"/>
  <c r="AA112" i="128"/>
  <c r="Z112" i="128"/>
  <c r="Y112" i="128"/>
  <c r="X112" i="128"/>
  <c r="AL111" i="128"/>
  <c r="AK111" i="128"/>
  <c r="AJ111" i="128"/>
  <c r="AI111" i="128"/>
  <c r="AH111" i="128"/>
  <c r="AG111" i="128"/>
  <c r="AF111" i="128"/>
  <c r="AE111" i="128"/>
  <c r="AD111" i="128"/>
  <c r="AC111" i="128"/>
  <c r="AB111" i="128"/>
  <c r="AA111" i="128"/>
  <c r="Z111" i="128"/>
  <c r="Y111" i="128"/>
  <c r="X111" i="128"/>
  <c r="AL110" i="128"/>
  <c r="AK110" i="128"/>
  <c r="AJ110" i="128"/>
  <c r="AI110" i="128"/>
  <c r="AH110" i="128"/>
  <c r="AG110" i="128"/>
  <c r="AF110" i="128"/>
  <c r="AE110" i="128"/>
  <c r="AD110" i="128"/>
  <c r="AC110" i="128"/>
  <c r="AB110" i="128"/>
  <c r="AA110" i="128"/>
  <c r="Z110" i="128"/>
  <c r="Y110" i="128"/>
  <c r="AM109" i="128"/>
  <c r="AM108" i="128"/>
  <c r="AM107" i="128"/>
  <c r="AM106" i="128"/>
  <c r="AM105" i="128"/>
  <c r="AM102" i="128"/>
  <c r="AM97" i="128"/>
  <c r="AM96" i="128"/>
  <c r="AM95" i="128"/>
  <c r="AM94" i="128"/>
  <c r="AM93" i="128"/>
  <c r="AM92" i="128"/>
  <c r="AC98" i="128" s="1"/>
  <c r="AM91" i="128"/>
  <c r="AM90" i="128"/>
  <c r="AM86" i="128"/>
  <c r="AM85" i="128"/>
  <c r="AM84" i="128"/>
  <c r="AM83" i="128"/>
  <c r="AM82" i="128"/>
  <c r="AM81" i="128"/>
  <c r="AL80" i="128"/>
  <c r="AK80" i="128"/>
  <c r="AJ80" i="128"/>
  <c r="AI80" i="128"/>
  <c r="AH80" i="128"/>
  <c r="AG80" i="128"/>
  <c r="AF80" i="128"/>
  <c r="AE80" i="128"/>
  <c r="AD80" i="128"/>
  <c r="AC80" i="128"/>
  <c r="AB80" i="128"/>
  <c r="AA80" i="128"/>
  <c r="Z80" i="128"/>
  <c r="Y80" i="128"/>
  <c r="X80" i="128"/>
  <c r="AM79" i="128"/>
  <c r="AM78" i="128"/>
  <c r="AL77" i="128"/>
  <c r="AK77" i="128"/>
  <c r="AJ77" i="128"/>
  <c r="AI77" i="128"/>
  <c r="AH77" i="128"/>
  <c r="AG77" i="128"/>
  <c r="AF77" i="128"/>
  <c r="AE77" i="128"/>
  <c r="AD77" i="128"/>
  <c r="AC77" i="128"/>
  <c r="AB77" i="128"/>
  <c r="AA77" i="128"/>
  <c r="Z77" i="128"/>
  <c r="Y77" i="128"/>
  <c r="X77" i="128"/>
  <c r="AM77" i="128" s="1"/>
  <c r="AM76" i="128"/>
  <c r="AM75" i="128"/>
  <c r="AL74" i="128"/>
  <c r="AK74" i="128"/>
  <c r="AJ74" i="128"/>
  <c r="AI74" i="128"/>
  <c r="AH74" i="128"/>
  <c r="AG74" i="128"/>
  <c r="AF74" i="128"/>
  <c r="AE74" i="128"/>
  <c r="AD74" i="128"/>
  <c r="AC74" i="128"/>
  <c r="AB74" i="128"/>
  <c r="AA74" i="128"/>
  <c r="Z74" i="128"/>
  <c r="Y74" i="128"/>
  <c r="X74" i="128"/>
  <c r="AM72" i="128"/>
  <c r="AL71" i="128"/>
  <c r="AK71" i="128"/>
  <c r="AJ71" i="128"/>
  <c r="AI71" i="128"/>
  <c r="AH71" i="128"/>
  <c r="AG71" i="128"/>
  <c r="AF71" i="128"/>
  <c r="AE71" i="128"/>
  <c r="AD71" i="128"/>
  <c r="AC71" i="128"/>
  <c r="AB71" i="128"/>
  <c r="AA71" i="128"/>
  <c r="Z71" i="128"/>
  <c r="Y71" i="128"/>
  <c r="X71" i="128"/>
  <c r="AM69" i="128"/>
  <c r="AM73" i="128" s="1"/>
  <c r="AM68" i="128"/>
  <c r="AM66" i="128"/>
  <c r="AM65" i="128"/>
  <c r="AM63" i="128"/>
  <c r="AM61" i="128"/>
  <c r="AM60" i="128"/>
  <c r="AM59" i="128"/>
  <c r="AM55" i="128"/>
  <c r="AM53" i="128"/>
  <c r="AM51" i="128"/>
  <c r="AM49" i="128"/>
  <c r="AM48" i="128"/>
  <c r="AM47" i="128"/>
  <c r="AM46" i="128"/>
  <c r="AM42" i="128"/>
  <c r="AM38" i="128"/>
  <c r="AM37" i="128"/>
  <c r="AM36" i="128"/>
  <c r="AM35" i="128"/>
  <c r="AM34" i="128"/>
  <c r="AM33" i="128"/>
  <c r="AM32" i="128"/>
  <c r="AM30" i="128"/>
  <c r="AM28" i="128"/>
  <c r="AM27" i="128"/>
  <c r="AM26" i="128"/>
  <c r="AM8" i="128"/>
  <c r="AM5" i="128"/>
  <c r="S67" i="127"/>
  <c r="R67" i="127"/>
  <c r="Q67" i="127"/>
  <c r="P67" i="127"/>
  <c r="O67" i="127"/>
  <c r="N67" i="127"/>
  <c r="M67" i="127"/>
  <c r="L67" i="127"/>
  <c r="K67" i="127"/>
  <c r="J67" i="127"/>
  <c r="I67" i="127"/>
  <c r="H67" i="127"/>
  <c r="G67" i="127"/>
  <c r="F67" i="127"/>
  <c r="E67" i="127"/>
  <c r="D67" i="127"/>
  <c r="C67" i="127"/>
  <c r="S66" i="127"/>
  <c r="R66" i="127"/>
  <c r="Q66" i="127"/>
  <c r="P66" i="127"/>
  <c r="O66" i="127"/>
  <c r="N66" i="127"/>
  <c r="M66" i="127"/>
  <c r="L66" i="127"/>
  <c r="K66" i="127"/>
  <c r="J66" i="127"/>
  <c r="I66" i="127"/>
  <c r="H66" i="127"/>
  <c r="G66" i="127"/>
  <c r="F66" i="127"/>
  <c r="E66" i="127"/>
  <c r="D66" i="127"/>
  <c r="C66" i="127"/>
  <c r="S65" i="127"/>
  <c r="R65" i="127"/>
  <c r="Q65" i="127"/>
  <c r="P65" i="127"/>
  <c r="O65" i="127"/>
  <c r="N65" i="127"/>
  <c r="M65" i="127"/>
  <c r="L65" i="127"/>
  <c r="K65" i="127"/>
  <c r="J65" i="127"/>
  <c r="I65" i="127"/>
  <c r="H65" i="127"/>
  <c r="G65" i="127"/>
  <c r="F65" i="127"/>
  <c r="E65" i="127"/>
  <c r="D65" i="127"/>
  <c r="C65" i="127"/>
  <c r="S64" i="127"/>
  <c r="R64" i="127"/>
  <c r="Q64" i="127"/>
  <c r="P64" i="127"/>
  <c r="O64" i="127"/>
  <c r="N64" i="127"/>
  <c r="M64" i="127"/>
  <c r="L64" i="127"/>
  <c r="K64" i="127"/>
  <c r="J64" i="127"/>
  <c r="I64" i="127"/>
  <c r="H64" i="127"/>
  <c r="G64" i="127"/>
  <c r="F64" i="127"/>
  <c r="E64" i="127"/>
  <c r="D64" i="127"/>
  <c r="C64" i="127"/>
  <c r="S63" i="127"/>
  <c r="R63" i="127"/>
  <c r="Q63" i="127"/>
  <c r="P63" i="127"/>
  <c r="O63" i="127"/>
  <c r="N63" i="127"/>
  <c r="M63" i="127"/>
  <c r="L63" i="127"/>
  <c r="K63" i="127"/>
  <c r="J63" i="127"/>
  <c r="I63" i="127"/>
  <c r="H63" i="127"/>
  <c r="G63" i="127"/>
  <c r="F63" i="127"/>
  <c r="E63" i="127"/>
  <c r="D63" i="127"/>
  <c r="C63" i="127"/>
  <c r="S62" i="127"/>
  <c r="R62" i="127"/>
  <c r="Q62" i="127"/>
  <c r="P62" i="127"/>
  <c r="O62" i="127"/>
  <c r="N62" i="127"/>
  <c r="M62" i="127"/>
  <c r="L62" i="127"/>
  <c r="K62" i="127"/>
  <c r="J62" i="127"/>
  <c r="I62" i="127"/>
  <c r="H62" i="127"/>
  <c r="G62" i="127"/>
  <c r="F62" i="127"/>
  <c r="E62" i="127"/>
  <c r="D62" i="127"/>
  <c r="C62" i="127"/>
  <c r="S61" i="127"/>
  <c r="R61" i="127"/>
  <c r="Q61" i="127"/>
  <c r="P61" i="127"/>
  <c r="O61" i="127"/>
  <c r="N61" i="127"/>
  <c r="M61" i="127"/>
  <c r="L61" i="127"/>
  <c r="K61" i="127"/>
  <c r="J61" i="127"/>
  <c r="I61" i="127"/>
  <c r="H61" i="127"/>
  <c r="G61" i="127"/>
  <c r="F61" i="127"/>
  <c r="E61" i="127"/>
  <c r="D61" i="127"/>
  <c r="C61" i="127"/>
  <c r="S60" i="127"/>
  <c r="R60" i="127"/>
  <c r="Q60" i="127"/>
  <c r="P60" i="127"/>
  <c r="O60" i="127"/>
  <c r="N60" i="127"/>
  <c r="M60" i="127"/>
  <c r="L60" i="127"/>
  <c r="K60" i="127"/>
  <c r="J60" i="127"/>
  <c r="I60" i="127"/>
  <c r="H60" i="127"/>
  <c r="G60" i="127"/>
  <c r="F60" i="127"/>
  <c r="E60" i="127"/>
  <c r="D60" i="127"/>
  <c r="C60" i="127"/>
  <c r="C59" i="127"/>
  <c r="S58" i="127"/>
  <c r="R58" i="127"/>
  <c r="Q58" i="127"/>
  <c r="P58" i="127"/>
  <c r="O58" i="127"/>
  <c r="N58" i="127"/>
  <c r="M58" i="127"/>
  <c r="L58" i="127"/>
  <c r="K58" i="127"/>
  <c r="J58" i="127"/>
  <c r="I58" i="127"/>
  <c r="H58" i="127"/>
  <c r="G58" i="127"/>
  <c r="F58" i="127"/>
  <c r="E58" i="127"/>
  <c r="D58" i="127"/>
  <c r="C58" i="127"/>
  <c r="S57" i="127"/>
  <c r="R57" i="127"/>
  <c r="Q57" i="127"/>
  <c r="P57" i="127"/>
  <c r="O57" i="127"/>
  <c r="N57" i="127"/>
  <c r="M57" i="127"/>
  <c r="L57" i="127"/>
  <c r="K57" i="127"/>
  <c r="J57" i="127"/>
  <c r="I57" i="127"/>
  <c r="H57" i="127"/>
  <c r="G57" i="127"/>
  <c r="F57" i="127"/>
  <c r="E57" i="127"/>
  <c r="D57" i="127"/>
  <c r="C57" i="127"/>
  <c r="C56" i="127"/>
  <c r="S55" i="127"/>
  <c r="R55" i="127"/>
  <c r="Q55" i="127"/>
  <c r="P55" i="127"/>
  <c r="O55" i="127"/>
  <c r="N55" i="127"/>
  <c r="M55" i="127"/>
  <c r="L55" i="127"/>
  <c r="K55" i="127"/>
  <c r="J55" i="127"/>
  <c r="I55" i="127"/>
  <c r="H55" i="127"/>
  <c r="G55" i="127"/>
  <c r="F55" i="127"/>
  <c r="E55" i="127"/>
  <c r="D55" i="127"/>
  <c r="C55" i="127"/>
  <c r="S54" i="127"/>
  <c r="R54" i="127"/>
  <c r="Q54" i="127"/>
  <c r="P54" i="127"/>
  <c r="O54" i="127"/>
  <c r="N54" i="127"/>
  <c r="M54" i="127"/>
  <c r="L54" i="127"/>
  <c r="K54" i="127"/>
  <c r="J54" i="127"/>
  <c r="I54" i="127"/>
  <c r="H54" i="127"/>
  <c r="G54" i="127"/>
  <c r="F54" i="127"/>
  <c r="E54" i="127"/>
  <c r="D54" i="127"/>
  <c r="C54" i="127"/>
  <c r="S53" i="127"/>
  <c r="R53" i="127"/>
  <c r="Q53" i="127"/>
  <c r="P53" i="127"/>
  <c r="O53" i="127"/>
  <c r="N53" i="127"/>
  <c r="M53" i="127"/>
  <c r="L53" i="127"/>
  <c r="K53" i="127"/>
  <c r="J53" i="127"/>
  <c r="I53" i="127"/>
  <c r="H53" i="127"/>
  <c r="G53" i="127"/>
  <c r="F53" i="127"/>
  <c r="E53" i="127"/>
  <c r="D53" i="127"/>
  <c r="C53" i="127"/>
  <c r="S49" i="127"/>
  <c r="R49" i="127"/>
  <c r="Q49" i="127"/>
  <c r="P49" i="127"/>
  <c r="O49" i="127"/>
  <c r="N49" i="127"/>
  <c r="M49" i="127"/>
  <c r="L49" i="127"/>
  <c r="K49" i="127"/>
  <c r="J49" i="127"/>
  <c r="I49" i="127"/>
  <c r="H49" i="127"/>
  <c r="G49" i="127"/>
  <c r="F49" i="127"/>
  <c r="E49" i="127"/>
  <c r="D49" i="127"/>
  <c r="C49" i="127"/>
  <c r="S48" i="127"/>
  <c r="R48" i="127"/>
  <c r="Q48" i="127"/>
  <c r="P48" i="127"/>
  <c r="O48" i="127"/>
  <c r="N48" i="127"/>
  <c r="M48" i="127"/>
  <c r="L48" i="127"/>
  <c r="K48" i="127"/>
  <c r="J48" i="127"/>
  <c r="I48" i="127"/>
  <c r="H48" i="127"/>
  <c r="G48" i="127"/>
  <c r="F48" i="127"/>
  <c r="E48" i="127"/>
  <c r="D48" i="127"/>
  <c r="C48" i="127"/>
  <c r="S47" i="127"/>
  <c r="R47" i="127"/>
  <c r="Q47" i="127"/>
  <c r="P47" i="127"/>
  <c r="O47" i="127"/>
  <c r="N47" i="127"/>
  <c r="M47" i="127"/>
  <c r="L47" i="127"/>
  <c r="K47" i="127"/>
  <c r="J47" i="127"/>
  <c r="I47" i="127"/>
  <c r="H47" i="127"/>
  <c r="G47" i="127"/>
  <c r="F47" i="127"/>
  <c r="E47" i="127"/>
  <c r="D47" i="127"/>
  <c r="C47" i="127"/>
  <c r="C46" i="127"/>
  <c r="S45" i="127"/>
  <c r="R45" i="127"/>
  <c r="Q45" i="127"/>
  <c r="P45" i="127"/>
  <c r="O45" i="127"/>
  <c r="N45" i="127"/>
  <c r="M45" i="127"/>
  <c r="L45" i="127"/>
  <c r="K45" i="127"/>
  <c r="J45" i="127"/>
  <c r="I45" i="127"/>
  <c r="H45" i="127"/>
  <c r="G45" i="127"/>
  <c r="F45" i="127"/>
  <c r="E45" i="127"/>
  <c r="D45" i="127"/>
  <c r="C45" i="127"/>
  <c r="S44" i="127"/>
  <c r="R44" i="127"/>
  <c r="Q44" i="127"/>
  <c r="P44" i="127"/>
  <c r="O44" i="127"/>
  <c r="N44" i="127"/>
  <c r="M44" i="127"/>
  <c r="L44" i="127"/>
  <c r="K44" i="127"/>
  <c r="J44" i="127"/>
  <c r="I44" i="127"/>
  <c r="H44" i="127"/>
  <c r="G44" i="127"/>
  <c r="F44" i="127"/>
  <c r="E44" i="127"/>
  <c r="D44" i="127"/>
  <c r="C44" i="127"/>
  <c r="S43" i="127"/>
  <c r="R43" i="127"/>
  <c r="Q43" i="127"/>
  <c r="P43" i="127"/>
  <c r="O43" i="127"/>
  <c r="N43" i="127"/>
  <c r="M43" i="127"/>
  <c r="L43" i="127"/>
  <c r="K43" i="127"/>
  <c r="J43" i="127"/>
  <c r="I43" i="127"/>
  <c r="H43" i="127"/>
  <c r="G43" i="127"/>
  <c r="F43" i="127"/>
  <c r="E43" i="127"/>
  <c r="D43" i="127"/>
  <c r="C43" i="127"/>
  <c r="S42" i="127"/>
  <c r="R42" i="127"/>
  <c r="Q42" i="127"/>
  <c r="P42" i="127"/>
  <c r="O42" i="127"/>
  <c r="N42" i="127"/>
  <c r="M42" i="127"/>
  <c r="L42" i="127"/>
  <c r="K42" i="127"/>
  <c r="J42" i="127"/>
  <c r="I42" i="127"/>
  <c r="H42" i="127"/>
  <c r="G42" i="127"/>
  <c r="F42" i="127"/>
  <c r="E42" i="127"/>
  <c r="D42" i="127"/>
  <c r="C42" i="127"/>
  <c r="A42" i="127"/>
  <c r="R38" i="127"/>
  <c r="Q38" i="127"/>
  <c r="P38" i="127"/>
  <c r="O38" i="127"/>
  <c r="N38" i="127"/>
  <c r="M38" i="127"/>
  <c r="L38" i="127"/>
  <c r="K38" i="127"/>
  <c r="J38" i="127"/>
  <c r="I38" i="127"/>
  <c r="H38" i="127"/>
  <c r="G38" i="127"/>
  <c r="F38" i="127"/>
  <c r="E38" i="127"/>
  <c r="D38" i="127"/>
  <c r="C38" i="127"/>
  <c r="A38" i="127"/>
  <c r="C37" i="127"/>
  <c r="A37" i="127"/>
  <c r="S34" i="127"/>
  <c r="R34" i="127"/>
  <c r="Q34" i="127"/>
  <c r="P34" i="127"/>
  <c r="O34" i="127"/>
  <c r="N34" i="127"/>
  <c r="M34" i="127"/>
  <c r="L34" i="127"/>
  <c r="K34" i="127"/>
  <c r="J34" i="127"/>
  <c r="I34" i="127"/>
  <c r="H34" i="127"/>
  <c r="G34" i="127"/>
  <c r="F34" i="127"/>
  <c r="E34" i="127"/>
  <c r="D34" i="127"/>
  <c r="C34" i="127"/>
  <c r="S33" i="127"/>
  <c r="R33" i="127"/>
  <c r="Q33" i="127"/>
  <c r="P33" i="127"/>
  <c r="O33" i="127"/>
  <c r="N33" i="127"/>
  <c r="M33" i="127"/>
  <c r="L33" i="127"/>
  <c r="K33" i="127"/>
  <c r="J33" i="127"/>
  <c r="I33" i="127"/>
  <c r="H33" i="127"/>
  <c r="G33" i="127"/>
  <c r="F33" i="127"/>
  <c r="E33" i="127"/>
  <c r="D33" i="127"/>
  <c r="C33" i="127"/>
  <c r="S32" i="127"/>
  <c r="R32" i="127"/>
  <c r="Q32" i="127"/>
  <c r="P32" i="127"/>
  <c r="O32" i="127"/>
  <c r="N32" i="127"/>
  <c r="M32" i="127"/>
  <c r="L32" i="127"/>
  <c r="K32" i="127"/>
  <c r="J32" i="127"/>
  <c r="I32" i="127"/>
  <c r="H32" i="127"/>
  <c r="G32" i="127"/>
  <c r="F32" i="127"/>
  <c r="E32" i="127"/>
  <c r="D32" i="127"/>
  <c r="C32" i="127"/>
  <c r="S31" i="127"/>
  <c r="R31" i="127"/>
  <c r="Q31" i="127"/>
  <c r="P31" i="127"/>
  <c r="O31" i="127"/>
  <c r="N31" i="127"/>
  <c r="M31" i="127"/>
  <c r="L31" i="127"/>
  <c r="K31" i="127"/>
  <c r="J31" i="127"/>
  <c r="I31" i="127"/>
  <c r="H31" i="127"/>
  <c r="G31" i="127"/>
  <c r="F31" i="127"/>
  <c r="E31" i="127"/>
  <c r="D31" i="127"/>
  <c r="C31" i="127"/>
  <c r="S30" i="127"/>
  <c r="R30" i="127"/>
  <c r="Q30" i="127"/>
  <c r="P30" i="127"/>
  <c r="O30" i="127"/>
  <c r="N30" i="127"/>
  <c r="M30" i="127"/>
  <c r="L30" i="127"/>
  <c r="K30" i="127"/>
  <c r="J30" i="127"/>
  <c r="I30" i="127"/>
  <c r="H30" i="127"/>
  <c r="G30" i="127"/>
  <c r="F30" i="127"/>
  <c r="E30" i="127"/>
  <c r="D30" i="127"/>
  <c r="C30" i="127"/>
  <c r="S29" i="127"/>
  <c r="R29" i="127"/>
  <c r="Q29" i="127"/>
  <c r="P29" i="127"/>
  <c r="O29" i="127"/>
  <c r="N29" i="127"/>
  <c r="M29" i="127"/>
  <c r="L29" i="127"/>
  <c r="K29" i="127"/>
  <c r="J29" i="127"/>
  <c r="I29" i="127"/>
  <c r="H29" i="127"/>
  <c r="G29" i="127"/>
  <c r="F29" i="127"/>
  <c r="E29" i="127"/>
  <c r="D29" i="127"/>
  <c r="C29" i="127"/>
  <c r="S28" i="127"/>
  <c r="R28" i="127"/>
  <c r="Q28" i="127"/>
  <c r="P28" i="127"/>
  <c r="O28" i="127"/>
  <c r="N28" i="127"/>
  <c r="M28" i="127"/>
  <c r="L28" i="127"/>
  <c r="K28" i="127"/>
  <c r="J28" i="127"/>
  <c r="I28" i="127"/>
  <c r="H28" i="127"/>
  <c r="G28" i="127"/>
  <c r="F28" i="127"/>
  <c r="E28" i="127"/>
  <c r="D28" i="127"/>
  <c r="C28" i="127"/>
  <c r="C27" i="127"/>
  <c r="S26" i="127"/>
  <c r="R26" i="127"/>
  <c r="Q26" i="127"/>
  <c r="P26" i="127"/>
  <c r="O26" i="127"/>
  <c r="N26" i="127"/>
  <c r="M26" i="127"/>
  <c r="L26" i="127"/>
  <c r="K26" i="127"/>
  <c r="J26" i="127"/>
  <c r="I26" i="127"/>
  <c r="H26" i="127"/>
  <c r="G26" i="127"/>
  <c r="F26" i="127"/>
  <c r="E26" i="127"/>
  <c r="D26" i="127"/>
  <c r="C26" i="127"/>
  <c r="S25" i="127"/>
  <c r="R25" i="127"/>
  <c r="Q25" i="127"/>
  <c r="P25" i="127"/>
  <c r="O25" i="127"/>
  <c r="N25" i="127"/>
  <c r="M25" i="127"/>
  <c r="L25" i="127"/>
  <c r="K25" i="127"/>
  <c r="J25" i="127"/>
  <c r="I25" i="127"/>
  <c r="H25" i="127"/>
  <c r="G25" i="127"/>
  <c r="F25" i="127"/>
  <c r="E25" i="127"/>
  <c r="D25" i="127"/>
  <c r="C25" i="127"/>
  <c r="S24" i="127"/>
  <c r="R24" i="127"/>
  <c r="Q24" i="127"/>
  <c r="P24" i="127"/>
  <c r="O24" i="127"/>
  <c r="N24" i="127"/>
  <c r="M24" i="127"/>
  <c r="L24" i="127"/>
  <c r="K24" i="127"/>
  <c r="J24" i="127"/>
  <c r="I24" i="127"/>
  <c r="H24" i="127"/>
  <c r="G24" i="127"/>
  <c r="F24" i="127"/>
  <c r="E24" i="127"/>
  <c r="D24" i="127"/>
  <c r="C24" i="127"/>
  <c r="S6" i="127"/>
  <c r="R6" i="127"/>
  <c r="Q6" i="127"/>
  <c r="P6" i="127"/>
  <c r="O6" i="127"/>
  <c r="N6" i="127"/>
  <c r="M6" i="127"/>
  <c r="L6" i="127"/>
  <c r="K6" i="127"/>
  <c r="J6" i="127"/>
  <c r="I6" i="127"/>
  <c r="H6" i="127"/>
  <c r="G6" i="127"/>
  <c r="F6" i="127"/>
  <c r="E6" i="127"/>
  <c r="D6" i="127"/>
  <c r="C6" i="127"/>
  <c r="S5" i="127"/>
  <c r="R5" i="127"/>
  <c r="Q5" i="127"/>
  <c r="P5" i="127"/>
  <c r="O5" i="127"/>
  <c r="N5" i="127"/>
  <c r="M5" i="127"/>
  <c r="L5" i="127"/>
  <c r="K5" i="127"/>
  <c r="J5" i="127"/>
  <c r="I5" i="127"/>
  <c r="H5" i="127"/>
  <c r="G5" i="127"/>
  <c r="F5" i="127"/>
  <c r="E5" i="127"/>
  <c r="D5" i="127"/>
  <c r="C5" i="127"/>
  <c r="R97" i="127"/>
  <c r="Q97" i="127"/>
  <c r="P97" i="127"/>
  <c r="O97" i="127"/>
  <c r="N97" i="127"/>
  <c r="M97" i="127"/>
  <c r="L97" i="127"/>
  <c r="K97" i="127"/>
  <c r="J97" i="127"/>
  <c r="I97" i="127"/>
  <c r="H97" i="127"/>
  <c r="G97" i="127"/>
  <c r="F97" i="127"/>
  <c r="E97" i="127"/>
  <c r="D97" i="127"/>
  <c r="C97" i="127"/>
  <c r="A97" i="127"/>
  <c r="C96" i="127"/>
  <c r="S93" i="127"/>
  <c r="R93" i="127"/>
  <c r="Q93" i="127"/>
  <c r="P93" i="127"/>
  <c r="O93" i="127"/>
  <c r="N93" i="127"/>
  <c r="M93" i="127"/>
  <c r="L93" i="127"/>
  <c r="K93" i="127"/>
  <c r="J93" i="127"/>
  <c r="I93" i="127"/>
  <c r="H93" i="127"/>
  <c r="G93" i="127"/>
  <c r="F93" i="127"/>
  <c r="E93" i="127"/>
  <c r="D93" i="127"/>
  <c r="C93" i="127"/>
  <c r="S92" i="127"/>
  <c r="R92" i="127"/>
  <c r="Q92" i="127"/>
  <c r="P92" i="127"/>
  <c r="O92" i="127"/>
  <c r="N92" i="127"/>
  <c r="M92" i="127"/>
  <c r="L92" i="127"/>
  <c r="K92" i="127"/>
  <c r="J92" i="127"/>
  <c r="I92" i="127"/>
  <c r="H92" i="127"/>
  <c r="G92" i="127"/>
  <c r="F92" i="127"/>
  <c r="E92" i="127"/>
  <c r="D92" i="127"/>
  <c r="C92" i="127"/>
  <c r="S91" i="127"/>
  <c r="R91" i="127"/>
  <c r="Q91" i="127"/>
  <c r="P91" i="127"/>
  <c r="O91" i="127"/>
  <c r="N91" i="127"/>
  <c r="M91" i="127"/>
  <c r="L91" i="127"/>
  <c r="K91" i="127"/>
  <c r="J91" i="127"/>
  <c r="I91" i="127"/>
  <c r="H91" i="127"/>
  <c r="G91" i="127"/>
  <c r="F91" i="127"/>
  <c r="E91" i="127"/>
  <c r="D91" i="127"/>
  <c r="C91" i="127"/>
  <c r="S90" i="127"/>
  <c r="R90" i="127"/>
  <c r="Q90" i="127"/>
  <c r="P90" i="127"/>
  <c r="O90" i="127"/>
  <c r="N90" i="127"/>
  <c r="M90" i="127"/>
  <c r="L90" i="127"/>
  <c r="K90" i="127"/>
  <c r="J90" i="127"/>
  <c r="I90" i="127"/>
  <c r="H90" i="127"/>
  <c r="G90" i="127"/>
  <c r="F90" i="127"/>
  <c r="E90" i="127"/>
  <c r="D90" i="127"/>
  <c r="C90" i="127"/>
  <c r="S89" i="127"/>
  <c r="R89" i="127"/>
  <c r="Q89" i="127"/>
  <c r="P89" i="127"/>
  <c r="O89" i="127"/>
  <c r="N89" i="127"/>
  <c r="M89" i="127"/>
  <c r="L89" i="127"/>
  <c r="K89" i="127"/>
  <c r="J89" i="127"/>
  <c r="I89" i="127"/>
  <c r="H89" i="127"/>
  <c r="G89" i="127"/>
  <c r="F89" i="127"/>
  <c r="E89" i="127"/>
  <c r="D89" i="127"/>
  <c r="C89" i="127"/>
  <c r="S88" i="127"/>
  <c r="R88" i="127"/>
  <c r="Q88" i="127"/>
  <c r="P88" i="127"/>
  <c r="O88" i="127"/>
  <c r="N88" i="127"/>
  <c r="M88" i="127"/>
  <c r="L88" i="127"/>
  <c r="K88" i="127"/>
  <c r="J88" i="127"/>
  <c r="I88" i="127"/>
  <c r="H88" i="127"/>
  <c r="G88" i="127"/>
  <c r="F88" i="127"/>
  <c r="E88" i="127"/>
  <c r="D88" i="127"/>
  <c r="C88" i="127"/>
  <c r="S87" i="127"/>
  <c r="R87" i="127"/>
  <c r="Q87" i="127"/>
  <c r="P87" i="127"/>
  <c r="O87" i="127"/>
  <c r="N87" i="127"/>
  <c r="M87" i="127"/>
  <c r="L87" i="127"/>
  <c r="K87" i="127"/>
  <c r="J87" i="127"/>
  <c r="I87" i="127"/>
  <c r="H87" i="127"/>
  <c r="G87" i="127"/>
  <c r="F87" i="127"/>
  <c r="E87" i="127"/>
  <c r="D87" i="127"/>
  <c r="C87" i="127"/>
  <c r="S86" i="127"/>
  <c r="R86" i="127"/>
  <c r="Q86" i="127"/>
  <c r="P86" i="127"/>
  <c r="O86" i="127"/>
  <c r="N86" i="127"/>
  <c r="M86" i="127"/>
  <c r="L86" i="127"/>
  <c r="K86" i="127"/>
  <c r="J86" i="127"/>
  <c r="I86" i="127"/>
  <c r="H86" i="127"/>
  <c r="G86" i="127"/>
  <c r="F86" i="127"/>
  <c r="E86" i="127"/>
  <c r="D86" i="127"/>
  <c r="C86" i="127"/>
  <c r="C85" i="127"/>
  <c r="S81" i="127"/>
  <c r="R81" i="127"/>
  <c r="Q81" i="127"/>
  <c r="P81" i="127"/>
  <c r="O81" i="127"/>
  <c r="N81" i="127"/>
  <c r="M81" i="127"/>
  <c r="L81" i="127"/>
  <c r="K81" i="127"/>
  <c r="J81" i="127"/>
  <c r="I81" i="127"/>
  <c r="H81" i="127"/>
  <c r="G81" i="127"/>
  <c r="F81" i="127"/>
  <c r="E81" i="127"/>
  <c r="D81" i="127"/>
  <c r="C81" i="127"/>
  <c r="S80" i="127"/>
  <c r="R80" i="127"/>
  <c r="Q80" i="127"/>
  <c r="P80" i="127"/>
  <c r="O80" i="127"/>
  <c r="N80" i="127"/>
  <c r="M80" i="127"/>
  <c r="L80" i="127"/>
  <c r="K80" i="127"/>
  <c r="J80" i="127"/>
  <c r="I80" i="127"/>
  <c r="H80" i="127"/>
  <c r="G80" i="127"/>
  <c r="F80" i="127"/>
  <c r="E80" i="127"/>
  <c r="D80" i="127"/>
  <c r="C80" i="127"/>
  <c r="S79" i="127"/>
  <c r="R79" i="127"/>
  <c r="Q79" i="127"/>
  <c r="P79" i="127"/>
  <c r="O79" i="127"/>
  <c r="N79" i="127"/>
  <c r="M79" i="127"/>
  <c r="L79" i="127"/>
  <c r="K79" i="127"/>
  <c r="J79" i="127"/>
  <c r="I79" i="127"/>
  <c r="H79" i="127"/>
  <c r="G79" i="127"/>
  <c r="F79" i="127"/>
  <c r="E79" i="127"/>
  <c r="D79" i="127"/>
  <c r="C79" i="127"/>
  <c r="S78" i="127"/>
  <c r="R78" i="127"/>
  <c r="Q78" i="127"/>
  <c r="P78" i="127"/>
  <c r="O78" i="127"/>
  <c r="N78" i="127"/>
  <c r="M78" i="127"/>
  <c r="L78" i="127"/>
  <c r="K78" i="127"/>
  <c r="J78" i="127"/>
  <c r="I78" i="127"/>
  <c r="H78" i="127"/>
  <c r="G78" i="127"/>
  <c r="F78" i="127"/>
  <c r="E78" i="127"/>
  <c r="D78" i="127"/>
  <c r="C78" i="127"/>
  <c r="S77" i="127"/>
  <c r="R77" i="127"/>
  <c r="Q77" i="127"/>
  <c r="P77" i="127"/>
  <c r="O77" i="127"/>
  <c r="N77" i="127"/>
  <c r="M77" i="127"/>
  <c r="L77" i="127"/>
  <c r="K77" i="127"/>
  <c r="J77" i="127"/>
  <c r="I77" i="127"/>
  <c r="H77" i="127"/>
  <c r="G77" i="127"/>
  <c r="F77" i="127"/>
  <c r="E77" i="127"/>
  <c r="D77" i="127"/>
  <c r="C77" i="127"/>
  <c r="S76" i="127"/>
  <c r="R76" i="127"/>
  <c r="Q76" i="127"/>
  <c r="P76" i="127"/>
  <c r="O76" i="127"/>
  <c r="N76" i="127"/>
  <c r="M76" i="127"/>
  <c r="L76" i="127"/>
  <c r="K76" i="127"/>
  <c r="J76" i="127"/>
  <c r="I76" i="127"/>
  <c r="H76" i="127"/>
  <c r="G76" i="127"/>
  <c r="F76" i="127"/>
  <c r="E76" i="127"/>
  <c r="D76" i="127"/>
  <c r="C76" i="127"/>
  <c r="S75" i="127"/>
  <c r="R75" i="127"/>
  <c r="Q75" i="127"/>
  <c r="P75" i="127"/>
  <c r="O75" i="127"/>
  <c r="N75" i="127"/>
  <c r="M75" i="127"/>
  <c r="L75" i="127"/>
  <c r="K75" i="127"/>
  <c r="J75" i="127"/>
  <c r="I75" i="127"/>
  <c r="H75" i="127"/>
  <c r="G75" i="127"/>
  <c r="F75" i="127"/>
  <c r="E75" i="127"/>
  <c r="D75" i="127"/>
  <c r="C75" i="127"/>
  <c r="S74" i="127"/>
  <c r="R74" i="127"/>
  <c r="Q74" i="127"/>
  <c r="P74" i="127"/>
  <c r="O74" i="127"/>
  <c r="N74" i="127"/>
  <c r="M74" i="127"/>
  <c r="L74" i="127"/>
  <c r="K74" i="127"/>
  <c r="J74" i="127"/>
  <c r="I74" i="127"/>
  <c r="H74" i="127"/>
  <c r="G74" i="127"/>
  <c r="F74" i="127"/>
  <c r="E74" i="127"/>
  <c r="D74" i="127"/>
  <c r="C74" i="127"/>
  <c r="A73" i="127"/>
  <c r="A52" i="127"/>
  <c r="A41" i="127"/>
  <c r="A23" i="127"/>
  <c r="A4" i="127"/>
  <c r="A75" i="126"/>
  <c r="A52" i="126"/>
  <c r="A33" i="126"/>
  <c r="A28" i="126"/>
  <c r="A16" i="126"/>
  <c r="A8" i="126"/>
  <c r="A98" i="126"/>
  <c r="A94" i="126"/>
  <c r="A90" i="126"/>
  <c r="R85" i="126"/>
  <c r="Q85" i="126"/>
  <c r="P85" i="126"/>
  <c r="O85" i="126"/>
  <c r="N85" i="126"/>
  <c r="M85" i="126"/>
  <c r="L85" i="126"/>
  <c r="K85" i="126"/>
  <c r="J85" i="126"/>
  <c r="I85" i="126"/>
  <c r="H85" i="126"/>
  <c r="G85" i="126"/>
  <c r="F85" i="126"/>
  <c r="E85" i="126"/>
  <c r="D85" i="126"/>
  <c r="D25" i="126"/>
  <c r="R22" i="126"/>
  <c r="Q22" i="126"/>
  <c r="P22" i="126"/>
  <c r="O22" i="126"/>
  <c r="N22" i="126"/>
  <c r="M22" i="126"/>
  <c r="L22" i="126"/>
  <c r="K22" i="126"/>
  <c r="J22" i="126"/>
  <c r="I22" i="126"/>
  <c r="H22" i="126"/>
  <c r="G22" i="126"/>
  <c r="F22" i="126"/>
  <c r="E22" i="126"/>
  <c r="D22" i="126"/>
  <c r="S25" i="126"/>
  <c r="R25" i="126"/>
  <c r="Q25" i="126"/>
  <c r="P25" i="126"/>
  <c r="O25" i="126"/>
  <c r="N25" i="126"/>
  <c r="M25" i="126"/>
  <c r="L25" i="126"/>
  <c r="K25" i="126"/>
  <c r="J25" i="126"/>
  <c r="I25" i="126"/>
  <c r="H25" i="126"/>
  <c r="G25" i="126"/>
  <c r="F25" i="126"/>
  <c r="F26" i="126" s="1"/>
  <c r="F20" i="124" s="1"/>
  <c r="E25" i="126"/>
  <c r="D12" i="122"/>
  <c r="D11" i="122"/>
  <c r="D10" i="122"/>
  <c r="D9" i="122"/>
  <c r="D8" i="122"/>
  <c r="D7" i="122"/>
  <c r="D6" i="122"/>
  <c r="D5" i="122"/>
  <c r="F12" i="122"/>
  <c r="F9" i="122"/>
  <c r="F8" i="122"/>
  <c r="F7" i="122"/>
  <c r="F6" i="122"/>
  <c r="F5" i="122"/>
  <c r="C13" i="122"/>
  <c r="C12" i="122"/>
  <c r="C11" i="122"/>
  <c r="C9" i="122"/>
  <c r="C8" i="122"/>
  <c r="C7" i="122"/>
  <c r="C5" i="122"/>
  <c r="A54" i="124"/>
  <c r="A48" i="124"/>
  <c r="A42" i="124"/>
  <c r="A36" i="124"/>
  <c r="A30" i="124"/>
  <c r="A24" i="124"/>
  <c r="A18" i="124"/>
  <c r="A12" i="124"/>
  <c r="A62" i="124"/>
  <c r="O57" i="124"/>
  <c r="O15" i="124"/>
  <c r="D14" i="124"/>
  <c r="S63" i="124"/>
  <c r="R63" i="124"/>
  <c r="Q63" i="124"/>
  <c r="P63" i="124"/>
  <c r="O63" i="124"/>
  <c r="N63" i="124"/>
  <c r="M63" i="124"/>
  <c r="L63" i="124"/>
  <c r="K63" i="124"/>
  <c r="J63" i="124"/>
  <c r="I63" i="124"/>
  <c r="H63" i="124"/>
  <c r="G63" i="124"/>
  <c r="F63" i="124"/>
  <c r="E63" i="124"/>
  <c r="D63" i="124"/>
  <c r="D64" i="124" s="1"/>
  <c r="R56" i="124"/>
  <c r="Q56" i="124"/>
  <c r="P56" i="124"/>
  <c r="O56" i="124"/>
  <c r="N56" i="124"/>
  <c r="M56" i="124"/>
  <c r="L56" i="124"/>
  <c r="K56" i="124"/>
  <c r="J56" i="124"/>
  <c r="I56" i="124"/>
  <c r="H56" i="124"/>
  <c r="G56" i="124"/>
  <c r="F56" i="124"/>
  <c r="E56" i="124"/>
  <c r="D56" i="124"/>
  <c r="R50" i="124"/>
  <c r="Q50" i="124"/>
  <c r="P50" i="124"/>
  <c r="O50" i="124"/>
  <c r="N50" i="124"/>
  <c r="M50" i="124"/>
  <c r="L50" i="124"/>
  <c r="K50" i="124"/>
  <c r="J50" i="124"/>
  <c r="I50" i="124"/>
  <c r="H50" i="124"/>
  <c r="G50" i="124"/>
  <c r="F50" i="124"/>
  <c r="E50" i="124"/>
  <c r="D50" i="124"/>
  <c r="R26" i="124"/>
  <c r="Q26" i="124"/>
  <c r="P26" i="124"/>
  <c r="O26" i="124"/>
  <c r="N26" i="124"/>
  <c r="M26" i="124"/>
  <c r="L26" i="124"/>
  <c r="K26" i="124"/>
  <c r="J26" i="124"/>
  <c r="I26" i="124"/>
  <c r="H26" i="124"/>
  <c r="G26" i="124"/>
  <c r="F26" i="124"/>
  <c r="E26" i="124"/>
  <c r="D26" i="124"/>
  <c r="R14" i="124"/>
  <c r="Q14" i="124"/>
  <c r="P14" i="124"/>
  <c r="O14" i="124"/>
  <c r="N14" i="124"/>
  <c r="M14" i="124"/>
  <c r="L14" i="124"/>
  <c r="K14" i="124"/>
  <c r="J14" i="124"/>
  <c r="I14" i="124"/>
  <c r="H14" i="124"/>
  <c r="G14" i="124"/>
  <c r="F14" i="124"/>
  <c r="E14" i="124"/>
  <c r="S15" i="132"/>
  <c r="S14" i="132"/>
  <c r="S13" i="132"/>
  <c r="P9" i="132"/>
  <c r="P10" i="132" s="1"/>
  <c r="P17" i="132" s="1"/>
  <c r="O9" i="132"/>
  <c r="O10" i="132" s="1"/>
  <c r="O17" i="132" s="1"/>
  <c r="N9" i="132"/>
  <c r="N10" i="132" s="1"/>
  <c r="N17" i="132" s="1"/>
  <c r="L9" i="132"/>
  <c r="L10" i="132" s="1"/>
  <c r="L17" i="132" s="1"/>
  <c r="H9" i="132"/>
  <c r="H10" i="132" s="1"/>
  <c r="H17" i="132" s="1"/>
  <c r="G9" i="132"/>
  <c r="G10" i="132" s="1"/>
  <c r="G17" i="132" s="1"/>
  <c r="F9" i="132"/>
  <c r="F10" i="132" s="1"/>
  <c r="F17" i="132" s="1"/>
  <c r="D9" i="132"/>
  <c r="D10" i="132" s="1"/>
  <c r="S8" i="132"/>
  <c r="M9" i="132" s="1"/>
  <c r="M10" i="132" s="1"/>
  <c r="M17" i="132" s="1"/>
  <c r="S7" i="132"/>
  <c r="S24" i="131"/>
  <c r="N25" i="131" s="1"/>
  <c r="S23" i="131"/>
  <c r="S22" i="131"/>
  <c r="R25" i="131" s="1"/>
  <c r="S20" i="131"/>
  <c r="R20" i="131"/>
  <c r="Q20" i="131"/>
  <c r="P20" i="131"/>
  <c r="O20" i="131"/>
  <c r="N20" i="131"/>
  <c r="M20" i="131"/>
  <c r="L20" i="131"/>
  <c r="K20" i="131"/>
  <c r="J20" i="131"/>
  <c r="I20" i="131"/>
  <c r="H20" i="131"/>
  <c r="G20" i="131"/>
  <c r="F20" i="131"/>
  <c r="E20" i="131"/>
  <c r="D20" i="131"/>
  <c r="R12" i="131"/>
  <c r="R14" i="131" s="1"/>
  <c r="Q12" i="131"/>
  <c r="Q14" i="131" s="1"/>
  <c r="P12" i="131"/>
  <c r="P14" i="131" s="1"/>
  <c r="O12" i="131"/>
  <c r="O14" i="131" s="1"/>
  <c r="N12" i="131"/>
  <c r="N14" i="131" s="1"/>
  <c r="M12" i="131"/>
  <c r="M14" i="131" s="1"/>
  <c r="L12" i="131"/>
  <c r="L14" i="131" s="1"/>
  <c r="K12" i="131"/>
  <c r="K14" i="131" s="1"/>
  <c r="J12" i="131"/>
  <c r="J14" i="131" s="1"/>
  <c r="I12" i="131"/>
  <c r="I14" i="131" s="1"/>
  <c r="H12" i="131"/>
  <c r="H14" i="131" s="1"/>
  <c r="G12" i="131"/>
  <c r="G14" i="131" s="1"/>
  <c r="F12" i="131"/>
  <c r="F14" i="131" s="1"/>
  <c r="E12" i="131"/>
  <c r="E14" i="131" s="1"/>
  <c r="D12" i="131"/>
  <c r="D14" i="131" s="1"/>
  <c r="A12" i="131"/>
  <c r="R11" i="131"/>
  <c r="Q11" i="131"/>
  <c r="P11" i="131"/>
  <c r="O11" i="131"/>
  <c r="N11" i="131"/>
  <c r="M11" i="131"/>
  <c r="L11" i="131"/>
  <c r="K11" i="131"/>
  <c r="J11" i="131"/>
  <c r="I11" i="131"/>
  <c r="H11" i="131"/>
  <c r="G11" i="131"/>
  <c r="F11" i="131"/>
  <c r="E11" i="131"/>
  <c r="D11" i="131"/>
  <c r="S11" i="131" s="1"/>
  <c r="A11" i="131"/>
  <c r="S10" i="131"/>
  <c r="R7" i="131"/>
  <c r="Q7" i="131"/>
  <c r="P7" i="131"/>
  <c r="O7" i="131"/>
  <c r="N7" i="131"/>
  <c r="M7" i="131"/>
  <c r="L7" i="131"/>
  <c r="K7" i="131"/>
  <c r="J7" i="131"/>
  <c r="I7" i="131"/>
  <c r="S7" i="131" s="1"/>
  <c r="H7" i="131"/>
  <c r="G7" i="131"/>
  <c r="F7" i="131"/>
  <c r="E7" i="131"/>
  <c r="D7" i="131"/>
  <c r="R6" i="131"/>
  <c r="Q6" i="131"/>
  <c r="P6" i="131"/>
  <c r="O6" i="131"/>
  <c r="N6" i="131"/>
  <c r="M6" i="131"/>
  <c r="L6" i="131"/>
  <c r="K6" i="131"/>
  <c r="J6" i="131"/>
  <c r="I6" i="131"/>
  <c r="S6" i="131" s="1"/>
  <c r="H6" i="131"/>
  <c r="G6" i="131"/>
  <c r="F6" i="131"/>
  <c r="E6" i="131"/>
  <c r="D6" i="131"/>
  <c r="S5" i="131"/>
  <c r="L59" i="130"/>
  <c r="D59" i="130"/>
  <c r="B59" i="130"/>
  <c r="M58" i="130"/>
  <c r="E58" i="130"/>
  <c r="C58" i="130"/>
  <c r="N55" i="130"/>
  <c r="F55" i="130"/>
  <c r="N54" i="130"/>
  <c r="F54" i="130"/>
  <c r="F53" i="130" s="1"/>
  <c r="N53" i="130"/>
  <c r="N51" i="130"/>
  <c r="F51" i="130"/>
  <c r="R46" i="130"/>
  <c r="R59" i="130" s="1"/>
  <c r="Q46" i="130"/>
  <c r="Q59" i="130" s="1"/>
  <c r="P46" i="130"/>
  <c r="P59" i="130" s="1"/>
  <c r="O46" i="130"/>
  <c r="O59" i="130" s="1"/>
  <c r="N46" i="130"/>
  <c r="N59" i="130" s="1"/>
  <c r="M46" i="130"/>
  <c r="M59" i="130" s="1"/>
  <c r="L46" i="130"/>
  <c r="K46" i="130"/>
  <c r="K59" i="130" s="1"/>
  <c r="J46" i="130"/>
  <c r="J59" i="130" s="1"/>
  <c r="I46" i="130"/>
  <c r="I59" i="130" s="1"/>
  <c r="H46" i="130"/>
  <c r="H59" i="130" s="1"/>
  <c r="G46" i="130"/>
  <c r="G59" i="130" s="1"/>
  <c r="F46" i="130"/>
  <c r="F59" i="130" s="1"/>
  <c r="E46" i="130"/>
  <c r="E59" i="130" s="1"/>
  <c r="D46" i="130"/>
  <c r="S46" i="130" s="1"/>
  <c r="R45" i="130"/>
  <c r="R58" i="130" s="1"/>
  <c r="R57" i="130" s="1"/>
  <c r="Q45" i="130"/>
  <c r="Q58" i="130" s="1"/>
  <c r="Q57" i="130" s="1"/>
  <c r="P45" i="130"/>
  <c r="P58" i="130" s="1"/>
  <c r="O45" i="130"/>
  <c r="O58" i="130" s="1"/>
  <c r="O57" i="130" s="1"/>
  <c r="N45" i="130"/>
  <c r="N58" i="130" s="1"/>
  <c r="N57" i="130" s="1"/>
  <c r="M45" i="130"/>
  <c r="L45" i="130"/>
  <c r="L58" i="130" s="1"/>
  <c r="L57" i="130" s="1"/>
  <c r="K45" i="130"/>
  <c r="K58" i="130" s="1"/>
  <c r="J45" i="130"/>
  <c r="J58" i="130" s="1"/>
  <c r="J57" i="130" s="1"/>
  <c r="I45" i="130"/>
  <c r="I58" i="130" s="1"/>
  <c r="I57" i="130" s="1"/>
  <c r="H45" i="130"/>
  <c r="H58" i="130" s="1"/>
  <c r="G45" i="130"/>
  <c r="G58" i="130" s="1"/>
  <c r="G57" i="130" s="1"/>
  <c r="F45" i="130"/>
  <c r="F58" i="130" s="1"/>
  <c r="F57" i="130" s="1"/>
  <c r="E45" i="130"/>
  <c r="D45" i="130"/>
  <c r="D58" i="130" s="1"/>
  <c r="S42" i="130"/>
  <c r="S41" i="130"/>
  <c r="S40" i="130"/>
  <c r="S39" i="130"/>
  <c r="S38" i="130"/>
  <c r="S37" i="130"/>
  <c r="R36" i="130"/>
  <c r="Q36" i="130"/>
  <c r="P36" i="130"/>
  <c r="O36" i="130"/>
  <c r="N36" i="130"/>
  <c r="M36" i="130"/>
  <c r="L36" i="130"/>
  <c r="K36" i="130"/>
  <c r="J36" i="130"/>
  <c r="I36" i="130"/>
  <c r="H36" i="130"/>
  <c r="G36" i="130"/>
  <c r="F36" i="130"/>
  <c r="E36" i="130"/>
  <c r="D36" i="130"/>
  <c r="S36" i="130" s="1"/>
  <c r="S34" i="130"/>
  <c r="S33" i="130"/>
  <c r="S32" i="130"/>
  <c r="S31" i="130"/>
  <c r="S30" i="130"/>
  <c r="S29" i="130"/>
  <c r="R28" i="130"/>
  <c r="Q28" i="130"/>
  <c r="P28" i="130"/>
  <c r="O28" i="130"/>
  <c r="N28" i="130"/>
  <c r="M28" i="130"/>
  <c r="L28" i="130"/>
  <c r="K28" i="130"/>
  <c r="J28" i="130"/>
  <c r="I28" i="130"/>
  <c r="H28" i="130"/>
  <c r="G28" i="130"/>
  <c r="F28" i="130"/>
  <c r="E28" i="130"/>
  <c r="D28" i="130"/>
  <c r="S28" i="130" s="1"/>
  <c r="S26" i="130"/>
  <c r="S51" i="130" s="1"/>
  <c r="R26" i="130"/>
  <c r="R51" i="130" s="1"/>
  <c r="Q26" i="130"/>
  <c r="Q51" i="130" s="1"/>
  <c r="P26" i="130"/>
  <c r="P51" i="130" s="1"/>
  <c r="O26" i="130"/>
  <c r="O51" i="130" s="1"/>
  <c r="N26" i="130"/>
  <c r="M26" i="130"/>
  <c r="M51" i="130" s="1"/>
  <c r="L26" i="130"/>
  <c r="L51" i="130" s="1"/>
  <c r="K26" i="130"/>
  <c r="K51" i="130" s="1"/>
  <c r="J26" i="130"/>
  <c r="J51" i="130" s="1"/>
  <c r="I26" i="130"/>
  <c r="I51" i="130" s="1"/>
  <c r="H26" i="130"/>
  <c r="H51" i="130" s="1"/>
  <c r="G26" i="130"/>
  <c r="G51" i="130" s="1"/>
  <c r="F26" i="130"/>
  <c r="E26" i="130"/>
  <c r="E51" i="130" s="1"/>
  <c r="D26" i="130"/>
  <c r="D51" i="130" s="1"/>
  <c r="R22" i="130"/>
  <c r="R55" i="130" s="1"/>
  <c r="Q22" i="130"/>
  <c r="Q55" i="130" s="1"/>
  <c r="P22" i="130"/>
  <c r="P55" i="130" s="1"/>
  <c r="O22" i="130"/>
  <c r="O55" i="130" s="1"/>
  <c r="N22" i="130"/>
  <c r="M22" i="130"/>
  <c r="M55" i="130" s="1"/>
  <c r="L22" i="130"/>
  <c r="L55" i="130" s="1"/>
  <c r="K22" i="130"/>
  <c r="K55" i="130" s="1"/>
  <c r="J22" i="130"/>
  <c r="J55" i="130" s="1"/>
  <c r="I22" i="130"/>
  <c r="I55" i="130" s="1"/>
  <c r="H22" i="130"/>
  <c r="H55" i="130" s="1"/>
  <c r="G22" i="130"/>
  <c r="G55" i="130" s="1"/>
  <c r="F22" i="130"/>
  <c r="E22" i="130"/>
  <c r="E55" i="130" s="1"/>
  <c r="D22" i="130"/>
  <c r="D55" i="130" s="1"/>
  <c r="R21" i="130"/>
  <c r="R54" i="130" s="1"/>
  <c r="R53" i="130" s="1"/>
  <c r="Q21" i="130"/>
  <c r="Q54" i="130" s="1"/>
  <c r="Q53" i="130" s="1"/>
  <c r="P21" i="130"/>
  <c r="P54" i="130" s="1"/>
  <c r="O21" i="130"/>
  <c r="O54" i="130" s="1"/>
  <c r="O53" i="130" s="1"/>
  <c r="N21" i="130"/>
  <c r="M21" i="130"/>
  <c r="M54" i="130" s="1"/>
  <c r="L21" i="130"/>
  <c r="L54" i="130" s="1"/>
  <c r="L53" i="130" s="1"/>
  <c r="K21" i="130"/>
  <c r="K54" i="130" s="1"/>
  <c r="J21" i="130"/>
  <c r="J54" i="130" s="1"/>
  <c r="J53" i="130" s="1"/>
  <c r="I21" i="130"/>
  <c r="I54" i="130" s="1"/>
  <c r="I53" i="130" s="1"/>
  <c r="H21" i="130"/>
  <c r="H54" i="130" s="1"/>
  <c r="G21" i="130"/>
  <c r="G54" i="130" s="1"/>
  <c r="G53" i="130" s="1"/>
  <c r="F21" i="130"/>
  <c r="E21" i="130"/>
  <c r="E54" i="130" s="1"/>
  <c r="D21" i="130"/>
  <c r="D54" i="130" s="1"/>
  <c r="S18" i="130"/>
  <c r="S17" i="130"/>
  <c r="S16" i="130"/>
  <c r="S15" i="130"/>
  <c r="S14" i="130"/>
  <c r="S13" i="130"/>
  <c r="R12" i="130"/>
  <c r="Q12" i="130"/>
  <c r="P12" i="130"/>
  <c r="O12" i="130"/>
  <c r="N12" i="130"/>
  <c r="M12" i="130"/>
  <c r="L12" i="130"/>
  <c r="K12" i="130"/>
  <c r="J12" i="130"/>
  <c r="I12" i="130"/>
  <c r="H12" i="130"/>
  <c r="G12" i="130"/>
  <c r="F12" i="130"/>
  <c r="E12" i="130"/>
  <c r="D12" i="130"/>
  <c r="S12" i="130" s="1"/>
  <c r="S10" i="130"/>
  <c r="S9" i="130"/>
  <c r="S8" i="130"/>
  <c r="S7" i="130"/>
  <c r="S6" i="130"/>
  <c r="S5" i="130"/>
  <c r="R4" i="130"/>
  <c r="Q4" i="130"/>
  <c r="P4" i="130"/>
  <c r="O4" i="130"/>
  <c r="N4" i="130"/>
  <c r="M4" i="130"/>
  <c r="L4" i="130"/>
  <c r="K4" i="130"/>
  <c r="J4" i="130"/>
  <c r="I4" i="130"/>
  <c r="H4" i="130"/>
  <c r="G4" i="130"/>
  <c r="F4" i="130"/>
  <c r="E4" i="130"/>
  <c r="D4" i="130"/>
  <c r="S4" i="130" s="1"/>
  <c r="S29" i="129"/>
  <c r="S30" i="129" s="1"/>
  <c r="R29" i="129"/>
  <c r="R30" i="129" s="1"/>
  <c r="Q29" i="129"/>
  <c r="Q30" i="129" s="1"/>
  <c r="P29" i="129"/>
  <c r="P30" i="129" s="1"/>
  <c r="O29" i="129"/>
  <c r="O30" i="129" s="1"/>
  <c r="N29" i="129"/>
  <c r="N30" i="129" s="1"/>
  <c r="M29" i="129"/>
  <c r="M30" i="129" s="1"/>
  <c r="L29" i="129"/>
  <c r="L30" i="129" s="1"/>
  <c r="K29" i="129"/>
  <c r="K30" i="129" s="1"/>
  <c r="J29" i="129"/>
  <c r="J30" i="129" s="1"/>
  <c r="I29" i="129"/>
  <c r="I30" i="129" s="1"/>
  <c r="H29" i="129"/>
  <c r="H30" i="129" s="1"/>
  <c r="G29" i="129"/>
  <c r="G30" i="129" s="1"/>
  <c r="F29" i="129"/>
  <c r="F30" i="129" s="1"/>
  <c r="E29" i="129"/>
  <c r="E30" i="129" s="1"/>
  <c r="D29" i="129"/>
  <c r="D30" i="129" s="1"/>
  <c r="S20" i="129"/>
  <c r="R20" i="129"/>
  <c r="Q20" i="129"/>
  <c r="P20" i="129"/>
  <c r="O20" i="129"/>
  <c r="N20" i="129"/>
  <c r="M20" i="129"/>
  <c r="L20" i="129"/>
  <c r="K20" i="129"/>
  <c r="J20" i="129"/>
  <c r="I20" i="129"/>
  <c r="H20" i="129"/>
  <c r="G20" i="129"/>
  <c r="F20" i="129"/>
  <c r="E20" i="129"/>
  <c r="D20" i="129"/>
  <c r="R15" i="129"/>
  <c r="Q15" i="129"/>
  <c r="P15" i="129"/>
  <c r="O15" i="129"/>
  <c r="N15" i="129"/>
  <c r="M15" i="129"/>
  <c r="M16" i="129" s="1"/>
  <c r="L15" i="129"/>
  <c r="K15" i="129"/>
  <c r="J15" i="129"/>
  <c r="I15" i="129"/>
  <c r="H15" i="129"/>
  <c r="G15" i="129"/>
  <c r="F15" i="129"/>
  <c r="E15" i="129"/>
  <c r="E16" i="129" s="1"/>
  <c r="D15" i="129"/>
  <c r="S14" i="129"/>
  <c r="S15" i="129" s="1"/>
  <c r="S13" i="129"/>
  <c r="S11" i="129"/>
  <c r="R11" i="129"/>
  <c r="Q11" i="129"/>
  <c r="P11" i="129"/>
  <c r="O11" i="129"/>
  <c r="N11" i="129"/>
  <c r="M11" i="129"/>
  <c r="L11" i="129"/>
  <c r="K11" i="129"/>
  <c r="J11" i="129"/>
  <c r="I11" i="129"/>
  <c r="H11" i="129"/>
  <c r="G11" i="129"/>
  <c r="F11" i="129"/>
  <c r="E11" i="129"/>
  <c r="D11" i="129"/>
  <c r="R6" i="129"/>
  <c r="Q6" i="129"/>
  <c r="P6" i="129"/>
  <c r="O6" i="129"/>
  <c r="N6" i="129"/>
  <c r="N7" i="129" s="1"/>
  <c r="M6" i="129"/>
  <c r="M7" i="129" s="1"/>
  <c r="L6" i="129"/>
  <c r="L7" i="129" s="1"/>
  <c r="K6" i="129"/>
  <c r="J6" i="129"/>
  <c r="I6" i="129"/>
  <c r="H6" i="129"/>
  <c r="G6" i="129"/>
  <c r="F6" i="129"/>
  <c r="F7" i="129" s="1"/>
  <c r="E6" i="129"/>
  <c r="E7" i="129" s="1"/>
  <c r="D6" i="129"/>
  <c r="D7" i="129" s="1"/>
  <c r="S5" i="129"/>
  <c r="S4" i="129"/>
  <c r="S6" i="129" s="1"/>
  <c r="S7" i="129" s="1"/>
  <c r="S116" i="128"/>
  <c r="R112" i="128"/>
  <c r="Q112" i="128"/>
  <c r="P112" i="128"/>
  <c r="O112" i="128"/>
  <c r="N112" i="128"/>
  <c r="M112" i="128"/>
  <c r="L112" i="128"/>
  <c r="K112" i="128"/>
  <c r="J112" i="128"/>
  <c r="I112" i="128"/>
  <c r="H112" i="128"/>
  <c r="G112" i="128"/>
  <c r="F112" i="128"/>
  <c r="E112" i="128"/>
  <c r="D112" i="128"/>
  <c r="S112" i="128" s="1"/>
  <c r="R111" i="128"/>
  <c r="Q111" i="128"/>
  <c r="P111" i="128"/>
  <c r="O111" i="128"/>
  <c r="N111" i="128"/>
  <c r="M111" i="128"/>
  <c r="L111" i="128"/>
  <c r="K111" i="128"/>
  <c r="J111" i="128"/>
  <c r="I111" i="128"/>
  <c r="H111" i="128"/>
  <c r="G111" i="128"/>
  <c r="F111" i="128"/>
  <c r="E111" i="128"/>
  <c r="D111" i="128"/>
  <c r="S111" i="128" s="1"/>
  <c r="R110" i="128"/>
  <c r="Q110" i="128"/>
  <c r="P110" i="128"/>
  <c r="O110" i="128"/>
  <c r="N110" i="128"/>
  <c r="M110" i="128"/>
  <c r="L110" i="128"/>
  <c r="K110" i="128"/>
  <c r="J110" i="128"/>
  <c r="I110" i="128"/>
  <c r="H110" i="128"/>
  <c r="G110" i="128"/>
  <c r="F110" i="128"/>
  <c r="E110" i="128"/>
  <c r="D110" i="128"/>
  <c r="S110" i="128" s="1"/>
  <c r="S109" i="128"/>
  <c r="S108" i="128"/>
  <c r="S107" i="128"/>
  <c r="S106" i="128"/>
  <c r="S105" i="128"/>
  <c r="R101" i="128"/>
  <c r="O101" i="128"/>
  <c r="K101" i="128"/>
  <c r="G101" i="128"/>
  <c r="S102" i="128"/>
  <c r="Q101" i="128"/>
  <c r="P101" i="128"/>
  <c r="N101" i="128"/>
  <c r="L101" i="128"/>
  <c r="I101" i="128"/>
  <c r="H101" i="128"/>
  <c r="F101" i="128"/>
  <c r="E101" i="128"/>
  <c r="D101" i="128"/>
  <c r="S97" i="128"/>
  <c r="S96" i="128"/>
  <c r="S95" i="128"/>
  <c r="S94" i="128"/>
  <c r="S93" i="128"/>
  <c r="S92" i="128"/>
  <c r="N98" i="128" s="1"/>
  <c r="S91" i="128"/>
  <c r="S90" i="128"/>
  <c r="L98" i="128" s="1"/>
  <c r="S86" i="128"/>
  <c r="S85" i="128"/>
  <c r="S84" i="128"/>
  <c r="S83" i="128"/>
  <c r="S82" i="128"/>
  <c r="S81" i="128"/>
  <c r="R80" i="128"/>
  <c r="Q80" i="128"/>
  <c r="P80" i="128"/>
  <c r="O80" i="128"/>
  <c r="N80" i="128"/>
  <c r="M80" i="128"/>
  <c r="L80" i="128"/>
  <c r="K80" i="128"/>
  <c r="J80" i="128"/>
  <c r="I80" i="128"/>
  <c r="H80" i="128"/>
  <c r="G80" i="128"/>
  <c r="F80" i="128"/>
  <c r="S80" i="128" s="1"/>
  <c r="E80" i="128"/>
  <c r="D80" i="128"/>
  <c r="S79" i="128"/>
  <c r="S78" i="128"/>
  <c r="R77" i="128"/>
  <c r="Q77" i="128"/>
  <c r="P77" i="128"/>
  <c r="O77" i="128"/>
  <c r="N77" i="128"/>
  <c r="M77" i="128"/>
  <c r="L77" i="128"/>
  <c r="K77" i="128"/>
  <c r="J77" i="128"/>
  <c r="I77" i="128"/>
  <c r="H77" i="128"/>
  <c r="G77" i="128"/>
  <c r="F77" i="128"/>
  <c r="E77" i="128"/>
  <c r="D77" i="128"/>
  <c r="S77" i="128" s="1"/>
  <c r="S76" i="128"/>
  <c r="S75" i="128"/>
  <c r="R74" i="128"/>
  <c r="Q74" i="128"/>
  <c r="P74" i="128"/>
  <c r="O74" i="128"/>
  <c r="N74" i="128"/>
  <c r="M74" i="128"/>
  <c r="L74" i="128"/>
  <c r="K74" i="128"/>
  <c r="J74" i="128"/>
  <c r="S74" i="128" s="1"/>
  <c r="I74" i="128"/>
  <c r="H74" i="128"/>
  <c r="G74" i="128"/>
  <c r="F74" i="128"/>
  <c r="E74" i="128"/>
  <c r="D74" i="128"/>
  <c r="S72" i="128"/>
  <c r="R71" i="128"/>
  <c r="Q71" i="128"/>
  <c r="P71" i="128"/>
  <c r="O71" i="128"/>
  <c r="N71" i="128"/>
  <c r="M71" i="128"/>
  <c r="L71" i="128"/>
  <c r="K71" i="128"/>
  <c r="J71" i="128"/>
  <c r="I71" i="128"/>
  <c r="H71" i="128"/>
  <c r="G71" i="128"/>
  <c r="F71" i="128"/>
  <c r="E71" i="128"/>
  <c r="D71" i="128"/>
  <c r="S71" i="128" s="1"/>
  <c r="P67" i="128"/>
  <c r="O67" i="128"/>
  <c r="L67" i="128"/>
  <c r="K67" i="128"/>
  <c r="H67" i="128"/>
  <c r="G67" i="128"/>
  <c r="D67" i="128"/>
  <c r="S69" i="128"/>
  <c r="S73" i="128" s="1"/>
  <c r="S68" i="128"/>
  <c r="Q67" i="128"/>
  <c r="N67" i="128"/>
  <c r="M67" i="128"/>
  <c r="J67" i="128"/>
  <c r="I67" i="128"/>
  <c r="F67" i="128"/>
  <c r="E67" i="128"/>
  <c r="S66" i="128"/>
  <c r="S65" i="128"/>
  <c r="R62" i="128"/>
  <c r="N62" i="128"/>
  <c r="J62" i="128"/>
  <c r="F62" i="128"/>
  <c r="S63" i="128"/>
  <c r="P62" i="128"/>
  <c r="O62" i="128"/>
  <c r="M62" i="128"/>
  <c r="L62" i="128"/>
  <c r="K62" i="128"/>
  <c r="I62" i="128"/>
  <c r="H62" i="128"/>
  <c r="G62" i="128"/>
  <c r="E62" i="128"/>
  <c r="D62" i="128"/>
  <c r="S61" i="128"/>
  <c r="S60" i="128"/>
  <c r="S59" i="128"/>
  <c r="S55" i="128"/>
  <c r="R54" i="128"/>
  <c r="Q54" i="128"/>
  <c r="P54" i="128"/>
  <c r="O54" i="128"/>
  <c r="N54" i="128"/>
  <c r="M54" i="128"/>
  <c r="L54" i="128"/>
  <c r="K54" i="128"/>
  <c r="J54" i="128"/>
  <c r="I54" i="128"/>
  <c r="H54" i="128"/>
  <c r="G54" i="128"/>
  <c r="F54" i="128"/>
  <c r="E54" i="128"/>
  <c r="D54" i="128"/>
  <c r="S54" i="128" s="1"/>
  <c r="S53" i="128"/>
  <c r="Q50" i="128"/>
  <c r="M50" i="128"/>
  <c r="I50" i="128"/>
  <c r="S51" i="128"/>
  <c r="R50" i="128"/>
  <c r="P50" i="128"/>
  <c r="N50" i="128"/>
  <c r="L50" i="128"/>
  <c r="K50" i="128"/>
  <c r="J50" i="128"/>
  <c r="H50" i="128"/>
  <c r="G50" i="128"/>
  <c r="F50" i="128"/>
  <c r="D50" i="128"/>
  <c r="S49" i="128"/>
  <c r="S48" i="128"/>
  <c r="S47" i="128"/>
  <c r="S46" i="128"/>
  <c r="S42" i="128"/>
  <c r="S38" i="128"/>
  <c r="S37" i="128"/>
  <c r="S36" i="128"/>
  <c r="S35" i="128"/>
  <c r="S34" i="128"/>
  <c r="S33" i="128"/>
  <c r="S32" i="128"/>
  <c r="L29" i="128"/>
  <c r="D29" i="128"/>
  <c r="S30" i="128"/>
  <c r="R29" i="128"/>
  <c r="Q29" i="128"/>
  <c r="O29" i="128"/>
  <c r="N29" i="128"/>
  <c r="M29" i="128"/>
  <c r="K29" i="128"/>
  <c r="J29" i="128"/>
  <c r="I29" i="128"/>
  <c r="H29" i="128"/>
  <c r="G29" i="128"/>
  <c r="F29" i="128"/>
  <c r="E29" i="128"/>
  <c r="S28" i="128"/>
  <c r="S27" i="128"/>
  <c r="S18" i="128"/>
  <c r="Q16" i="127" s="1"/>
  <c r="S13" i="128"/>
  <c r="S11" i="127" s="1"/>
  <c r="S12" i="128"/>
  <c r="N10" i="127" s="1"/>
  <c r="S8" i="128"/>
  <c r="S7" i="128"/>
  <c r="R6" i="128"/>
  <c r="Q6" i="128"/>
  <c r="P6" i="128"/>
  <c r="O6" i="128"/>
  <c r="N6" i="128"/>
  <c r="M6" i="128"/>
  <c r="L6" i="128"/>
  <c r="K6" i="128"/>
  <c r="J6" i="128"/>
  <c r="I6" i="128"/>
  <c r="H6" i="128"/>
  <c r="G6" i="128"/>
  <c r="F6" i="128"/>
  <c r="E6" i="128"/>
  <c r="D6" i="128"/>
  <c r="S6" i="128" s="1"/>
  <c r="S5" i="128"/>
  <c r="H7" i="127"/>
  <c r="R100" i="126"/>
  <c r="Q100" i="126"/>
  <c r="P100" i="126"/>
  <c r="O100" i="126"/>
  <c r="N100" i="126"/>
  <c r="M100" i="126"/>
  <c r="L100" i="126"/>
  <c r="K100" i="126"/>
  <c r="J100" i="126"/>
  <c r="I100" i="126"/>
  <c r="H100" i="126"/>
  <c r="G100" i="126"/>
  <c r="F100" i="126"/>
  <c r="E100" i="126"/>
  <c r="D100" i="126"/>
  <c r="S99" i="126"/>
  <c r="S100" i="126" s="1"/>
  <c r="R96" i="126"/>
  <c r="Q96" i="126"/>
  <c r="P96" i="126"/>
  <c r="O96" i="126"/>
  <c r="N96" i="126"/>
  <c r="M96" i="126"/>
  <c r="L96" i="126"/>
  <c r="K96" i="126"/>
  <c r="J96" i="126"/>
  <c r="I96" i="126"/>
  <c r="H96" i="126"/>
  <c r="G96" i="126"/>
  <c r="F96" i="126"/>
  <c r="E96" i="126"/>
  <c r="D96" i="126"/>
  <c r="S95" i="126"/>
  <c r="S96" i="126" s="1"/>
  <c r="R92" i="126"/>
  <c r="Q92" i="126"/>
  <c r="P92" i="126"/>
  <c r="O92" i="126"/>
  <c r="N92" i="126"/>
  <c r="M92" i="126"/>
  <c r="L92" i="126"/>
  <c r="K92" i="126"/>
  <c r="J92" i="126"/>
  <c r="I92" i="126"/>
  <c r="H92" i="126"/>
  <c r="G92" i="126"/>
  <c r="F92" i="126"/>
  <c r="E92" i="126"/>
  <c r="D92" i="126"/>
  <c r="S91" i="126"/>
  <c r="S92" i="126" s="1"/>
  <c r="S87" i="126"/>
  <c r="S86" i="126"/>
  <c r="S84" i="126"/>
  <c r="S83" i="126"/>
  <c r="S81" i="126"/>
  <c r="S80" i="126"/>
  <c r="S79" i="126"/>
  <c r="S76" i="126"/>
  <c r="S72" i="126"/>
  <c r="S71" i="126"/>
  <c r="S70" i="126"/>
  <c r="S69" i="126"/>
  <c r="S68" i="126"/>
  <c r="S67" i="126"/>
  <c r="S64" i="126"/>
  <c r="S63" i="126"/>
  <c r="S62" i="126"/>
  <c r="S61" i="126"/>
  <c r="S60" i="126"/>
  <c r="S59" i="126"/>
  <c r="S58" i="126"/>
  <c r="S57" i="126"/>
  <c r="S56" i="126"/>
  <c r="S55" i="126"/>
  <c r="H54" i="126"/>
  <c r="G54" i="126"/>
  <c r="S53" i="126"/>
  <c r="S49" i="126"/>
  <c r="S48" i="126"/>
  <c r="S47" i="126"/>
  <c r="S46" i="126"/>
  <c r="S45" i="126"/>
  <c r="S44" i="126"/>
  <c r="S43" i="126"/>
  <c r="S42" i="126"/>
  <c r="S40" i="126"/>
  <c r="S39" i="126"/>
  <c r="S50" i="126" s="1"/>
  <c r="E39" i="126"/>
  <c r="S38" i="126"/>
  <c r="S37" i="126"/>
  <c r="S36" i="126"/>
  <c r="S35" i="126"/>
  <c r="S34" i="126"/>
  <c r="R31" i="126"/>
  <c r="Q31" i="126"/>
  <c r="P31" i="126"/>
  <c r="O31" i="126"/>
  <c r="N31" i="126"/>
  <c r="M31" i="126"/>
  <c r="L31" i="126"/>
  <c r="K31" i="126"/>
  <c r="J31" i="126"/>
  <c r="I31" i="126"/>
  <c r="H31" i="126"/>
  <c r="G31" i="126"/>
  <c r="F31" i="126"/>
  <c r="E31" i="126"/>
  <c r="D31" i="126"/>
  <c r="S30" i="126"/>
  <c r="S31" i="126" s="1"/>
  <c r="S29" i="126"/>
  <c r="Q26" i="126"/>
  <c r="Q20" i="124" s="1"/>
  <c r="O26" i="126"/>
  <c r="N26" i="126"/>
  <c r="N20" i="124" s="1"/>
  <c r="L26" i="126"/>
  <c r="L20" i="124" s="1"/>
  <c r="G26" i="126"/>
  <c r="D26" i="126"/>
  <c r="D20" i="124" s="1"/>
  <c r="S24" i="126"/>
  <c r="S23" i="126"/>
  <c r="R26" i="126"/>
  <c r="R20" i="124" s="1"/>
  <c r="P26" i="126"/>
  <c r="M26" i="126"/>
  <c r="M20" i="124" s="1"/>
  <c r="K26" i="126"/>
  <c r="J26" i="126"/>
  <c r="J20" i="124" s="1"/>
  <c r="H26" i="126"/>
  <c r="E26" i="126"/>
  <c r="E20" i="124" s="1"/>
  <c r="S21" i="126"/>
  <c r="S20" i="126"/>
  <c r="S19" i="126"/>
  <c r="S18" i="126"/>
  <c r="S17" i="126"/>
  <c r="R14" i="126"/>
  <c r="Q14" i="126"/>
  <c r="P14" i="126"/>
  <c r="O14" i="126"/>
  <c r="N14" i="126"/>
  <c r="M14" i="126"/>
  <c r="L14" i="126"/>
  <c r="K14" i="126"/>
  <c r="J14" i="126"/>
  <c r="I14" i="126"/>
  <c r="H14" i="126"/>
  <c r="G14" i="126"/>
  <c r="F14" i="126"/>
  <c r="E14" i="126"/>
  <c r="D14" i="126"/>
  <c r="S13" i="126"/>
  <c r="S12" i="126"/>
  <c r="S11" i="126"/>
  <c r="S10" i="126"/>
  <c r="S9" i="126"/>
  <c r="S14" i="126" s="1"/>
  <c r="D170" i="125"/>
  <c r="R170" i="125"/>
  <c r="Q170" i="125"/>
  <c r="P170" i="125"/>
  <c r="O170" i="125"/>
  <c r="N170" i="125"/>
  <c r="M170" i="125"/>
  <c r="L170" i="125"/>
  <c r="K170" i="125"/>
  <c r="J170" i="125"/>
  <c r="I170" i="125"/>
  <c r="H170" i="125"/>
  <c r="G170" i="125"/>
  <c r="F170" i="125"/>
  <c r="E170" i="125"/>
  <c r="S170" i="125"/>
  <c r="O160" i="125"/>
  <c r="N160" i="125"/>
  <c r="N57" i="124" s="1"/>
  <c r="L160" i="125"/>
  <c r="L57" i="124" s="1"/>
  <c r="G160" i="125"/>
  <c r="G57" i="124" s="1"/>
  <c r="D160" i="125"/>
  <c r="D57" i="124" s="1"/>
  <c r="S160" i="125"/>
  <c r="R160" i="125"/>
  <c r="R57" i="124" s="1"/>
  <c r="Q160" i="125"/>
  <c r="Q57" i="124" s="1"/>
  <c r="P160" i="125"/>
  <c r="P57" i="124" s="1"/>
  <c r="M160" i="125"/>
  <c r="M57" i="124" s="1"/>
  <c r="K160" i="125"/>
  <c r="K57" i="124" s="1"/>
  <c r="J160" i="125"/>
  <c r="J57" i="124" s="1"/>
  <c r="I160" i="125"/>
  <c r="I57" i="124" s="1"/>
  <c r="H160" i="125"/>
  <c r="H57" i="124" s="1"/>
  <c r="E160" i="125"/>
  <c r="E57" i="124" s="1"/>
  <c r="P152" i="125"/>
  <c r="P159" i="125" s="1"/>
  <c r="N152" i="125"/>
  <c r="N159" i="125" s="1"/>
  <c r="H152" i="125"/>
  <c r="H159" i="125" s="1"/>
  <c r="F152" i="125"/>
  <c r="F159" i="125" s="1"/>
  <c r="S152" i="125"/>
  <c r="R152" i="125"/>
  <c r="R159" i="125" s="1"/>
  <c r="O152" i="125"/>
  <c r="O159" i="125" s="1"/>
  <c r="M152" i="125"/>
  <c r="M159" i="125" s="1"/>
  <c r="L152" i="125"/>
  <c r="L159" i="125" s="1"/>
  <c r="K152" i="125"/>
  <c r="K159" i="125" s="1"/>
  <c r="J152" i="125"/>
  <c r="J159" i="125" s="1"/>
  <c r="G152" i="125"/>
  <c r="G159" i="125" s="1"/>
  <c r="E152" i="125"/>
  <c r="E159" i="125" s="1"/>
  <c r="D152" i="125"/>
  <c r="D159" i="125" s="1"/>
  <c r="N5" i="125"/>
  <c r="O142" i="125"/>
  <c r="O51" i="124" s="1"/>
  <c r="M142" i="125"/>
  <c r="M51" i="124" s="1"/>
  <c r="L142" i="125"/>
  <c r="L51" i="124" s="1"/>
  <c r="G142" i="125"/>
  <c r="G51" i="124" s="1"/>
  <c r="E142" i="125"/>
  <c r="E51" i="124" s="1"/>
  <c r="D142" i="125"/>
  <c r="D51" i="124" s="1"/>
  <c r="S142" i="125"/>
  <c r="R142" i="125"/>
  <c r="R51" i="124" s="1"/>
  <c r="Q142" i="125"/>
  <c r="Q51" i="124" s="1"/>
  <c r="N142" i="125"/>
  <c r="N51" i="124" s="1"/>
  <c r="K142" i="125"/>
  <c r="K51" i="124" s="1"/>
  <c r="J142" i="125"/>
  <c r="J51" i="124" s="1"/>
  <c r="I142" i="125"/>
  <c r="I51" i="124" s="1"/>
  <c r="F142" i="125"/>
  <c r="F51" i="124" s="1"/>
  <c r="Q134" i="125"/>
  <c r="Q141" i="125" s="1"/>
  <c r="O134" i="125"/>
  <c r="O141" i="125" s="1"/>
  <c r="I134" i="125"/>
  <c r="I141" i="125" s="1"/>
  <c r="G134" i="125"/>
  <c r="G141" i="125" s="1"/>
  <c r="S134" i="125"/>
  <c r="P134" i="125"/>
  <c r="P141" i="125" s="1"/>
  <c r="N134" i="125"/>
  <c r="N141" i="125" s="1"/>
  <c r="M134" i="125"/>
  <c r="M141" i="125" s="1"/>
  <c r="L134" i="125"/>
  <c r="L141" i="125" s="1"/>
  <c r="K134" i="125"/>
  <c r="K141" i="125" s="1"/>
  <c r="H134" i="125"/>
  <c r="H141" i="125" s="1"/>
  <c r="F134" i="125"/>
  <c r="F141" i="125" s="1"/>
  <c r="E134" i="125"/>
  <c r="E141" i="125" s="1"/>
  <c r="D134" i="125"/>
  <c r="D141" i="125" s="1"/>
  <c r="R124" i="125"/>
  <c r="R45" i="124" s="1"/>
  <c r="Q124" i="125"/>
  <c r="Q45" i="124" s="1"/>
  <c r="O124" i="125"/>
  <c r="O45" i="124" s="1"/>
  <c r="L124" i="125"/>
  <c r="L45" i="124" s="1"/>
  <c r="J124" i="125"/>
  <c r="J45" i="124" s="1"/>
  <c r="I124" i="125"/>
  <c r="I45" i="124" s="1"/>
  <c r="G124" i="125"/>
  <c r="G45" i="124" s="1"/>
  <c r="D124" i="125"/>
  <c r="D45" i="124" s="1"/>
  <c r="S124" i="125"/>
  <c r="P124" i="125"/>
  <c r="P45" i="124" s="1"/>
  <c r="N124" i="125"/>
  <c r="N45" i="124" s="1"/>
  <c r="M124" i="125"/>
  <c r="M45" i="124" s="1"/>
  <c r="K124" i="125"/>
  <c r="K45" i="124" s="1"/>
  <c r="H124" i="125"/>
  <c r="H45" i="124" s="1"/>
  <c r="F124" i="125"/>
  <c r="F45" i="124" s="1"/>
  <c r="E124" i="125"/>
  <c r="E45" i="124" s="1"/>
  <c r="Q116" i="125"/>
  <c r="Q123" i="125" s="1"/>
  <c r="N116" i="125"/>
  <c r="N123" i="125" s="1"/>
  <c r="K116" i="125"/>
  <c r="K123" i="125" s="1"/>
  <c r="I116" i="125"/>
  <c r="I123" i="125" s="1"/>
  <c r="F116" i="125"/>
  <c r="F123" i="125" s="1"/>
  <c r="S116" i="125"/>
  <c r="R116" i="125"/>
  <c r="R123" i="125" s="1"/>
  <c r="P116" i="125"/>
  <c r="P123" i="125" s="1"/>
  <c r="O116" i="125"/>
  <c r="O123" i="125" s="1"/>
  <c r="M116" i="125"/>
  <c r="M123" i="125" s="1"/>
  <c r="J116" i="125"/>
  <c r="J123" i="125" s="1"/>
  <c r="G116" i="125"/>
  <c r="G123" i="125" s="1"/>
  <c r="E116" i="125"/>
  <c r="E123" i="125" s="1"/>
  <c r="Q106" i="125"/>
  <c r="Q39" i="124" s="1"/>
  <c r="K106" i="125"/>
  <c r="K39" i="124" s="1"/>
  <c r="I106" i="125"/>
  <c r="I39" i="124" s="1"/>
  <c r="S106" i="125"/>
  <c r="R106" i="125"/>
  <c r="R39" i="124" s="1"/>
  <c r="P106" i="125"/>
  <c r="P39" i="124" s="1"/>
  <c r="N106" i="125"/>
  <c r="N39" i="124" s="1"/>
  <c r="J106" i="125"/>
  <c r="J39" i="124" s="1"/>
  <c r="H106" i="125"/>
  <c r="H39" i="124" s="1"/>
  <c r="G106" i="125"/>
  <c r="G39" i="124" s="1"/>
  <c r="F106" i="125"/>
  <c r="F39" i="124" s="1"/>
  <c r="E106" i="125"/>
  <c r="E39" i="124" s="1"/>
  <c r="N98" i="125"/>
  <c r="N105" i="125" s="1"/>
  <c r="K98" i="125"/>
  <c r="K105" i="125" s="1"/>
  <c r="F98" i="125"/>
  <c r="F105" i="125" s="1"/>
  <c r="E98" i="125"/>
  <c r="E105" i="125" s="1"/>
  <c r="S98" i="125"/>
  <c r="R98" i="125"/>
  <c r="R105" i="125" s="1"/>
  <c r="Q98" i="125"/>
  <c r="Q105" i="125" s="1"/>
  <c r="P98" i="125"/>
  <c r="P105" i="125" s="1"/>
  <c r="O98" i="125"/>
  <c r="O105" i="125" s="1"/>
  <c r="L98" i="125"/>
  <c r="L105" i="125" s="1"/>
  <c r="J98" i="125"/>
  <c r="J105" i="125" s="1"/>
  <c r="I98" i="125"/>
  <c r="I105" i="125" s="1"/>
  <c r="H98" i="125"/>
  <c r="H105" i="125" s="1"/>
  <c r="G98" i="125"/>
  <c r="G105" i="125" s="1"/>
  <c r="D98" i="125"/>
  <c r="D105" i="125" s="1"/>
  <c r="M88" i="125"/>
  <c r="M33" i="124" s="1"/>
  <c r="K88" i="125"/>
  <c r="K33" i="124" s="1"/>
  <c r="E88" i="125"/>
  <c r="E33" i="124" s="1"/>
  <c r="S88" i="125"/>
  <c r="R88" i="125"/>
  <c r="R33" i="124" s="1"/>
  <c r="Q88" i="125"/>
  <c r="Q33" i="124" s="1"/>
  <c r="P88" i="125"/>
  <c r="P33" i="124" s="1"/>
  <c r="O88" i="125"/>
  <c r="O33" i="124" s="1"/>
  <c r="L88" i="125"/>
  <c r="L33" i="124" s="1"/>
  <c r="J88" i="125"/>
  <c r="J33" i="124" s="1"/>
  <c r="I88" i="125"/>
  <c r="I33" i="124" s="1"/>
  <c r="H88" i="125"/>
  <c r="H33" i="124" s="1"/>
  <c r="G88" i="125"/>
  <c r="G33" i="124" s="1"/>
  <c r="D88" i="125"/>
  <c r="D33" i="124" s="1"/>
  <c r="P80" i="125"/>
  <c r="P87" i="125" s="1"/>
  <c r="O80" i="125"/>
  <c r="O87" i="125" s="1"/>
  <c r="M80" i="125"/>
  <c r="M87" i="125" s="1"/>
  <c r="H80" i="125"/>
  <c r="H87" i="125" s="1"/>
  <c r="G80" i="125"/>
  <c r="G87" i="125" s="1"/>
  <c r="E80" i="125"/>
  <c r="E87" i="125" s="1"/>
  <c r="S80" i="125"/>
  <c r="R80" i="125"/>
  <c r="R87" i="125" s="1"/>
  <c r="Q80" i="125"/>
  <c r="Q87" i="125" s="1"/>
  <c r="L80" i="125"/>
  <c r="L87" i="125" s="1"/>
  <c r="K80" i="125"/>
  <c r="K87" i="125" s="1"/>
  <c r="J80" i="125"/>
  <c r="J87" i="125" s="1"/>
  <c r="I80" i="125"/>
  <c r="I87" i="125" s="1"/>
  <c r="F80" i="125"/>
  <c r="F87" i="125" s="1"/>
  <c r="D80" i="125"/>
  <c r="D87" i="125" s="1"/>
  <c r="A78" i="125"/>
  <c r="A96" i="125" s="1"/>
  <c r="A114" i="125" s="1"/>
  <c r="A132" i="125" s="1"/>
  <c r="A150" i="125" s="1"/>
  <c r="A73" i="125"/>
  <c r="A91" i="125" s="1"/>
  <c r="A109" i="125" s="1"/>
  <c r="A127" i="125" s="1"/>
  <c r="A145" i="125" s="1"/>
  <c r="A163" i="125" s="1"/>
  <c r="A170" i="125" s="1"/>
  <c r="A72" i="125"/>
  <c r="A90" i="125" s="1"/>
  <c r="A108" i="125" s="1"/>
  <c r="A126" i="125" s="1"/>
  <c r="A144" i="125" s="1"/>
  <c r="A162" i="125" s="1"/>
  <c r="A71" i="125"/>
  <c r="A89" i="125" s="1"/>
  <c r="A107" i="125" s="1"/>
  <c r="A125" i="125" s="1"/>
  <c r="A143" i="125" s="1"/>
  <c r="A161" i="125" s="1"/>
  <c r="S70" i="125"/>
  <c r="A70" i="125"/>
  <c r="A88" i="125" s="1"/>
  <c r="A106" i="125" s="1"/>
  <c r="A124" i="125" s="1"/>
  <c r="A142" i="125" s="1"/>
  <c r="A160" i="125" s="1"/>
  <c r="A69" i="125"/>
  <c r="A87" i="125" s="1"/>
  <c r="A105" i="125" s="1"/>
  <c r="A123" i="125" s="1"/>
  <c r="A141" i="125" s="1"/>
  <c r="A159" i="125" s="1"/>
  <c r="A68" i="125"/>
  <c r="A86" i="125" s="1"/>
  <c r="A104" i="125" s="1"/>
  <c r="A122" i="125" s="1"/>
  <c r="A140" i="125" s="1"/>
  <c r="A158" i="125" s="1"/>
  <c r="A67" i="125"/>
  <c r="A85" i="125" s="1"/>
  <c r="A103" i="125" s="1"/>
  <c r="A121" i="125" s="1"/>
  <c r="A139" i="125" s="1"/>
  <c r="A157" i="125" s="1"/>
  <c r="A66" i="125"/>
  <c r="A84" i="125" s="1"/>
  <c r="A102" i="125" s="1"/>
  <c r="A120" i="125" s="1"/>
  <c r="A138" i="125" s="1"/>
  <c r="A156" i="125" s="1"/>
  <c r="A65" i="125"/>
  <c r="A83" i="125" s="1"/>
  <c r="A101" i="125" s="1"/>
  <c r="A119" i="125" s="1"/>
  <c r="A137" i="125" s="1"/>
  <c r="A155" i="125" s="1"/>
  <c r="A64" i="125"/>
  <c r="A82" i="125" s="1"/>
  <c r="A100" i="125" s="1"/>
  <c r="A118" i="125" s="1"/>
  <c r="A136" i="125" s="1"/>
  <c r="A154" i="125" s="1"/>
  <c r="A63" i="125"/>
  <c r="A81" i="125" s="1"/>
  <c r="A99" i="125" s="1"/>
  <c r="A117" i="125" s="1"/>
  <c r="A135" i="125" s="1"/>
  <c r="A153" i="125" s="1"/>
  <c r="S62" i="125"/>
  <c r="A62" i="125"/>
  <c r="A80" i="125" s="1"/>
  <c r="A98" i="125" s="1"/>
  <c r="A116" i="125" s="1"/>
  <c r="A134" i="125" s="1"/>
  <c r="A152" i="125" s="1"/>
  <c r="A61" i="125"/>
  <c r="A79" i="125" s="1"/>
  <c r="A97" i="125" s="1"/>
  <c r="A115" i="125" s="1"/>
  <c r="A133" i="125" s="1"/>
  <c r="A151" i="125" s="1"/>
  <c r="A60" i="125"/>
  <c r="A59" i="125"/>
  <c r="A77" i="125" s="1"/>
  <c r="A95" i="125" s="1"/>
  <c r="A113" i="125" s="1"/>
  <c r="A131" i="125" s="1"/>
  <c r="A149" i="125" s="1"/>
  <c r="A58" i="125"/>
  <c r="A76" i="125" s="1"/>
  <c r="A94" i="125" s="1"/>
  <c r="A112" i="125" s="1"/>
  <c r="A130" i="125" s="1"/>
  <c r="A148" i="125" s="1"/>
  <c r="A168" i="125" s="1"/>
  <c r="A55" i="125"/>
  <c r="A54" i="125"/>
  <c r="A53" i="125"/>
  <c r="S52" i="125"/>
  <c r="A52" i="125"/>
  <c r="A51" i="125"/>
  <c r="A49" i="125"/>
  <c r="A48" i="125"/>
  <c r="A47" i="125"/>
  <c r="A46" i="125"/>
  <c r="A45" i="125"/>
  <c r="S44" i="125"/>
  <c r="A44" i="125"/>
  <c r="R5" i="125"/>
  <c r="J5" i="125"/>
  <c r="A43" i="125"/>
  <c r="Q37" i="125"/>
  <c r="Q15" i="124" s="1"/>
  <c r="O37" i="125"/>
  <c r="M37" i="125"/>
  <c r="M15" i="124" s="1"/>
  <c r="I37" i="125"/>
  <c r="I15" i="124" s="1"/>
  <c r="G37" i="125"/>
  <c r="G15" i="124" s="1"/>
  <c r="E37" i="125"/>
  <c r="E15" i="124" s="1"/>
  <c r="S37" i="125"/>
  <c r="R37" i="125"/>
  <c r="R15" i="124" s="1"/>
  <c r="P37" i="125"/>
  <c r="P15" i="124" s="1"/>
  <c r="N37" i="125"/>
  <c r="N15" i="124" s="1"/>
  <c r="L37" i="125"/>
  <c r="L15" i="124" s="1"/>
  <c r="J37" i="125"/>
  <c r="J15" i="124" s="1"/>
  <c r="H37" i="125"/>
  <c r="H15" i="124" s="1"/>
  <c r="F37" i="125"/>
  <c r="F15" i="124" s="1"/>
  <c r="D37" i="125"/>
  <c r="D15" i="124" s="1"/>
  <c r="P29" i="125"/>
  <c r="P36" i="125" s="1"/>
  <c r="H29" i="125"/>
  <c r="H36" i="125" s="1"/>
  <c r="F29" i="125"/>
  <c r="F36" i="125" s="1"/>
  <c r="O29" i="125"/>
  <c r="O36" i="125" s="1"/>
  <c r="K29" i="125"/>
  <c r="K36" i="125" s="1"/>
  <c r="I29" i="125"/>
  <c r="I36" i="125" s="1"/>
  <c r="S29" i="125"/>
  <c r="R29" i="125"/>
  <c r="R36" i="125" s="1"/>
  <c r="L29" i="125"/>
  <c r="L36" i="125" s="1"/>
  <c r="J29" i="125"/>
  <c r="J36" i="125" s="1"/>
  <c r="D29" i="125"/>
  <c r="D36" i="125" s="1"/>
  <c r="A20" i="125"/>
  <c r="A19" i="125"/>
  <c r="A18" i="125"/>
  <c r="A17" i="125"/>
  <c r="A16" i="125"/>
  <c r="A15" i="125"/>
  <c r="A14" i="125"/>
  <c r="A13" i="125"/>
  <c r="A12" i="125"/>
  <c r="A11" i="125"/>
  <c r="A10" i="125"/>
  <c r="A9" i="125"/>
  <c r="A8" i="125"/>
  <c r="L7" i="125"/>
  <c r="A7" i="125"/>
  <c r="A6" i="125"/>
  <c r="Q5" i="125"/>
  <c r="P5" i="125"/>
  <c r="O5" i="125"/>
  <c r="M5" i="125"/>
  <c r="L5" i="125"/>
  <c r="K5" i="125"/>
  <c r="I5" i="125"/>
  <c r="H5" i="125"/>
  <c r="G5" i="125"/>
  <c r="E5" i="125"/>
  <c r="D5" i="125"/>
  <c r="A5" i="125"/>
  <c r="L64" i="124"/>
  <c r="S64" i="124"/>
  <c r="R64" i="124"/>
  <c r="Q64" i="124"/>
  <c r="P64" i="124"/>
  <c r="O64" i="124"/>
  <c r="N64" i="124"/>
  <c r="K64" i="124"/>
  <c r="J64" i="124"/>
  <c r="I64" i="124"/>
  <c r="H64" i="124"/>
  <c r="G64" i="124"/>
  <c r="F64" i="124"/>
  <c r="S50" i="124"/>
  <c r="AK37" i="124"/>
  <c r="S26" i="124"/>
  <c r="A26" i="124"/>
  <c r="A32" i="124" s="1"/>
  <c r="A38" i="124" s="1"/>
  <c r="A44" i="124" s="1"/>
  <c r="A50" i="124" s="1"/>
  <c r="A56" i="124" s="1"/>
  <c r="A63" i="124" s="1"/>
  <c r="A22" i="124"/>
  <c r="A28" i="124" s="1"/>
  <c r="A34" i="124" s="1"/>
  <c r="A40" i="124" s="1"/>
  <c r="A46" i="124" s="1"/>
  <c r="A52" i="124" s="1"/>
  <c r="A58" i="124" s="1"/>
  <c r="A64" i="124" s="1"/>
  <c r="A21" i="124"/>
  <c r="A27" i="124" s="1"/>
  <c r="A33" i="124" s="1"/>
  <c r="A39" i="124" s="1"/>
  <c r="A45" i="124" s="1"/>
  <c r="A51" i="124" s="1"/>
  <c r="A57" i="124" s="1"/>
  <c r="A20" i="124"/>
  <c r="A19" i="124"/>
  <c r="A25" i="124" s="1"/>
  <c r="A31" i="124" s="1"/>
  <c r="A37" i="124" s="1"/>
  <c r="A43" i="124" s="1"/>
  <c r="A49" i="124" s="1"/>
  <c r="A55" i="124" s="1"/>
  <c r="S14" i="124"/>
  <c r="A7" i="124"/>
  <c r="AN6" i="124"/>
  <c r="AM6" i="124"/>
  <c r="A6" i="124"/>
  <c r="A5" i="124"/>
  <c r="B79" i="123"/>
  <c r="A79" i="123"/>
  <c r="A68" i="123"/>
  <c r="B67" i="123"/>
  <c r="B68" i="123" s="1"/>
  <c r="B80" i="123" s="1"/>
  <c r="B57" i="123"/>
  <c r="B58" i="123" s="1"/>
  <c r="B29" i="123"/>
  <c r="B38" i="123" s="1"/>
  <c r="B40" i="123" s="1"/>
  <c r="B21" i="123"/>
  <c r="B13" i="123"/>
  <c r="B8" i="123"/>
  <c r="E14" i="122"/>
  <c r="G13" i="122"/>
  <c r="B13" i="122"/>
  <c r="G12" i="122"/>
  <c r="B12" i="122"/>
  <c r="G11" i="122"/>
  <c r="B11" i="122"/>
  <c r="G10" i="122"/>
  <c r="G9" i="122"/>
  <c r="B9" i="122"/>
  <c r="G8" i="122"/>
  <c r="B8" i="122"/>
  <c r="G7" i="122"/>
  <c r="B7" i="122"/>
  <c r="G6" i="122"/>
  <c r="F14" i="122"/>
  <c r="D14" i="122"/>
  <c r="B5" i="122"/>
  <c r="R79" i="38" l="1"/>
  <c r="J79" i="38"/>
  <c r="R77" i="38"/>
  <c r="J77" i="38"/>
  <c r="O79" i="38"/>
  <c r="G77" i="38"/>
  <c r="N77" i="38"/>
  <c r="E79" i="38"/>
  <c r="E77" i="38"/>
  <c r="L79" i="38"/>
  <c r="K79" i="38"/>
  <c r="S77" i="38"/>
  <c r="Q79" i="38"/>
  <c r="I79" i="38"/>
  <c r="Q77" i="38"/>
  <c r="I77" i="38"/>
  <c r="O77" i="38"/>
  <c r="N79" i="38"/>
  <c r="F77" i="38"/>
  <c r="D77" i="38"/>
  <c r="P79" i="38"/>
  <c r="H79" i="38"/>
  <c r="P77" i="38"/>
  <c r="H77" i="38"/>
  <c r="G79" i="38"/>
  <c r="F79" i="38"/>
  <c r="M77" i="38"/>
  <c r="L77" i="38"/>
  <c r="M79" i="38"/>
  <c r="D79" i="38"/>
  <c r="S79" i="38"/>
  <c r="K77" i="38"/>
  <c r="R97" i="38"/>
  <c r="J97" i="38"/>
  <c r="J95" i="38"/>
  <c r="G97" i="38"/>
  <c r="F95" i="38"/>
  <c r="M97" i="38"/>
  <c r="M95" i="38"/>
  <c r="D97" i="38"/>
  <c r="S97" i="38"/>
  <c r="Q97" i="38"/>
  <c r="I97" i="38"/>
  <c r="Q95" i="38"/>
  <c r="I95" i="38"/>
  <c r="O97" i="38"/>
  <c r="G95" i="38"/>
  <c r="F97" i="38"/>
  <c r="E95" i="38"/>
  <c r="L95" i="38"/>
  <c r="K95" i="38"/>
  <c r="P97" i="38"/>
  <c r="H97" i="38"/>
  <c r="P95" i="38"/>
  <c r="H95" i="38"/>
  <c r="O95" i="38"/>
  <c r="N97" i="38"/>
  <c r="N95" i="38"/>
  <c r="E97" i="38"/>
  <c r="D95" i="38"/>
  <c r="S95" i="38"/>
  <c r="K97" i="38"/>
  <c r="L97" i="38"/>
  <c r="R115" i="38"/>
  <c r="J115" i="38"/>
  <c r="S113" i="38"/>
  <c r="J113" i="38"/>
  <c r="O113" i="38"/>
  <c r="N115" i="38"/>
  <c r="F113" i="38"/>
  <c r="M113" i="38"/>
  <c r="L115" i="38"/>
  <c r="K115" i="38"/>
  <c r="Q115" i="38"/>
  <c r="I115" i="38"/>
  <c r="Q113" i="38"/>
  <c r="I113" i="38"/>
  <c r="G115" i="38"/>
  <c r="F115" i="38"/>
  <c r="E115" i="38"/>
  <c r="L113" i="38"/>
  <c r="S115" i="38"/>
  <c r="P115" i="38"/>
  <c r="H115" i="38"/>
  <c r="P113" i="38"/>
  <c r="H113" i="38"/>
  <c r="O115" i="38"/>
  <c r="G113" i="38"/>
  <c r="N113" i="38"/>
  <c r="E113" i="38"/>
  <c r="D113" i="38"/>
  <c r="K113" i="38"/>
  <c r="M115" i="38"/>
  <c r="D115" i="38"/>
  <c r="R113" i="38"/>
  <c r="R133" i="38"/>
  <c r="J133" i="38"/>
  <c r="R131" i="38"/>
  <c r="J131" i="38"/>
  <c r="O133" i="38"/>
  <c r="G131" i="38"/>
  <c r="F131" i="38"/>
  <c r="M133" i="38"/>
  <c r="L131" i="38"/>
  <c r="K133" i="38"/>
  <c r="Q133" i="38"/>
  <c r="I133" i="38"/>
  <c r="Q131" i="38"/>
  <c r="I131" i="38"/>
  <c r="G133" i="38"/>
  <c r="N133" i="38"/>
  <c r="N131" i="38"/>
  <c r="M131" i="38"/>
  <c r="L133" i="38"/>
  <c r="S131" i="38"/>
  <c r="P133" i="38"/>
  <c r="H133" i="38"/>
  <c r="P131" i="38"/>
  <c r="H131" i="38"/>
  <c r="O131" i="38"/>
  <c r="F133" i="38"/>
  <c r="E133" i="38"/>
  <c r="D131" i="38"/>
  <c r="E131" i="38"/>
  <c r="D133" i="38"/>
  <c r="S133" i="38"/>
  <c r="K131" i="38"/>
  <c r="R151" i="38"/>
  <c r="J151" i="38"/>
  <c r="R150" i="38"/>
  <c r="J150" i="38"/>
  <c r="R149" i="38"/>
  <c r="J149" i="38"/>
  <c r="O151" i="38"/>
  <c r="G151" i="38"/>
  <c r="O150" i="38"/>
  <c r="G149" i="38"/>
  <c r="F149" i="38"/>
  <c r="M150" i="38"/>
  <c r="D150" i="38"/>
  <c r="S149" i="38"/>
  <c r="Q151" i="38"/>
  <c r="I151" i="38"/>
  <c r="Q150" i="38"/>
  <c r="I150" i="38"/>
  <c r="Q149" i="38"/>
  <c r="I149" i="38"/>
  <c r="G150" i="38"/>
  <c r="F150" i="38"/>
  <c r="E151" i="38"/>
  <c r="K151" i="38"/>
  <c r="K149" i="38"/>
  <c r="P151" i="38"/>
  <c r="H151" i="38"/>
  <c r="P150" i="38"/>
  <c r="H150" i="38"/>
  <c r="P149" i="38"/>
  <c r="H149" i="38"/>
  <c r="O149" i="38"/>
  <c r="N151" i="38"/>
  <c r="F151" i="38"/>
  <c r="N150" i="38"/>
  <c r="N149" i="38"/>
  <c r="E150" i="38"/>
  <c r="L151" i="38"/>
  <c r="L149" i="38"/>
  <c r="S150" i="38"/>
  <c r="M151" i="38"/>
  <c r="M149" i="38"/>
  <c r="E149" i="38"/>
  <c r="D151" i="38"/>
  <c r="L150" i="38"/>
  <c r="D149" i="38"/>
  <c r="K150" i="38"/>
  <c r="AM112" i="128"/>
  <c r="AM111" i="128"/>
  <c r="AH98" i="128"/>
  <c r="AA98" i="128"/>
  <c r="AI98" i="128"/>
  <c r="AB98" i="128"/>
  <c r="AJ98" i="128"/>
  <c r="AL98" i="128"/>
  <c r="AE98" i="128"/>
  <c r="AK98" i="128"/>
  <c r="AD98" i="128"/>
  <c r="X98" i="128"/>
  <c r="AF98" i="128"/>
  <c r="AM110" i="128"/>
  <c r="Y98" i="128"/>
  <c r="AG98" i="128"/>
  <c r="Z98" i="128"/>
  <c r="AM80" i="128"/>
  <c r="AM74" i="128"/>
  <c r="AM71" i="128"/>
  <c r="AM54" i="128"/>
  <c r="J16" i="127"/>
  <c r="K16" i="127"/>
  <c r="S16" i="127"/>
  <c r="D16" i="127"/>
  <c r="L16" i="127"/>
  <c r="E16" i="127"/>
  <c r="M16" i="127"/>
  <c r="F16" i="127"/>
  <c r="N16" i="127"/>
  <c r="G16" i="127"/>
  <c r="O16" i="127"/>
  <c r="R16" i="127"/>
  <c r="H16" i="127"/>
  <c r="P16" i="127"/>
  <c r="I16" i="127"/>
  <c r="D11" i="127"/>
  <c r="L11" i="127"/>
  <c r="E11" i="127"/>
  <c r="M11" i="127"/>
  <c r="F11" i="127"/>
  <c r="N11" i="127"/>
  <c r="G11" i="127"/>
  <c r="O11" i="127"/>
  <c r="H11" i="127"/>
  <c r="P11" i="127"/>
  <c r="I11" i="127"/>
  <c r="Q11" i="127"/>
  <c r="J11" i="127"/>
  <c r="R11" i="127"/>
  <c r="K11" i="127"/>
  <c r="G10" i="127"/>
  <c r="O10" i="127"/>
  <c r="H10" i="127"/>
  <c r="P10" i="127"/>
  <c r="I10" i="127"/>
  <c r="Q10" i="127"/>
  <c r="J10" i="127"/>
  <c r="R10" i="127"/>
  <c r="K10" i="127"/>
  <c r="S10" i="127"/>
  <c r="D10" i="127"/>
  <c r="L10" i="127"/>
  <c r="E10" i="127"/>
  <c r="M10" i="127"/>
  <c r="F10" i="127"/>
  <c r="F160" i="125"/>
  <c r="F57" i="124" s="1"/>
  <c r="H116" i="125"/>
  <c r="H123" i="125" s="1"/>
  <c r="O106" i="125"/>
  <c r="O39" i="124" s="1"/>
  <c r="M106" i="125"/>
  <c r="M39" i="124" s="1"/>
  <c r="M98" i="125"/>
  <c r="M105" i="125" s="1"/>
  <c r="N80" i="125"/>
  <c r="N87" i="125" s="1"/>
  <c r="Q29" i="125"/>
  <c r="Q36" i="125" s="1"/>
  <c r="G29" i="125"/>
  <c r="G36" i="125" s="1"/>
  <c r="N29" i="125"/>
  <c r="N36" i="125" s="1"/>
  <c r="J101" i="128"/>
  <c r="S101" i="128" s="1"/>
  <c r="F113" i="128" s="1"/>
  <c r="F115" i="128" s="1"/>
  <c r="F117" i="128" s="1"/>
  <c r="S50" i="128"/>
  <c r="L46" i="127" s="1"/>
  <c r="L50" i="127" s="1"/>
  <c r="L41" i="126" s="1"/>
  <c r="L50" i="126" s="1"/>
  <c r="L32" i="124" s="1"/>
  <c r="S29" i="128"/>
  <c r="O27" i="127" s="1"/>
  <c r="O35" i="127" s="1"/>
  <c r="AM6" i="128"/>
  <c r="P7" i="127"/>
  <c r="O7" i="127"/>
  <c r="O13" i="124" s="1"/>
  <c r="O16" i="124" s="1"/>
  <c r="M82" i="127"/>
  <c r="M77" i="126" s="1"/>
  <c r="H82" i="127"/>
  <c r="H82" i="126" s="1"/>
  <c r="S85" i="126"/>
  <c r="S88" i="126" s="1"/>
  <c r="C10" i="122" s="1"/>
  <c r="B10" i="122" s="1"/>
  <c r="O20" i="124"/>
  <c r="S22" i="126"/>
  <c r="S26" i="126" s="1"/>
  <c r="I26" i="126"/>
  <c r="I20" i="124" s="1"/>
  <c r="P20" i="124"/>
  <c r="K20" i="124"/>
  <c r="H20" i="124"/>
  <c r="G20" i="124"/>
  <c r="H13" i="124"/>
  <c r="P13" i="124"/>
  <c r="S57" i="124"/>
  <c r="S45" i="124"/>
  <c r="S56" i="124"/>
  <c r="D7" i="125"/>
  <c r="I9" i="132"/>
  <c r="I10" i="132" s="1"/>
  <c r="I17" i="132" s="1"/>
  <c r="Q9" i="132"/>
  <c r="Q10" i="132" s="1"/>
  <c r="Q17" i="132" s="1"/>
  <c r="J9" i="132"/>
  <c r="J10" i="132" s="1"/>
  <c r="J17" i="132" s="1"/>
  <c r="R9" i="132"/>
  <c r="R10" i="132" s="1"/>
  <c r="R17" i="132" s="1"/>
  <c r="K9" i="132"/>
  <c r="K10" i="132" s="1"/>
  <c r="K17" i="132" s="1"/>
  <c r="S9" i="132"/>
  <c r="E9" i="132"/>
  <c r="E10" i="132" s="1"/>
  <c r="E17" i="132" s="1"/>
  <c r="L25" i="131"/>
  <c r="E25" i="131"/>
  <c r="M25" i="131"/>
  <c r="G25" i="131"/>
  <c r="O25" i="131"/>
  <c r="S12" i="131"/>
  <c r="S14" i="131" s="1"/>
  <c r="H25" i="131"/>
  <c r="P25" i="131"/>
  <c r="K25" i="131"/>
  <c r="D25" i="131"/>
  <c r="F25" i="131"/>
  <c r="I25" i="131"/>
  <c r="Q25" i="131"/>
  <c r="J25" i="131"/>
  <c r="H53" i="130"/>
  <c r="P53" i="130"/>
  <c r="H57" i="130"/>
  <c r="P57" i="130"/>
  <c r="E57" i="130"/>
  <c r="K53" i="130"/>
  <c r="S55" i="130"/>
  <c r="K57" i="130"/>
  <c r="M57" i="130"/>
  <c r="D53" i="130"/>
  <c r="S54" i="130"/>
  <c r="S53" i="130" s="1"/>
  <c r="S58" i="130"/>
  <c r="D57" i="130"/>
  <c r="E53" i="130"/>
  <c r="M53" i="130"/>
  <c r="S59" i="130"/>
  <c r="S21" i="130"/>
  <c r="S22" i="130"/>
  <c r="S45" i="130"/>
  <c r="K16" i="129"/>
  <c r="D16" i="129"/>
  <c r="L16" i="129"/>
  <c r="G7" i="129"/>
  <c r="O7" i="129"/>
  <c r="F16" i="129"/>
  <c r="N16" i="129"/>
  <c r="H7" i="129"/>
  <c r="P7" i="129"/>
  <c r="G16" i="129"/>
  <c r="O16" i="129"/>
  <c r="I7" i="129"/>
  <c r="Q7" i="129"/>
  <c r="H16" i="129"/>
  <c r="P16" i="129"/>
  <c r="J7" i="129"/>
  <c r="R7" i="129"/>
  <c r="I16" i="129"/>
  <c r="Q16" i="129"/>
  <c r="K7" i="129"/>
  <c r="J16" i="129"/>
  <c r="R16" i="129"/>
  <c r="S62" i="128"/>
  <c r="M9" i="128"/>
  <c r="O9" i="128"/>
  <c r="F9" i="128"/>
  <c r="N9" i="128"/>
  <c r="G9" i="128"/>
  <c r="C12" i="128"/>
  <c r="S67" i="128"/>
  <c r="M98" i="128"/>
  <c r="H9" i="128"/>
  <c r="P9" i="128"/>
  <c r="G98" i="128"/>
  <c r="O98" i="128"/>
  <c r="I9" i="128"/>
  <c r="Q9" i="128"/>
  <c r="S17" i="128"/>
  <c r="H98" i="128"/>
  <c r="P98" i="128"/>
  <c r="F98" i="128"/>
  <c r="J9" i="128"/>
  <c r="R9" i="128"/>
  <c r="I98" i="128"/>
  <c r="Q98" i="128"/>
  <c r="K9" i="128"/>
  <c r="J98" i="128"/>
  <c r="R98" i="128"/>
  <c r="L9" i="128"/>
  <c r="K98" i="128"/>
  <c r="E98" i="128"/>
  <c r="E9" i="128"/>
  <c r="D98" i="128"/>
  <c r="F82" i="127"/>
  <c r="N82" i="127"/>
  <c r="I7" i="127"/>
  <c r="I13" i="124" s="1"/>
  <c r="Q7" i="127"/>
  <c r="Q13" i="124" s="1"/>
  <c r="Q16" i="124" s="1"/>
  <c r="G82" i="127"/>
  <c r="O82" i="127"/>
  <c r="J7" i="127"/>
  <c r="J13" i="124" s="1"/>
  <c r="J16" i="124" s="1"/>
  <c r="K7" i="127"/>
  <c r="K13" i="124" s="1"/>
  <c r="C70" i="127"/>
  <c r="I82" i="127"/>
  <c r="Q82" i="127"/>
  <c r="P82" i="127"/>
  <c r="D7" i="127"/>
  <c r="D13" i="124" s="1"/>
  <c r="D16" i="124" s="1"/>
  <c r="L7" i="127"/>
  <c r="L13" i="124" s="1"/>
  <c r="L16" i="124" s="1"/>
  <c r="C71" i="127"/>
  <c r="J82" i="127"/>
  <c r="R82" i="127"/>
  <c r="R7" i="127"/>
  <c r="R13" i="124" s="1"/>
  <c r="R16" i="124" s="1"/>
  <c r="E7" i="127"/>
  <c r="E13" i="124" s="1"/>
  <c r="E16" i="124" s="1"/>
  <c r="M7" i="127"/>
  <c r="M13" i="124" s="1"/>
  <c r="K82" i="127"/>
  <c r="F7" i="127"/>
  <c r="F13" i="124" s="1"/>
  <c r="N7" i="127"/>
  <c r="N13" i="124" s="1"/>
  <c r="N16" i="124" s="1"/>
  <c r="D82" i="127"/>
  <c r="L82" i="127"/>
  <c r="G7" i="127"/>
  <c r="G13" i="124" s="1"/>
  <c r="G16" i="124" s="1"/>
  <c r="E82" i="127"/>
  <c r="S54" i="126"/>
  <c r="S73" i="126" s="1"/>
  <c r="F5" i="125"/>
  <c r="S5" i="125" s="1"/>
  <c r="E29" i="125"/>
  <c r="E36" i="125" s="1"/>
  <c r="M29" i="125"/>
  <c r="M36" i="125" s="1"/>
  <c r="K37" i="125"/>
  <c r="K15" i="124" s="1"/>
  <c r="Q91" i="125"/>
  <c r="L145" i="125"/>
  <c r="H142" i="125"/>
  <c r="H51" i="124" s="1"/>
  <c r="P142" i="125"/>
  <c r="P51" i="124" s="1"/>
  <c r="S51" i="124" s="1"/>
  <c r="D116" i="125"/>
  <c r="D123" i="125" s="1"/>
  <c r="L116" i="125"/>
  <c r="L123" i="125" s="1"/>
  <c r="I91" i="125"/>
  <c r="I152" i="125"/>
  <c r="I159" i="125" s="1"/>
  <c r="Q152" i="125"/>
  <c r="Q159" i="125" s="1"/>
  <c r="F88" i="125"/>
  <c r="F33" i="124" s="1"/>
  <c r="N88" i="125"/>
  <c r="N33" i="124" s="1"/>
  <c r="H109" i="125"/>
  <c r="D106" i="125"/>
  <c r="D39" i="124" s="1"/>
  <c r="L106" i="125"/>
  <c r="L39" i="124" s="1"/>
  <c r="F127" i="125"/>
  <c r="N127" i="125"/>
  <c r="J134" i="125"/>
  <c r="J141" i="125" s="1"/>
  <c r="R134" i="125"/>
  <c r="R141" i="125" s="1"/>
  <c r="K91" i="125"/>
  <c r="L91" i="125"/>
  <c r="K127" i="125"/>
  <c r="P127" i="125"/>
  <c r="I145" i="125"/>
  <c r="Q145" i="125"/>
  <c r="F145" i="125"/>
  <c r="N145" i="125"/>
  <c r="N7" i="125"/>
  <c r="G7" i="125"/>
  <c r="G91" i="125"/>
  <c r="O91" i="125"/>
  <c r="M91" i="125"/>
  <c r="K109" i="125"/>
  <c r="I127" i="125"/>
  <c r="Q127" i="125"/>
  <c r="G145" i="125"/>
  <c r="O145" i="125"/>
  <c r="O109" i="125"/>
  <c r="E127" i="125"/>
  <c r="M127" i="125"/>
  <c r="K145" i="125"/>
  <c r="P7" i="125"/>
  <c r="P109" i="125"/>
  <c r="I7" i="125"/>
  <c r="J91" i="125"/>
  <c r="R91" i="125"/>
  <c r="I109" i="125"/>
  <c r="G127" i="125"/>
  <c r="E145" i="125"/>
  <c r="J7" i="125"/>
  <c r="R7" i="125"/>
  <c r="J109" i="125"/>
  <c r="R109" i="125"/>
  <c r="L163" i="125"/>
  <c r="E64" i="124"/>
  <c r="M64" i="124"/>
  <c r="G5" i="122"/>
  <c r="G14" i="122" s="1"/>
  <c r="AE9" i="128" l="1"/>
  <c r="K26" i="38" s="1"/>
  <c r="X9" i="128"/>
  <c r="D28" i="38" s="1"/>
  <c r="AK9" i="128"/>
  <c r="Q26" i="38" s="1"/>
  <c r="AH9" i="128"/>
  <c r="N26" i="38" s="1"/>
  <c r="Z9" i="128"/>
  <c r="F26" i="38" s="1"/>
  <c r="AC9" i="128"/>
  <c r="I26" i="38" s="1"/>
  <c r="AD9" i="128"/>
  <c r="J26" i="38" s="1"/>
  <c r="AG9" i="128"/>
  <c r="M26" i="38" s="1"/>
  <c r="AM98" i="128"/>
  <c r="AB9" i="128"/>
  <c r="H26" i="38" s="1"/>
  <c r="AJ9" i="128"/>
  <c r="P26" i="38" s="1"/>
  <c r="AI9" i="128"/>
  <c r="O26" i="38" s="1"/>
  <c r="AA9" i="128"/>
  <c r="G26" i="38" s="1"/>
  <c r="AF9" i="128"/>
  <c r="L26" i="38" s="1"/>
  <c r="AL9" i="128"/>
  <c r="R26" i="38" s="1"/>
  <c r="Y9" i="128"/>
  <c r="E26" i="38" s="1"/>
  <c r="R15" i="127"/>
  <c r="J15" i="127"/>
  <c r="Q15" i="127"/>
  <c r="I15" i="127"/>
  <c r="P15" i="127"/>
  <c r="H15" i="127"/>
  <c r="O15" i="127"/>
  <c r="G15" i="127"/>
  <c r="N15" i="127"/>
  <c r="F15" i="127"/>
  <c r="M15" i="127"/>
  <c r="E15" i="127"/>
  <c r="L15" i="127"/>
  <c r="D15" i="127"/>
  <c r="S15" i="127"/>
  <c r="K15" i="127"/>
  <c r="C13" i="128"/>
  <c r="N14" i="128" s="1"/>
  <c r="N21" i="128" s="1"/>
  <c r="C10" i="127"/>
  <c r="E14" i="128"/>
  <c r="E21" i="128" s="1"/>
  <c r="H127" i="125"/>
  <c r="S39" i="124"/>
  <c r="S33" i="124"/>
  <c r="S15" i="124"/>
  <c r="K16" i="124"/>
  <c r="D85" i="127"/>
  <c r="D94" i="127" s="1"/>
  <c r="D49" i="124" s="1"/>
  <c r="D52" i="124" s="1"/>
  <c r="D113" i="128"/>
  <c r="D115" i="128" s="1"/>
  <c r="Q113" i="128"/>
  <c r="Q115" i="128" s="1"/>
  <c r="Q117" i="128" s="1"/>
  <c r="N113" i="128"/>
  <c r="N115" i="128" s="1"/>
  <c r="N117" i="128" s="1"/>
  <c r="O85" i="127"/>
  <c r="O94" i="127" s="1"/>
  <c r="O96" i="127" s="1"/>
  <c r="O98" i="127" s="1"/>
  <c r="O55" i="124" s="1"/>
  <c r="O58" i="124" s="1"/>
  <c r="O60" i="124" s="1"/>
  <c r="O165" i="125" s="1"/>
  <c r="G85" i="127"/>
  <c r="G94" i="127" s="1"/>
  <c r="G96" i="127" s="1"/>
  <c r="G98" i="127" s="1"/>
  <c r="G55" i="124" s="1"/>
  <c r="G58" i="124" s="1"/>
  <c r="G60" i="124" s="1"/>
  <c r="G165" i="125" s="1"/>
  <c r="N85" i="127"/>
  <c r="N94" i="127" s="1"/>
  <c r="N96" i="127" s="1"/>
  <c r="N98" i="127" s="1"/>
  <c r="N55" i="124" s="1"/>
  <c r="N58" i="124" s="1"/>
  <c r="N60" i="124" s="1"/>
  <c r="N165" i="125" s="1"/>
  <c r="F85" i="127"/>
  <c r="F94" i="127" s="1"/>
  <c r="F96" i="127" s="1"/>
  <c r="F98" i="127" s="1"/>
  <c r="F55" i="124" s="1"/>
  <c r="F58" i="124" s="1"/>
  <c r="F60" i="124" s="1"/>
  <c r="F165" i="125" s="1"/>
  <c r="M85" i="127"/>
  <c r="M94" i="127" s="1"/>
  <c r="M96" i="127" s="1"/>
  <c r="M98" i="127" s="1"/>
  <c r="M55" i="124" s="1"/>
  <c r="M58" i="124" s="1"/>
  <c r="M60" i="124" s="1"/>
  <c r="M165" i="125" s="1"/>
  <c r="E85" i="127"/>
  <c r="E94" i="127" s="1"/>
  <c r="E96" i="127" s="1"/>
  <c r="E98" i="127" s="1"/>
  <c r="E55" i="124" s="1"/>
  <c r="E58" i="124" s="1"/>
  <c r="E60" i="124" s="1"/>
  <c r="E165" i="125" s="1"/>
  <c r="L85" i="127"/>
  <c r="L94" i="127" s="1"/>
  <c r="L96" i="127" s="1"/>
  <c r="L98" i="127" s="1"/>
  <c r="L55" i="124" s="1"/>
  <c r="L58" i="124" s="1"/>
  <c r="L60" i="124" s="1"/>
  <c r="L165" i="125" s="1"/>
  <c r="S85" i="127"/>
  <c r="K85" i="127"/>
  <c r="K94" i="127" s="1"/>
  <c r="K96" i="127" s="1"/>
  <c r="K98" i="127" s="1"/>
  <c r="K55" i="124" s="1"/>
  <c r="K58" i="124" s="1"/>
  <c r="K60" i="124" s="1"/>
  <c r="K165" i="125" s="1"/>
  <c r="R85" i="127"/>
  <c r="R94" i="127" s="1"/>
  <c r="R96" i="127" s="1"/>
  <c r="R98" i="127" s="1"/>
  <c r="R55" i="124" s="1"/>
  <c r="R58" i="124" s="1"/>
  <c r="R60" i="124" s="1"/>
  <c r="R165" i="125" s="1"/>
  <c r="J85" i="127"/>
  <c r="J94" i="127" s="1"/>
  <c r="J96" i="127" s="1"/>
  <c r="J98" i="127" s="1"/>
  <c r="J55" i="124" s="1"/>
  <c r="J58" i="124" s="1"/>
  <c r="J60" i="124" s="1"/>
  <c r="J165" i="125" s="1"/>
  <c r="Q85" i="127"/>
  <c r="Q94" i="127" s="1"/>
  <c r="Q96" i="127" s="1"/>
  <c r="Q98" i="127" s="1"/>
  <c r="Q55" i="124" s="1"/>
  <c r="Q58" i="124" s="1"/>
  <c r="Q60" i="124" s="1"/>
  <c r="Q165" i="125" s="1"/>
  <c r="I85" i="127"/>
  <c r="I94" i="127" s="1"/>
  <c r="I96" i="127" s="1"/>
  <c r="I98" i="127" s="1"/>
  <c r="I55" i="124" s="1"/>
  <c r="I58" i="124" s="1"/>
  <c r="I60" i="124" s="1"/>
  <c r="I165" i="125" s="1"/>
  <c r="P85" i="127"/>
  <c r="P94" i="127" s="1"/>
  <c r="P96" i="127" s="1"/>
  <c r="P98" i="127" s="1"/>
  <c r="P55" i="124" s="1"/>
  <c r="P58" i="124" s="1"/>
  <c r="P60" i="124" s="1"/>
  <c r="P165" i="125" s="1"/>
  <c r="H85" i="127"/>
  <c r="H94" i="127" s="1"/>
  <c r="H96" i="127" s="1"/>
  <c r="H98" i="127" s="1"/>
  <c r="H55" i="124" s="1"/>
  <c r="H58" i="124" s="1"/>
  <c r="H60" i="124" s="1"/>
  <c r="H165" i="125" s="1"/>
  <c r="J113" i="128"/>
  <c r="J115" i="128" s="1"/>
  <c r="J117" i="128" s="1"/>
  <c r="N87" i="128"/>
  <c r="P59" i="127"/>
  <c r="P71" i="127" s="1"/>
  <c r="P66" i="126" s="1"/>
  <c r="H59" i="127"/>
  <c r="H71" i="127" s="1"/>
  <c r="H66" i="126" s="1"/>
  <c r="O59" i="127"/>
  <c r="G59" i="127"/>
  <c r="N59" i="127"/>
  <c r="F59" i="127"/>
  <c r="M59" i="127"/>
  <c r="M71" i="127" s="1"/>
  <c r="M66" i="126" s="1"/>
  <c r="E59" i="127"/>
  <c r="E71" i="127" s="1"/>
  <c r="E66" i="126" s="1"/>
  <c r="L59" i="127"/>
  <c r="L71" i="127" s="1"/>
  <c r="L66" i="126" s="1"/>
  <c r="S59" i="127"/>
  <c r="S71" i="127" s="1"/>
  <c r="K59" i="127"/>
  <c r="K71" i="127" s="1"/>
  <c r="K66" i="126" s="1"/>
  <c r="R59" i="127"/>
  <c r="R71" i="127" s="1"/>
  <c r="R66" i="126" s="1"/>
  <c r="J59" i="127"/>
  <c r="J71" i="127" s="1"/>
  <c r="J66" i="126" s="1"/>
  <c r="Q59" i="127"/>
  <c r="I59" i="127"/>
  <c r="I71" i="127" s="1"/>
  <c r="I66" i="126" s="1"/>
  <c r="D59" i="127"/>
  <c r="D71" i="127" s="1"/>
  <c r="D66" i="126" s="1"/>
  <c r="E87" i="128"/>
  <c r="Q87" i="128"/>
  <c r="R87" i="128"/>
  <c r="I87" i="128"/>
  <c r="M87" i="128"/>
  <c r="J87" i="128"/>
  <c r="F87" i="128"/>
  <c r="K87" i="128"/>
  <c r="P87" i="128"/>
  <c r="D87" i="128"/>
  <c r="G87" i="128"/>
  <c r="H87" i="128"/>
  <c r="L56" i="127"/>
  <c r="S56" i="127"/>
  <c r="S70" i="127" s="1"/>
  <c r="K56" i="127"/>
  <c r="R56" i="127"/>
  <c r="R68" i="127" s="1"/>
  <c r="R65" i="126" s="1"/>
  <c r="J56" i="127"/>
  <c r="J68" i="127" s="1"/>
  <c r="J65" i="126" s="1"/>
  <c r="Q56" i="127"/>
  <c r="Q68" i="127" s="1"/>
  <c r="Q65" i="126" s="1"/>
  <c r="I56" i="127"/>
  <c r="P56" i="127"/>
  <c r="H56" i="127"/>
  <c r="O56" i="127"/>
  <c r="G56" i="127"/>
  <c r="G68" i="127" s="1"/>
  <c r="G65" i="126" s="1"/>
  <c r="N56" i="127"/>
  <c r="N68" i="127" s="1"/>
  <c r="N65" i="126" s="1"/>
  <c r="F56" i="127"/>
  <c r="M56" i="127"/>
  <c r="E56" i="127"/>
  <c r="L87" i="128"/>
  <c r="O87" i="128"/>
  <c r="D56" i="127"/>
  <c r="N56" i="128"/>
  <c r="G56" i="128"/>
  <c r="R56" i="128"/>
  <c r="Q56" i="128"/>
  <c r="D56" i="128"/>
  <c r="Q46" i="127"/>
  <c r="Q50" i="127" s="1"/>
  <c r="Q41" i="126" s="1"/>
  <c r="Q50" i="126" s="1"/>
  <c r="Q32" i="124" s="1"/>
  <c r="M46" i="127"/>
  <c r="M50" i="127" s="1"/>
  <c r="M41" i="126" s="1"/>
  <c r="M50" i="126" s="1"/>
  <c r="M32" i="124" s="1"/>
  <c r="H56" i="128"/>
  <c r="P46" i="127"/>
  <c r="P50" i="127" s="1"/>
  <c r="P41" i="126" s="1"/>
  <c r="P50" i="126" s="1"/>
  <c r="P32" i="124" s="1"/>
  <c r="D46" i="127"/>
  <c r="D50" i="127" s="1"/>
  <c r="D41" i="126" s="1"/>
  <c r="D50" i="126" s="1"/>
  <c r="D32" i="124" s="1"/>
  <c r="S46" i="127"/>
  <c r="O46" i="127"/>
  <c r="O50" i="127" s="1"/>
  <c r="O41" i="126" s="1"/>
  <c r="O50" i="126" s="1"/>
  <c r="O32" i="124" s="1"/>
  <c r="H46" i="127"/>
  <c r="H50" i="127" s="1"/>
  <c r="H41" i="126" s="1"/>
  <c r="H50" i="126" s="1"/>
  <c r="H32" i="124" s="1"/>
  <c r="K46" i="127"/>
  <c r="K50" i="127" s="1"/>
  <c r="K41" i="126" s="1"/>
  <c r="K50" i="126" s="1"/>
  <c r="K32" i="124" s="1"/>
  <c r="G46" i="127"/>
  <c r="G50" i="127" s="1"/>
  <c r="G41" i="126" s="1"/>
  <c r="G50" i="126" s="1"/>
  <c r="G32" i="124" s="1"/>
  <c r="E56" i="128"/>
  <c r="R46" i="127"/>
  <c r="R50" i="127" s="1"/>
  <c r="R41" i="126" s="1"/>
  <c r="R50" i="126" s="1"/>
  <c r="R32" i="124" s="1"/>
  <c r="N46" i="127"/>
  <c r="N50" i="127" s="1"/>
  <c r="N41" i="126" s="1"/>
  <c r="N50" i="126" s="1"/>
  <c r="N32" i="124" s="1"/>
  <c r="J56" i="128"/>
  <c r="K56" i="128"/>
  <c r="O56" i="128"/>
  <c r="J46" i="127"/>
  <c r="J50" i="127" s="1"/>
  <c r="J41" i="126" s="1"/>
  <c r="J50" i="126" s="1"/>
  <c r="J32" i="124" s="1"/>
  <c r="F46" i="127"/>
  <c r="F50" i="127" s="1"/>
  <c r="F41" i="126" s="1"/>
  <c r="F50" i="126" s="1"/>
  <c r="F32" i="124" s="1"/>
  <c r="I56" i="128"/>
  <c r="P56" i="128"/>
  <c r="F56" i="128"/>
  <c r="M56" i="128"/>
  <c r="L56" i="128"/>
  <c r="I46" i="127"/>
  <c r="I50" i="127" s="1"/>
  <c r="I41" i="126" s="1"/>
  <c r="I50" i="126" s="1"/>
  <c r="I32" i="124" s="1"/>
  <c r="E46" i="127"/>
  <c r="E50" i="127" s="1"/>
  <c r="E31" i="124" s="1"/>
  <c r="O39" i="128"/>
  <c r="O41" i="128" s="1"/>
  <c r="O37" i="127" s="1"/>
  <c r="O39" i="127" s="1"/>
  <c r="G27" i="127"/>
  <c r="G35" i="127" s="1"/>
  <c r="D27" i="127"/>
  <c r="D35" i="127" s="1"/>
  <c r="S27" i="127"/>
  <c r="D39" i="128"/>
  <c r="D41" i="128" s="1"/>
  <c r="D37" i="127" s="1"/>
  <c r="D39" i="127" s="1"/>
  <c r="K39" i="128"/>
  <c r="K41" i="128" s="1"/>
  <c r="K37" i="127" s="1"/>
  <c r="K39" i="127" s="1"/>
  <c r="K27" i="127"/>
  <c r="K35" i="127" s="1"/>
  <c r="H39" i="128"/>
  <c r="H41" i="128" s="1"/>
  <c r="H37" i="127" s="1"/>
  <c r="H39" i="127" s="1"/>
  <c r="L27" i="127"/>
  <c r="L35" i="127" s="1"/>
  <c r="J27" i="127"/>
  <c r="J35" i="127" s="1"/>
  <c r="G39" i="128"/>
  <c r="G41" i="128" s="1"/>
  <c r="G37" i="127" s="1"/>
  <c r="G39" i="127" s="1"/>
  <c r="R27" i="127"/>
  <c r="R35" i="127" s="1"/>
  <c r="F27" i="127"/>
  <c r="F35" i="127" s="1"/>
  <c r="R39" i="128"/>
  <c r="R41" i="128" s="1"/>
  <c r="R37" i="127" s="1"/>
  <c r="R39" i="127" s="1"/>
  <c r="Q39" i="128"/>
  <c r="Q41" i="128" s="1"/>
  <c r="Q37" i="127" s="1"/>
  <c r="Q39" i="127" s="1"/>
  <c r="Q27" i="127"/>
  <c r="Q35" i="127" s="1"/>
  <c r="L39" i="128"/>
  <c r="L41" i="128" s="1"/>
  <c r="L37" i="127" s="1"/>
  <c r="L39" i="127" s="1"/>
  <c r="J39" i="128"/>
  <c r="J41" i="128" s="1"/>
  <c r="J37" i="127" s="1"/>
  <c r="J39" i="127" s="1"/>
  <c r="P27" i="127"/>
  <c r="P35" i="127" s="1"/>
  <c r="E27" i="127"/>
  <c r="E35" i="127" s="1"/>
  <c r="N27" i="127"/>
  <c r="N35" i="127" s="1"/>
  <c r="I39" i="128"/>
  <c r="I41" i="128" s="1"/>
  <c r="I37" i="127" s="1"/>
  <c r="I39" i="127" s="1"/>
  <c r="F39" i="128"/>
  <c r="F41" i="128" s="1"/>
  <c r="F37" i="127" s="1"/>
  <c r="F39" i="127" s="1"/>
  <c r="I27" i="127"/>
  <c r="I35" i="127" s="1"/>
  <c r="M27" i="127"/>
  <c r="M35" i="127" s="1"/>
  <c r="P39" i="128"/>
  <c r="P41" i="128" s="1"/>
  <c r="P37" i="127" s="1"/>
  <c r="P39" i="127" s="1"/>
  <c r="H27" i="127"/>
  <c r="H35" i="127" s="1"/>
  <c r="E39" i="128"/>
  <c r="E41" i="128" s="1"/>
  <c r="E37" i="127" s="1"/>
  <c r="E39" i="127" s="1"/>
  <c r="N39" i="128"/>
  <c r="N41" i="128" s="1"/>
  <c r="N37" i="127" s="1"/>
  <c r="N39" i="127" s="1"/>
  <c r="M39" i="128"/>
  <c r="M41" i="128" s="1"/>
  <c r="M37" i="127" s="1"/>
  <c r="M39" i="127" s="1"/>
  <c r="F71" i="127"/>
  <c r="F66" i="126" s="1"/>
  <c r="I31" i="124"/>
  <c r="I34" i="124" s="1"/>
  <c r="L31" i="124"/>
  <c r="L34" i="124" s="1"/>
  <c r="M78" i="126"/>
  <c r="M82" i="126"/>
  <c r="N43" i="124"/>
  <c r="H77" i="126"/>
  <c r="H78" i="126"/>
  <c r="K82" i="126"/>
  <c r="K77" i="126"/>
  <c r="K78" i="126"/>
  <c r="R78" i="126"/>
  <c r="R77" i="126"/>
  <c r="R82" i="126"/>
  <c r="O78" i="126"/>
  <c r="O82" i="126"/>
  <c r="O77" i="126"/>
  <c r="L77" i="126"/>
  <c r="L78" i="126"/>
  <c r="L82" i="126"/>
  <c r="S82" i="127"/>
  <c r="D77" i="126"/>
  <c r="D78" i="126"/>
  <c r="D82" i="126"/>
  <c r="Q77" i="126"/>
  <c r="Q78" i="126"/>
  <c r="Q82" i="126"/>
  <c r="G78" i="126"/>
  <c r="G82" i="126"/>
  <c r="G77" i="126"/>
  <c r="I77" i="126"/>
  <c r="I78" i="126"/>
  <c r="I82" i="126"/>
  <c r="P82" i="126"/>
  <c r="P77" i="126"/>
  <c r="P78" i="126"/>
  <c r="N77" i="126"/>
  <c r="N78" i="126"/>
  <c r="N82" i="126"/>
  <c r="J78" i="126"/>
  <c r="J77" i="126"/>
  <c r="J82" i="126"/>
  <c r="E77" i="126"/>
  <c r="E78" i="126"/>
  <c r="E82" i="126"/>
  <c r="F77" i="126"/>
  <c r="F78" i="126"/>
  <c r="F82" i="126"/>
  <c r="D43" i="124"/>
  <c r="O43" i="124"/>
  <c r="K43" i="124"/>
  <c r="G43" i="124"/>
  <c r="J43" i="124"/>
  <c r="F43" i="124"/>
  <c r="Q43" i="124"/>
  <c r="M43" i="124"/>
  <c r="I43" i="124"/>
  <c r="E43" i="124"/>
  <c r="P43" i="124"/>
  <c r="R43" i="124"/>
  <c r="L43" i="124"/>
  <c r="H43" i="124"/>
  <c r="C6" i="122"/>
  <c r="B6" i="122" s="1"/>
  <c r="S5" i="126"/>
  <c r="S6" i="126" s="1"/>
  <c r="S20" i="124"/>
  <c r="F16" i="124"/>
  <c r="M16" i="124"/>
  <c r="I16" i="124"/>
  <c r="S13" i="124"/>
  <c r="P16" i="124"/>
  <c r="H16" i="124"/>
  <c r="E7" i="125"/>
  <c r="F163" i="125"/>
  <c r="I163" i="125"/>
  <c r="J163" i="125"/>
  <c r="M145" i="125"/>
  <c r="P145" i="125"/>
  <c r="M6" i="125"/>
  <c r="E6" i="125"/>
  <c r="R127" i="125"/>
  <c r="J127" i="125"/>
  <c r="O127" i="125"/>
  <c r="G109" i="125"/>
  <c r="Q109" i="125"/>
  <c r="D8" i="125"/>
  <c r="H91" i="125"/>
  <c r="L8" i="125"/>
  <c r="E91" i="125"/>
  <c r="P91" i="125"/>
  <c r="N91" i="125"/>
  <c r="K40" i="125"/>
  <c r="Q40" i="125"/>
  <c r="S17" i="132"/>
  <c r="S10" i="132"/>
  <c r="I27" i="131"/>
  <c r="G27" i="131"/>
  <c r="F27" i="131"/>
  <c r="M27" i="131"/>
  <c r="O27" i="131"/>
  <c r="S25" i="131"/>
  <c r="Q27" i="131" s="1"/>
  <c r="K27" i="131"/>
  <c r="L27" i="131"/>
  <c r="P27" i="131"/>
  <c r="S57" i="130"/>
  <c r="H113" i="128"/>
  <c r="H115" i="128" s="1"/>
  <c r="H117" i="128" s="1"/>
  <c r="P113" i="128"/>
  <c r="P115" i="128" s="1"/>
  <c r="P117" i="128" s="1"/>
  <c r="C17" i="128"/>
  <c r="C15" i="127" s="1"/>
  <c r="O113" i="128"/>
  <c r="O115" i="128" s="1"/>
  <c r="O117" i="128" s="1"/>
  <c r="S98" i="128"/>
  <c r="S9" i="128"/>
  <c r="G113" i="128"/>
  <c r="G115" i="128" s="1"/>
  <c r="G117" i="128" s="1"/>
  <c r="L113" i="128"/>
  <c r="L115" i="128" s="1"/>
  <c r="L117" i="128" s="1"/>
  <c r="R113" i="128"/>
  <c r="R115" i="128" s="1"/>
  <c r="R117" i="128" s="1"/>
  <c r="K14" i="128"/>
  <c r="K21" i="128" s="1"/>
  <c r="M113" i="128"/>
  <c r="M115" i="128" s="1"/>
  <c r="M117" i="128" s="1"/>
  <c r="E113" i="128"/>
  <c r="E115" i="128" s="1"/>
  <c r="E117" i="128" s="1"/>
  <c r="K113" i="128"/>
  <c r="K115" i="128" s="1"/>
  <c r="K117" i="128" s="1"/>
  <c r="Q14" i="128"/>
  <c r="Q21" i="128" s="1"/>
  <c r="P14" i="128"/>
  <c r="P21" i="128" s="1"/>
  <c r="I113" i="128"/>
  <c r="I115" i="128" s="1"/>
  <c r="I117" i="128" s="1"/>
  <c r="C21" i="128"/>
  <c r="I14" i="128"/>
  <c r="I21" i="128" s="1"/>
  <c r="H14" i="128"/>
  <c r="H21" i="128" s="1"/>
  <c r="Q71" i="127"/>
  <c r="Q66" i="126" s="1"/>
  <c r="O71" i="127"/>
  <c r="O66" i="126" s="1"/>
  <c r="G71" i="127"/>
  <c r="G66" i="126" s="1"/>
  <c r="S7" i="127"/>
  <c r="G70" i="127"/>
  <c r="N71" i="127"/>
  <c r="N66" i="126" s="1"/>
  <c r="N163" i="125"/>
  <c r="D163" i="125"/>
  <c r="D91" i="125"/>
  <c r="K163" i="125"/>
  <c r="R163" i="125"/>
  <c r="G163" i="125"/>
  <c r="M163" i="125"/>
  <c r="E163" i="125"/>
  <c r="O8" i="125"/>
  <c r="K7" i="125"/>
  <c r="J6" i="125"/>
  <c r="J40" i="125"/>
  <c r="L127" i="125"/>
  <c r="G8" i="125"/>
  <c r="N8" i="125"/>
  <c r="E8" i="125"/>
  <c r="R6" i="125"/>
  <c r="R40" i="125"/>
  <c r="M109" i="125"/>
  <c r="F91" i="125"/>
  <c r="P40" i="125"/>
  <c r="P6" i="125"/>
  <c r="F8" i="125"/>
  <c r="N40" i="125"/>
  <c r="N6" i="125"/>
  <c r="M8" i="125"/>
  <c r="O40" i="125"/>
  <c r="H7" i="125"/>
  <c r="S123" i="125"/>
  <c r="S127" i="125" s="1"/>
  <c r="E109" i="125"/>
  <c r="F7" i="125"/>
  <c r="K8" i="125"/>
  <c r="H40" i="125"/>
  <c r="H6" i="125"/>
  <c r="O6" i="125"/>
  <c r="F40" i="125"/>
  <c r="F6" i="125"/>
  <c r="E40" i="125"/>
  <c r="I6" i="125"/>
  <c r="R145" i="125"/>
  <c r="L6" i="125"/>
  <c r="L40" i="125"/>
  <c r="R8" i="125"/>
  <c r="G6" i="125"/>
  <c r="J145" i="125"/>
  <c r="J8" i="125"/>
  <c r="D109" i="125"/>
  <c r="L109" i="125"/>
  <c r="H145" i="125"/>
  <c r="F109" i="125"/>
  <c r="D6" i="125"/>
  <c r="P8" i="125"/>
  <c r="Q7" i="125"/>
  <c r="N109" i="125"/>
  <c r="O7" i="125"/>
  <c r="M7" i="125"/>
  <c r="D145" i="125"/>
  <c r="Q8" i="125"/>
  <c r="H8" i="125"/>
  <c r="M40" i="125"/>
  <c r="I40" i="125"/>
  <c r="G40" i="125"/>
  <c r="K6" i="125"/>
  <c r="I8" i="125"/>
  <c r="Q163" i="125"/>
  <c r="Q6" i="125"/>
  <c r="D26" i="38" l="1"/>
  <c r="AM9" i="128"/>
  <c r="S26" i="38" s="1"/>
  <c r="K25" i="124"/>
  <c r="K67" i="125"/>
  <c r="K68" i="125"/>
  <c r="K15" i="125" s="1"/>
  <c r="K71" i="125"/>
  <c r="K64" i="125"/>
  <c r="K72" i="125"/>
  <c r="K63" i="125"/>
  <c r="K65" i="125"/>
  <c r="K66" i="125"/>
  <c r="N25" i="124"/>
  <c r="N72" i="125"/>
  <c r="N63" i="125"/>
  <c r="N67" i="125"/>
  <c r="N64" i="125"/>
  <c r="N65" i="125"/>
  <c r="N66" i="125"/>
  <c r="N68" i="125"/>
  <c r="N15" i="125" s="1"/>
  <c r="N71" i="125"/>
  <c r="N70" i="125" s="1"/>
  <c r="N27" i="124" s="1"/>
  <c r="D25" i="124"/>
  <c r="D68" i="125"/>
  <c r="D15" i="125" s="1"/>
  <c r="D71" i="125"/>
  <c r="D65" i="125"/>
  <c r="D72" i="125"/>
  <c r="D63" i="125"/>
  <c r="D62" i="125" s="1"/>
  <c r="D69" i="125" s="1"/>
  <c r="D64" i="125"/>
  <c r="D66" i="125"/>
  <c r="D67" i="125"/>
  <c r="G25" i="124"/>
  <c r="G63" i="125"/>
  <c r="G64" i="125"/>
  <c r="G68" i="125"/>
  <c r="G15" i="125" s="1"/>
  <c r="G65" i="125"/>
  <c r="G66" i="125"/>
  <c r="G67" i="125"/>
  <c r="G71" i="125"/>
  <c r="G72" i="125"/>
  <c r="I25" i="124"/>
  <c r="I65" i="125"/>
  <c r="I66" i="125"/>
  <c r="I67" i="125"/>
  <c r="I72" i="125"/>
  <c r="I68" i="125"/>
  <c r="I15" i="125" s="1"/>
  <c r="I71" i="125"/>
  <c r="I70" i="125" s="1"/>
  <c r="I27" i="124" s="1"/>
  <c r="I63" i="125"/>
  <c r="I64" i="125"/>
  <c r="P25" i="124"/>
  <c r="P64" i="125"/>
  <c r="P65" i="125"/>
  <c r="P71" i="125"/>
  <c r="P66" i="125"/>
  <c r="P67" i="125"/>
  <c r="P68" i="125"/>
  <c r="P15" i="125" s="1"/>
  <c r="P72" i="125"/>
  <c r="P63" i="125"/>
  <c r="J25" i="124"/>
  <c r="J28" i="124" s="1"/>
  <c r="J58" i="38" s="1"/>
  <c r="J66" i="125"/>
  <c r="J67" i="125"/>
  <c r="J68" i="125"/>
  <c r="J15" i="125" s="1"/>
  <c r="J63" i="125"/>
  <c r="J71" i="125"/>
  <c r="J70" i="125" s="1"/>
  <c r="J27" i="124" s="1"/>
  <c r="J72" i="125"/>
  <c r="J64" i="125"/>
  <c r="J65" i="125"/>
  <c r="M25" i="124"/>
  <c r="M71" i="125"/>
  <c r="M72" i="125"/>
  <c r="M63" i="125"/>
  <c r="M66" i="125"/>
  <c r="M64" i="125"/>
  <c r="M65" i="125"/>
  <c r="M67" i="125"/>
  <c r="M68" i="125"/>
  <c r="M15" i="125" s="1"/>
  <c r="L25" i="124"/>
  <c r="L68" i="125"/>
  <c r="L15" i="125" s="1"/>
  <c r="L71" i="125"/>
  <c r="L72" i="125"/>
  <c r="L63" i="125"/>
  <c r="L64" i="125"/>
  <c r="L65" i="125"/>
  <c r="L66" i="125"/>
  <c r="L67" i="125"/>
  <c r="O25" i="124"/>
  <c r="O63" i="125"/>
  <c r="O64" i="125"/>
  <c r="O65" i="125"/>
  <c r="O66" i="125"/>
  <c r="O68" i="125"/>
  <c r="O15" i="125" s="1"/>
  <c r="O67" i="125"/>
  <c r="O71" i="125"/>
  <c r="O72" i="125"/>
  <c r="E25" i="124"/>
  <c r="E71" i="125"/>
  <c r="E70" i="125" s="1"/>
  <c r="E27" i="124" s="1"/>
  <c r="E72" i="125"/>
  <c r="E66" i="125"/>
  <c r="E63" i="125"/>
  <c r="E64" i="125"/>
  <c r="E65" i="125"/>
  <c r="E67" i="125"/>
  <c r="E68" i="125"/>
  <c r="E15" i="125" s="1"/>
  <c r="H25" i="124"/>
  <c r="H64" i="125"/>
  <c r="H65" i="125"/>
  <c r="H66" i="125"/>
  <c r="H67" i="125"/>
  <c r="H68" i="125"/>
  <c r="H15" i="125" s="1"/>
  <c r="H71" i="125"/>
  <c r="H72" i="125"/>
  <c r="H63" i="125"/>
  <c r="R25" i="124"/>
  <c r="R66" i="125"/>
  <c r="R67" i="125"/>
  <c r="R63" i="125"/>
  <c r="R62" i="125" s="1"/>
  <c r="R68" i="125"/>
  <c r="R15" i="125" s="1"/>
  <c r="R71" i="125"/>
  <c r="R72" i="125"/>
  <c r="R64" i="125"/>
  <c r="R65" i="125"/>
  <c r="F25" i="124"/>
  <c r="F72" i="125"/>
  <c r="F63" i="125"/>
  <c r="F62" i="125" s="1"/>
  <c r="F67" i="125"/>
  <c r="F64" i="125"/>
  <c r="F65" i="125"/>
  <c r="F66" i="125"/>
  <c r="F68" i="125"/>
  <c r="F15" i="125" s="1"/>
  <c r="F71" i="125"/>
  <c r="F70" i="125" s="1"/>
  <c r="F27" i="124" s="1"/>
  <c r="Q25" i="124"/>
  <c r="Q28" i="124" s="1"/>
  <c r="Q58" i="38" s="1"/>
  <c r="Q65" i="125"/>
  <c r="Q72" i="125"/>
  <c r="Q66" i="125"/>
  <c r="Q67" i="125"/>
  <c r="Q68" i="125"/>
  <c r="Q15" i="125" s="1"/>
  <c r="Q71" i="125"/>
  <c r="Q70" i="125" s="1"/>
  <c r="Q27" i="124" s="1"/>
  <c r="Q63" i="125"/>
  <c r="Q64" i="125"/>
  <c r="D14" i="128"/>
  <c r="D21" i="128" s="1"/>
  <c r="R14" i="128"/>
  <c r="R21" i="128" s="1"/>
  <c r="F14" i="128"/>
  <c r="F21" i="128" s="1"/>
  <c r="C22" i="128"/>
  <c r="C20" i="127" s="1"/>
  <c r="C19" i="127"/>
  <c r="C11" i="127"/>
  <c r="R12" i="127" s="1"/>
  <c r="R19" i="127" s="1"/>
  <c r="L14" i="128"/>
  <c r="L21" i="128" s="1"/>
  <c r="M14" i="128"/>
  <c r="M21" i="128" s="1"/>
  <c r="J14" i="128"/>
  <c r="J21" i="128" s="1"/>
  <c r="G14" i="128"/>
  <c r="G21" i="128" s="1"/>
  <c r="O14" i="128"/>
  <c r="O21" i="128" s="1"/>
  <c r="S16" i="124"/>
  <c r="O49" i="124"/>
  <c r="O52" i="124" s="1"/>
  <c r="D96" i="127"/>
  <c r="D98" i="127" s="1"/>
  <c r="D55" i="124" s="1"/>
  <c r="D58" i="124" s="1"/>
  <c r="D60" i="124" s="1"/>
  <c r="I49" i="124"/>
  <c r="I52" i="124" s="1"/>
  <c r="K49" i="124"/>
  <c r="K52" i="124" s="1"/>
  <c r="J49" i="124"/>
  <c r="J52" i="124" s="1"/>
  <c r="N49" i="124"/>
  <c r="N52" i="124" s="1"/>
  <c r="H49" i="124"/>
  <c r="H52" i="124" s="1"/>
  <c r="Q49" i="124"/>
  <c r="Q52" i="124" s="1"/>
  <c r="F49" i="124"/>
  <c r="F52" i="124" s="1"/>
  <c r="L49" i="124"/>
  <c r="L52" i="124" s="1"/>
  <c r="E49" i="124"/>
  <c r="E52" i="124" s="1"/>
  <c r="P49" i="124"/>
  <c r="P52" i="124" s="1"/>
  <c r="M49" i="124"/>
  <c r="M52" i="124" s="1"/>
  <c r="S94" i="127"/>
  <c r="S96" i="127" s="1"/>
  <c r="R49" i="124"/>
  <c r="R52" i="124" s="1"/>
  <c r="G49" i="124"/>
  <c r="G52" i="124" s="1"/>
  <c r="F68" i="127"/>
  <c r="F65" i="126" s="1"/>
  <c r="F73" i="126" s="1"/>
  <c r="F38" i="124" s="1"/>
  <c r="D68" i="127"/>
  <c r="D65" i="126" s="1"/>
  <c r="D73" i="126" s="1"/>
  <c r="D38" i="124" s="1"/>
  <c r="K68" i="127"/>
  <c r="K65" i="126" s="1"/>
  <c r="K73" i="126" s="1"/>
  <c r="K38" i="124" s="1"/>
  <c r="L68" i="127"/>
  <c r="L65" i="126" s="1"/>
  <c r="L73" i="126" s="1"/>
  <c r="L38" i="124" s="1"/>
  <c r="P68" i="127"/>
  <c r="P65" i="126" s="1"/>
  <c r="P73" i="126" s="1"/>
  <c r="P38" i="124" s="1"/>
  <c r="I68" i="127"/>
  <c r="I65" i="126" s="1"/>
  <c r="I73" i="126" s="1"/>
  <c r="I38" i="124" s="1"/>
  <c r="M68" i="127"/>
  <c r="M65" i="126" s="1"/>
  <c r="O68" i="127"/>
  <c r="O65" i="126" s="1"/>
  <c r="O73" i="126" s="1"/>
  <c r="O38" i="124" s="1"/>
  <c r="H68" i="127"/>
  <c r="H65" i="126" s="1"/>
  <c r="H73" i="126" s="1"/>
  <c r="H38" i="124" s="1"/>
  <c r="E68" i="127"/>
  <c r="E65" i="126" s="1"/>
  <c r="E73" i="126" s="1"/>
  <c r="E38" i="124" s="1"/>
  <c r="G37" i="124"/>
  <c r="G73" i="126"/>
  <c r="G38" i="124" s="1"/>
  <c r="K70" i="127"/>
  <c r="P70" i="127"/>
  <c r="N70" i="127"/>
  <c r="O70" i="127"/>
  <c r="L70" i="127"/>
  <c r="I70" i="127"/>
  <c r="J37" i="124"/>
  <c r="Q73" i="126"/>
  <c r="Q38" i="124" s="1"/>
  <c r="J70" i="127"/>
  <c r="R73" i="126"/>
  <c r="R38" i="124" s="1"/>
  <c r="N37" i="124"/>
  <c r="E70" i="127"/>
  <c r="R70" i="127"/>
  <c r="M70" i="127"/>
  <c r="N73" i="126"/>
  <c r="N38" i="124" s="1"/>
  <c r="F70" i="127"/>
  <c r="J73" i="126"/>
  <c r="J38" i="124" s="1"/>
  <c r="R37" i="124"/>
  <c r="S87" i="128"/>
  <c r="Q70" i="127"/>
  <c r="M37" i="124"/>
  <c r="M73" i="126"/>
  <c r="M38" i="124" s="1"/>
  <c r="Q37" i="124"/>
  <c r="D70" i="127"/>
  <c r="H70" i="127"/>
  <c r="H31" i="124"/>
  <c r="H34" i="124" s="1"/>
  <c r="O31" i="124"/>
  <c r="O34" i="124" s="1"/>
  <c r="Q31" i="124"/>
  <c r="Q34" i="124" s="1"/>
  <c r="K31" i="124"/>
  <c r="K34" i="124" s="1"/>
  <c r="M31" i="124"/>
  <c r="M34" i="124" s="1"/>
  <c r="P31" i="124"/>
  <c r="P34" i="124" s="1"/>
  <c r="N31" i="124"/>
  <c r="N34" i="124" s="1"/>
  <c r="E41" i="126"/>
  <c r="E50" i="126" s="1"/>
  <c r="E32" i="124" s="1"/>
  <c r="E34" i="124" s="1"/>
  <c r="R31" i="124"/>
  <c r="R34" i="124" s="1"/>
  <c r="S56" i="128"/>
  <c r="D31" i="124"/>
  <c r="D34" i="124" s="1"/>
  <c r="S50" i="127"/>
  <c r="F31" i="124"/>
  <c r="F34" i="124" s="1"/>
  <c r="J31" i="124"/>
  <c r="J34" i="124" s="1"/>
  <c r="G31" i="124"/>
  <c r="G34" i="124" s="1"/>
  <c r="S35" i="127"/>
  <c r="S38" i="127" s="1"/>
  <c r="S39" i="128"/>
  <c r="S39" i="127"/>
  <c r="M88" i="126"/>
  <c r="M44" i="124" s="1"/>
  <c r="E88" i="126"/>
  <c r="E44" i="124" s="1"/>
  <c r="H88" i="126"/>
  <c r="H44" i="124" s="1"/>
  <c r="Q88" i="126"/>
  <c r="Q44" i="124" s="1"/>
  <c r="O88" i="126"/>
  <c r="O44" i="124" s="1"/>
  <c r="N88" i="126"/>
  <c r="N44" i="124" s="1"/>
  <c r="L88" i="126"/>
  <c r="L44" i="124" s="1"/>
  <c r="G88" i="126"/>
  <c r="D88" i="126"/>
  <c r="J88" i="126"/>
  <c r="P88" i="126"/>
  <c r="R88" i="126"/>
  <c r="F88" i="126"/>
  <c r="I88" i="126"/>
  <c r="K88" i="126"/>
  <c r="S43" i="124"/>
  <c r="C14" i="122"/>
  <c r="B14" i="122"/>
  <c r="O163" i="125"/>
  <c r="S141" i="125"/>
  <c r="S145" i="125" s="1"/>
  <c r="S105" i="125"/>
  <c r="S109" i="125" s="1"/>
  <c r="S87" i="125"/>
  <c r="S91" i="125" s="1"/>
  <c r="S8" i="125"/>
  <c r="S7" i="125"/>
  <c r="E27" i="131"/>
  <c r="N27" i="131"/>
  <c r="R27" i="131"/>
  <c r="J27" i="131"/>
  <c r="D27" i="131"/>
  <c r="H27" i="131"/>
  <c r="C18" i="128"/>
  <c r="D19" i="128" s="1"/>
  <c r="D117" i="128"/>
  <c r="S117" i="128" s="1"/>
  <c r="S115" i="128"/>
  <c r="S113" i="128"/>
  <c r="S41" i="128"/>
  <c r="D43" i="128" s="1"/>
  <c r="S36" i="125"/>
  <c r="S40" i="125" s="1"/>
  <c r="D40" i="125"/>
  <c r="D127" i="125"/>
  <c r="S6" i="125"/>
  <c r="H163" i="125"/>
  <c r="P163" i="125"/>
  <c r="S159" i="125"/>
  <c r="S163" i="125" s="1"/>
  <c r="E62" i="125" l="1"/>
  <c r="K62" i="125"/>
  <c r="L62" i="125"/>
  <c r="I28" i="124"/>
  <c r="I58" i="38" s="1"/>
  <c r="G62" i="125"/>
  <c r="D70" i="125"/>
  <c r="D27" i="124" s="1"/>
  <c r="D73" i="125"/>
  <c r="I62" i="125"/>
  <c r="G28" i="124"/>
  <c r="G58" i="38" s="1"/>
  <c r="S15" i="125"/>
  <c r="N62" i="125"/>
  <c r="K70" i="125"/>
  <c r="K27" i="124" s="1"/>
  <c r="K28" i="124" s="1"/>
  <c r="K58" i="38" s="1"/>
  <c r="R69" i="125"/>
  <c r="Q62" i="125"/>
  <c r="H62" i="125"/>
  <c r="E28" i="124"/>
  <c r="E58" i="38" s="1"/>
  <c r="O62" i="125"/>
  <c r="L70" i="125"/>
  <c r="L27" i="124" s="1"/>
  <c r="M62" i="125"/>
  <c r="J62" i="125"/>
  <c r="G70" i="125"/>
  <c r="G27" i="124" s="1"/>
  <c r="D28" i="124"/>
  <c r="D58" i="38" s="1"/>
  <c r="R70" i="125"/>
  <c r="R27" i="124" s="1"/>
  <c r="R28" i="124" s="1"/>
  <c r="R58" i="38" s="1"/>
  <c r="H70" i="125"/>
  <c r="H27" i="124" s="1"/>
  <c r="H28" i="124" s="1"/>
  <c r="H58" i="38" s="1"/>
  <c r="N28" i="124"/>
  <c r="N58" i="38" s="1"/>
  <c r="F69" i="125"/>
  <c r="F73" i="125"/>
  <c r="F28" i="124"/>
  <c r="F58" i="38" s="1"/>
  <c r="P62" i="125"/>
  <c r="S25" i="124"/>
  <c r="O70" i="125"/>
  <c r="O27" i="124" s="1"/>
  <c r="O28" i="124" s="1"/>
  <c r="O58" i="38" s="1"/>
  <c r="L28" i="124"/>
  <c r="L58" i="38" s="1"/>
  <c r="M70" i="125"/>
  <c r="M27" i="124" s="1"/>
  <c r="M28" i="124" s="1"/>
  <c r="M58" i="38" s="1"/>
  <c r="P70" i="125"/>
  <c r="P27" i="124" s="1"/>
  <c r="P28" i="124" s="1"/>
  <c r="P58" i="38" s="1"/>
  <c r="F19" i="128"/>
  <c r="F22" i="128" s="1"/>
  <c r="F23" i="128" s="1"/>
  <c r="I19" i="128"/>
  <c r="I22" i="128" s="1"/>
  <c r="I23" i="128" s="1"/>
  <c r="C16" i="127"/>
  <c r="O19" i="128"/>
  <c r="O22" i="128" s="1"/>
  <c r="O23" i="128" s="1"/>
  <c r="P19" i="128"/>
  <c r="P22" i="128" s="1"/>
  <c r="P23" i="128" s="1"/>
  <c r="G12" i="127"/>
  <c r="G19" i="127" s="1"/>
  <c r="O12" i="127"/>
  <c r="O19" i="127" s="1"/>
  <c r="J12" i="127"/>
  <c r="J19" i="127" s="1"/>
  <c r="K12" i="127"/>
  <c r="K19" i="127" s="1"/>
  <c r="M12" i="127"/>
  <c r="M19" i="127" s="1"/>
  <c r="L12" i="127"/>
  <c r="L19" i="127" s="1"/>
  <c r="F12" i="127"/>
  <c r="F19" i="127" s="1"/>
  <c r="S14" i="128"/>
  <c r="S21" i="128" s="1"/>
  <c r="Q12" i="127"/>
  <c r="Q19" i="127" s="1"/>
  <c r="H12" i="127"/>
  <c r="H19" i="127" s="1"/>
  <c r="P12" i="127"/>
  <c r="P19" i="127" s="1"/>
  <c r="D12" i="127"/>
  <c r="N12" i="127"/>
  <c r="N19" i="127" s="1"/>
  <c r="E12" i="127"/>
  <c r="E19" i="127" s="1"/>
  <c r="I12" i="127"/>
  <c r="I19" i="127" s="1"/>
  <c r="S60" i="124"/>
  <c r="S165" i="125" s="1"/>
  <c r="D165" i="125"/>
  <c r="S55" i="124"/>
  <c r="S58" i="124" s="1"/>
  <c r="S49" i="124"/>
  <c r="S52" i="124" s="1"/>
  <c r="F37" i="124"/>
  <c r="F40" i="124" s="1"/>
  <c r="D37" i="124"/>
  <c r="D40" i="124" s="1"/>
  <c r="K37" i="124"/>
  <c r="O37" i="124"/>
  <c r="O40" i="124" s="1"/>
  <c r="S68" i="127"/>
  <c r="P37" i="124"/>
  <c r="P40" i="124" s="1"/>
  <c r="I37" i="124"/>
  <c r="L37" i="124"/>
  <c r="L40" i="124" s="1"/>
  <c r="E37" i="124"/>
  <c r="H37" i="124"/>
  <c r="G5" i="126"/>
  <c r="G6" i="126" s="1"/>
  <c r="G40" i="124"/>
  <c r="Q40" i="124"/>
  <c r="N40" i="124"/>
  <c r="R40" i="124"/>
  <c r="L6" i="124"/>
  <c r="Q6" i="124"/>
  <c r="J40" i="124"/>
  <c r="I40" i="124"/>
  <c r="M40" i="124"/>
  <c r="M6" i="124"/>
  <c r="S38" i="124"/>
  <c r="E6" i="124"/>
  <c r="S32" i="124"/>
  <c r="S31" i="124"/>
  <c r="M46" i="124"/>
  <c r="M5" i="126"/>
  <c r="M6" i="126" s="1"/>
  <c r="L5" i="126"/>
  <c r="L6" i="126" s="1"/>
  <c r="E5" i="126"/>
  <c r="E6" i="126" s="1"/>
  <c r="N5" i="126"/>
  <c r="N6" i="126" s="1"/>
  <c r="H6" i="124"/>
  <c r="H46" i="124"/>
  <c r="H5" i="126"/>
  <c r="H6" i="126" s="1"/>
  <c r="G44" i="124"/>
  <c r="Q5" i="126"/>
  <c r="Q6" i="126" s="1"/>
  <c r="O6" i="124"/>
  <c r="O46" i="124"/>
  <c r="O5" i="126"/>
  <c r="O6" i="126" s="1"/>
  <c r="F44" i="124"/>
  <c r="F5" i="126"/>
  <c r="F6" i="126" s="1"/>
  <c r="N6" i="124"/>
  <c r="N46" i="124"/>
  <c r="E46" i="124"/>
  <c r="L46" i="124"/>
  <c r="J44" i="124"/>
  <c r="J5" i="126"/>
  <c r="J6" i="126" s="1"/>
  <c r="I44" i="124"/>
  <c r="I5" i="126"/>
  <c r="I6" i="126" s="1"/>
  <c r="D44" i="124"/>
  <c r="D5" i="126"/>
  <c r="D6" i="126" s="1"/>
  <c r="K44" i="124"/>
  <c r="K5" i="126"/>
  <c r="K6" i="126" s="1"/>
  <c r="Q46" i="124"/>
  <c r="R44" i="124"/>
  <c r="R5" i="126"/>
  <c r="R6" i="126" s="1"/>
  <c r="P44" i="124"/>
  <c r="P5" i="126"/>
  <c r="P6" i="126" s="1"/>
  <c r="D22" i="128"/>
  <c r="D23" i="128" s="1"/>
  <c r="K19" i="128"/>
  <c r="K22" i="128" s="1"/>
  <c r="K23" i="128" s="1"/>
  <c r="N19" i="128"/>
  <c r="N22" i="128" s="1"/>
  <c r="N23" i="128" s="1"/>
  <c r="Q19" i="128"/>
  <c r="Q22" i="128" s="1"/>
  <c r="Q23" i="128" s="1"/>
  <c r="J19" i="128"/>
  <c r="J22" i="128" s="1"/>
  <c r="J23" i="128" s="1"/>
  <c r="E19" i="128"/>
  <c r="E22" i="128" s="1"/>
  <c r="E23" i="128" s="1"/>
  <c r="G19" i="128"/>
  <c r="G22" i="128" s="1"/>
  <c r="G23" i="128" s="1"/>
  <c r="M19" i="128"/>
  <c r="M22" i="128" s="1"/>
  <c r="M23" i="128" s="1"/>
  <c r="E43" i="128"/>
  <c r="J43" i="128"/>
  <c r="L43" i="128"/>
  <c r="M43" i="128"/>
  <c r="I43" i="128"/>
  <c r="Q43" i="128"/>
  <c r="N43" i="128"/>
  <c r="K43" i="128"/>
  <c r="H43" i="128"/>
  <c r="F43" i="128"/>
  <c r="P43" i="128"/>
  <c r="R43" i="128"/>
  <c r="O43" i="128"/>
  <c r="G43" i="128"/>
  <c r="L19" i="128"/>
  <c r="L22" i="128" s="1"/>
  <c r="L23" i="128" s="1"/>
  <c r="H19" i="128"/>
  <c r="H22" i="128" s="1"/>
  <c r="H23" i="128" s="1"/>
  <c r="R19" i="128"/>
  <c r="R22" i="128" s="1"/>
  <c r="R23" i="128" s="1"/>
  <c r="G69" i="125" l="1"/>
  <c r="G73" i="125"/>
  <c r="N69" i="125"/>
  <c r="N73" i="125"/>
  <c r="P69" i="125"/>
  <c r="P73" i="125" s="1"/>
  <c r="I69" i="125"/>
  <c r="I73" i="125" s="1"/>
  <c r="L69" i="125"/>
  <c r="L73" i="125" s="1"/>
  <c r="Q69" i="125"/>
  <c r="Q73" i="125"/>
  <c r="K69" i="125"/>
  <c r="K73" i="125" s="1"/>
  <c r="M69" i="125"/>
  <c r="M73" i="125" s="1"/>
  <c r="R73" i="125"/>
  <c r="E69" i="125"/>
  <c r="E73" i="125"/>
  <c r="O69" i="125"/>
  <c r="O73" i="125"/>
  <c r="H69" i="125"/>
  <c r="H73" i="125"/>
  <c r="J69" i="125"/>
  <c r="J73" i="125"/>
  <c r="S27" i="124"/>
  <c r="S28" i="124" s="1"/>
  <c r="S58" i="38" s="1"/>
  <c r="N17" i="127"/>
  <c r="N20" i="127" s="1"/>
  <c r="N21" i="127" s="1"/>
  <c r="P17" i="127"/>
  <c r="P20" i="127" s="1"/>
  <c r="L17" i="127"/>
  <c r="L20" i="127" s="1"/>
  <c r="L21" i="127" s="1"/>
  <c r="I17" i="127"/>
  <c r="I20" i="127" s="1"/>
  <c r="I21" i="127" s="1"/>
  <c r="K17" i="127"/>
  <c r="K20" i="127" s="1"/>
  <c r="K21" i="127" s="1"/>
  <c r="E17" i="127"/>
  <c r="E20" i="127" s="1"/>
  <c r="E21" i="127" s="1"/>
  <c r="F17" i="127"/>
  <c r="F20" i="127" s="1"/>
  <c r="F21" i="127" s="1"/>
  <c r="Q17" i="127"/>
  <c r="Q20" i="127" s="1"/>
  <c r="Q21" i="127" s="1"/>
  <c r="R17" i="127"/>
  <c r="R20" i="127" s="1"/>
  <c r="R21" i="127" s="1"/>
  <c r="R49" i="125" s="1"/>
  <c r="R14" i="125" s="1"/>
  <c r="M17" i="127"/>
  <c r="M20" i="127" s="1"/>
  <c r="M21" i="127" s="1"/>
  <c r="G17" i="127"/>
  <c r="G20" i="127" s="1"/>
  <c r="G21" i="127" s="1"/>
  <c r="D17" i="127"/>
  <c r="H17" i="127"/>
  <c r="H20" i="127" s="1"/>
  <c r="H21" i="127" s="1"/>
  <c r="J17" i="127"/>
  <c r="J20" i="127" s="1"/>
  <c r="J21" i="127" s="1"/>
  <c r="O17" i="127"/>
  <c r="O20" i="127" s="1"/>
  <c r="O21" i="127" s="1"/>
  <c r="P21" i="127"/>
  <c r="P47" i="125" s="1"/>
  <c r="P12" i="125" s="1"/>
  <c r="R54" i="125"/>
  <c r="R19" i="125" s="1"/>
  <c r="S12" i="127"/>
  <c r="S19" i="127" s="1"/>
  <c r="D19" i="127"/>
  <c r="K40" i="124"/>
  <c r="S37" i="124"/>
  <c r="S40" i="124" s="1"/>
  <c r="E40" i="124"/>
  <c r="H40" i="124"/>
  <c r="S34" i="124"/>
  <c r="S43" i="128"/>
  <c r="G6" i="124"/>
  <c r="G46" i="124"/>
  <c r="K6" i="124"/>
  <c r="K46" i="124"/>
  <c r="D6" i="124"/>
  <c r="S44" i="124"/>
  <c r="D46" i="124"/>
  <c r="P6" i="124"/>
  <c r="P46" i="124"/>
  <c r="I6" i="124"/>
  <c r="I46" i="124"/>
  <c r="R6" i="124"/>
  <c r="R46" i="124"/>
  <c r="J6" i="124"/>
  <c r="J46" i="124"/>
  <c r="F6" i="124"/>
  <c r="F46" i="124"/>
  <c r="S23" i="128"/>
  <c r="S19" i="128"/>
  <c r="S22" i="128" s="1"/>
  <c r="B32" i="21"/>
  <c r="R60" i="38" l="1"/>
  <c r="J60" i="38"/>
  <c r="R59" i="38"/>
  <c r="J59" i="38"/>
  <c r="O59" i="38"/>
  <c r="F60" i="38"/>
  <c r="M59" i="38"/>
  <c r="L60" i="38"/>
  <c r="S59" i="38"/>
  <c r="Q60" i="38"/>
  <c r="I60" i="38"/>
  <c r="Q59" i="38"/>
  <c r="I59" i="38"/>
  <c r="G60" i="38"/>
  <c r="G59" i="38"/>
  <c r="N59" i="38"/>
  <c r="E60" i="38"/>
  <c r="D59" i="38"/>
  <c r="S60" i="38"/>
  <c r="P60" i="38"/>
  <c r="H60" i="38"/>
  <c r="P59" i="38"/>
  <c r="H59" i="38"/>
  <c r="O60" i="38"/>
  <c r="N60" i="38"/>
  <c r="F59" i="38"/>
  <c r="E59" i="38"/>
  <c r="L59" i="38"/>
  <c r="K60" i="38"/>
  <c r="M60" i="38"/>
  <c r="D60" i="38"/>
  <c r="K59" i="38"/>
  <c r="S69" i="125"/>
  <c r="S73" i="125" s="1"/>
  <c r="R46" i="125"/>
  <c r="R11" i="125" s="1"/>
  <c r="R48" i="125"/>
  <c r="R13" i="125" s="1"/>
  <c r="R19" i="124"/>
  <c r="R45" i="125"/>
  <c r="R53" i="125"/>
  <c r="R47" i="125"/>
  <c r="R12" i="125" s="1"/>
  <c r="P19" i="124"/>
  <c r="P5" i="124" s="1"/>
  <c r="P54" i="125"/>
  <c r="P19" i="125" s="1"/>
  <c r="P53" i="125"/>
  <c r="P49" i="125"/>
  <c r="P14" i="125" s="1"/>
  <c r="P45" i="125"/>
  <c r="P48" i="125"/>
  <c r="P13" i="125" s="1"/>
  <c r="P46" i="125"/>
  <c r="P11" i="125" s="1"/>
  <c r="M49" i="125"/>
  <c r="M14" i="125" s="1"/>
  <c r="M19" i="124"/>
  <c r="M54" i="125"/>
  <c r="M19" i="125" s="1"/>
  <c r="M45" i="125"/>
  <c r="M10" i="125" s="1"/>
  <c r="M46" i="125"/>
  <c r="M11" i="125" s="1"/>
  <c r="M47" i="125"/>
  <c r="M12" i="125" s="1"/>
  <c r="M48" i="125"/>
  <c r="M13" i="125" s="1"/>
  <c r="M53" i="125"/>
  <c r="M18" i="125" s="1"/>
  <c r="N53" i="125"/>
  <c r="N19" i="124"/>
  <c r="N45" i="125"/>
  <c r="N10" i="125" s="1"/>
  <c r="N54" i="125"/>
  <c r="N19" i="125" s="1"/>
  <c r="N46" i="125"/>
  <c r="N11" i="125" s="1"/>
  <c r="N47" i="125"/>
  <c r="N12" i="125" s="1"/>
  <c r="N48" i="125"/>
  <c r="N13" i="125" s="1"/>
  <c r="N49" i="125"/>
  <c r="N14" i="125" s="1"/>
  <c r="E47" i="125"/>
  <c r="E12" i="125" s="1"/>
  <c r="E48" i="125"/>
  <c r="E13" i="125" s="1"/>
  <c r="E49" i="125"/>
  <c r="E14" i="125" s="1"/>
  <c r="E19" i="124"/>
  <c r="E5" i="124" s="1"/>
  <c r="E54" i="125"/>
  <c r="E19" i="125" s="1"/>
  <c r="E53" i="125"/>
  <c r="E18" i="125" s="1"/>
  <c r="E45" i="125"/>
  <c r="E46" i="125"/>
  <c r="E11" i="125" s="1"/>
  <c r="H53" i="125"/>
  <c r="H45" i="125"/>
  <c r="H54" i="125"/>
  <c r="H19" i="125" s="1"/>
  <c r="H19" i="124"/>
  <c r="H5" i="124" s="1"/>
  <c r="H46" i="125"/>
  <c r="H11" i="125" s="1"/>
  <c r="H47" i="125"/>
  <c r="H12" i="125" s="1"/>
  <c r="H48" i="125"/>
  <c r="H13" i="125" s="1"/>
  <c r="H49" i="125"/>
  <c r="H14" i="125" s="1"/>
  <c r="L49" i="125"/>
  <c r="L14" i="125" s="1"/>
  <c r="L47" i="125"/>
  <c r="L12" i="125" s="1"/>
  <c r="L48" i="125"/>
  <c r="L13" i="125" s="1"/>
  <c r="L19" i="124"/>
  <c r="L5" i="124" s="1"/>
  <c r="L53" i="125"/>
  <c r="L54" i="125"/>
  <c r="L19" i="125" s="1"/>
  <c r="L45" i="125"/>
  <c r="L46" i="125"/>
  <c r="L11" i="125" s="1"/>
  <c r="I53" i="125"/>
  <c r="I54" i="125"/>
  <c r="I19" i="125" s="1"/>
  <c r="I45" i="125"/>
  <c r="I10" i="125" s="1"/>
  <c r="I19" i="124"/>
  <c r="I5" i="124" s="1"/>
  <c r="I47" i="125"/>
  <c r="I12" i="125" s="1"/>
  <c r="I46" i="125"/>
  <c r="I11" i="125" s="1"/>
  <c r="I48" i="125"/>
  <c r="I13" i="125" s="1"/>
  <c r="I49" i="125"/>
  <c r="I14" i="125" s="1"/>
  <c r="G49" i="125"/>
  <c r="G14" i="125" s="1"/>
  <c r="G53" i="125"/>
  <c r="G54" i="125"/>
  <c r="G19" i="125" s="1"/>
  <c r="G19" i="124"/>
  <c r="G5" i="124" s="1"/>
  <c r="G45" i="125"/>
  <c r="G10" i="125" s="1"/>
  <c r="G46" i="125"/>
  <c r="G11" i="125" s="1"/>
  <c r="G47" i="125"/>
  <c r="G12" i="125" s="1"/>
  <c r="G48" i="125"/>
  <c r="G13" i="125" s="1"/>
  <c r="K48" i="125"/>
  <c r="K13" i="125" s="1"/>
  <c r="K54" i="125"/>
  <c r="K19" i="125" s="1"/>
  <c r="K46" i="125"/>
  <c r="K11" i="125" s="1"/>
  <c r="K45" i="125"/>
  <c r="K47" i="125"/>
  <c r="K12" i="125" s="1"/>
  <c r="K19" i="124"/>
  <c r="K5" i="124" s="1"/>
  <c r="K49" i="125"/>
  <c r="K14" i="125" s="1"/>
  <c r="K53" i="125"/>
  <c r="K18" i="125" s="1"/>
  <c r="Q53" i="125"/>
  <c r="Q18" i="125" s="1"/>
  <c r="Q54" i="125"/>
  <c r="Q19" i="125" s="1"/>
  <c r="Q45" i="125"/>
  <c r="Q10" i="125" s="1"/>
  <c r="Q19" i="124"/>
  <c r="Q5" i="124" s="1"/>
  <c r="Q47" i="125"/>
  <c r="Q12" i="125" s="1"/>
  <c r="Q48" i="125"/>
  <c r="Q13" i="125" s="1"/>
  <c r="Q46" i="125"/>
  <c r="Q11" i="125" s="1"/>
  <c r="Q49" i="125"/>
  <c r="Q14" i="125" s="1"/>
  <c r="J54" i="125"/>
  <c r="J19" i="125" s="1"/>
  <c r="J45" i="125"/>
  <c r="J46" i="125"/>
  <c r="J11" i="125" s="1"/>
  <c r="J19" i="124"/>
  <c r="J5" i="124" s="1"/>
  <c r="J48" i="125"/>
  <c r="J13" i="125" s="1"/>
  <c r="J49" i="125"/>
  <c r="J14" i="125" s="1"/>
  <c r="J53" i="125"/>
  <c r="J18" i="125" s="1"/>
  <c r="J47" i="125"/>
  <c r="J12" i="125" s="1"/>
  <c r="O49" i="125"/>
  <c r="O14" i="125" s="1"/>
  <c r="O53" i="125"/>
  <c r="O54" i="125"/>
  <c r="O19" i="125" s="1"/>
  <c r="O19" i="124"/>
  <c r="O5" i="124" s="1"/>
  <c r="O45" i="125"/>
  <c r="O46" i="125"/>
  <c r="O11" i="125" s="1"/>
  <c r="O47" i="125"/>
  <c r="O12" i="125" s="1"/>
  <c r="O48" i="125"/>
  <c r="O13" i="125" s="1"/>
  <c r="F49" i="125"/>
  <c r="F14" i="125" s="1"/>
  <c r="F53" i="125"/>
  <c r="F54" i="125"/>
  <c r="F19" i="125" s="1"/>
  <c r="F19" i="124"/>
  <c r="F5" i="124" s="1"/>
  <c r="F45" i="125"/>
  <c r="F46" i="125"/>
  <c r="F11" i="125" s="1"/>
  <c r="F47" i="125"/>
  <c r="F12" i="125" s="1"/>
  <c r="F48" i="125"/>
  <c r="F13" i="125" s="1"/>
  <c r="D20" i="127"/>
  <c r="D21" i="127" s="1"/>
  <c r="S17" i="127"/>
  <c r="S20" i="127" s="1"/>
  <c r="E10" i="125"/>
  <c r="L10" i="125"/>
  <c r="R52" i="125"/>
  <c r="R18" i="125"/>
  <c r="R17" i="125" s="1"/>
  <c r="P18" i="125"/>
  <c r="H10" i="125"/>
  <c r="J10" i="125"/>
  <c r="L18" i="125"/>
  <c r="F10" i="125"/>
  <c r="O10" i="125"/>
  <c r="P10" i="125"/>
  <c r="K52" i="125"/>
  <c r="R10" i="125"/>
  <c r="R9" i="125" s="1"/>
  <c r="R44" i="125"/>
  <c r="R51" i="125" s="1"/>
  <c r="R16" i="125" s="1"/>
  <c r="K10" i="125"/>
  <c r="N5" i="124"/>
  <c r="M5" i="124"/>
  <c r="G18" i="125"/>
  <c r="F18" i="125"/>
  <c r="R5" i="124"/>
  <c r="O18" i="125"/>
  <c r="S6" i="124"/>
  <c r="S46" i="124"/>
  <c r="AK37" i="60"/>
  <c r="K17" i="125" l="1"/>
  <c r="M52" i="125"/>
  <c r="F17" i="125"/>
  <c r="F52" i="125"/>
  <c r="G17" i="125"/>
  <c r="G52" i="125"/>
  <c r="H52" i="125"/>
  <c r="M17" i="125"/>
  <c r="O17" i="125"/>
  <c r="O52" i="125"/>
  <c r="O21" i="124" s="1"/>
  <c r="P17" i="125"/>
  <c r="P52" i="125"/>
  <c r="P21" i="124" s="1"/>
  <c r="Q17" i="125"/>
  <c r="I52" i="125"/>
  <c r="E17" i="125"/>
  <c r="Q52" i="125"/>
  <c r="Q21" i="124" s="1"/>
  <c r="N52" i="125"/>
  <c r="N21" i="124" s="1"/>
  <c r="N7" i="124" s="1"/>
  <c r="N8" i="124" s="1"/>
  <c r="N10" i="124" s="1"/>
  <c r="N22" i="125" s="1"/>
  <c r="P44" i="125"/>
  <c r="P51" i="125" s="1"/>
  <c r="P16" i="125" s="1"/>
  <c r="I44" i="125"/>
  <c r="I51" i="125" s="1"/>
  <c r="I16" i="125" s="1"/>
  <c r="P9" i="125"/>
  <c r="H44" i="125"/>
  <c r="H51" i="125" s="1"/>
  <c r="H16" i="125" s="1"/>
  <c r="K9" i="125"/>
  <c r="N18" i="125"/>
  <c r="N17" i="125" s="1"/>
  <c r="H18" i="125"/>
  <c r="H17" i="125" s="1"/>
  <c r="L9" i="125"/>
  <c r="I18" i="125"/>
  <c r="I17" i="125" s="1"/>
  <c r="E44" i="125"/>
  <c r="E51" i="125" s="1"/>
  <c r="E16" i="125" s="1"/>
  <c r="L44" i="125"/>
  <c r="L51" i="125" s="1"/>
  <c r="L16" i="125" s="1"/>
  <c r="J52" i="125"/>
  <c r="J21" i="124" s="1"/>
  <c r="E9" i="125"/>
  <c r="K44" i="125"/>
  <c r="K51" i="125" s="1"/>
  <c r="K16" i="125" s="1"/>
  <c r="J17" i="125"/>
  <c r="F9" i="125"/>
  <c r="D49" i="125"/>
  <c r="D14" i="125" s="1"/>
  <c r="S14" i="125" s="1"/>
  <c r="D54" i="125"/>
  <c r="D19" i="125" s="1"/>
  <c r="S19" i="125" s="1"/>
  <c r="D46" i="125"/>
  <c r="D11" i="125" s="1"/>
  <c r="S11" i="125" s="1"/>
  <c r="D47" i="125"/>
  <c r="D12" i="125" s="1"/>
  <c r="S12" i="125" s="1"/>
  <c r="D48" i="125"/>
  <c r="D13" i="125" s="1"/>
  <c r="S13" i="125" s="1"/>
  <c r="D19" i="124"/>
  <c r="D5" i="124" s="1"/>
  <c r="S21" i="127"/>
  <c r="D53" i="125"/>
  <c r="D18" i="125" s="1"/>
  <c r="N44" i="125"/>
  <c r="N51" i="125" s="1"/>
  <c r="N16" i="125" s="1"/>
  <c r="M9" i="125"/>
  <c r="J9" i="125"/>
  <c r="E52" i="125"/>
  <c r="I9" i="125"/>
  <c r="M44" i="125"/>
  <c r="M51" i="125" s="1"/>
  <c r="M16" i="125" s="1"/>
  <c r="J44" i="125"/>
  <c r="J51" i="125" s="1"/>
  <c r="J16" i="125" s="1"/>
  <c r="F44" i="125"/>
  <c r="F51" i="125" s="1"/>
  <c r="F16" i="125" s="1"/>
  <c r="H9" i="125"/>
  <c r="Q9" i="125"/>
  <c r="L52" i="125"/>
  <c r="L21" i="124" s="1"/>
  <c r="Q44" i="125"/>
  <c r="Q51" i="125" s="1"/>
  <c r="Q16" i="125" s="1"/>
  <c r="O9" i="125"/>
  <c r="L17" i="125"/>
  <c r="O44" i="125"/>
  <c r="O51" i="125" s="1"/>
  <c r="O16" i="125" s="1"/>
  <c r="G9" i="125"/>
  <c r="N9" i="125"/>
  <c r="G44" i="125"/>
  <c r="G51" i="125" s="1"/>
  <c r="G16" i="125" s="1"/>
  <c r="D45" i="125"/>
  <c r="D10" i="125" s="1"/>
  <c r="R20" i="125"/>
  <c r="F21" i="124"/>
  <c r="M21" i="124"/>
  <c r="G21" i="124"/>
  <c r="I21" i="124"/>
  <c r="H21" i="124"/>
  <c r="K21" i="124"/>
  <c r="R21" i="124"/>
  <c r="R55" i="125"/>
  <c r="H20" i="125" l="1"/>
  <c r="N55" i="125"/>
  <c r="P55" i="125"/>
  <c r="J55" i="125"/>
  <c r="F20" i="125"/>
  <c r="N22" i="124"/>
  <c r="N43" i="38" s="1"/>
  <c r="H55" i="125"/>
  <c r="O20" i="125"/>
  <c r="K20" i="125"/>
  <c r="P20" i="125"/>
  <c r="S19" i="124"/>
  <c r="M55" i="125"/>
  <c r="G20" i="125"/>
  <c r="J20" i="125"/>
  <c r="M20" i="125"/>
  <c r="G55" i="125"/>
  <c r="D52" i="125"/>
  <c r="I20" i="125"/>
  <c r="Q20" i="125"/>
  <c r="E55" i="125"/>
  <c r="I55" i="125"/>
  <c r="E21" i="124"/>
  <c r="E7" i="124" s="1"/>
  <c r="E8" i="124" s="1"/>
  <c r="E10" i="124" s="1"/>
  <c r="E22" i="125" s="1"/>
  <c r="Q55" i="125"/>
  <c r="L55" i="125"/>
  <c r="L20" i="125"/>
  <c r="E20" i="125"/>
  <c r="K55" i="125"/>
  <c r="D44" i="125"/>
  <c r="D51" i="125" s="1"/>
  <c r="S51" i="125" s="1"/>
  <c r="S55" i="125" s="1"/>
  <c r="N20" i="125"/>
  <c r="F55" i="125"/>
  <c r="O55" i="125"/>
  <c r="G7" i="124"/>
  <c r="G8" i="124" s="1"/>
  <c r="G10" i="124" s="1"/>
  <c r="G22" i="125" s="1"/>
  <c r="G22" i="124"/>
  <c r="G43" i="38" s="1"/>
  <c r="P7" i="124"/>
  <c r="P8" i="124" s="1"/>
  <c r="P10" i="124" s="1"/>
  <c r="P22" i="125" s="1"/>
  <c r="P22" i="124"/>
  <c r="P43" i="38" s="1"/>
  <c r="O7" i="124"/>
  <c r="O8" i="124" s="1"/>
  <c r="O10" i="124" s="1"/>
  <c r="O22" i="125" s="1"/>
  <c r="O22" i="124"/>
  <c r="O43" i="38" s="1"/>
  <c r="J7" i="124"/>
  <c r="J8" i="124" s="1"/>
  <c r="J10" i="124" s="1"/>
  <c r="J22" i="125" s="1"/>
  <c r="J22" i="124"/>
  <c r="J43" i="38" s="1"/>
  <c r="H7" i="124"/>
  <c r="H8" i="124" s="1"/>
  <c r="H10" i="124" s="1"/>
  <c r="H22" i="125" s="1"/>
  <c r="H22" i="124"/>
  <c r="H43" i="38" s="1"/>
  <c r="M7" i="124"/>
  <c r="M8" i="124" s="1"/>
  <c r="M10" i="124" s="1"/>
  <c r="M22" i="125" s="1"/>
  <c r="M22" i="124"/>
  <c r="M43" i="38" s="1"/>
  <c r="L7" i="124"/>
  <c r="L8" i="124" s="1"/>
  <c r="L10" i="124" s="1"/>
  <c r="L22" i="125" s="1"/>
  <c r="L22" i="124"/>
  <c r="L43" i="38" s="1"/>
  <c r="F7" i="124"/>
  <c r="F8" i="124" s="1"/>
  <c r="F10" i="124" s="1"/>
  <c r="F22" i="125" s="1"/>
  <c r="F22" i="124"/>
  <c r="F43" i="38" s="1"/>
  <c r="D9" i="125"/>
  <c r="S10" i="125"/>
  <c r="D17" i="125"/>
  <c r="S18" i="125"/>
  <c r="S17" i="125" s="1"/>
  <c r="S5" i="124"/>
  <c r="K7" i="124"/>
  <c r="K8" i="124" s="1"/>
  <c r="K10" i="124" s="1"/>
  <c r="K22" i="125" s="1"/>
  <c r="K22" i="124"/>
  <c r="K43" i="38" s="1"/>
  <c r="I7" i="124"/>
  <c r="I8" i="124" s="1"/>
  <c r="I10" i="124" s="1"/>
  <c r="I22" i="125" s="1"/>
  <c r="I22" i="124"/>
  <c r="I43" i="38" s="1"/>
  <c r="D21" i="124"/>
  <c r="Q7" i="124"/>
  <c r="Q8" i="124" s="1"/>
  <c r="Q10" i="124" s="1"/>
  <c r="Q22" i="125" s="1"/>
  <c r="Q22" i="124"/>
  <c r="Q43" i="38" s="1"/>
  <c r="R7" i="124"/>
  <c r="R8" i="124" s="1"/>
  <c r="R10" i="124" s="1"/>
  <c r="R22" i="125" s="1"/>
  <c r="R22" i="124"/>
  <c r="R43" i="38" s="1"/>
  <c r="S56" i="19"/>
  <c r="S63" i="19" s="1"/>
  <c r="E22" i="124" l="1"/>
  <c r="E43" i="38" s="1"/>
  <c r="D55" i="125"/>
  <c r="D16" i="125"/>
  <c r="S16" i="125" s="1"/>
  <c r="AL6" i="124"/>
  <c r="S21" i="124"/>
  <c r="D7" i="124"/>
  <c r="D8" i="124" s="1"/>
  <c r="D10" i="124" s="1"/>
  <c r="D22" i="124"/>
  <c r="D43" i="38" s="1"/>
  <c r="D5" i="38" s="1"/>
  <c r="S9" i="125"/>
  <c r="E14" i="30"/>
  <c r="D20" i="125" l="1"/>
  <c r="S20" i="125"/>
  <c r="S7" i="124"/>
  <c r="S8" i="124" s="1"/>
  <c r="S22" i="124"/>
  <c r="S43" i="38" s="1"/>
  <c r="D22" i="125"/>
  <c r="S10" i="124"/>
  <c r="S22" i="125" s="1"/>
  <c r="D6" i="33" l="1"/>
  <c r="B16" i="21" l="1"/>
  <c r="E86" i="19" l="1"/>
  <c r="S77" i="19"/>
  <c r="S37" i="19"/>
  <c r="G45" i="26" l="1"/>
  <c r="R46" i="26"/>
  <c r="R110" i="23" l="1"/>
  <c r="Q110" i="23"/>
  <c r="P110" i="23"/>
  <c r="O110" i="23"/>
  <c r="N110" i="23"/>
  <c r="M110" i="23"/>
  <c r="L110" i="23"/>
  <c r="K110" i="23"/>
  <c r="J110" i="23"/>
  <c r="I110" i="23"/>
  <c r="H110" i="23"/>
  <c r="G110" i="23"/>
  <c r="F110" i="23"/>
  <c r="E110" i="23"/>
  <c r="D110" i="23"/>
  <c r="R109" i="23"/>
  <c r="Q109" i="23"/>
  <c r="P109" i="23"/>
  <c r="O109" i="23"/>
  <c r="N109" i="23"/>
  <c r="M109" i="23"/>
  <c r="L109" i="23"/>
  <c r="K109" i="23"/>
  <c r="J109" i="23"/>
  <c r="I109" i="23"/>
  <c r="H109" i="23"/>
  <c r="G109" i="23"/>
  <c r="F109" i="23"/>
  <c r="E109" i="23"/>
  <c r="D109" i="23"/>
  <c r="D75" i="23"/>
  <c r="D72" i="23"/>
  <c r="D108" i="23"/>
  <c r="E69" i="23" l="1"/>
  <c r="F69" i="23"/>
  <c r="G69" i="23"/>
  <c r="H69" i="23"/>
  <c r="I69" i="23"/>
  <c r="J69" i="23"/>
  <c r="K69" i="23"/>
  <c r="L69" i="23"/>
  <c r="M69" i="23"/>
  <c r="N69" i="23"/>
  <c r="O69" i="23"/>
  <c r="P69" i="23"/>
  <c r="Q69" i="23"/>
  <c r="R69" i="23"/>
  <c r="A5" i="38"/>
  <c r="G11" i="30" l="1"/>
  <c r="S76" i="19" l="1"/>
  <c r="A20" i="38" l="1"/>
  <c r="B76" i="21"/>
  <c r="B77" i="21" s="1"/>
  <c r="R86" i="19" l="1"/>
  <c r="Q86" i="19"/>
  <c r="P86" i="19"/>
  <c r="O86" i="19"/>
  <c r="N86" i="19"/>
  <c r="M86" i="19"/>
  <c r="L86" i="19"/>
  <c r="K86" i="19"/>
  <c r="J86" i="19"/>
  <c r="I86" i="19"/>
  <c r="H86" i="19"/>
  <c r="G86" i="19"/>
  <c r="F86" i="19"/>
  <c r="D86" i="19"/>
  <c r="J13" i="19"/>
  <c r="M13" i="19"/>
  <c r="Q13" i="19"/>
  <c r="R13" i="19"/>
  <c r="P13" i="19"/>
  <c r="O13" i="19"/>
  <c r="N13" i="19"/>
  <c r="L13" i="19"/>
  <c r="K13" i="19"/>
  <c r="I13" i="19"/>
  <c r="H13" i="19"/>
  <c r="G13" i="19"/>
  <c r="F13" i="19"/>
  <c r="E13" i="19"/>
  <c r="D13" i="19"/>
  <c r="S15" i="110" l="1"/>
  <c r="S14" i="110"/>
  <c r="S13" i="110"/>
  <c r="S8" i="110"/>
  <c r="S7" i="110"/>
  <c r="R9" i="110" l="1"/>
  <c r="R10" i="110" s="1"/>
  <c r="J9" i="110"/>
  <c r="J10" i="110" s="1"/>
  <c r="D9" i="110"/>
  <c r="D10" i="110" s="1"/>
  <c r="Q9" i="110"/>
  <c r="P9" i="110"/>
  <c r="P10" i="110" s="1"/>
  <c r="M9" i="110"/>
  <c r="M10" i="110" s="1"/>
  <c r="L9" i="110"/>
  <c r="L10" i="110" s="1"/>
  <c r="K9" i="110"/>
  <c r="K10" i="110" s="1"/>
  <c r="I9" i="110"/>
  <c r="I10" i="110" s="1"/>
  <c r="H9" i="110"/>
  <c r="H10" i="110" s="1"/>
  <c r="G9" i="110"/>
  <c r="G10" i="110" s="1"/>
  <c r="F9" i="110"/>
  <c r="F10" i="110" s="1"/>
  <c r="E9" i="110"/>
  <c r="E10" i="110" s="1"/>
  <c r="Q10" i="110" l="1"/>
  <c r="Q17" i="110" s="1"/>
  <c r="Q75" i="19" s="1"/>
  <c r="D17" i="110"/>
  <c r="G17" i="110"/>
  <c r="G75" i="19" s="1"/>
  <c r="J75" i="19"/>
  <c r="N17" i="110"/>
  <c r="N75" i="19" s="1"/>
  <c r="M17" i="110"/>
  <c r="M75" i="19" s="1"/>
  <c r="E17" i="110"/>
  <c r="E75" i="19" s="1"/>
  <c r="L17" i="110"/>
  <c r="L75" i="19" s="1"/>
  <c r="K17" i="110"/>
  <c r="K75" i="19" s="1"/>
  <c r="R17" i="110"/>
  <c r="R75" i="19" s="1"/>
  <c r="I17" i="110"/>
  <c r="I75" i="19" s="1"/>
  <c r="H17" i="110"/>
  <c r="H75" i="19" s="1"/>
  <c r="O17" i="110"/>
  <c r="O75" i="19" s="1"/>
  <c r="P17" i="110"/>
  <c r="P75" i="19" s="1"/>
  <c r="S10" i="110"/>
  <c r="S9" i="110"/>
  <c r="F17" i="110" l="1"/>
  <c r="F75" i="19" s="1"/>
  <c r="S44" i="19"/>
  <c r="S17" i="110" l="1"/>
  <c r="D75" i="19"/>
  <c r="S75" i="19" s="1"/>
  <c r="G46" i="26"/>
  <c r="D45" i="26"/>
  <c r="E6" i="33" l="1"/>
  <c r="F6" i="33"/>
  <c r="G6" i="33"/>
  <c r="H6" i="33"/>
  <c r="I6" i="33"/>
  <c r="J6" i="33"/>
  <c r="K6" i="33"/>
  <c r="L6" i="33"/>
  <c r="M6" i="33"/>
  <c r="N6" i="33"/>
  <c r="O6" i="33"/>
  <c r="P6" i="33"/>
  <c r="Q6" i="33"/>
  <c r="R6" i="33"/>
  <c r="E7" i="33"/>
  <c r="F7" i="33"/>
  <c r="G7" i="33"/>
  <c r="H7" i="33"/>
  <c r="I7" i="33"/>
  <c r="J7" i="33"/>
  <c r="K7" i="33"/>
  <c r="L7" i="33"/>
  <c r="M7" i="33"/>
  <c r="N7" i="33"/>
  <c r="O7" i="33"/>
  <c r="P7" i="33"/>
  <c r="Q7" i="33"/>
  <c r="R7" i="33"/>
  <c r="D11" i="33"/>
  <c r="E11" i="33"/>
  <c r="F11" i="33"/>
  <c r="G11" i="33"/>
  <c r="H11" i="33"/>
  <c r="I11" i="33"/>
  <c r="J11" i="33"/>
  <c r="K11" i="33"/>
  <c r="L11" i="33"/>
  <c r="M11" i="33"/>
  <c r="N11" i="33"/>
  <c r="O11" i="33"/>
  <c r="P11" i="33"/>
  <c r="Q11" i="33"/>
  <c r="R11" i="33"/>
  <c r="D12" i="33"/>
  <c r="E12" i="33"/>
  <c r="F12" i="33"/>
  <c r="G12" i="33"/>
  <c r="H12" i="33"/>
  <c r="I12" i="33"/>
  <c r="J12" i="33"/>
  <c r="K12" i="33"/>
  <c r="L12" i="33"/>
  <c r="M12" i="33"/>
  <c r="N12" i="33"/>
  <c r="O12" i="33"/>
  <c r="P12" i="33"/>
  <c r="Q12" i="33"/>
  <c r="R12" i="33"/>
  <c r="S7" i="33" l="1"/>
  <c r="D6" i="27" l="1"/>
  <c r="R108" i="23" l="1"/>
  <c r="Q108" i="23"/>
  <c r="P108" i="23"/>
  <c r="O108" i="23"/>
  <c r="N108" i="23"/>
  <c r="M108" i="23"/>
  <c r="L108" i="23"/>
  <c r="K108" i="23"/>
  <c r="J108" i="23"/>
  <c r="I108" i="23"/>
  <c r="H108" i="23"/>
  <c r="G108" i="23"/>
  <c r="F108" i="23"/>
  <c r="E108" i="23"/>
  <c r="D15" i="27" l="1"/>
  <c r="S13" i="27"/>
  <c r="S29" i="27"/>
  <c r="R29" i="27"/>
  <c r="Q29" i="27"/>
  <c r="P29" i="27"/>
  <c r="O29" i="27"/>
  <c r="N29" i="27"/>
  <c r="M29" i="27"/>
  <c r="L29" i="27"/>
  <c r="K29" i="27"/>
  <c r="J29" i="27"/>
  <c r="I29" i="27"/>
  <c r="H29" i="27"/>
  <c r="G29" i="27"/>
  <c r="F29" i="27"/>
  <c r="E29" i="27"/>
  <c r="S30" i="27" l="1"/>
  <c r="D30" i="27"/>
  <c r="S134" i="38"/>
  <c r="X64" i="128" l="1"/>
  <c r="X62" i="128" s="1"/>
  <c r="X70" i="128"/>
  <c r="X67" i="128" s="1"/>
  <c r="S18" i="19"/>
  <c r="S11" i="19" l="1"/>
  <c r="S20" i="19"/>
  <c r="J7" i="38" l="1"/>
  <c r="A42" i="17"/>
  <c r="A43" i="38" l="1"/>
  <c r="A44" i="38"/>
  <c r="G12" i="30" l="1"/>
  <c r="S17" i="19" l="1"/>
  <c r="S19" i="19"/>
  <c r="S16" i="19"/>
  <c r="S22" i="19"/>
  <c r="S71" i="19" l="1"/>
  <c r="S43" i="19"/>
  <c r="S42" i="19"/>
  <c r="S41" i="19"/>
  <c r="S40" i="19"/>
  <c r="S39" i="19"/>
  <c r="S38" i="19"/>
  <c r="S74" i="19" l="1"/>
  <c r="S73" i="19"/>
  <c r="S70" i="19"/>
  <c r="S69" i="19"/>
  <c r="S66" i="19"/>
  <c r="S78" i="19" l="1"/>
  <c r="S161" i="38"/>
  <c r="S10" i="19" l="1"/>
  <c r="S9" i="19"/>
  <c r="S55" i="19"/>
  <c r="S61" i="19"/>
  <c r="S60" i="19"/>
  <c r="S59" i="19"/>
  <c r="S49" i="19"/>
  <c r="S50" i="19"/>
  <c r="S51" i="19"/>
  <c r="S52" i="19"/>
  <c r="S53" i="19"/>
  <c r="S54" i="19"/>
  <c r="S57" i="19"/>
  <c r="S48" i="19"/>
  <c r="C97" i="17" l="1"/>
  <c r="C96" i="17"/>
  <c r="C87" i="17"/>
  <c r="C88" i="17"/>
  <c r="C89" i="17"/>
  <c r="C90" i="17"/>
  <c r="C91" i="17"/>
  <c r="C92" i="17"/>
  <c r="C93" i="17"/>
  <c r="C86" i="17"/>
  <c r="C85" i="17"/>
  <c r="C75" i="17"/>
  <c r="C76" i="17"/>
  <c r="C77" i="17"/>
  <c r="C78" i="17"/>
  <c r="C79" i="17"/>
  <c r="C80" i="17"/>
  <c r="C81"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7" i="17" l="1"/>
  <c r="E72" i="23" l="1"/>
  <c r="F72" i="23"/>
  <c r="G72" i="23"/>
  <c r="H72" i="23"/>
  <c r="I72" i="23"/>
  <c r="J72" i="23"/>
  <c r="K72" i="23"/>
  <c r="L72" i="23"/>
  <c r="M72" i="23"/>
  <c r="N72" i="23"/>
  <c r="O72" i="23"/>
  <c r="P72" i="23"/>
  <c r="Q72" i="23"/>
  <c r="R72" i="23"/>
  <c r="S30" i="23"/>
  <c r="S31" i="23"/>
  <c r="S32" i="23"/>
  <c r="S33" i="23"/>
  <c r="S34" i="23"/>
  <c r="S35" i="23"/>
  <c r="S36" i="23"/>
  <c r="G10" i="30" l="1"/>
  <c r="F6" i="30" l="1"/>
  <c r="E12" i="26" l="1"/>
  <c r="F12" i="26"/>
  <c r="G12" i="26"/>
  <c r="H12" i="26"/>
  <c r="I12" i="26"/>
  <c r="J12" i="26"/>
  <c r="K12" i="26"/>
  <c r="L12" i="26"/>
  <c r="M12" i="26"/>
  <c r="N12" i="26"/>
  <c r="O12" i="26"/>
  <c r="P12" i="26"/>
  <c r="Q12" i="26"/>
  <c r="R12" i="26"/>
  <c r="D12" i="26"/>
  <c r="E28" i="26"/>
  <c r="F28" i="26"/>
  <c r="G28" i="26"/>
  <c r="H28" i="26"/>
  <c r="I28" i="26"/>
  <c r="J28" i="26"/>
  <c r="K28" i="26"/>
  <c r="L28" i="26"/>
  <c r="M28" i="26"/>
  <c r="N28" i="26"/>
  <c r="O28" i="26"/>
  <c r="P28" i="26"/>
  <c r="Q28" i="26"/>
  <c r="R28" i="26"/>
  <c r="D28" i="26"/>
  <c r="B59" i="26"/>
  <c r="D11" i="27" l="1"/>
  <c r="G7" i="30" l="1"/>
  <c r="G8" i="30" l="1"/>
  <c r="B34" i="21" l="1"/>
  <c r="S83" i="23" l="1"/>
  <c r="S84" i="23"/>
  <c r="F9" i="30" l="1"/>
  <c r="G9" i="30" l="1"/>
  <c r="S89" i="19" l="1"/>
  <c r="S85" i="19"/>
  <c r="S86" i="19" s="1"/>
  <c r="R36" i="26" l="1"/>
  <c r="Q36" i="26"/>
  <c r="P36" i="26"/>
  <c r="O36" i="26"/>
  <c r="N36" i="26"/>
  <c r="M36" i="26"/>
  <c r="L36" i="26"/>
  <c r="K36" i="26"/>
  <c r="J36" i="26"/>
  <c r="I36" i="26"/>
  <c r="H36" i="26"/>
  <c r="G36" i="26"/>
  <c r="F36" i="26"/>
  <c r="E36" i="26"/>
  <c r="D36" i="26"/>
  <c r="S12" i="26"/>
  <c r="R4" i="26"/>
  <c r="Q4" i="26"/>
  <c r="P4" i="26"/>
  <c r="O4" i="26"/>
  <c r="N4" i="26"/>
  <c r="M4" i="26"/>
  <c r="L4" i="26"/>
  <c r="K4" i="26"/>
  <c r="J4" i="26"/>
  <c r="I4" i="26"/>
  <c r="H4" i="26"/>
  <c r="G4" i="26"/>
  <c r="F4" i="26"/>
  <c r="E4" i="26"/>
  <c r="D4" i="26"/>
  <c r="S82" i="23" l="1"/>
  <c r="S81" i="23"/>
  <c r="S80" i="23"/>
  <c r="S79" i="23"/>
  <c r="S76" i="23"/>
  <c r="S74" i="23"/>
  <c r="S73" i="23"/>
  <c r="S72" i="23"/>
  <c r="S70" i="23"/>
  <c r="S67" i="23"/>
  <c r="S71" i="23" s="1"/>
  <c r="S66" i="23"/>
  <c r="S63" i="23"/>
  <c r="S59" i="23"/>
  <c r="S58" i="23"/>
  <c r="S57" i="23"/>
  <c r="S5" i="23" l="1"/>
  <c r="E78" i="23" l="1"/>
  <c r="F78" i="23"/>
  <c r="G78" i="23"/>
  <c r="H78" i="23"/>
  <c r="I78" i="23"/>
  <c r="J78" i="23"/>
  <c r="K78" i="23"/>
  <c r="L78" i="23"/>
  <c r="M78" i="23"/>
  <c r="N78" i="23"/>
  <c r="O78" i="23"/>
  <c r="P78" i="23"/>
  <c r="Q78" i="23"/>
  <c r="R78" i="23"/>
  <c r="F75" i="23"/>
  <c r="G75" i="23"/>
  <c r="H75" i="23"/>
  <c r="J75" i="23"/>
  <c r="N75" i="23"/>
  <c r="O75" i="23"/>
  <c r="P75" i="23"/>
  <c r="R75" i="23"/>
  <c r="Q75" i="23"/>
  <c r="M75" i="23"/>
  <c r="L75" i="23"/>
  <c r="K75" i="23"/>
  <c r="I75" i="23"/>
  <c r="E75" i="23"/>
  <c r="S69" i="23" l="1"/>
  <c r="S78" i="23"/>
  <c r="S77" i="23"/>
  <c r="S75" i="23" l="1"/>
  <c r="A71" i="38" l="1"/>
  <c r="A14" i="23" l="1"/>
  <c r="A62" i="60" l="1"/>
  <c r="A54" i="60"/>
  <c r="A48" i="60"/>
  <c r="A42" i="60"/>
  <c r="A36" i="60"/>
  <c r="A30" i="60"/>
  <c r="F4" i="46" s="1"/>
  <c r="A24" i="60"/>
  <c r="A18" i="60"/>
  <c r="A42" i="38" s="1"/>
  <c r="A12" i="60"/>
  <c r="E90" i="19" l="1"/>
  <c r="F90" i="19"/>
  <c r="G90" i="19"/>
  <c r="H90" i="19"/>
  <c r="I90" i="19"/>
  <c r="J90" i="19"/>
  <c r="K90" i="19"/>
  <c r="L90" i="19"/>
  <c r="M90" i="19"/>
  <c r="N90" i="19"/>
  <c r="O90" i="19"/>
  <c r="P90" i="19"/>
  <c r="Q90" i="19"/>
  <c r="R90" i="19"/>
  <c r="D90" i="19"/>
  <c r="S90" i="19" l="1"/>
  <c r="A56" i="23" l="1"/>
  <c r="A43" i="23"/>
  <c r="A23" i="23"/>
  <c r="A4" i="23"/>
  <c r="A9" i="23"/>
  <c r="A73" i="17"/>
  <c r="A52" i="17"/>
  <c r="A41" i="17"/>
  <c r="A23" i="17"/>
  <c r="A4" i="17"/>
  <c r="A88" i="19"/>
  <c r="A84" i="19"/>
  <c r="A80" i="19"/>
  <c r="A65" i="19"/>
  <c r="A47" i="19"/>
  <c r="A30" i="19"/>
  <c r="A25" i="19"/>
  <c r="A15" i="19"/>
  <c r="A8" i="19"/>
  <c r="A167" i="38"/>
  <c r="A165" i="38"/>
  <c r="A147" i="38"/>
  <c r="A129" i="38"/>
  <c r="A111" i="38"/>
  <c r="A93" i="38"/>
  <c r="A75" i="38"/>
  <c r="A57" i="38"/>
  <c r="A24" i="38"/>
  <c r="U89" i="128" l="1"/>
  <c r="A89" i="128"/>
  <c r="A87" i="23"/>
  <c r="A59" i="38"/>
  <c r="A60" i="38"/>
  <c r="A61" i="38"/>
  <c r="A62" i="38"/>
  <c r="A63" i="38"/>
  <c r="A64" i="38"/>
  <c r="A66" i="38"/>
  <c r="A67" i="38"/>
  <c r="A68" i="38"/>
  <c r="A69" i="38"/>
  <c r="A70" i="38"/>
  <c r="A72" i="38"/>
  <c r="A73" i="38"/>
  <c r="A91" i="38" s="1"/>
  <c r="A58" i="38"/>
  <c r="S114" i="23" l="1"/>
  <c r="S110" i="23"/>
  <c r="S109" i="23"/>
  <c r="S108" i="23"/>
  <c r="S107" i="23"/>
  <c r="S106" i="23"/>
  <c r="S105" i="23"/>
  <c r="S104" i="23"/>
  <c r="S103" i="23"/>
  <c r="S100" i="23"/>
  <c r="S64" i="23"/>
  <c r="S61" i="23"/>
  <c r="S53" i="23"/>
  <c r="S52" i="23"/>
  <c r="S51" i="23"/>
  <c r="S49" i="23"/>
  <c r="S47" i="23"/>
  <c r="S46" i="23"/>
  <c r="S45" i="23"/>
  <c r="S44" i="23"/>
  <c r="S28" i="23"/>
  <c r="S26" i="23"/>
  <c r="R96" i="23" l="1"/>
  <c r="Q96" i="23"/>
  <c r="P96" i="23"/>
  <c r="O96" i="23"/>
  <c r="N96" i="23"/>
  <c r="M96" i="23"/>
  <c r="L96" i="23"/>
  <c r="K96" i="23"/>
  <c r="J96" i="23"/>
  <c r="I96" i="23"/>
  <c r="H96" i="23"/>
  <c r="G96" i="23"/>
  <c r="F96" i="23"/>
  <c r="E96" i="23"/>
  <c r="S6" i="23"/>
  <c r="A12" i="33"/>
  <c r="A11" i="33"/>
  <c r="D7" i="23" l="1"/>
  <c r="R6" i="17"/>
  <c r="R7" i="17" s="1"/>
  <c r="S96" i="23"/>
  <c r="C58" i="26"/>
  <c r="D58" i="26" s="1"/>
  <c r="X17" i="128" s="1"/>
  <c r="S10" i="26"/>
  <c r="S9" i="26"/>
  <c r="S8" i="26"/>
  <c r="S7" i="26"/>
  <c r="S6" i="26"/>
  <c r="S5" i="26"/>
  <c r="S14" i="26"/>
  <c r="S15" i="26"/>
  <c r="S16" i="26"/>
  <c r="S17" i="26"/>
  <c r="S18" i="26"/>
  <c r="S13" i="26"/>
  <c r="A88" i="38" l="1"/>
  <c r="A106" i="38" s="1"/>
  <c r="A124" i="38" s="1"/>
  <c r="A142" i="38" s="1"/>
  <c r="A160" i="38" s="1"/>
  <c r="A52" i="38"/>
  <c r="A17" i="38"/>
  <c r="A17" i="46" s="1"/>
  <c r="C13" i="30" l="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O170" i="38" l="1"/>
  <c r="K170" i="38"/>
  <c r="G170" i="38"/>
  <c r="N170" i="38"/>
  <c r="F170" i="38"/>
  <c r="Q170" i="38"/>
  <c r="M170" i="38"/>
  <c r="I170" i="38"/>
  <c r="E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G6" i="30" l="1"/>
  <c r="S31" i="19"/>
  <c r="S33" i="19"/>
  <c r="S34" i="19"/>
  <c r="S35" i="19"/>
  <c r="S36" i="19"/>
  <c r="S27" i="19"/>
  <c r="S26" i="19"/>
  <c r="S45" i="19" l="1"/>
  <c r="A49" i="38"/>
  <c r="D38" i="17" l="1"/>
  <c r="E38" i="17"/>
  <c r="F38" i="17"/>
  <c r="G38" i="17"/>
  <c r="H38" i="17"/>
  <c r="I38" i="17"/>
  <c r="J38" i="17"/>
  <c r="K38" i="17"/>
  <c r="L38" i="17"/>
  <c r="M38" i="17"/>
  <c r="N38" i="17"/>
  <c r="O38" i="17"/>
  <c r="P38" i="17"/>
  <c r="Q38" i="17"/>
  <c r="R38" i="17"/>
  <c r="A38" i="17"/>
  <c r="A37" i="17"/>
  <c r="A19" i="38" l="1"/>
  <c r="A19" i="46" s="1"/>
  <c r="A9" i="38"/>
  <c r="A9" i="46" s="1"/>
  <c r="A18" i="38"/>
  <c r="A18" i="46"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4" i="38"/>
  <c r="A102" i="38" s="1"/>
  <c r="A120" i="38" s="1"/>
  <c r="A138" i="38" s="1"/>
  <c r="A85" i="38"/>
  <c r="A103" i="38" s="1"/>
  <c r="A121" i="38" s="1"/>
  <c r="A139" i="38" s="1"/>
  <c r="A86" i="38"/>
  <c r="A104" i="38" s="1"/>
  <c r="A122" i="38" s="1"/>
  <c r="A140" i="38" s="1"/>
  <c r="A87" i="38"/>
  <c r="A105" i="38" s="1"/>
  <c r="A123" i="38" s="1"/>
  <c r="A141" i="38" s="1"/>
  <c r="A53" i="38"/>
  <c r="A54" i="38"/>
  <c r="S10" i="33" l="1"/>
  <c r="E97" i="17" l="1"/>
  <c r="F97" i="17"/>
  <c r="G97" i="17"/>
  <c r="H97" i="17"/>
  <c r="I97" i="17"/>
  <c r="J97" i="17"/>
  <c r="K97" i="17"/>
  <c r="L97" i="17"/>
  <c r="M97" i="17"/>
  <c r="N97" i="17"/>
  <c r="O97" i="17"/>
  <c r="P97" i="17"/>
  <c r="Q97" i="17"/>
  <c r="R97" i="17"/>
  <c r="D97" i="17"/>
  <c r="S42" i="26" l="1"/>
  <c r="S41" i="26"/>
  <c r="S40" i="26"/>
  <c r="S39" i="26"/>
  <c r="S38" i="26"/>
  <c r="S37" i="26"/>
  <c r="S34" i="26"/>
  <c r="S33" i="26"/>
  <c r="S32" i="26"/>
  <c r="S31" i="26"/>
  <c r="S30" i="26"/>
  <c r="S29" i="26"/>
  <c r="D62" i="23" l="1"/>
  <c r="D60" i="23" l="1"/>
  <c r="S5" i="27"/>
  <c r="E6" i="27"/>
  <c r="F6" i="27"/>
  <c r="G6" i="27"/>
  <c r="H6" i="27"/>
  <c r="I6" i="27"/>
  <c r="J6" i="27"/>
  <c r="K6" i="27"/>
  <c r="L6" i="27"/>
  <c r="M6" i="27"/>
  <c r="N6" i="27"/>
  <c r="O6" i="27"/>
  <c r="P6" i="27"/>
  <c r="Q6" i="27"/>
  <c r="R6" i="27"/>
  <c r="S4" i="27"/>
  <c r="S6" i="27" l="1"/>
  <c r="D7" i="27" s="1"/>
  <c r="D29" i="23" l="1"/>
  <c r="D27" i="23" s="1"/>
  <c r="X31" i="128"/>
  <c r="X29" i="128" s="1"/>
  <c r="X52" i="128"/>
  <c r="X50" i="128" s="1"/>
  <c r="X103" i="128"/>
  <c r="D21" i="26"/>
  <c r="D54" i="26" s="1"/>
  <c r="E21" i="26"/>
  <c r="E54" i="26" s="1"/>
  <c r="Y12" i="128" s="1"/>
  <c r="F21" i="26"/>
  <c r="F54" i="26" s="1"/>
  <c r="Z12" i="128" s="1"/>
  <c r="G21" i="26"/>
  <c r="G54" i="26" s="1"/>
  <c r="AA12" i="128" s="1"/>
  <c r="H21" i="26"/>
  <c r="H54" i="26" s="1"/>
  <c r="AB12" i="128" s="1"/>
  <c r="I21" i="26"/>
  <c r="I54" i="26" s="1"/>
  <c r="AC12" i="128" s="1"/>
  <c r="J21" i="26"/>
  <c r="J54" i="26" s="1"/>
  <c r="AD12" i="128" s="1"/>
  <c r="K21" i="26"/>
  <c r="K54" i="26" s="1"/>
  <c r="AE12" i="128" s="1"/>
  <c r="L21" i="26"/>
  <c r="L54" i="26" s="1"/>
  <c r="AF12" i="128" s="1"/>
  <c r="M21" i="26"/>
  <c r="M54" i="26" s="1"/>
  <c r="AG12" i="128" s="1"/>
  <c r="N21" i="26"/>
  <c r="N54" i="26" s="1"/>
  <c r="AH12" i="128" s="1"/>
  <c r="O21" i="26"/>
  <c r="O54" i="26" s="1"/>
  <c r="AI12" i="128" s="1"/>
  <c r="P21" i="26"/>
  <c r="P54" i="26" s="1"/>
  <c r="AJ12" i="128" s="1"/>
  <c r="Q21" i="26"/>
  <c r="Q54" i="26" s="1"/>
  <c r="AK12" i="128" s="1"/>
  <c r="R21" i="26"/>
  <c r="R54" i="26" s="1"/>
  <c r="AL12" i="128" s="1"/>
  <c r="D22" i="26"/>
  <c r="D55" i="26" s="1"/>
  <c r="X13" i="128" s="1"/>
  <c r="E22" i="26"/>
  <c r="E55" i="26" s="1"/>
  <c r="Y13" i="128" s="1"/>
  <c r="F22" i="26"/>
  <c r="F55" i="26" s="1"/>
  <c r="Z13" i="128" s="1"/>
  <c r="G22" i="26"/>
  <c r="G55" i="26" s="1"/>
  <c r="AA13" i="128" s="1"/>
  <c r="H22" i="26"/>
  <c r="H55" i="26" s="1"/>
  <c r="AB13" i="128" s="1"/>
  <c r="I22" i="26"/>
  <c r="I55" i="26" s="1"/>
  <c r="AC13" i="128" s="1"/>
  <c r="J22" i="26"/>
  <c r="J55" i="26" s="1"/>
  <c r="AD13" i="128" s="1"/>
  <c r="K22" i="26"/>
  <c r="K55" i="26" s="1"/>
  <c r="AE13" i="128" s="1"/>
  <c r="L22" i="26"/>
  <c r="L55" i="26" s="1"/>
  <c r="AF13" i="128" s="1"/>
  <c r="M22" i="26"/>
  <c r="M55" i="26" s="1"/>
  <c r="AG13" i="128" s="1"/>
  <c r="N22" i="26"/>
  <c r="N55" i="26" s="1"/>
  <c r="AH13" i="128" s="1"/>
  <c r="O22" i="26"/>
  <c r="O55" i="26" s="1"/>
  <c r="AI13" i="128" s="1"/>
  <c r="P22" i="26"/>
  <c r="P55" i="26" s="1"/>
  <c r="AJ13" i="128" s="1"/>
  <c r="Q22" i="26"/>
  <c r="Q55" i="26" s="1"/>
  <c r="AK13" i="128" s="1"/>
  <c r="R22" i="26"/>
  <c r="R55" i="26" s="1"/>
  <c r="AL13" i="128" s="1"/>
  <c r="D26" i="26"/>
  <c r="D51" i="26" s="1"/>
  <c r="E26" i="26"/>
  <c r="E51" i="26" s="1"/>
  <c r="F26" i="26"/>
  <c r="F51" i="26" s="1"/>
  <c r="G26" i="26"/>
  <c r="H26" i="26"/>
  <c r="H51" i="26" s="1"/>
  <c r="I26" i="26"/>
  <c r="I51" i="26" s="1"/>
  <c r="J26" i="26"/>
  <c r="K26" i="26"/>
  <c r="L26" i="26"/>
  <c r="L51" i="26" s="1"/>
  <c r="M26" i="26"/>
  <c r="M51" i="26" s="1"/>
  <c r="N26" i="26"/>
  <c r="O26" i="26"/>
  <c r="P26" i="26"/>
  <c r="P51" i="26" s="1"/>
  <c r="Q26" i="26"/>
  <c r="Q51" i="26" s="1"/>
  <c r="R26" i="26"/>
  <c r="S26" i="26"/>
  <c r="E45" i="26"/>
  <c r="F45" i="26"/>
  <c r="F58" i="26" s="1"/>
  <c r="Z17" i="128" s="1"/>
  <c r="G58" i="26"/>
  <c r="AA17" i="128" s="1"/>
  <c r="H45" i="26"/>
  <c r="H58" i="26" s="1"/>
  <c r="AB17" i="128" s="1"/>
  <c r="I45" i="26"/>
  <c r="I58" i="26" s="1"/>
  <c r="AC17" i="128" s="1"/>
  <c r="J45" i="26"/>
  <c r="J58" i="26" s="1"/>
  <c r="AD17" i="128" s="1"/>
  <c r="K45" i="26"/>
  <c r="K58" i="26" s="1"/>
  <c r="AE17" i="128" s="1"/>
  <c r="L45" i="26"/>
  <c r="L58" i="26" s="1"/>
  <c r="AF17" i="128" s="1"/>
  <c r="M45" i="26"/>
  <c r="M58" i="26" s="1"/>
  <c r="AG17" i="128" s="1"/>
  <c r="N45" i="26"/>
  <c r="N58" i="26" s="1"/>
  <c r="AH17" i="128" s="1"/>
  <c r="O45" i="26"/>
  <c r="O58" i="26" s="1"/>
  <c r="AI17" i="128" s="1"/>
  <c r="P45" i="26"/>
  <c r="P58" i="26" s="1"/>
  <c r="AJ17" i="128" s="1"/>
  <c r="Q45" i="26"/>
  <c r="Q58" i="26" s="1"/>
  <c r="AK17" i="128" s="1"/>
  <c r="R45" i="26"/>
  <c r="R58" i="26" s="1"/>
  <c r="AL17" i="128" s="1"/>
  <c r="D46" i="26"/>
  <c r="D59" i="26" s="1"/>
  <c r="X18" i="128" s="1"/>
  <c r="E46" i="26"/>
  <c r="E59" i="26" s="1"/>
  <c r="Y18" i="128" s="1"/>
  <c r="F46" i="26"/>
  <c r="F59" i="26" s="1"/>
  <c r="Z18" i="128" s="1"/>
  <c r="G59" i="26"/>
  <c r="AA18" i="128" s="1"/>
  <c r="H46" i="26"/>
  <c r="H59" i="26" s="1"/>
  <c r="AB18" i="128" s="1"/>
  <c r="I46" i="26"/>
  <c r="I59" i="26" s="1"/>
  <c r="AC18" i="128" s="1"/>
  <c r="J46" i="26"/>
  <c r="J59" i="26" s="1"/>
  <c r="AD18" i="128" s="1"/>
  <c r="K46" i="26"/>
  <c r="K59" i="26" s="1"/>
  <c r="AE18" i="128" s="1"/>
  <c r="L46" i="26"/>
  <c r="L59" i="26" s="1"/>
  <c r="AF18" i="128" s="1"/>
  <c r="M46" i="26"/>
  <c r="M59" i="26" s="1"/>
  <c r="AG18" i="128" s="1"/>
  <c r="N46" i="26"/>
  <c r="N59" i="26" s="1"/>
  <c r="AH18" i="128" s="1"/>
  <c r="O46" i="26"/>
  <c r="O59" i="26" s="1"/>
  <c r="AI18" i="128" s="1"/>
  <c r="P46" i="26"/>
  <c r="P59" i="26" s="1"/>
  <c r="AJ18" i="128" s="1"/>
  <c r="Q46" i="26"/>
  <c r="Q59" i="26" s="1"/>
  <c r="AK18" i="128" s="1"/>
  <c r="R59" i="26"/>
  <c r="AL18" i="128" s="1"/>
  <c r="G51" i="26"/>
  <c r="J51" i="26"/>
  <c r="K51" i="26"/>
  <c r="N51" i="26"/>
  <c r="O51" i="26"/>
  <c r="R51" i="26"/>
  <c r="S51" i="26"/>
  <c r="AM18" i="128" l="1"/>
  <c r="AM13" i="128"/>
  <c r="D53" i="26"/>
  <c r="X12" i="128"/>
  <c r="AM12" i="128"/>
  <c r="E58" i="26"/>
  <c r="Y17" i="128" s="1"/>
  <c r="S45" i="26"/>
  <c r="D57" i="26"/>
  <c r="S46" i="26"/>
  <c r="D50" i="23"/>
  <c r="D48" i="23" s="1"/>
  <c r="D16" i="23"/>
  <c r="P57" i="26"/>
  <c r="D15" i="23"/>
  <c r="O57" i="26"/>
  <c r="K57" i="26"/>
  <c r="G57" i="26"/>
  <c r="L57" i="26"/>
  <c r="R57" i="26"/>
  <c r="N57" i="26"/>
  <c r="J57" i="26"/>
  <c r="F57" i="26"/>
  <c r="H57" i="26"/>
  <c r="Q57" i="26"/>
  <c r="M57" i="26"/>
  <c r="I57" i="26"/>
  <c r="N53" i="26"/>
  <c r="F53" i="26"/>
  <c r="R53" i="26"/>
  <c r="J53" i="26"/>
  <c r="K53" i="26"/>
  <c r="Q53" i="26"/>
  <c r="I53" i="26"/>
  <c r="P53" i="26"/>
  <c r="H53" i="26"/>
  <c r="O53" i="26"/>
  <c r="G53" i="26"/>
  <c r="M53" i="26"/>
  <c r="E53" i="26"/>
  <c r="L53" i="26"/>
  <c r="N16" i="23"/>
  <c r="M16" i="23"/>
  <c r="F16" i="23"/>
  <c r="E16" i="23"/>
  <c r="L16" i="23"/>
  <c r="R16" i="23"/>
  <c r="K16" i="23"/>
  <c r="J16" i="23"/>
  <c r="Q16" i="23"/>
  <c r="I16" i="23"/>
  <c r="O16" i="23"/>
  <c r="P16" i="23"/>
  <c r="G16" i="23"/>
  <c r="H16" i="23"/>
  <c r="E15" i="23"/>
  <c r="F15" i="23"/>
  <c r="N15" i="23"/>
  <c r="L15" i="23"/>
  <c r="R15" i="23"/>
  <c r="J15" i="23"/>
  <c r="M15" i="23"/>
  <c r="I15" i="23"/>
  <c r="K15" i="23"/>
  <c r="Q15" i="23"/>
  <c r="P15" i="23"/>
  <c r="H15" i="23"/>
  <c r="O15" i="23"/>
  <c r="G15" i="23"/>
  <c r="K11" i="23"/>
  <c r="D11" i="23"/>
  <c r="P11" i="23"/>
  <c r="L11" i="23"/>
  <c r="Q11" i="23"/>
  <c r="O11" i="23"/>
  <c r="M11" i="23"/>
  <c r="J11" i="23"/>
  <c r="H11" i="23"/>
  <c r="R11" i="23"/>
  <c r="I11" i="23"/>
  <c r="G11" i="23"/>
  <c r="N11" i="23"/>
  <c r="F11" i="23"/>
  <c r="E11" i="23"/>
  <c r="D10" i="23"/>
  <c r="J10" i="23"/>
  <c r="L10" i="23"/>
  <c r="R10" i="23"/>
  <c r="O10" i="23"/>
  <c r="H10" i="23"/>
  <c r="Q10" i="23"/>
  <c r="I10" i="23"/>
  <c r="G10" i="23"/>
  <c r="P10" i="23"/>
  <c r="F10" i="23"/>
  <c r="K10" i="23"/>
  <c r="N10" i="23"/>
  <c r="M10" i="23"/>
  <c r="E10" i="23"/>
  <c r="S55" i="26"/>
  <c r="S36" i="26"/>
  <c r="S21" i="26"/>
  <c r="S59" i="26"/>
  <c r="S22" i="26"/>
  <c r="S28" i="26"/>
  <c r="S4" i="26"/>
  <c r="S54" i="26"/>
  <c r="S58" i="26" l="1"/>
  <c r="AM17" i="128"/>
  <c r="W12" i="128"/>
  <c r="W21" i="128"/>
  <c r="W22" i="128" s="1"/>
  <c r="E57" i="26"/>
  <c r="S16" i="23"/>
  <c r="S15" i="23"/>
  <c r="S53" i="26"/>
  <c r="S57" i="26"/>
  <c r="W13" i="128" l="1"/>
  <c r="AE14" i="128" s="1"/>
  <c r="AE21" i="128" s="1"/>
  <c r="AK14" i="128"/>
  <c r="AK21" i="128" s="1"/>
  <c r="AL14" i="128"/>
  <c r="AL21" i="128" s="1"/>
  <c r="W17" i="128"/>
  <c r="W18" i="128" s="1"/>
  <c r="X19" i="128" s="1"/>
  <c r="AF14" i="128"/>
  <c r="AF21" i="128" s="1"/>
  <c r="AG14" i="128"/>
  <c r="AG21" i="128" s="1"/>
  <c r="AI14" i="128"/>
  <c r="AI21" i="128" s="1"/>
  <c r="C15" i="23"/>
  <c r="AE19" i="128" l="1"/>
  <c r="AE22" i="128" s="1"/>
  <c r="AE23" i="128"/>
  <c r="X22" i="128"/>
  <c r="AG19" i="128"/>
  <c r="AG22" i="128" s="1"/>
  <c r="AG23" i="128" s="1"/>
  <c r="AB19" i="128"/>
  <c r="AB22" i="128" s="1"/>
  <c r="AF19" i="128"/>
  <c r="AF22" i="128" s="1"/>
  <c r="AF23" i="128" s="1"/>
  <c r="AJ19" i="128"/>
  <c r="AJ22" i="128" s="1"/>
  <c r="AH19" i="128"/>
  <c r="AH22" i="128" s="1"/>
  <c r="AA19" i="128"/>
  <c r="AA22" i="128" s="1"/>
  <c r="AC14" i="128"/>
  <c r="AC21" i="128" s="1"/>
  <c r="Z19" i="128"/>
  <c r="Z22" i="128" s="1"/>
  <c r="AD14" i="128"/>
  <c r="AD21" i="128" s="1"/>
  <c r="Z14" i="128"/>
  <c r="Z21" i="128" s="1"/>
  <c r="X14" i="128"/>
  <c r="AA14" i="128"/>
  <c r="AA21" i="128" s="1"/>
  <c r="AH14" i="128"/>
  <c r="AH21" i="128" s="1"/>
  <c r="Y14" i="128"/>
  <c r="Y21" i="128" s="1"/>
  <c r="AK19" i="128"/>
  <c r="AK22" i="128" s="1"/>
  <c r="AK23" i="128" s="1"/>
  <c r="Y19" i="128"/>
  <c r="Y22" i="128" s="1"/>
  <c r="AL19" i="128"/>
  <c r="AL22" i="128" s="1"/>
  <c r="AL23" i="128" s="1"/>
  <c r="AD19" i="128"/>
  <c r="AD22" i="128" s="1"/>
  <c r="AJ14" i="128"/>
  <c r="AJ21" i="128" s="1"/>
  <c r="AC19" i="128"/>
  <c r="AC22" i="128" s="1"/>
  <c r="AI19" i="128"/>
  <c r="AI22" i="128" s="1"/>
  <c r="AI23" i="128" s="1"/>
  <c r="AB14" i="128"/>
  <c r="AB21" i="128" s="1"/>
  <c r="G56" i="60"/>
  <c r="K56" i="60"/>
  <c r="O56" i="60"/>
  <c r="D56" i="60"/>
  <c r="H56" i="60"/>
  <c r="L56" i="60"/>
  <c r="P56" i="60"/>
  <c r="E56" i="60"/>
  <c r="I56" i="60"/>
  <c r="M56" i="60"/>
  <c r="Q56" i="60"/>
  <c r="F56" i="60"/>
  <c r="J56" i="60"/>
  <c r="N56" i="60"/>
  <c r="R56" i="60"/>
  <c r="AB23" i="128" l="1"/>
  <c r="AD23" i="128"/>
  <c r="AH23" i="128"/>
  <c r="AA23" i="128"/>
  <c r="Y23" i="128"/>
  <c r="AC23" i="128"/>
  <c r="X21" i="128"/>
  <c r="AM14" i="128"/>
  <c r="AM21" i="128" s="1"/>
  <c r="AM19" i="128"/>
  <c r="AM22" i="128" s="1"/>
  <c r="AJ23" i="128"/>
  <c r="Z23" i="128"/>
  <c r="S56" i="60"/>
  <c r="C12" i="30"/>
  <c r="S27" i="38"/>
  <c r="X23" i="128" l="1"/>
  <c r="AM23" i="128" s="1"/>
  <c r="A76" i="21"/>
  <c r="F5" i="30" l="1"/>
  <c r="G5" i="30" s="1"/>
  <c r="G14" i="30" s="1"/>
  <c r="F14" i="30" l="1"/>
  <c r="A11" i="46"/>
  <c r="A13" i="38"/>
  <c r="A13" i="46" s="1"/>
  <c r="A14" i="38"/>
  <c r="A14" i="46" s="1"/>
  <c r="A15" i="38"/>
  <c r="A15" i="46" s="1"/>
  <c r="A16" i="38"/>
  <c r="A16" i="46" s="1"/>
  <c r="A20" i="46"/>
  <c r="A10" i="46"/>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3" i="33" l="1"/>
  <c r="S23" i="33"/>
  <c r="M23" i="33"/>
  <c r="O23" i="33"/>
  <c r="I23" i="33"/>
  <c r="K23" i="33"/>
  <c r="E23" i="33"/>
  <c r="G23" i="33"/>
  <c r="R23" i="33"/>
  <c r="D23" i="33"/>
  <c r="N23" i="33"/>
  <c r="P23" i="33"/>
  <c r="J23" i="33"/>
  <c r="L23" i="33"/>
  <c r="F23" i="33"/>
  <c r="H23" i="33"/>
  <c r="A45" i="38" l="1"/>
  <c r="A46" i="38"/>
  <c r="A48" i="38"/>
  <c r="A50" i="38"/>
  <c r="A157" i="38" l="1"/>
  <c r="A158" i="38"/>
  <c r="A153" i="38"/>
  <c r="A156" i="38"/>
  <c r="A76" i="38"/>
  <c r="A94" i="38" s="1"/>
  <c r="A112" i="38" s="1"/>
  <c r="A130" i="38" s="1"/>
  <c r="A148" i="38" s="1"/>
  <c r="A168" i="38" s="1"/>
  <c r="A159" i="38"/>
  <c r="A154" i="38"/>
  <c r="A55" i="38" l="1"/>
  <c r="A109" i="38" l="1"/>
  <c r="A127" i="38" s="1"/>
  <c r="A145" i="38" s="1"/>
  <c r="A163" i="38" s="1"/>
  <c r="A170" i="38" s="1"/>
  <c r="A115" i="23" l="1"/>
  <c r="A113" i="23"/>
  <c r="A111" i="23"/>
  <c r="A98" i="23"/>
  <c r="A96" i="23"/>
  <c r="A85" i="23"/>
  <c r="A54" i="23"/>
  <c r="A41" i="23"/>
  <c r="A37" i="23"/>
  <c r="A21" i="23"/>
  <c r="A20" i="23"/>
  <c r="A19" i="23"/>
  <c r="A17" i="23"/>
  <c r="A12" i="23"/>
  <c r="S27" i="33" l="1"/>
  <c r="S26" i="33"/>
  <c r="S25" i="33"/>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D68" i="23"/>
  <c r="E7" i="27"/>
  <c r="F7" i="27"/>
  <c r="G7" i="27"/>
  <c r="H7" i="27"/>
  <c r="I7" i="27"/>
  <c r="J7" i="27"/>
  <c r="K7" i="27"/>
  <c r="L7" i="27"/>
  <c r="M7" i="27"/>
  <c r="N7" i="27"/>
  <c r="O7" i="27"/>
  <c r="P7" i="27"/>
  <c r="Q7" i="27"/>
  <c r="R7" i="27"/>
  <c r="S7" i="27"/>
  <c r="S40" i="23"/>
  <c r="AK64" i="128" l="1"/>
  <c r="AK62" i="128" s="1"/>
  <c r="AK70" i="128"/>
  <c r="AK67" i="128" s="1"/>
  <c r="AJ64" i="128"/>
  <c r="AJ62" i="128" s="1"/>
  <c r="AJ70" i="128"/>
  <c r="AJ67" i="128" s="1"/>
  <c r="AA70" i="128"/>
  <c r="AA67" i="128" s="1"/>
  <c r="AA64" i="128"/>
  <c r="AA62" i="128" s="1"/>
  <c r="AB64" i="128"/>
  <c r="AB62" i="128" s="1"/>
  <c r="AB70" i="128"/>
  <c r="AB67" i="128" s="1"/>
  <c r="AH64" i="128"/>
  <c r="AH62" i="128" s="1"/>
  <c r="AH70" i="128"/>
  <c r="AH67" i="128" s="1"/>
  <c r="Z64" i="128"/>
  <c r="Z62" i="128" s="1"/>
  <c r="Z70" i="128"/>
  <c r="Z67" i="128" s="1"/>
  <c r="AC64" i="128"/>
  <c r="AC62" i="128" s="1"/>
  <c r="AC70" i="128"/>
  <c r="AC67" i="128" s="1"/>
  <c r="AI70" i="128"/>
  <c r="AI67" i="128" s="1"/>
  <c r="AI64" i="128"/>
  <c r="AI62" i="128" s="1"/>
  <c r="AG64" i="128"/>
  <c r="AG62" i="128" s="1"/>
  <c r="AG70" i="128"/>
  <c r="AG67" i="128" s="1"/>
  <c r="Y64" i="128"/>
  <c r="Y62" i="128" s="1"/>
  <c r="Y70" i="128"/>
  <c r="Y67" i="128" s="1"/>
  <c r="AF64" i="128"/>
  <c r="AF62" i="128" s="1"/>
  <c r="AF70" i="128"/>
  <c r="AF67" i="128" s="1"/>
  <c r="AE64" i="128"/>
  <c r="AE62" i="128" s="1"/>
  <c r="AE70" i="128"/>
  <c r="AE67" i="128" s="1"/>
  <c r="AL64" i="128"/>
  <c r="AL62" i="128" s="1"/>
  <c r="AL70" i="128"/>
  <c r="AL67" i="128" s="1"/>
  <c r="AD64" i="128"/>
  <c r="AD62" i="128" s="1"/>
  <c r="AD70" i="128"/>
  <c r="AD67" i="128" s="1"/>
  <c r="AD103" i="128"/>
  <c r="AD31" i="128"/>
  <c r="AD29" i="128" s="1"/>
  <c r="AD52" i="128"/>
  <c r="AD50" i="128" s="1"/>
  <c r="AB52" i="128"/>
  <c r="AB50" i="128" s="1"/>
  <c r="AB31" i="128"/>
  <c r="AB29" i="128" s="1"/>
  <c r="AB103" i="128"/>
  <c r="AA31" i="128"/>
  <c r="AA29" i="128" s="1"/>
  <c r="AA103" i="128"/>
  <c r="AA52" i="128"/>
  <c r="AA50" i="128" s="1"/>
  <c r="Z31" i="128"/>
  <c r="Z29" i="128" s="1"/>
  <c r="Z52" i="128"/>
  <c r="Z50" i="128" s="1"/>
  <c r="Z103" i="128"/>
  <c r="Y31" i="128"/>
  <c r="Y29" i="128" s="1"/>
  <c r="Y52" i="128"/>
  <c r="Y50" i="128" s="1"/>
  <c r="Y103" i="128"/>
  <c r="AK103" i="128"/>
  <c r="AK31" i="128"/>
  <c r="AK29" i="128" s="1"/>
  <c r="AK52" i="128"/>
  <c r="AK50" i="128" s="1"/>
  <c r="AJ52" i="128"/>
  <c r="AJ50" i="128" s="1"/>
  <c r="AJ31" i="128"/>
  <c r="AJ29" i="128" s="1"/>
  <c r="AJ103" i="128"/>
  <c r="AH31" i="128"/>
  <c r="AH29" i="128" s="1"/>
  <c r="AH103" i="128"/>
  <c r="AH52" i="128"/>
  <c r="AH50" i="128" s="1"/>
  <c r="AF31" i="128"/>
  <c r="AF29" i="128" s="1"/>
  <c r="AF52" i="128"/>
  <c r="AF50" i="128" s="1"/>
  <c r="AF103" i="128"/>
  <c r="AL103" i="128"/>
  <c r="AL31" i="128"/>
  <c r="AL29" i="128" s="1"/>
  <c r="AL52" i="128"/>
  <c r="AL50" i="128" s="1"/>
  <c r="AC103" i="128"/>
  <c r="AC31" i="128"/>
  <c r="AC29" i="128" s="1"/>
  <c r="AC52" i="128"/>
  <c r="AC50" i="128" s="1"/>
  <c r="AI103" i="128"/>
  <c r="AI31" i="128"/>
  <c r="AI29" i="128" s="1"/>
  <c r="AI52" i="128"/>
  <c r="AI50" i="128" s="1"/>
  <c r="AG31" i="128"/>
  <c r="AG29" i="128" s="1"/>
  <c r="AG52" i="128"/>
  <c r="AG50" i="128" s="1"/>
  <c r="AG103" i="128"/>
  <c r="AE103" i="128"/>
  <c r="AE31" i="128"/>
  <c r="AE29" i="128" s="1"/>
  <c r="AE52" i="128"/>
  <c r="AE50" i="128" s="1"/>
  <c r="D28" i="33"/>
  <c r="D65" i="23"/>
  <c r="H28" i="33"/>
  <c r="E28" i="33"/>
  <c r="F68" i="23"/>
  <c r="F62" i="23"/>
  <c r="M68" i="23"/>
  <c r="M62" i="23"/>
  <c r="K68" i="23"/>
  <c r="K62" i="23"/>
  <c r="R68" i="23"/>
  <c r="R62" i="23"/>
  <c r="I68" i="23"/>
  <c r="I62" i="23"/>
  <c r="P68" i="23"/>
  <c r="P62" i="23"/>
  <c r="H68" i="23"/>
  <c r="H62" i="23"/>
  <c r="N68" i="23"/>
  <c r="N62" i="23"/>
  <c r="E68" i="23"/>
  <c r="E62" i="23"/>
  <c r="L68" i="23"/>
  <c r="L62" i="23"/>
  <c r="J68" i="23"/>
  <c r="J62" i="23"/>
  <c r="Q68" i="23"/>
  <c r="Q62" i="23"/>
  <c r="O68" i="23"/>
  <c r="O62" i="23"/>
  <c r="G68" i="23"/>
  <c r="G62" i="23"/>
  <c r="Q50" i="23"/>
  <c r="Q48" i="23" s="1"/>
  <c r="Q101" i="23"/>
  <c r="Q29" i="23"/>
  <c r="Q27" i="23" s="1"/>
  <c r="E50" i="23"/>
  <c r="E48" i="23" s="1"/>
  <c r="E101" i="23"/>
  <c r="E29" i="23"/>
  <c r="E27" i="23" s="1"/>
  <c r="L101" i="23"/>
  <c r="L29" i="23"/>
  <c r="L27" i="23" s="1"/>
  <c r="L50" i="23"/>
  <c r="L48" i="23" s="1"/>
  <c r="H101" i="23"/>
  <c r="H29" i="23"/>
  <c r="H27" i="23" s="1"/>
  <c r="H50" i="23"/>
  <c r="H48" i="23" s="1"/>
  <c r="K101" i="23"/>
  <c r="K29" i="23"/>
  <c r="K27" i="23" s="1"/>
  <c r="K50" i="23"/>
  <c r="K48" i="23" s="1"/>
  <c r="G101" i="23"/>
  <c r="G29" i="23"/>
  <c r="G27" i="23" s="1"/>
  <c r="G50" i="23"/>
  <c r="G48" i="23" s="1"/>
  <c r="M50" i="23"/>
  <c r="M48" i="23" s="1"/>
  <c r="M101" i="23"/>
  <c r="M29" i="23"/>
  <c r="M27" i="23" s="1"/>
  <c r="I50" i="23"/>
  <c r="I48" i="23" s="1"/>
  <c r="I101" i="23"/>
  <c r="I29" i="23"/>
  <c r="I27" i="23" s="1"/>
  <c r="P101" i="23"/>
  <c r="P29" i="23"/>
  <c r="P27" i="23" s="1"/>
  <c r="P50" i="23"/>
  <c r="P48" i="23" s="1"/>
  <c r="O101" i="23"/>
  <c r="O29" i="23"/>
  <c r="O27" i="23" s="1"/>
  <c r="O50" i="23"/>
  <c r="O48" i="23" s="1"/>
  <c r="R29" i="23"/>
  <c r="R27" i="23" s="1"/>
  <c r="R50" i="23"/>
  <c r="R48" i="23" s="1"/>
  <c r="R101" i="23"/>
  <c r="N101" i="23"/>
  <c r="N29" i="23"/>
  <c r="N27" i="23" s="1"/>
  <c r="N50" i="23"/>
  <c r="N48" i="23" s="1"/>
  <c r="J101" i="23"/>
  <c r="J29" i="23"/>
  <c r="J27" i="23" s="1"/>
  <c r="J50" i="23"/>
  <c r="J48" i="23" s="1"/>
  <c r="F101" i="23"/>
  <c r="F29" i="23"/>
  <c r="F27" i="23" s="1"/>
  <c r="F50" i="23"/>
  <c r="F48" i="23" s="1"/>
  <c r="R28" i="33"/>
  <c r="S5" i="17"/>
  <c r="G28" i="33"/>
  <c r="S11" i="33"/>
  <c r="S6" i="33"/>
  <c r="O28" i="33"/>
  <c r="S12" i="33"/>
  <c r="L28" i="33"/>
  <c r="P28" i="33"/>
  <c r="K28" i="33"/>
  <c r="I28" i="33"/>
  <c r="M28" i="33"/>
  <c r="Q28" i="33"/>
  <c r="F28" i="33"/>
  <c r="J28" i="33"/>
  <c r="N28" i="3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0" i="17"/>
  <c r="K80" i="17"/>
  <c r="O80" i="17"/>
  <c r="S80" i="17"/>
  <c r="D80" i="17"/>
  <c r="H80" i="17"/>
  <c r="L80" i="17"/>
  <c r="P80" i="17"/>
  <c r="E80" i="17"/>
  <c r="I80" i="17"/>
  <c r="M80" i="17"/>
  <c r="Q80" i="17"/>
  <c r="R80" i="17"/>
  <c r="F80" i="17"/>
  <c r="J80" i="17"/>
  <c r="N80" i="17"/>
  <c r="H7" i="23"/>
  <c r="H28" i="38" s="1"/>
  <c r="H6" i="17"/>
  <c r="L6" i="17"/>
  <c r="P6" i="17"/>
  <c r="D6" i="17"/>
  <c r="E6" i="17"/>
  <c r="I6" i="17"/>
  <c r="M6" i="17"/>
  <c r="Q6" i="17"/>
  <c r="F6" i="17"/>
  <c r="J6" i="17"/>
  <c r="N6" i="17"/>
  <c r="N7" i="17" s="1"/>
  <c r="G6" i="17"/>
  <c r="K6" i="17"/>
  <c r="O6" i="17"/>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79" i="17"/>
  <c r="K79" i="17"/>
  <c r="O79" i="17"/>
  <c r="S79" i="17"/>
  <c r="D79" i="17"/>
  <c r="H79" i="17"/>
  <c r="L79" i="17"/>
  <c r="P79" i="17"/>
  <c r="E79" i="17"/>
  <c r="I79" i="17"/>
  <c r="M79" i="17"/>
  <c r="Q79" i="17"/>
  <c r="R79" i="17"/>
  <c r="F79" i="17"/>
  <c r="J79" i="17"/>
  <c r="N79" i="17"/>
  <c r="G76" i="17"/>
  <c r="K76" i="17"/>
  <c r="O76" i="17"/>
  <c r="S76" i="17"/>
  <c r="D76" i="17"/>
  <c r="H76" i="17"/>
  <c r="L76" i="17"/>
  <c r="P76" i="17"/>
  <c r="E76" i="17"/>
  <c r="I76" i="17"/>
  <c r="M76" i="17"/>
  <c r="Q76" i="17"/>
  <c r="R76" i="17"/>
  <c r="F76" i="17"/>
  <c r="J76" i="17"/>
  <c r="N76" i="17"/>
  <c r="G90" i="17"/>
  <c r="K90" i="17"/>
  <c r="O90" i="17"/>
  <c r="S90" i="17"/>
  <c r="D90" i="17"/>
  <c r="H90" i="17"/>
  <c r="L90" i="17"/>
  <c r="P90" i="17"/>
  <c r="E90" i="17"/>
  <c r="I90" i="17"/>
  <c r="M90" i="17"/>
  <c r="Q90" i="17"/>
  <c r="R90" i="17"/>
  <c r="F90" i="17"/>
  <c r="J90" i="17"/>
  <c r="N90" i="17"/>
  <c r="H86" i="17"/>
  <c r="L86" i="17"/>
  <c r="P86" i="17"/>
  <c r="D86" i="17"/>
  <c r="E86" i="17"/>
  <c r="I86" i="17"/>
  <c r="M86" i="17"/>
  <c r="Q86" i="17"/>
  <c r="F86" i="17"/>
  <c r="J86" i="17"/>
  <c r="N86" i="17"/>
  <c r="R86" i="17"/>
  <c r="S86" i="17"/>
  <c r="G86" i="17"/>
  <c r="K86" i="17"/>
  <c r="O86"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5" i="17"/>
  <c r="K75" i="17"/>
  <c r="O75" i="17"/>
  <c r="S75" i="17"/>
  <c r="D75" i="17"/>
  <c r="H75" i="17"/>
  <c r="L75" i="17"/>
  <c r="P75" i="17"/>
  <c r="E75" i="17"/>
  <c r="I75" i="17"/>
  <c r="M75" i="17"/>
  <c r="Q75" i="17"/>
  <c r="R75" i="17"/>
  <c r="F75" i="17"/>
  <c r="J75" i="17"/>
  <c r="N75" i="17"/>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G81" i="17"/>
  <c r="K81" i="17"/>
  <c r="O81" i="17"/>
  <c r="S81" i="17"/>
  <c r="D81" i="17"/>
  <c r="H81" i="17"/>
  <c r="L81" i="17"/>
  <c r="P81" i="17"/>
  <c r="E81" i="17"/>
  <c r="I81" i="17"/>
  <c r="M81" i="17"/>
  <c r="Q81" i="17"/>
  <c r="R81" i="17"/>
  <c r="F81" i="17"/>
  <c r="J81" i="17"/>
  <c r="N81" i="17"/>
  <c r="G78" i="17"/>
  <c r="K78" i="17"/>
  <c r="O78" i="17"/>
  <c r="S78" i="17"/>
  <c r="D78" i="17"/>
  <c r="H78" i="17"/>
  <c r="L78" i="17"/>
  <c r="P78" i="17"/>
  <c r="E78" i="17"/>
  <c r="I78" i="17"/>
  <c r="M78" i="17"/>
  <c r="Q78" i="17"/>
  <c r="R78" i="17"/>
  <c r="F78" i="17"/>
  <c r="J78" i="17"/>
  <c r="N78" i="17"/>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G91" i="17"/>
  <c r="K91" i="17"/>
  <c r="O91" i="17"/>
  <c r="S91" i="17"/>
  <c r="D91" i="17"/>
  <c r="H91" i="17"/>
  <c r="L91" i="17"/>
  <c r="P91" i="17"/>
  <c r="E91" i="17"/>
  <c r="I91" i="17"/>
  <c r="M91" i="17"/>
  <c r="Q91" i="17"/>
  <c r="R91" i="17"/>
  <c r="F91" i="17"/>
  <c r="J91" i="17"/>
  <c r="N91" i="17"/>
  <c r="G87" i="17"/>
  <c r="K87" i="17"/>
  <c r="O87" i="17"/>
  <c r="S87" i="17"/>
  <c r="D87" i="17"/>
  <c r="H87" i="17"/>
  <c r="L87" i="17"/>
  <c r="P87" i="17"/>
  <c r="E87" i="17"/>
  <c r="I87" i="17"/>
  <c r="M87" i="17"/>
  <c r="Q87" i="17"/>
  <c r="R87" i="17"/>
  <c r="F87" i="17"/>
  <c r="J87" i="17"/>
  <c r="N87" i="17"/>
  <c r="O7" i="23"/>
  <c r="O28" i="38" s="1"/>
  <c r="K7" i="23"/>
  <c r="K28" i="38" s="1"/>
  <c r="G7" i="23"/>
  <c r="G28" i="38" s="1"/>
  <c r="R7" i="23"/>
  <c r="R28" i="38" s="1"/>
  <c r="N7" i="23"/>
  <c r="N28" i="38" s="1"/>
  <c r="J7" i="23"/>
  <c r="J28" i="38" s="1"/>
  <c r="F7" i="23"/>
  <c r="F28" i="38" s="1"/>
  <c r="Q7" i="23"/>
  <c r="Q28" i="38" s="1"/>
  <c r="M7" i="23"/>
  <c r="M28" i="38" s="1"/>
  <c r="I7" i="23"/>
  <c r="I28" i="38" s="1"/>
  <c r="E7" i="23"/>
  <c r="E28" i="38" s="1"/>
  <c r="P7" i="23"/>
  <c r="P28" i="38" s="1"/>
  <c r="L7" i="23"/>
  <c r="L28" i="38" s="1"/>
  <c r="AM67" i="128" l="1"/>
  <c r="AM62" i="128"/>
  <c r="AM50" i="128"/>
  <c r="X56" i="128" s="1"/>
  <c r="AM29" i="128"/>
  <c r="X39" i="128" s="1"/>
  <c r="F7" i="17"/>
  <c r="H7" i="17"/>
  <c r="O7" i="17"/>
  <c r="M7" i="17"/>
  <c r="Q7" i="17"/>
  <c r="K7" i="17"/>
  <c r="I7" i="17"/>
  <c r="G7" i="17"/>
  <c r="D7" i="17"/>
  <c r="J7" i="17"/>
  <c r="E7" i="17"/>
  <c r="P7" i="17"/>
  <c r="S21" i="19"/>
  <c r="F65" i="23"/>
  <c r="J60" i="23"/>
  <c r="N60" i="23"/>
  <c r="R60" i="23"/>
  <c r="L65" i="23"/>
  <c r="I65" i="23"/>
  <c r="Q65" i="23"/>
  <c r="G60" i="23"/>
  <c r="K60" i="23"/>
  <c r="O60" i="23"/>
  <c r="H65" i="23"/>
  <c r="P65" i="23"/>
  <c r="E65" i="23"/>
  <c r="M65" i="23"/>
  <c r="F60" i="23"/>
  <c r="J65" i="23"/>
  <c r="N65" i="23"/>
  <c r="R65" i="23"/>
  <c r="L60" i="23"/>
  <c r="I60" i="23"/>
  <c r="Q60" i="23"/>
  <c r="G65" i="23"/>
  <c r="K65" i="23"/>
  <c r="O65" i="23"/>
  <c r="H60" i="23"/>
  <c r="P60" i="23"/>
  <c r="E60" i="23"/>
  <c r="M60" i="23"/>
  <c r="S48" i="23"/>
  <c r="N60" i="17"/>
  <c r="K62" i="17"/>
  <c r="Q63" i="17"/>
  <c r="H62" i="17"/>
  <c r="M62" i="17"/>
  <c r="I60" i="17"/>
  <c r="O63" i="17"/>
  <c r="F60" i="17"/>
  <c r="L63" i="17"/>
  <c r="M63" i="17"/>
  <c r="D63" i="17"/>
  <c r="P63" i="17"/>
  <c r="S62" i="17"/>
  <c r="S63" i="17"/>
  <c r="S61" i="17"/>
  <c r="S60" i="17"/>
  <c r="L7" i="17"/>
  <c r="S28" i="33"/>
  <c r="D30" i="33" s="1"/>
  <c r="D22" i="19" s="1"/>
  <c r="D23" i="19" s="1"/>
  <c r="N63" i="17"/>
  <c r="G63" i="17"/>
  <c r="J63" i="17"/>
  <c r="E63" i="17"/>
  <c r="K63" i="17"/>
  <c r="H63" i="17"/>
  <c r="R63" i="17"/>
  <c r="I63" i="17"/>
  <c r="F63" i="17"/>
  <c r="L62" i="17"/>
  <c r="J60" i="17"/>
  <c r="Q62" i="17"/>
  <c r="D62" i="17"/>
  <c r="P62" i="17"/>
  <c r="E62" i="17"/>
  <c r="R60" i="17"/>
  <c r="I62" i="17"/>
  <c r="M61" i="17"/>
  <c r="I61" i="17"/>
  <c r="G60" i="17"/>
  <c r="E61" i="17"/>
  <c r="Q61" i="17"/>
  <c r="K82" i="17"/>
  <c r="N82" i="17"/>
  <c r="M82" i="17"/>
  <c r="P82" i="17"/>
  <c r="N61" i="17"/>
  <c r="O60" i="17"/>
  <c r="E60" i="17"/>
  <c r="N62" i="17"/>
  <c r="O61" i="17"/>
  <c r="P60" i="17"/>
  <c r="P61" i="17"/>
  <c r="G82" i="17"/>
  <c r="J82" i="17"/>
  <c r="I82" i="17"/>
  <c r="L82" i="17"/>
  <c r="R61" i="17"/>
  <c r="D60" i="17"/>
  <c r="Q60" i="17"/>
  <c r="F62" i="17"/>
  <c r="R62" i="17"/>
  <c r="D61" i="17"/>
  <c r="G62" i="17"/>
  <c r="M60" i="17"/>
  <c r="H82" i="17"/>
  <c r="F61" i="17"/>
  <c r="G61" i="17"/>
  <c r="H60" i="17"/>
  <c r="O62" i="17"/>
  <c r="O82" i="17"/>
  <c r="R82" i="17"/>
  <c r="Q82" i="17"/>
  <c r="J61" i="17"/>
  <c r="K60" i="17"/>
  <c r="L61" i="17"/>
  <c r="J62" i="17"/>
  <c r="K61" i="17"/>
  <c r="L60" i="17"/>
  <c r="H61" i="17"/>
  <c r="S7" i="23"/>
  <c r="S28" i="38" s="1"/>
  <c r="AB87" i="128" l="1"/>
  <c r="AF39" i="128"/>
  <c r="AK39" i="128"/>
  <c r="AK87" i="128"/>
  <c r="AH87" i="128"/>
  <c r="AD87" i="128"/>
  <c r="Z87" i="128"/>
  <c r="AG87" i="128"/>
  <c r="AC87" i="128"/>
  <c r="AL87" i="128"/>
  <c r="AF87" i="128"/>
  <c r="AJ87" i="128"/>
  <c r="AA87" i="128"/>
  <c r="X87" i="128"/>
  <c r="AE87" i="128"/>
  <c r="Y87" i="128"/>
  <c r="AI87" i="128"/>
  <c r="AL56" i="128"/>
  <c r="AC56" i="128"/>
  <c r="AE56" i="128"/>
  <c r="AI56" i="128"/>
  <c r="AG56" i="128"/>
  <c r="AF56" i="128"/>
  <c r="AD56" i="128"/>
  <c r="AD39" i="128"/>
  <c r="Z56" i="128"/>
  <c r="AE39" i="128"/>
  <c r="AE41" i="128" s="1"/>
  <c r="Z39" i="128"/>
  <c r="AJ56" i="128"/>
  <c r="AL39" i="128"/>
  <c r="AA56" i="128"/>
  <c r="AK56" i="128"/>
  <c r="AB56" i="128"/>
  <c r="AH56" i="128"/>
  <c r="AH39" i="128"/>
  <c r="AI39" i="128"/>
  <c r="AB39" i="128"/>
  <c r="AA39" i="128"/>
  <c r="AG39" i="128"/>
  <c r="X41" i="128"/>
  <c r="AC39" i="128"/>
  <c r="AK41" i="128"/>
  <c r="Y39" i="128"/>
  <c r="AJ39" i="128"/>
  <c r="Y56" i="128"/>
  <c r="Q30" i="33"/>
  <c r="Q22" i="19" s="1"/>
  <c r="M30" i="33"/>
  <c r="M22" i="19" s="1"/>
  <c r="R30" i="33"/>
  <c r="R22" i="19" s="1"/>
  <c r="H30" i="33"/>
  <c r="H22" i="19" s="1"/>
  <c r="R67" i="19"/>
  <c r="R72" i="19"/>
  <c r="R68" i="19"/>
  <c r="G72" i="19"/>
  <c r="G67" i="19"/>
  <c r="G68" i="19"/>
  <c r="L68" i="19"/>
  <c r="L72" i="19"/>
  <c r="L67" i="19"/>
  <c r="I72" i="19"/>
  <c r="I67" i="19"/>
  <c r="I68" i="19"/>
  <c r="H54" i="23"/>
  <c r="P68" i="19"/>
  <c r="P67" i="19"/>
  <c r="P72" i="19"/>
  <c r="O72" i="19"/>
  <c r="O67" i="19"/>
  <c r="O68" i="19"/>
  <c r="M68" i="19"/>
  <c r="M72" i="19"/>
  <c r="M67" i="19"/>
  <c r="H68" i="19"/>
  <c r="H67" i="19"/>
  <c r="H72" i="19"/>
  <c r="N67" i="19"/>
  <c r="N68" i="19"/>
  <c r="N72" i="19"/>
  <c r="Q72" i="19"/>
  <c r="Q68" i="19"/>
  <c r="Q67" i="19"/>
  <c r="J67" i="19"/>
  <c r="J72" i="19"/>
  <c r="J68" i="19"/>
  <c r="K72" i="19"/>
  <c r="K67" i="19"/>
  <c r="K68" i="19"/>
  <c r="S60" i="23"/>
  <c r="S65" i="23"/>
  <c r="F54" i="23"/>
  <c r="N46" i="17"/>
  <c r="N50" i="17" s="1"/>
  <c r="O54" i="23"/>
  <c r="E46" i="17"/>
  <c r="E50" i="17" s="1"/>
  <c r="E45" i="19" s="1"/>
  <c r="E54" i="23"/>
  <c r="H46" i="17"/>
  <c r="H50" i="17" s="1"/>
  <c r="H45" i="19" s="1"/>
  <c r="P54" i="23"/>
  <c r="K54" i="23"/>
  <c r="P46" i="17"/>
  <c r="P50" i="17" s="1"/>
  <c r="P45" i="19" s="1"/>
  <c r="J54" i="23"/>
  <c r="F46" i="17"/>
  <c r="F50" i="17" s="1"/>
  <c r="F45" i="19" s="1"/>
  <c r="L46" i="17"/>
  <c r="L50" i="17" s="1"/>
  <c r="L45" i="19" s="1"/>
  <c r="Q54" i="23"/>
  <c r="R54" i="23"/>
  <c r="I46" i="17"/>
  <c r="I50" i="17" s="1"/>
  <c r="I45" i="19" s="1"/>
  <c r="M46" i="17"/>
  <c r="M50" i="17" s="1"/>
  <c r="M45" i="19" s="1"/>
  <c r="D46" i="17"/>
  <c r="D50" i="17" s="1"/>
  <c r="D45" i="19" s="1"/>
  <c r="Q46" i="17"/>
  <c r="Q50" i="17" s="1"/>
  <c r="Q45" i="19" s="1"/>
  <c r="G46" i="17"/>
  <c r="G50" i="17" s="1"/>
  <c r="G45" i="19" s="1"/>
  <c r="N54" i="23"/>
  <c r="O46" i="17"/>
  <c r="O50" i="17" s="1"/>
  <c r="O45" i="19" s="1"/>
  <c r="S46" i="17"/>
  <c r="K46" i="17"/>
  <c r="K50" i="17" s="1"/>
  <c r="K45" i="19" s="1"/>
  <c r="R46" i="17"/>
  <c r="R50" i="17" s="1"/>
  <c r="R45" i="19" s="1"/>
  <c r="J46" i="17"/>
  <c r="J50" i="17" s="1"/>
  <c r="J45" i="19" s="1"/>
  <c r="D54" i="23"/>
  <c r="M54" i="23"/>
  <c r="I54" i="23"/>
  <c r="G54" i="23"/>
  <c r="L54" i="23"/>
  <c r="S27" i="23"/>
  <c r="H121" i="38"/>
  <c r="H117" i="38"/>
  <c r="H120" i="38"/>
  <c r="H126" i="38"/>
  <c r="H118" i="38"/>
  <c r="H123" i="38"/>
  <c r="H122" i="38"/>
  <c r="G120" i="38"/>
  <c r="G126" i="38"/>
  <c r="G118" i="38"/>
  <c r="G123" i="38"/>
  <c r="G122" i="38"/>
  <c r="G117" i="38"/>
  <c r="G121" i="38"/>
  <c r="N126" i="38"/>
  <c r="N118" i="38"/>
  <c r="N123" i="38"/>
  <c r="N122" i="38"/>
  <c r="N121" i="38"/>
  <c r="N117" i="38"/>
  <c r="N120" i="38"/>
  <c r="Q122" i="38"/>
  <c r="Q121" i="38"/>
  <c r="Q117" i="38"/>
  <c r="Q120" i="38"/>
  <c r="Q126" i="38"/>
  <c r="Q118" i="38"/>
  <c r="Q123" i="38"/>
  <c r="L121" i="38"/>
  <c r="L117" i="38"/>
  <c r="L120" i="38"/>
  <c r="L126" i="38"/>
  <c r="L118" i="38"/>
  <c r="L123" i="38"/>
  <c r="L122" i="38"/>
  <c r="K120" i="38"/>
  <c r="K126" i="38"/>
  <c r="K118" i="38"/>
  <c r="K123" i="38"/>
  <c r="K122" i="38"/>
  <c r="K117" i="38"/>
  <c r="K121" i="38"/>
  <c r="R126" i="38"/>
  <c r="R118" i="38"/>
  <c r="R123" i="38"/>
  <c r="R122" i="38"/>
  <c r="R121" i="38"/>
  <c r="R117" i="38"/>
  <c r="R120" i="38"/>
  <c r="I122" i="38"/>
  <c r="I121" i="38"/>
  <c r="I117" i="38"/>
  <c r="I120" i="38"/>
  <c r="I118" i="38"/>
  <c r="I123" i="38"/>
  <c r="I126" i="38"/>
  <c r="P121" i="38"/>
  <c r="P117" i="38"/>
  <c r="P120" i="38"/>
  <c r="P126" i="38"/>
  <c r="P118" i="38"/>
  <c r="P123" i="38"/>
  <c r="P122" i="38"/>
  <c r="O120" i="38"/>
  <c r="O126" i="38"/>
  <c r="O118" i="38"/>
  <c r="O123" i="38"/>
  <c r="O122" i="38"/>
  <c r="O121" i="38"/>
  <c r="O117" i="38"/>
  <c r="J126" i="38"/>
  <c r="J118" i="38"/>
  <c r="J123" i="38"/>
  <c r="J122" i="38"/>
  <c r="J121" i="38"/>
  <c r="J117" i="38"/>
  <c r="J120" i="38"/>
  <c r="M122" i="38"/>
  <c r="M117" i="38"/>
  <c r="M121" i="38"/>
  <c r="M120" i="38"/>
  <c r="M118" i="38"/>
  <c r="M123" i="38"/>
  <c r="M126" i="38"/>
  <c r="S7" i="17"/>
  <c r="L30" i="33"/>
  <c r="L22" i="19" s="1"/>
  <c r="K30" i="33"/>
  <c r="K22" i="19" s="1"/>
  <c r="O30" i="33"/>
  <c r="O22" i="19" s="1"/>
  <c r="J30" i="33"/>
  <c r="J22" i="19" s="1"/>
  <c r="F30" i="33"/>
  <c r="F22" i="19" s="1"/>
  <c r="P30" i="33"/>
  <c r="P22" i="19" s="1"/>
  <c r="G30" i="33"/>
  <c r="G22" i="19" s="1"/>
  <c r="E30" i="33"/>
  <c r="E22" i="19" s="1"/>
  <c r="I30" i="33"/>
  <c r="I22" i="19" s="1"/>
  <c r="N30" i="33"/>
  <c r="N22" i="19" s="1"/>
  <c r="D85" i="23" l="1"/>
  <c r="AF41" i="128"/>
  <c r="L78" i="19"/>
  <c r="AM87" i="128"/>
  <c r="AL41" i="128"/>
  <c r="AD41" i="128"/>
  <c r="Z41" i="128"/>
  <c r="AM56" i="128"/>
  <c r="AM39" i="128"/>
  <c r="AC41" i="128"/>
  <c r="AA41" i="128"/>
  <c r="AB41" i="128"/>
  <c r="Y41" i="128"/>
  <c r="AG41" i="128"/>
  <c r="AI41" i="128"/>
  <c r="AJ41" i="128"/>
  <c r="AH41" i="128"/>
  <c r="I78" i="19"/>
  <c r="N78" i="19"/>
  <c r="P78" i="19"/>
  <c r="G78" i="19"/>
  <c r="K78" i="19"/>
  <c r="O78" i="19"/>
  <c r="R78" i="19"/>
  <c r="J78" i="19"/>
  <c r="H78" i="19"/>
  <c r="Q78" i="19"/>
  <c r="M78" i="19"/>
  <c r="D37" i="23"/>
  <c r="R37" i="23"/>
  <c r="N45" i="19"/>
  <c r="Q90" i="38"/>
  <c r="J90" i="38"/>
  <c r="O90" i="38"/>
  <c r="P90" i="38"/>
  <c r="G85" i="23"/>
  <c r="P85" i="23"/>
  <c r="K56" i="17"/>
  <c r="K70" i="17" s="1"/>
  <c r="L56" i="17"/>
  <c r="L70" i="17" s="1"/>
  <c r="F56" i="17"/>
  <c r="F70" i="17" s="1"/>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5" i="23"/>
  <c r="J85" i="23"/>
  <c r="D56" i="17"/>
  <c r="D70" i="17" s="1"/>
  <c r="S56" i="17"/>
  <c r="S70" i="17" s="1"/>
  <c r="E56" i="17"/>
  <c r="R56" i="17"/>
  <c r="H56" i="17"/>
  <c r="O56" i="17"/>
  <c r="Q56" i="17"/>
  <c r="G56" i="17"/>
  <c r="N56" i="17"/>
  <c r="J56" i="17"/>
  <c r="M56" i="17"/>
  <c r="F85" i="23"/>
  <c r="I85" i="23"/>
  <c r="N85" i="23"/>
  <c r="O85" i="23"/>
  <c r="Q85" i="23"/>
  <c r="E85" i="23"/>
  <c r="G59" i="17"/>
  <c r="G71" i="17" s="1"/>
  <c r="R85" i="23"/>
  <c r="M85" i="23"/>
  <c r="I56" i="17"/>
  <c r="N59" i="17"/>
  <c r="N71" i="17" s="1"/>
  <c r="K85" i="23"/>
  <c r="L85" i="23"/>
  <c r="P56" i="17"/>
  <c r="E90" i="38"/>
  <c r="L90" i="38"/>
  <c r="M90" i="38"/>
  <c r="H90" i="38"/>
  <c r="N90" i="38"/>
  <c r="F90" i="38"/>
  <c r="S50" i="17"/>
  <c r="G90" i="38"/>
  <c r="S54" i="23"/>
  <c r="R90" i="38"/>
  <c r="F19" i="46" s="1"/>
  <c r="I90" i="38"/>
  <c r="K90" i="38"/>
  <c r="D90" i="38"/>
  <c r="E37" i="23"/>
  <c r="O37" i="23"/>
  <c r="G27" i="17"/>
  <c r="G35" i="17" s="1"/>
  <c r="K37" i="23"/>
  <c r="J27" i="17"/>
  <c r="J35" i="17" s="1"/>
  <c r="R27" i="17"/>
  <c r="R35" i="17" s="1"/>
  <c r="H27" i="17"/>
  <c r="H35" i="17" s="1"/>
  <c r="L37" i="23"/>
  <c r="H37" i="23"/>
  <c r="P37" i="23"/>
  <c r="N37" i="23"/>
  <c r="M37" i="23"/>
  <c r="I27" i="17"/>
  <c r="I35" i="17" s="1"/>
  <c r="M27" i="17"/>
  <c r="M35" i="17" s="1"/>
  <c r="S27" i="17"/>
  <c r="F37" i="23"/>
  <c r="K27" i="17"/>
  <c r="K35" i="17" s="1"/>
  <c r="O27" i="17"/>
  <c r="O35" i="17" s="1"/>
  <c r="L27" i="17"/>
  <c r="L35" i="17" s="1"/>
  <c r="E27" i="17"/>
  <c r="E35" i="17" s="1"/>
  <c r="N27" i="17"/>
  <c r="N35" i="17" s="1"/>
  <c r="J37" i="23"/>
  <c r="Q37" i="23"/>
  <c r="G37" i="23"/>
  <c r="P27" i="17"/>
  <c r="P35" i="17" s="1"/>
  <c r="F27" i="17"/>
  <c r="F35" i="17" s="1"/>
  <c r="Q27" i="17"/>
  <c r="Q35" i="17" s="1"/>
  <c r="I37" i="23"/>
  <c r="D27" i="17"/>
  <c r="D35" i="17" s="1"/>
  <c r="AM41" i="128" l="1"/>
  <c r="AK43" i="128" s="1"/>
  <c r="AJ43" i="128"/>
  <c r="Y43" i="128"/>
  <c r="AC43" i="128"/>
  <c r="Q39" i="23"/>
  <c r="D39" i="23"/>
  <c r="L39" i="23"/>
  <c r="N39" i="23"/>
  <c r="I39" i="23"/>
  <c r="P39" i="23"/>
  <c r="O39" i="23"/>
  <c r="K39" i="23"/>
  <c r="J39" i="23"/>
  <c r="R39" i="23"/>
  <c r="G39" i="23"/>
  <c r="F39" i="23"/>
  <c r="M39" i="23"/>
  <c r="H39" i="23"/>
  <c r="E39" i="23"/>
  <c r="J70" i="17"/>
  <c r="J68" i="17"/>
  <c r="O70" i="17"/>
  <c r="O68" i="17"/>
  <c r="P70" i="17"/>
  <c r="P68" i="17"/>
  <c r="I70" i="17"/>
  <c r="I68" i="17"/>
  <c r="N70" i="17"/>
  <c r="N68" i="17"/>
  <c r="H70" i="17"/>
  <c r="H68" i="17"/>
  <c r="D68" i="17"/>
  <c r="S85" i="23"/>
  <c r="K68" i="17"/>
  <c r="K71" i="17"/>
  <c r="G70" i="17"/>
  <c r="G68" i="17"/>
  <c r="R70" i="17"/>
  <c r="R68" i="17"/>
  <c r="M70" i="17"/>
  <c r="M68" i="17"/>
  <c r="Q70" i="17"/>
  <c r="Q68" i="17"/>
  <c r="E70" i="17"/>
  <c r="E68" i="17"/>
  <c r="F68" i="17"/>
  <c r="F71" i="17"/>
  <c r="L68" i="17"/>
  <c r="L71" i="17"/>
  <c r="C5" i="46"/>
  <c r="S35" i="17"/>
  <c r="S38" i="17" s="1"/>
  <c r="S37" i="23"/>
  <c r="AE43" i="128" l="1"/>
  <c r="AL43" i="128"/>
  <c r="AA43" i="128"/>
  <c r="AI43" i="128"/>
  <c r="Z43" i="128"/>
  <c r="X43" i="128"/>
  <c r="AB43" i="128"/>
  <c r="AG43" i="128"/>
  <c r="AD43" i="128"/>
  <c r="AH43" i="128"/>
  <c r="AF43" i="128"/>
  <c r="Q37" i="17"/>
  <c r="Q39" i="17" s="1"/>
  <c r="J37" i="17"/>
  <c r="J39" i="17" s="1"/>
  <c r="E37" i="17"/>
  <c r="E39" i="17" s="1"/>
  <c r="I37" i="17"/>
  <c r="I39" i="17" s="1"/>
  <c r="N37" i="17"/>
  <c r="N39" i="17" s="1"/>
  <c r="G37" i="17"/>
  <c r="G39" i="17" s="1"/>
  <c r="L37" i="17"/>
  <c r="L39" i="17" s="1"/>
  <c r="O37" i="17"/>
  <c r="O39" i="17" s="1"/>
  <c r="M37" i="17"/>
  <c r="M39" i="17" s="1"/>
  <c r="C8" i="46"/>
  <c r="H37" i="17"/>
  <c r="H39" i="17" s="1"/>
  <c r="R37" i="17"/>
  <c r="R39" i="17" s="1"/>
  <c r="P37" i="17"/>
  <c r="P39" i="17" s="1"/>
  <c r="F37" i="17"/>
  <c r="F39" i="17" s="1"/>
  <c r="K37" i="17"/>
  <c r="K39" i="17" s="1"/>
  <c r="C7" i="46"/>
  <c r="C6" i="46"/>
  <c r="G104" i="38"/>
  <c r="G102" i="38"/>
  <c r="G108" i="38"/>
  <c r="G100" i="38"/>
  <c r="G103" i="38"/>
  <c r="G105" i="38"/>
  <c r="G99" i="38"/>
  <c r="O104" i="38"/>
  <c r="O102" i="38"/>
  <c r="O108" i="38"/>
  <c r="O100" i="38"/>
  <c r="O103" i="38"/>
  <c r="O105" i="38"/>
  <c r="O99" i="38"/>
  <c r="I102" i="38"/>
  <c r="I108" i="38"/>
  <c r="I100" i="38"/>
  <c r="I103" i="38"/>
  <c r="I105" i="38"/>
  <c r="I99" i="38"/>
  <c r="I104" i="38"/>
  <c r="Q102" i="38"/>
  <c r="Q103" i="38"/>
  <c r="Q100" i="38"/>
  <c r="Q99" i="38"/>
  <c r="Q105" i="38"/>
  <c r="Q108" i="38"/>
  <c r="Q104" i="38"/>
  <c r="L100" i="38"/>
  <c r="L99" i="38"/>
  <c r="L105" i="38"/>
  <c r="L102" i="38"/>
  <c r="L104" i="38"/>
  <c r="L108" i="38"/>
  <c r="L103" i="38"/>
  <c r="F103" i="38"/>
  <c r="F105" i="38"/>
  <c r="F99" i="38"/>
  <c r="F104" i="38"/>
  <c r="F102" i="38"/>
  <c r="F108" i="38"/>
  <c r="F100" i="38"/>
  <c r="R103" i="38"/>
  <c r="G14" i="46" s="1"/>
  <c r="R105" i="38"/>
  <c r="R99" i="38"/>
  <c r="R104" i="38"/>
  <c r="R102" i="38"/>
  <c r="R108" i="38"/>
  <c r="G19" i="46" s="1"/>
  <c r="R100" i="38"/>
  <c r="D100" i="38"/>
  <c r="D99" i="38"/>
  <c r="S68" i="17"/>
  <c r="D105" i="38"/>
  <c r="D103" i="38"/>
  <c r="D108" i="38"/>
  <c r="D102" i="38"/>
  <c r="D104" i="38"/>
  <c r="N103" i="38"/>
  <c r="N105" i="38"/>
  <c r="N99" i="38"/>
  <c r="N104" i="38"/>
  <c r="N102" i="38"/>
  <c r="N108" i="38"/>
  <c r="N100" i="38"/>
  <c r="P100" i="38"/>
  <c r="P103" i="38"/>
  <c r="P105" i="38"/>
  <c r="P99" i="38"/>
  <c r="P108" i="38"/>
  <c r="P102" i="38"/>
  <c r="P104" i="38"/>
  <c r="J103" i="38"/>
  <c r="J105" i="38"/>
  <c r="J99" i="38"/>
  <c r="J104" i="38"/>
  <c r="J102" i="38"/>
  <c r="J108" i="38"/>
  <c r="J100" i="38"/>
  <c r="H100" i="38"/>
  <c r="H103" i="38"/>
  <c r="H105" i="38"/>
  <c r="H99" i="38"/>
  <c r="H104" i="38"/>
  <c r="H102" i="38"/>
  <c r="H108" i="38"/>
  <c r="E102" i="38"/>
  <c r="E108" i="38"/>
  <c r="E100" i="38"/>
  <c r="E103" i="38"/>
  <c r="E105" i="38"/>
  <c r="E99" i="38"/>
  <c r="E104" i="38"/>
  <c r="M102" i="38"/>
  <c r="M108" i="38"/>
  <c r="M100" i="38"/>
  <c r="M103" i="38"/>
  <c r="M105" i="38"/>
  <c r="M99" i="38"/>
  <c r="M104" i="38"/>
  <c r="K104" i="38"/>
  <c r="K102" i="38"/>
  <c r="K108" i="38"/>
  <c r="K100" i="38"/>
  <c r="K103" i="38"/>
  <c r="K105" i="38"/>
  <c r="K99" i="38"/>
  <c r="S39" i="23"/>
  <c r="D37" i="17"/>
  <c r="D39" i="17" s="1"/>
  <c r="G16" i="46" l="1"/>
  <c r="G13" i="46"/>
  <c r="G15" i="46"/>
  <c r="D98" i="38"/>
  <c r="AM43" i="128"/>
  <c r="E41" i="23"/>
  <c r="E61" i="38" s="1"/>
  <c r="D41" i="23"/>
  <c r="D61" i="38" s="1"/>
  <c r="S39" i="17"/>
  <c r="H41" i="23"/>
  <c r="H61" i="38" s="1"/>
  <c r="R41" i="23"/>
  <c r="R61" i="38" s="1"/>
  <c r="F41" i="23"/>
  <c r="F61" i="38" s="1"/>
  <c r="L41" i="23"/>
  <c r="L61" i="38" s="1"/>
  <c r="K41" i="23"/>
  <c r="K61" i="38" s="1"/>
  <c r="J41" i="23"/>
  <c r="J61" i="38" s="1"/>
  <c r="O41" i="23"/>
  <c r="O61" i="38" s="1"/>
  <c r="Q41" i="23"/>
  <c r="Q61" i="38" s="1"/>
  <c r="I41" i="23"/>
  <c r="I61" i="38" s="1"/>
  <c r="P41" i="23"/>
  <c r="P61" i="38" s="1"/>
  <c r="G41" i="23"/>
  <c r="G61" i="38" s="1"/>
  <c r="N41" i="23"/>
  <c r="N61" i="38" s="1"/>
  <c r="M41" i="23"/>
  <c r="M61" i="38" s="1"/>
  <c r="S41" i="23" l="1"/>
  <c r="S61" i="38" s="1"/>
  <c r="S96" i="38" l="1"/>
  <c r="S114" i="38"/>
  <c r="S132" i="38"/>
  <c r="S53" i="38" l="1"/>
  <c r="D6" i="30" s="1"/>
  <c r="E89" i="38" l="1"/>
  <c r="J89" i="38"/>
  <c r="P89" i="38"/>
  <c r="M89" i="38"/>
  <c r="Q89" i="38"/>
  <c r="R89" i="38"/>
  <c r="N89" i="38"/>
  <c r="F89" i="38"/>
  <c r="I89" i="38"/>
  <c r="G89" i="38"/>
  <c r="H89" i="38"/>
  <c r="K89" i="38"/>
  <c r="I33" i="60" l="1"/>
  <c r="Q33" i="60"/>
  <c r="E33" i="60"/>
  <c r="K33" i="60"/>
  <c r="F33" i="60"/>
  <c r="M33" i="60"/>
  <c r="H33" i="60"/>
  <c r="N33" i="60"/>
  <c r="P33" i="60"/>
  <c r="G33" i="60"/>
  <c r="R33" i="60"/>
  <c r="J33" i="60"/>
  <c r="O89" i="38"/>
  <c r="L89" i="38"/>
  <c r="D89" i="38"/>
  <c r="F18" i="46" s="1"/>
  <c r="D33" i="60" l="1"/>
  <c r="L33" i="60"/>
  <c r="O33" i="60"/>
  <c r="S33" i="60" l="1"/>
  <c r="H107" i="38" l="1"/>
  <c r="K107" i="38"/>
  <c r="E107" i="38"/>
  <c r="P107" i="38"/>
  <c r="Q107" i="38"/>
  <c r="M107" i="38"/>
  <c r="I107" i="38"/>
  <c r="G107" i="38"/>
  <c r="N107" i="38"/>
  <c r="F107" i="38"/>
  <c r="J107" i="38"/>
  <c r="Q39" i="60" l="1"/>
  <c r="H39" i="60"/>
  <c r="G39" i="60"/>
  <c r="I39" i="60"/>
  <c r="E39" i="60"/>
  <c r="N39" i="60"/>
  <c r="P39" i="60"/>
  <c r="J39" i="60"/>
  <c r="F39" i="60"/>
  <c r="M39" i="60"/>
  <c r="K39" i="60"/>
  <c r="O107" i="38"/>
  <c r="S98" i="38"/>
  <c r="J98" i="38"/>
  <c r="M98" i="38"/>
  <c r="L98" i="38"/>
  <c r="R98" i="38"/>
  <c r="Q98" i="38"/>
  <c r="K98" i="38"/>
  <c r="I98" i="38"/>
  <c r="G98" i="38"/>
  <c r="R107" i="38"/>
  <c r="G18" i="46" s="1"/>
  <c r="O98" i="38"/>
  <c r="E98" i="38"/>
  <c r="H98" i="38"/>
  <c r="F98" i="38"/>
  <c r="N98" i="38"/>
  <c r="P98" i="38"/>
  <c r="L107" i="38"/>
  <c r="D107" i="38"/>
  <c r="D39" i="60" l="1"/>
  <c r="R39" i="60"/>
  <c r="L39" i="60"/>
  <c r="O39" i="60"/>
  <c r="S107" i="38"/>
  <c r="D9" i="30" l="1"/>
  <c r="S39" i="60"/>
  <c r="P125" i="38"/>
  <c r="M125" i="38"/>
  <c r="I125" i="38"/>
  <c r="Q125" i="38"/>
  <c r="K125" i="38"/>
  <c r="N125" i="38"/>
  <c r="L125" i="38"/>
  <c r="Q45" i="60" l="1"/>
  <c r="L45" i="60"/>
  <c r="I45" i="60"/>
  <c r="N45" i="60"/>
  <c r="M45" i="60"/>
  <c r="K45" i="60"/>
  <c r="P45" i="60"/>
  <c r="R125" i="38"/>
  <c r="H125" i="38"/>
  <c r="G125" i="38"/>
  <c r="O125" i="38"/>
  <c r="J125" i="38"/>
  <c r="G45" i="60" l="1"/>
  <c r="H45" i="60"/>
  <c r="J45" i="60"/>
  <c r="O45" i="60"/>
  <c r="R45" i="60"/>
  <c r="S125" i="38"/>
  <c r="D10" i="30" l="1"/>
  <c r="S143" i="38" l="1"/>
  <c r="D11" i="30" l="1"/>
  <c r="S152" i="38"/>
  <c r="D12" i="30"/>
  <c r="B12" i="30" s="1"/>
  <c r="J116" i="38" l="1"/>
  <c r="S116" i="38"/>
  <c r="P116" i="38"/>
  <c r="G116" i="38"/>
  <c r="O116" i="38"/>
  <c r="M116" i="38"/>
  <c r="L116" i="38"/>
  <c r="Q116" i="38"/>
  <c r="I116" i="38"/>
  <c r="R116" i="38"/>
  <c r="H116" i="38"/>
  <c r="K116" i="38"/>
  <c r="N116" i="38"/>
  <c r="S89" i="38" l="1"/>
  <c r="D8" i="30" l="1"/>
  <c r="M87" i="38" l="1"/>
  <c r="M68" i="38"/>
  <c r="H67" i="38"/>
  <c r="K85" i="38"/>
  <c r="H85" i="38"/>
  <c r="D85" i="38"/>
  <c r="F85" i="38"/>
  <c r="Q85" i="38"/>
  <c r="E85" i="38"/>
  <c r="L85" i="38"/>
  <c r="N85" i="38"/>
  <c r="P85" i="38"/>
  <c r="R85" i="38"/>
  <c r="F14" i="46" s="1"/>
  <c r="M85" i="38"/>
  <c r="G85" i="38"/>
  <c r="I85" i="38"/>
  <c r="O85" i="38"/>
  <c r="J85" i="38"/>
  <c r="Q87" i="38"/>
  <c r="L87" i="38"/>
  <c r="E87" i="38"/>
  <c r="D87" i="38"/>
  <c r="I87" i="38"/>
  <c r="G87" i="38"/>
  <c r="O87" i="38"/>
  <c r="H87" i="38"/>
  <c r="K87" i="38"/>
  <c r="N87" i="38"/>
  <c r="J87" i="38"/>
  <c r="R87" i="38"/>
  <c r="F16" i="46" s="1"/>
  <c r="P87" i="38"/>
  <c r="F87" i="38"/>
  <c r="O68" i="38" l="1"/>
  <c r="N68" i="38"/>
  <c r="I68" i="38"/>
  <c r="D68" i="38"/>
  <c r="H68" i="38"/>
  <c r="F68" i="38"/>
  <c r="R68" i="38"/>
  <c r="E15" i="46" s="1"/>
  <c r="M67" i="38"/>
  <c r="F67" i="38"/>
  <c r="G67" i="38"/>
  <c r="J67" i="38"/>
  <c r="Q67" i="38"/>
  <c r="D67" i="38"/>
  <c r="L67" i="38"/>
  <c r="G68" i="38"/>
  <c r="Q68" i="38"/>
  <c r="P68" i="38"/>
  <c r="J66" i="38"/>
  <c r="N67" i="38"/>
  <c r="E67" i="38"/>
  <c r="O67" i="38"/>
  <c r="I67" i="38"/>
  <c r="P67" i="38"/>
  <c r="R67" i="38"/>
  <c r="E14" i="46" s="1"/>
  <c r="K67" i="38"/>
  <c r="L68" i="38"/>
  <c r="J68" i="38"/>
  <c r="K68" i="38"/>
  <c r="E68" i="38"/>
  <c r="R66" i="38"/>
  <c r="D66" i="38"/>
  <c r="M66" i="38"/>
  <c r="I66" i="38"/>
  <c r="G66" i="38"/>
  <c r="E66" i="38"/>
  <c r="Q66" i="38"/>
  <c r="K66" i="38"/>
  <c r="F66" i="38"/>
  <c r="N66" i="38"/>
  <c r="O66" i="38"/>
  <c r="H66" i="38"/>
  <c r="L66" i="38"/>
  <c r="P66" i="38"/>
  <c r="H84" i="38"/>
  <c r="K84" i="38"/>
  <c r="I84" i="38"/>
  <c r="N84" i="38"/>
  <c r="O84" i="38"/>
  <c r="F84" i="38"/>
  <c r="L84" i="38"/>
  <c r="Q84" i="38"/>
  <c r="P84" i="38"/>
  <c r="D84" i="38"/>
  <c r="M84" i="38"/>
  <c r="E84" i="38"/>
  <c r="G84" i="38"/>
  <c r="J84" i="38"/>
  <c r="R84" i="38"/>
  <c r="F13" i="46" s="1"/>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6" i="38"/>
  <c r="G86" i="38"/>
  <c r="M86" i="38"/>
  <c r="F86" i="38"/>
  <c r="P86" i="38"/>
  <c r="D86" i="38"/>
  <c r="L86" i="38"/>
  <c r="K86" i="38"/>
  <c r="R86" i="38"/>
  <c r="I86" i="38"/>
  <c r="O86" i="38"/>
  <c r="H86" i="38"/>
  <c r="Q86" i="38"/>
  <c r="N86" i="38"/>
  <c r="E86" i="38"/>
  <c r="F15" i="46" l="1"/>
  <c r="E13" i="46"/>
  <c r="H80" i="38"/>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2" i="23" l="1"/>
  <c r="D99" i="23" s="1"/>
  <c r="X104" i="128"/>
  <c r="X101" i="128" s="1"/>
  <c r="R16" i="27"/>
  <c r="P16" i="27"/>
  <c r="I16" i="27"/>
  <c r="K16" i="27"/>
  <c r="H16" i="27"/>
  <c r="J16" i="27"/>
  <c r="Q16" i="27"/>
  <c r="O16" i="27"/>
  <c r="N16" i="27"/>
  <c r="F16" i="27"/>
  <c r="M16" i="27"/>
  <c r="G16" i="27"/>
  <c r="L16" i="27"/>
  <c r="E16" i="27"/>
  <c r="G102" i="23" l="1"/>
  <c r="AA104" i="128"/>
  <c r="AA101" i="128" s="1"/>
  <c r="J102" i="23"/>
  <c r="J99" i="23" s="1"/>
  <c r="AD104" i="128"/>
  <c r="AD101" i="128" s="1"/>
  <c r="I102" i="23"/>
  <c r="I99" i="23" s="1"/>
  <c r="AC104" i="128"/>
  <c r="AC101" i="128" s="1"/>
  <c r="H102" i="23"/>
  <c r="H99" i="23" s="1"/>
  <c r="AB104" i="128"/>
  <c r="AB101" i="128" s="1"/>
  <c r="K102" i="23"/>
  <c r="AE104" i="128"/>
  <c r="AE101" i="128" s="1"/>
  <c r="F102" i="23"/>
  <c r="Z104" i="128"/>
  <c r="Z101" i="128" s="1"/>
  <c r="P102" i="23"/>
  <c r="P99" i="23" s="1"/>
  <c r="AJ104" i="128"/>
  <c r="AJ101" i="128" s="1"/>
  <c r="E102" i="23"/>
  <c r="E99" i="23" s="1"/>
  <c r="Y104" i="128"/>
  <c r="Y101" i="128" s="1"/>
  <c r="L102" i="23"/>
  <c r="AF104" i="128"/>
  <c r="AF101" i="128" s="1"/>
  <c r="M102" i="23"/>
  <c r="M99" i="23" s="1"/>
  <c r="AG104" i="128"/>
  <c r="AG101" i="128" s="1"/>
  <c r="N102" i="23"/>
  <c r="N99" i="23" s="1"/>
  <c r="AH104" i="128"/>
  <c r="AH101" i="128" s="1"/>
  <c r="R102" i="23"/>
  <c r="R99" i="23" s="1"/>
  <c r="AL104" i="128"/>
  <c r="AL101" i="128" s="1"/>
  <c r="O102" i="23"/>
  <c r="AI104" i="128"/>
  <c r="AI101" i="128" s="1"/>
  <c r="Q102" i="23"/>
  <c r="Q99" i="23" s="1"/>
  <c r="AK104" i="128"/>
  <c r="AK101" i="128" s="1"/>
  <c r="F99" i="23"/>
  <c r="L99" i="23"/>
  <c r="G99" i="23"/>
  <c r="O99" i="23"/>
  <c r="K99" i="23"/>
  <c r="AM101" i="128" l="1"/>
  <c r="X113" i="128" s="1"/>
  <c r="S99" i="23"/>
  <c r="AC113" i="128" l="1"/>
  <c r="AJ113" i="128"/>
  <c r="AB113" i="128"/>
  <c r="AG113" i="128"/>
  <c r="AK113" i="128"/>
  <c r="AH113" i="128"/>
  <c r="AF113" i="128"/>
  <c r="Y113" i="128"/>
  <c r="X115" i="128"/>
  <c r="AA113" i="128"/>
  <c r="AE113" i="128"/>
  <c r="AI113" i="128"/>
  <c r="AD113" i="128"/>
  <c r="Z113" i="128"/>
  <c r="AL113" i="128"/>
  <c r="N111" i="23"/>
  <c r="D113" i="23"/>
  <c r="F85" i="17"/>
  <c r="F94" i="17" s="1"/>
  <c r="F144" i="38" s="1"/>
  <c r="D85" i="17"/>
  <c r="D94" i="17" s="1"/>
  <c r="D138" i="38" s="1"/>
  <c r="P111" i="23"/>
  <c r="L111" i="23"/>
  <c r="F111" i="23"/>
  <c r="I111" i="23"/>
  <c r="R111" i="23"/>
  <c r="L85" i="17"/>
  <c r="L94" i="17" s="1"/>
  <c r="L136" i="38" s="1"/>
  <c r="G85" i="17"/>
  <c r="G94" i="17" s="1"/>
  <c r="G96" i="17" s="1"/>
  <c r="G98" i="17" s="1"/>
  <c r="H111" i="23"/>
  <c r="M85" i="17"/>
  <c r="M94" i="17" s="1"/>
  <c r="M144" i="38" s="1"/>
  <c r="H85" i="17"/>
  <c r="H94" i="17" s="1"/>
  <c r="H138" i="38" s="1"/>
  <c r="Q111" i="23"/>
  <c r="E111" i="23"/>
  <c r="J111" i="23"/>
  <c r="Q85" i="17"/>
  <c r="Q94" i="17" s="1"/>
  <c r="Q141" i="38" s="1"/>
  <c r="E85" i="17"/>
  <c r="E94" i="17" s="1"/>
  <c r="E138" i="38" s="1"/>
  <c r="O111" i="23"/>
  <c r="R85" i="17"/>
  <c r="R94" i="17" s="1"/>
  <c r="R135" i="38" s="1"/>
  <c r="K85" i="17"/>
  <c r="K94" i="17" s="1"/>
  <c r="K135" i="38" s="1"/>
  <c r="I85" i="17"/>
  <c r="I94" i="17" s="1"/>
  <c r="I96" i="17" s="1"/>
  <c r="I98" i="17" s="1"/>
  <c r="I154" i="38" s="1"/>
  <c r="K111" i="23"/>
  <c r="N85" i="17"/>
  <c r="N94" i="17" s="1"/>
  <c r="N136" i="38" s="1"/>
  <c r="P85" i="17"/>
  <c r="P94" i="17" s="1"/>
  <c r="P141" i="38" s="1"/>
  <c r="S85" i="17"/>
  <c r="G111" i="23"/>
  <c r="O85" i="17"/>
  <c r="O94" i="17" s="1"/>
  <c r="O136" i="38" s="1"/>
  <c r="J85" i="17"/>
  <c r="J94" i="17" s="1"/>
  <c r="J140" i="38" s="1"/>
  <c r="M111" i="23"/>
  <c r="F136" i="38"/>
  <c r="Z115" i="128" l="1"/>
  <c r="Y115" i="128"/>
  <c r="AD115" i="128"/>
  <c r="AF115" i="128"/>
  <c r="AI115" i="128"/>
  <c r="AH115" i="128"/>
  <c r="AE115" i="128"/>
  <c r="AK115" i="128"/>
  <c r="AA115" i="128"/>
  <c r="AG115" i="128"/>
  <c r="AM113" i="128"/>
  <c r="AB115" i="128"/>
  <c r="AJ115" i="128"/>
  <c r="AL115" i="128"/>
  <c r="X117" i="128"/>
  <c r="D6" i="38"/>
  <c r="AC115" i="128"/>
  <c r="F140" i="38"/>
  <c r="F138" i="38"/>
  <c r="F139" i="38"/>
  <c r="F141" i="38"/>
  <c r="F135" i="38"/>
  <c r="F96" i="17"/>
  <c r="F98" i="17" s="1"/>
  <c r="F154" i="38" s="1"/>
  <c r="D136" i="38"/>
  <c r="P140" i="38"/>
  <c r="D96" i="17"/>
  <c r="D98" i="17" s="1"/>
  <c r="D154" i="38" s="1"/>
  <c r="H113" i="23"/>
  <c r="H115" i="23" s="1"/>
  <c r="D141" i="38"/>
  <c r="H141" i="38"/>
  <c r="D144" i="38"/>
  <c r="M96" i="17"/>
  <c r="M98" i="17" s="1"/>
  <c r="M157" i="38" s="1"/>
  <c r="O113" i="23"/>
  <c r="O115" i="23" s="1"/>
  <c r="R144" i="38"/>
  <c r="R141" i="38"/>
  <c r="I16" i="46" s="1"/>
  <c r="P135" i="38"/>
  <c r="P139" i="38"/>
  <c r="F113" i="23"/>
  <c r="F115" i="23" s="1"/>
  <c r="D135" i="38"/>
  <c r="H144" i="38"/>
  <c r="P136" i="38"/>
  <c r="P138" i="38"/>
  <c r="H96" i="17"/>
  <c r="H98" i="17" s="1"/>
  <c r="H162" i="38" s="1"/>
  <c r="M143" i="38"/>
  <c r="M51" i="60" s="1"/>
  <c r="K144" i="38"/>
  <c r="I144" i="38"/>
  <c r="Q113" i="23"/>
  <c r="Q115" i="23" s="1"/>
  <c r="D139" i="38"/>
  <c r="I138" i="38"/>
  <c r="H140" i="38"/>
  <c r="H135" i="38"/>
  <c r="M140" i="38"/>
  <c r="M135" i="38"/>
  <c r="D140" i="38"/>
  <c r="P96" i="17"/>
  <c r="P98" i="17" s="1"/>
  <c r="P55" i="60" s="1"/>
  <c r="R140" i="38"/>
  <c r="I15" i="46" s="1"/>
  <c r="H139" i="38"/>
  <c r="P144" i="38"/>
  <c r="L113" i="23"/>
  <c r="L115" i="23" s="1"/>
  <c r="I141" i="38"/>
  <c r="R113" i="23"/>
  <c r="R115" i="23" s="1"/>
  <c r="M138" i="38"/>
  <c r="M141" i="38"/>
  <c r="H136" i="38"/>
  <c r="K96" i="17"/>
  <c r="K98" i="17" s="1"/>
  <c r="K156" i="38" s="1"/>
  <c r="M139" i="38"/>
  <c r="R138" i="38"/>
  <c r="I13" i="46" s="1"/>
  <c r="K141" i="38"/>
  <c r="I113" i="23"/>
  <c r="I115" i="23" s="1"/>
  <c r="K138" i="38"/>
  <c r="L135" i="38"/>
  <c r="N113" i="23"/>
  <c r="N115" i="23" s="1"/>
  <c r="E141" i="38"/>
  <c r="G136" i="38"/>
  <c r="G138" i="38"/>
  <c r="K139" i="38"/>
  <c r="G135" i="38"/>
  <c r="L144" i="38"/>
  <c r="L138" i="38"/>
  <c r="I135" i="38"/>
  <c r="K140" i="38"/>
  <c r="I136" i="38"/>
  <c r="G141" i="38"/>
  <c r="E113" i="23"/>
  <c r="E115" i="23" s="1"/>
  <c r="Q144" i="38"/>
  <c r="Q138" i="38"/>
  <c r="Q136" i="38"/>
  <c r="N144" i="38"/>
  <c r="Q140" i="38"/>
  <c r="Q135" i="38"/>
  <c r="J113" i="23"/>
  <c r="J115" i="23" s="1"/>
  <c r="N138" i="38"/>
  <c r="N139" i="38"/>
  <c r="K136" i="38"/>
  <c r="Q96" i="17"/>
  <c r="Q98" i="17" s="1"/>
  <c r="Q154" i="38" s="1"/>
  <c r="L140" i="38"/>
  <c r="M136" i="38"/>
  <c r="E96" i="17"/>
  <c r="E98" i="17" s="1"/>
  <c r="E158" i="38" s="1"/>
  <c r="G140" i="38"/>
  <c r="O139" i="38"/>
  <c r="Q139" i="38"/>
  <c r="I140" i="38"/>
  <c r="G144" i="38"/>
  <c r="L96" i="17"/>
  <c r="L98" i="17" s="1"/>
  <c r="L157" i="38" s="1"/>
  <c r="L141" i="38"/>
  <c r="L139" i="38"/>
  <c r="R96" i="17"/>
  <c r="R98" i="17" s="1"/>
  <c r="R154" i="38" s="1"/>
  <c r="J138" i="38"/>
  <c r="I139" i="38"/>
  <c r="N96" i="17"/>
  <c r="N98" i="17" s="1"/>
  <c r="N158" i="38" s="1"/>
  <c r="P113" i="23"/>
  <c r="P115" i="23" s="1"/>
  <c r="N140" i="38"/>
  <c r="R139" i="38"/>
  <c r="I14" i="46" s="1"/>
  <c r="R136" i="38"/>
  <c r="N135" i="38"/>
  <c r="M113" i="23"/>
  <c r="M115" i="23" s="1"/>
  <c r="E135" i="38"/>
  <c r="N141" i="38"/>
  <c r="E140" i="38"/>
  <c r="G139" i="38"/>
  <c r="E144" i="38"/>
  <c r="E139" i="38"/>
  <c r="K113" i="23"/>
  <c r="K115" i="23" s="1"/>
  <c r="E136" i="38"/>
  <c r="O141" i="38"/>
  <c r="S111" i="23"/>
  <c r="O138" i="38"/>
  <c r="J139" i="38"/>
  <c r="J136" i="38"/>
  <c r="J141" i="38"/>
  <c r="I162" i="38"/>
  <c r="J144" i="38"/>
  <c r="J135" i="38"/>
  <c r="J96" i="17"/>
  <c r="J98" i="17" s="1"/>
  <c r="O140" i="38"/>
  <c r="O96" i="17"/>
  <c r="O98" i="17" s="1"/>
  <c r="O156" i="38" s="1"/>
  <c r="G113" i="23"/>
  <c r="S94" i="17"/>
  <c r="S96" i="17" s="1"/>
  <c r="O144" i="38"/>
  <c r="O135" i="38"/>
  <c r="I55" i="60"/>
  <c r="I157" i="38"/>
  <c r="I156" i="38"/>
  <c r="I158" i="38"/>
  <c r="I159" i="38"/>
  <c r="I153" i="38"/>
  <c r="G162" i="38"/>
  <c r="G159" i="38"/>
  <c r="G158" i="38"/>
  <c r="G154" i="38"/>
  <c r="G156" i="38"/>
  <c r="G153" i="38"/>
  <c r="G55" i="60"/>
  <c r="G157" i="38"/>
  <c r="F143" i="38"/>
  <c r="F51" i="60" s="1"/>
  <c r="I19" i="46" l="1"/>
  <c r="P6" i="38"/>
  <c r="AJ117" i="128"/>
  <c r="AF117" i="128"/>
  <c r="AC117" i="128"/>
  <c r="AB117" i="128"/>
  <c r="AK117" i="128"/>
  <c r="AM115" i="128"/>
  <c r="AE117" i="128"/>
  <c r="AD117" i="128"/>
  <c r="AG117" i="128"/>
  <c r="AH117" i="128"/>
  <c r="Y117" i="128"/>
  <c r="E8" i="38" s="1"/>
  <c r="AL117" i="128"/>
  <c r="AA117" i="128"/>
  <c r="AI117" i="128"/>
  <c r="Z117" i="128"/>
  <c r="F134" i="38"/>
  <c r="D156" i="38"/>
  <c r="D157" i="38"/>
  <c r="D162" i="38"/>
  <c r="D134" i="38"/>
  <c r="F157" i="38"/>
  <c r="F156" i="38"/>
  <c r="F162" i="38"/>
  <c r="F55" i="60"/>
  <c r="F158" i="38"/>
  <c r="F159" i="38"/>
  <c r="F153" i="38"/>
  <c r="M154" i="38"/>
  <c r="D158" i="38"/>
  <c r="D159" i="38"/>
  <c r="D153" i="38"/>
  <c r="D55" i="60"/>
  <c r="R143" i="38"/>
  <c r="D143" i="38"/>
  <c r="D51" i="60" s="1"/>
  <c r="P134" i="38"/>
  <c r="P162" i="38"/>
  <c r="H143" i="38"/>
  <c r="H51" i="60" s="1"/>
  <c r="M153" i="38"/>
  <c r="M156" i="38"/>
  <c r="I143" i="38"/>
  <c r="I51" i="60" s="1"/>
  <c r="M159" i="38"/>
  <c r="M162" i="38"/>
  <c r="M158" i="38"/>
  <c r="H159" i="38"/>
  <c r="K143" i="38"/>
  <c r="K51" i="60" s="1"/>
  <c r="P143" i="38"/>
  <c r="P51" i="60" s="1"/>
  <c r="H134" i="38"/>
  <c r="M55" i="60"/>
  <c r="P153" i="38"/>
  <c r="H158" i="38"/>
  <c r="K154" i="38"/>
  <c r="H157" i="38"/>
  <c r="K157" i="38"/>
  <c r="H161" i="38"/>
  <c r="H57" i="60" s="1"/>
  <c r="K55" i="60"/>
  <c r="K159" i="38"/>
  <c r="H55" i="60"/>
  <c r="P157" i="38"/>
  <c r="K162" i="38"/>
  <c r="G143" i="38"/>
  <c r="G51" i="60" s="1"/>
  <c r="K158" i="38"/>
  <c r="P158" i="38"/>
  <c r="H154" i="38"/>
  <c r="H153" i="38"/>
  <c r="J157" i="38"/>
  <c r="K153" i="38"/>
  <c r="P156" i="38"/>
  <c r="P154" i="38"/>
  <c r="P159" i="38"/>
  <c r="Q158" i="38"/>
  <c r="H156" i="38"/>
  <c r="N143" i="38"/>
  <c r="N51" i="60" s="1"/>
  <c r="Q157" i="38"/>
  <c r="M134" i="38"/>
  <c r="Q55" i="60"/>
  <c r="Q162" i="38"/>
  <c r="Q153" i="38"/>
  <c r="J55" i="60"/>
  <c r="R134" i="38"/>
  <c r="Q156" i="38"/>
  <c r="R158" i="38"/>
  <c r="J15" i="46" s="1"/>
  <c r="Q143" i="38"/>
  <c r="Q51" i="60" s="1"/>
  <c r="Q159" i="38"/>
  <c r="J159" i="38"/>
  <c r="K134" i="38"/>
  <c r="I134" i="38"/>
  <c r="G134" i="38"/>
  <c r="Q134" i="38"/>
  <c r="E156" i="38"/>
  <c r="E162" i="38"/>
  <c r="L134" i="38"/>
  <c r="E55" i="60"/>
  <c r="E154" i="38"/>
  <c r="E143" i="38"/>
  <c r="E51" i="60" s="1"/>
  <c r="L143" i="38"/>
  <c r="L51" i="60" s="1"/>
  <c r="L154" i="38"/>
  <c r="N157" i="38"/>
  <c r="N154" i="38"/>
  <c r="J156" i="38"/>
  <c r="O143" i="38"/>
  <c r="O51" i="60" s="1"/>
  <c r="N159" i="38"/>
  <c r="N55" i="60"/>
  <c r="N162" i="38"/>
  <c r="N134" i="38"/>
  <c r="O55" i="60"/>
  <c r="E153" i="38"/>
  <c r="L162" i="38"/>
  <c r="O154" i="38"/>
  <c r="L153" i="38"/>
  <c r="L159" i="38"/>
  <c r="L156" i="38"/>
  <c r="L55" i="60"/>
  <c r="E157" i="38"/>
  <c r="E159" i="38"/>
  <c r="L158" i="38"/>
  <c r="R159" i="38"/>
  <c r="J16" i="46" s="1"/>
  <c r="R156" i="38"/>
  <c r="J13" i="46" s="1"/>
  <c r="R162" i="38"/>
  <c r="J19" i="46" s="1"/>
  <c r="R55" i="60"/>
  <c r="R157" i="38"/>
  <c r="J14" i="46" s="1"/>
  <c r="R153" i="38"/>
  <c r="S113" i="23"/>
  <c r="E134" i="38"/>
  <c r="N156" i="38"/>
  <c r="N153" i="38"/>
  <c r="J162" i="38"/>
  <c r="J161" i="38" s="1"/>
  <c r="J57" i="60" s="1"/>
  <c r="J154" i="38"/>
  <c r="J153" i="38"/>
  <c r="J158" i="38"/>
  <c r="J143" i="38"/>
  <c r="J51" i="60" s="1"/>
  <c r="I161" i="38"/>
  <c r="I57" i="60" s="1"/>
  <c r="I58" i="60" s="1"/>
  <c r="I60" i="60" s="1"/>
  <c r="J134" i="38"/>
  <c r="O134" i="38"/>
  <c r="O153" i="38"/>
  <c r="O158" i="38"/>
  <c r="O157" i="38"/>
  <c r="O159" i="38"/>
  <c r="O162" i="38"/>
  <c r="G115" i="23"/>
  <c r="I152" i="38"/>
  <c r="G161" i="38"/>
  <c r="G57" i="60" s="1"/>
  <c r="G58" i="60" s="1"/>
  <c r="G60" i="60" s="1"/>
  <c r="G152" i="38"/>
  <c r="R51" i="60" l="1"/>
  <c r="I18" i="46"/>
  <c r="D8" i="38"/>
  <c r="AM117" i="128"/>
  <c r="F161" i="38"/>
  <c r="F57" i="60" s="1"/>
  <c r="F58" i="60" s="1"/>
  <c r="F60" i="60" s="1"/>
  <c r="D161" i="38"/>
  <c r="D57" i="60" s="1"/>
  <c r="D58" i="60" s="1"/>
  <c r="D60" i="60" s="1"/>
  <c r="S55" i="60"/>
  <c r="F152" i="38"/>
  <c r="D152" i="38"/>
  <c r="D160" i="38" s="1"/>
  <c r="P161" i="38"/>
  <c r="P57" i="60" s="1"/>
  <c r="P58" i="60" s="1"/>
  <c r="P60" i="60" s="1"/>
  <c r="K161" i="38"/>
  <c r="K57" i="60" s="1"/>
  <c r="K58" i="60" s="1"/>
  <c r="K60" i="60" s="1"/>
  <c r="K165" i="38" s="1"/>
  <c r="M152" i="38"/>
  <c r="H152" i="38"/>
  <c r="M161" i="38"/>
  <c r="M57" i="60" s="1"/>
  <c r="M58" i="60" s="1"/>
  <c r="Q152" i="38"/>
  <c r="K152" i="38"/>
  <c r="Q161" i="38"/>
  <c r="Q57" i="60" s="1"/>
  <c r="Q58" i="60" s="1"/>
  <c r="Q60" i="60" s="1"/>
  <c r="Q165" i="38" s="1"/>
  <c r="P152" i="38"/>
  <c r="H58" i="60"/>
  <c r="H60" i="60" s="1"/>
  <c r="J58" i="60"/>
  <c r="J60" i="60" s="1"/>
  <c r="E161" i="38"/>
  <c r="E57" i="60" s="1"/>
  <c r="E58" i="60" s="1"/>
  <c r="E60" i="60" s="1"/>
  <c r="L161" i="38"/>
  <c r="L57" i="60" s="1"/>
  <c r="L58" i="60" s="1"/>
  <c r="L60" i="60" s="1"/>
  <c r="N161" i="38"/>
  <c r="N57" i="60" s="1"/>
  <c r="N58" i="60" s="1"/>
  <c r="N60" i="60" s="1"/>
  <c r="E152" i="38"/>
  <c r="J152" i="38"/>
  <c r="N152" i="38"/>
  <c r="L152" i="38"/>
  <c r="R152" i="38"/>
  <c r="R161" i="38"/>
  <c r="O161" i="38"/>
  <c r="O57" i="60" s="1"/>
  <c r="O58" i="60" s="1"/>
  <c r="O60" i="60" s="1"/>
  <c r="O152" i="38"/>
  <c r="S115" i="23"/>
  <c r="S151" i="38" s="1"/>
  <c r="R7" i="38"/>
  <c r="S51" i="60"/>
  <c r="R57" i="60" l="1"/>
  <c r="R58" i="60" s="1"/>
  <c r="J18" i="46"/>
  <c r="L165" i="38"/>
  <c r="M60" i="60"/>
  <c r="D165" i="38"/>
  <c r="H8" i="38"/>
  <c r="E7" i="38"/>
  <c r="I7" i="38"/>
  <c r="M7" i="38"/>
  <c r="Q7" i="38"/>
  <c r="J6" i="38"/>
  <c r="N6" i="38"/>
  <c r="R6" i="38"/>
  <c r="B6" i="46" s="1"/>
  <c r="F7" i="38"/>
  <c r="N7" i="38"/>
  <c r="G6" i="38"/>
  <c r="K6" i="38"/>
  <c r="O6" i="38"/>
  <c r="G7" i="38"/>
  <c r="K7" i="38"/>
  <c r="O7" i="38"/>
  <c r="D7" i="38"/>
  <c r="H6" i="38"/>
  <c r="H7" i="38"/>
  <c r="L7" i="38"/>
  <c r="P7" i="38"/>
  <c r="I6" i="38"/>
  <c r="M6" i="38"/>
  <c r="Q6" i="38"/>
  <c r="L8" i="38"/>
  <c r="F8" i="38"/>
  <c r="K8" i="38"/>
  <c r="G8" i="38"/>
  <c r="O8" i="38"/>
  <c r="R8" i="38"/>
  <c r="N8" i="38"/>
  <c r="Q8" i="38"/>
  <c r="I8" i="38"/>
  <c r="J8" i="38"/>
  <c r="J165" i="38"/>
  <c r="N165" i="38"/>
  <c r="G165" i="38"/>
  <c r="F165" i="38"/>
  <c r="E165" i="38"/>
  <c r="H165" i="38"/>
  <c r="O165" i="38"/>
  <c r="P165" i="38"/>
  <c r="I165" i="38"/>
  <c r="R60" i="60" l="1"/>
  <c r="R165" i="38" s="1"/>
  <c r="S57" i="60"/>
  <c r="S58" i="60" s="1"/>
  <c r="S60" i="60"/>
  <c r="S165" i="38" s="1"/>
  <c r="M165" i="38"/>
  <c r="G160" i="38"/>
  <c r="M160" i="38"/>
  <c r="P160" i="38"/>
  <c r="P163" i="38" s="1"/>
  <c r="R160" i="38"/>
  <c r="J160" i="38"/>
  <c r="H160" i="38"/>
  <c r="K160" i="38"/>
  <c r="I160" i="38"/>
  <c r="S7" i="38"/>
  <c r="F160" i="38"/>
  <c r="L160" i="38"/>
  <c r="F6" i="38"/>
  <c r="P8" i="38"/>
  <c r="E160" i="38"/>
  <c r="L6" i="38"/>
  <c r="Q160" i="38"/>
  <c r="N160" i="38"/>
  <c r="E6" i="38"/>
  <c r="M8" i="38"/>
  <c r="O160" i="38"/>
  <c r="R163" i="38" l="1"/>
  <c r="J17" i="46"/>
  <c r="Q163" i="38"/>
  <c r="O163" i="38"/>
  <c r="N163" i="38"/>
  <c r="M163" i="38"/>
  <c r="L163" i="38"/>
  <c r="K163" i="38"/>
  <c r="J163" i="38"/>
  <c r="I163" i="38"/>
  <c r="H163" i="38"/>
  <c r="G163" i="38"/>
  <c r="F163" i="38"/>
  <c r="B7" i="46"/>
  <c r="E163" i="38"/>
  <c r="S160" i="38"/>
  <c r="S163" i="38" s="1"/>
  <c r="J20" i="46"/>
  <c r="S6" i="38"/>
  <c r="S8" i="38"/>
  <c r="B8" i="46" l="1"/>
  <c r="K20" i="46"/>
  <c r="K5" i="46"/>
  <c r="E69" i="38" l="1"/>
  <c r="R69" i="38"/>
  <c r="H69" i="38"/>
  <c r="I69" i="38"/>
  <c r="P69" i="38"/>
  <c r="L69" i="38"/>
  <c r="F69" i="38"/>
  <c r="O69" i="38"/>
  <c r="M69" i="38"/>
  <c r="N69" i="38"/>
  <c r="J69" i="38"/>
  <c r="G69" i="38"/>
  <c r="Q69" i="38"/>
  <c r="K69" i="38"/>
  <c r="D69" i="38"/>
  <c r="E16" i="46" l="1"/>
  <c r="S15" i="17"/>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6" i="23"/>
  <c r="D17" i="23" s="1"/>
  <c r="C16" i="17" l="1"/>
  <c r="M17" i="23"/>
  <c r="Q17" i="23"/>
  <c r="F17" i="23"/>
  <c r="G17" i="23"/>
  <c r="J17" i="23"/>
  <c r="P17" i="23"/>
  <c r="E17" i="23"/>
  <c r="O17" i="23"/>
  <c r="C15" i="17"/>
  <c r="R17" i="23"/>
  <c r="L17" i="23"/>
  <c r="K17" i="23"/>
  <c r="H17" i="23"/>
  <c r="N17" i="23"/>
  <c r="I17" i="23"/>
  <c r="P20" i="23" l="1"/>
  <c r="N20" i="23"/>
  <c r="F20" i="23"/>
  <c r="K20" i="23"/>
  <c r="Q20" i="23"/>
  <c r="H20" i="23"/>
  <c r="R20" i="23"/>
  <c r="M20" i="23"/>
  <c r="J20" i="23"/>
  <c r="L20" i="23"/>
  <c r="O20" i="23"/>
  <c r="D20" i="23"/>
  <c r="G20" i="23"/>
  <c r="I20" i="23"/>
  <c r="E20" i="23"/>
  <c r="R17" i="17"/>
  <c r="Q17" i="17"/>
  <c r="F17" i="17"/>
  <c r="M17" i="17"/>
  <c r="P17" i="17"/>
  <c r="K17" i="17"/>
  <c r="E17" i="17"/>
  <c r="N17" i="17"/>
  <c r="L17" i="17"/>
  <c r="D17" i="17"/>
  <c r="H17" i="17"/>
  <c r="I17" i="17"/>
  <c r="J17" i="17"/>
  <c r="O17" i="17"/>
  <c r="G17" i="17"/>
  <c r="S17" i="23"/>
  <c r="S20" i="23" l="1"/>
  <c r="N20" i="17"/>
  <c r="E20" i="17"/>
  <c r="O20" i="17"/>
  <c r="K20" i="17"/>
  <c r="G20" i="17"/>
  <c r="J20" i="17"/>
  <c r="P20" i="17"/>
  <c r="M20" i="17"/>
  <c r="H20" i="17"/>
  <c r="F20" i="17"/>
  <c r="I20" i="17"/>
  <c r="Q20" i="17"/>
  <c r="L20" i="17"/>
  <c r="R20" i="17"/>
  <c r="D20" i="17"/>
  <c r="S17" i="17"/>
  <c r="S20" i="17" s="1"/>
  <c r="S11" i="23"/>
  <c r="S10" i="23"/>
  <c r="I11" i="17" l="1"/>
  <c r="F10" i="17"/>
  <c r="C19" i="23"/>
  <c r="C10" i="23"/>
  <c r="C11" i="23" s="1"/>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D12" i="23" l="1"/>
  <c r="D19" i="23" s="1"/>
  <c r="C10" i="17"/>
  <c r="G12" i="23"/>
  <c r="C20" i="23"/>
  <c r="C19" i="17"/>
  <c r="D21" i="23" l="1"/>
  <c r="G19" i="23"/>
  <c r="C20" i="17"/>
  <c r="N12" i="23"/>
  <c r="C11" i="17"/>
  <c r="D12" i="17" s="1"/>
  <c r="Q12" i="23"/>
  <c r="L12" i="23"/>
  <c r="F12" i="23"/>
  <c r="H12" i="23"/>
  <c r="K12" i="23"/>
  <c r="M12" i="23"/>
  <c r="E12" i="23"/>
  <c r="P12" i="23"/>
  <c r="O12" i="23"/>
  <c r="I12" i="23"/>
  <c r="R12" i="23"/>
  <c r="J12" i="23"/>
  <c r="G21" i="23" l="1"/>
  <c r="Q19" i="23"/>
  <c r="N19" i="23"/>
  <c r="P19" i="23"/>
  <c r="O19" i="23"/>
  <c r="M19" i="23"/>
  <c r="J19" i="23"/>
  <c r="H19" i="23"/>
  <c r="K19" i="23"/>
  <c r="R19" i="23"/>
  <c r="F19" i="23"/>
  <c r="I19" i="23"/>
  <c r="L19" i="23"/>
  <c r="E19" i="23"/>
  <c r="O12" i="17"/>
  <c r="O19" i="17" s="1"/>
  <c r="O21" i="17" s="1"/>
  <c r="O51" i="38" s="1"/>
  <c r="M12" i="17"/>
  <c r="M19" i="17" s="1"/>
  <c r="M21" i="17" s="1"/>
  <c r="M51" i="38" s="1"/>
  <c r="D19" i="17"/>
  <c r="D21" i="17" s="1"/>
  <c r="D51" i="38" s="1"/>
  <c r="Q12" i="17"/>
  <c r="Q19" i="17" s="1"/>
  <c r="Q21" i="17" s="1"/>
  <c r="Q51" i="38" s="1"/>
  <c r="I12" i="17"/>
  <c r="I19" i="17" s="1"/>
  <c r="I21" i="17" s="1"/>
  <c r="I51" i="38" s="1"/>
  <c r="H12" i="17"/>
  <c r="H19" i="17" s="1"/>
  <c r="H21" i="17" s="1"/>
  <c r="H51" i="38" s="1"/>
  <c r="P12" i="17"/>
  <c r="P19" i="17" s="1"/>
  <c r="P21" i="17" s="1"/>
  <c r="P51" i="38" s="1"/>
  <c r="E12" i="17"/>
  <c r="E19" i="17" s="1"/>
  <c r="E21" i="17" s="1"/>
  <c r="E51" i="38" s="1"/>
  <c r="J12" i="17"/>
  <c r="J19" i="17" s="1"/>
  <c r="J21" i="17" s="1"/>
  <c r="J51" i="38" s="1"/>
  <c r="G12" i="17"/>
  <c r="L12" i="17"/>
  <c r="L19" i="17" s="1"/>
  <c r="L21" i="17" s="1"/>
  <c r="L51" i="38" s="1"/>
  <c r="R12" i="17"/>
  <c r="R19" i="17" s="1"/>
  <c r="R21" i="17" s="1"/>
  <c r="R51" i="38" s="1"/>
  <c r="D16" i="46" s="1"/>
  <c r="K12" i="17"/>
  <c r="K19" i="17" s="1"/>
  <c r="K21" i="17" s="1"/>
  <c r="K51" i="38" s="1"/>
  <c r="S12" i="23"/>
  <c r="N12" i="17"/>
  <c r="N19" i="17" s="1"/>
  <c r="N21" i="17" s="1"/>
  <c r="N51" i="38" s="1"/>
  <c r="F12" i="17"/>
  <c r="F19" i="17" s="1"/>
  <c r="F21" i="17" s="1"/>
  <c r="F51" i="38" s="1"/>
  <c r="S19" i="23" l="1"/>
  <c r="L21" i="23"/>
  <c r="K21" i="23"/>
  <c r="O21" i="23"/>
  <c r="I21" i="23"/>
  <c r="H21" i="23"/>
  <c r="P21" i="23"/>
  <c r="F21" i="23"/>
  <c r="J21" i="23"/>
  <c r="N21" i="23"/>
  <c r="E21" i="23"/>
  <c r="R21" i="23"/>
  <c r="M21" i="23"/>
  <c r="Q21" i="23"/>
  <c r="D54" i="38"/>
  <c r="G19" i="17"/>
  <c r="G21" i="17" s="1"/>
  <c r="G51" i="38" s="1"/>
  <c r="O54" i="38"/>
  <c r="M54" i="38"/>
  <c r="Q54" i="38"/>
  <c r="I54" i="38"/>
  <c r="S12" i="17"/>
  <c r="S19" i="17" s="1"/>
  <c r="R54" i="38"/>
  <c r="D19" i="46" s="1"/>
  <c r="F54" i="38"/>
  <c r="J54" i="38"/>
  <c r="K54" i="38"/>
  <c r="L54" i="38"/>
  <c r="N54" i="38"/>
  <c r="E54" i="38"/>
  <c r="P54" i="38"/>
  <c r="H54" i="38"/>
  <c r="S21" i="23" l="1"/>
  <c r="D53" i="38"/>
  <c r="G54" i="38"/>
  <c r="S21" i="17"/>
  <c r="O53" i="38"/>
  <c r="O21" i="60" s="1"/>
  <c r="M53" i="38"/>
  <c r="M21" i="60" s="1"/>
  <c r="K53" i="38"/>
  <c r="J53" i="38"/>
  <c r="E53" i="38"/>
  <c r="L53" i="38"/>
  <c r="F53" i="38"/>
  <c r="R53" i="38"/>
  <c r="D18" i="46" s="1"/>
  <c r="I53" i="38"/>
  <c r="Q53" i="38"/>
  <c r="P53" i="38"/>
  <c r="H53" i="38"/>
  <c r="N53" i="38"/>
  <c r="G53" i="38" l="1"/>
  <c r="G21" i="60" s="1"/>
  <c r="L21" i="60"/>
  <c r="J21" i="60"/>
  <c r="F21" i="60"/>
  <c r="K21" i="60"/>
  <c r="R21" i="60"/>
  <c r="H21" i="60"/>
  <c r="Q21" i="60"/>
  <c r="I21" i="60"/>
  <c r="P21" i="60"/>
  <c r="E21" i="60"/>
  <c r="N21" i="60"/>
  <c r="D21" i="60"/>
  <c r="S21" i="60" l="1"/>
  <c r="J11" i="46" l="1"/>
  <c r="I10" i="46" l="1"/>
  <c r="I11" i="46"/>
  <c r="E6" i="46" l="1"/>
  <c r="E7" i="46"/>
  <c r="P63" i="38" l="1"/>
  <c r="Q63" i="38"/>
  <c r="R63" i="38"/>
  <c r="G63" i="38"/>
  <c r="I63" i="38"/>
  <c r="O63" i="38"/>
  <c r="M63" i="38"/>
  <c r="N63" i="38"/>
  <c r="J63" i="38"/>
  <c r="L63" i="38"/>
  <c r="H63" i="38"/>
  <c r="K63" i="38"/>
  <c r="F63" i="38"/>
  <c r="D63" i="38"/>
  <c r="E63" i="38"/>
  <c r="G8" i="46" l="1"/>
  <c r="G11" i="46" l="1"/>
  <c r="G9" i="46"/>
  <c r="G10" i="46"/>
  <c r="E64" i="38"/>
  <c r="R64" i="38"/>
  <c r="R62" i="38" s="1"/>
  <c r="Q64" i="38"/>
  <c r="H64" i="38"/>
  <c r="H62" i="38" s="1"/>
  <c r="S62" i="38"/>
  <c r="G64" i="38"/>
  <c r="G62" i="38" s="1"/>
  <c r="P64" i="38"/>
  <c r="F64" i="38"/>
  <c r="L64" i="38"/>
  <c r="O64" i="38"/>
  <c r="O62" i="38" s="1"/>
  <c r="N64" i="38"/>
  <c r="I64" i="38"/>
  <c r="I62" i="38" s="1"/>
  <c r="M64" i="38"/>
  <c r="M62" i="38" s="1"/>
  <c r="J64" i="38"/>
  <c r="D64" i="38"/>
  <c r="D62" i="38" s="1"/>
  <c r="K64" i="38"/>
  <c r="K62" i="38" l="1"/>
  <c r="J62" i="38"/>
  <c r="N62" i="38"/>
  <c r="F62" i="38"/>
  <c r="Q62" i="38"/>
  <c r="E62" i="38"/>
  <c r="L62" i="38"/>
  <c r="P62" i="38"/>
  <c r="E11" i="46" l="1"/>
  <c r="E9" i="46"/>
  <c r="E10" i="46"/>
  <c r="F7" i="46" l="1"/>
  <c r="F11" i="46"/>
  <c r="F9" i="46"/>
  <c r="F10" i="46"/>
  <c r="F8" i="46"/>
  <c r="O49" i="38" l="1"/>
  <c r="M49" i="38"/>
  <c r="I49" i="38"/>
  <c r="G49" i="38"/>
  <c r="E49" i="38"/>
  <c r="R49" i="38"/>
  <c r="D14" i="46" s="1"/>
  <c r="P49" i="38"/>
  <c r="J49" i="38"/>
  <c r="Q49" i="38"/>
  <c r="N49" i="38"/>
  <c r="F49" i="38"/>
  <c r="D49" i="38"/>
  <c r="K49" i="38"/>
  <c r="L49" i="38"/>
  <c r="H49" i="38"/>
  <c r="E8" i="46" l="1"/>
  <c r="N48" i="38"/>
  <c r="M48" i="38"/>
  <c r="R48" i="38"/>
  <c r="D13" i="46" s="1"/>
  <c r="J48" i="38"/>
  <c r="Q48" i="38"/>
  <c r="I48" i="38"/>
  <c r="L48" i="38"/>
  <c r="P48" i="38"/>
  <c r="E48" i="38"/>
  <c r="H48" i="38"/>
  <c r="O48" i="38"/>
  <c r="G48" i="38"/>
  <c r="K48" i="38"/>
  <c r="F48" i="38"/>
  <c r="D48" i="38"/>
  <c r="N72" i="38" l="1"/>
  <c r="L72" i="38"/>
  <c r="Q72" i="38"/>
  <c r="Q71" i="38" s="1"/>
  <c r="P72" i="38"/>
  <c r="F72" i="38"/>
  <c r="F71" i="38" s="1"/>
  <c r="O72" i="38"/>
  <c r="R72" i="38"/>
  <c r="G72" i="38"/>
  <c r="G71" i="38" s="1"/>
  <c r="K72" i="38"/>
  <c r="I72" i="38"/>
  <c r="M72" i="38"/>
  <c r="M71" i="38" s="1"/>
  <c r="M27" i="60" s="1"/>
  <c r="J72" i="38"/>
  <c r="E72" i="38"/>
  <c r="E71" i="38" s="1"/>
  <c r="S71" i="38"/>
  <c r="D72" i="38"/>
  <c r="D71" i="38" s="1"/>
  <c r="H72" i="38"/>
  <c r="R71" i="38" l="1"/>
  <c r="E18" i="46" s="1"/>
  <c r="E19" i="46"/>
  <c r="D7" i="30"/>
  <c r="O71" i="38"/>
  <c r="O27" i="60" s="1"/>
  <c r="L71" i="38"/>
  <c r="L27" i="60" s="1"/>
  <c r="H71" i="38"/>
  <c r="H27" i="60" s="1"/>
  <c r="J71" i="38"/>
  <c r="J27" i="60" s="1"/>
  <c r="P71" i="38"/>
  <c r="P27" i="60" s="1"/>
  <c r="F27" i="60"/>
  <c r="D27" i="60"/>
  <c r="G27" i="60"/>
  <c r="R27" i="60"/>
  <c r="E27" i="60"/>
  <c r="Q27" i="60"/>
  <c r="K71" i="38"/>
  <c r="N71" i="38"/>
  <c r="I71" i="38"/>
  <c r="I27" i="60" l="1"/>
  <c r="N27" i="60"/>
  <c r="K27" i="60"/>
  <c r="S27" i="60" l="1"/>
  <c r="M58" i="19" l="1"/>
  <c r="O58" i="19"/>
  <c r="E58" i="19"/>
  <c r="K58" i="19"/>
  <c r="P58" i="19"/>
  <c r="H58" i="19"/>
  <c r="I58" i="19"/>
  <c r="N58" i="19"/>
  <c r="R58" i="19"/>
  <c r="J58" i="19"/>
  <c r="Q58" i="19"/>
  <c r="G58" i="19"/>
  <c r="F58" i="19"/>
  <c r="D58" i="19"/>
  <c r="L58" i="19"/>
  <c r="R14" i="60" l="1"/>
  <c r="K14" i="60"/>
  <c r="M14" i="60"/>
  <c r="P14" i="60"/>
  <c r="F14" i="60"/>
  <c r="G14" i="60"/>
  <c r="Q14" i="60"/>
  <c r="O14" i="60"/>
  <c r="L14" i="60"/>
  <c r="S12" i="19"/>
  <c r="S13" i="19" l="1"/>
  <c r="C5" i="30" s="1"/>
  <c r="D14" i="60"/>
  <c r="J14" i="60"/>
  <c r="N14" i="60"/>
  <c r="I14" i="60"/>
  <c r="E14" i="60"/>
  <c r="H14" i="60"/>
  <c r="S14" i="60" l="1"/>
  <c r="H23" i="19" l="1"/>
  <c r="H20" i="60" s="1"/>
  <c r="Q23" i="19"/>
  <c r="M23" i="19"/>
  <c r="M20" i="60" s="1"/>
  <c r="G23" i="19"/>
  <c r="G20" i="60" s="1"/>
  <c r="N23" i="19"/>
  <c r="N20" i="60" s="1"/>
  <c r="E23" i="19"/>
  <c r="E20" i="60" s="1"/>
  <c r="K23" i="19"/>
  <c r="K20" i="60" s="1"/>
  <c r="L23" i="19"/>
  <c r="L20" i="60" s="1"/>
  <c r="P23" i="19"/>
  <c r="F23" i="19"/>
  <c r="R23" i="19"/>
  <c r="R20" i="60" s="1"/>
  <c r="I23" i="19"/>
  <c r="J23" i="19"/>
  <c r="O23" i="19"/>
  <c r="S23" i="19"/>
  <c r="D20" i="60" l="1"/>
  <c r="C6" i="30"/>
  <c r="J20" i="60"/>
  <c r="Q20" i="60"/>
  <c r="O20" i="60"/>
  <c r="F20" i="60"/>
  <c r="I20" i="60"/>
  <c r="P20" i="60"/>
  <c r="S20" i="60" l="1"/>
  <c r="B6" i="30"/>
  <c r="L19" i="60" l="1"/>
  <c r="F19" i="60"/>
  <c r="M19" i="60"/>
  <c r="H19" i="60"/>
  <c r="P19" i="60"/>
  <c r="I19" i="60"/>
  <c r="D19" i="60"/>
  <c r="N19" i="60"/>
  <c r="G19" i="60"/>
  <c r="J19" i="60"/>
  <c r="R19" i="60"/>
  <c r="Q19" i="60"/>
  <c r="K19" i="60"/>
  <c r="O19" i="60"/>
  <c r="E19" i="60"/>
  <c r="E22" i="60" l="1"/>
  <c r="O22" i="60"/>
  <c r="I22" i="60"/>
  <c r="Q22" i="60"/>
  <c r="P22" i="60"/>
  <c r="K22" i="60"/>
  <c r="R22" i="60"/>
  <c r="H22" i="60"/>
  <c r="S19" i="60"/>
  <c r="D22" i="60"/>
  <c r="J22" i="60"/>
  <c r="M22" i="60"/>
  <c r="G22" i="60"/>
  <c r="F22" i="60"/>
  <c r="N22" i="60"/>
  <c r="L22" i="60"/>
  <c r="S22" i="60" l="1"/>
  <c r="N28" i="19" l="1"/>
  <c r="I28" i="19"/>
  <c r="I26" i="60" s="1"/>
  <c r="H28" i="19"/>
  <c r="K28" i="19"/>
  <c r="K26" i="60" s="1"/>
  <c r="F28" i="19"/>
  <c r="F26" i="60" s="1"/>
  <c r="O28" i="19"/>
  <c r="O26" i="60" s="1"/>
  <c r="R28" i="19"/>
  <c r="R26" i="60" s="1"/>
  <c r="P28" i="19"/>
  <c r="P26" i="60" s="1"/>
  <c r="G28" i="19"/>
  <c r="G26" i="60" s="1"/>
  <c r="L28" i="19"/>
  <c r="L26" i="60" s="1"/>
  <c r="J28" i="19"/>
  <c r="J26" i="60" s="1"/>
  <c r="Q28" i="19"/>
  <c r="M28" i="19"/>
  <c r="M26" i="60" s="1"/>
  <c r="E28" i="19"/>
  <c r="D28" i="19"/>
  <c r="S28" i="19"/>
  <c r="N26" i="60" l="1"/>
  <c r="E26" i="60"/>
  <c r="Q26" i="60"/>
  <c r="C7" i="30"/>
  <c r="D26" i="60"/>
  <c r="H26" i="60"/>
  <c r="S26" i="60" l="1"/>
  <c r="B7" i="30"/>
  <c r="L25" i="60" l="1"/>
  <c r="K25" i="60"/>
  <c r="F25" i="60"/>
  <c r="E25" i="60"/>
  <c r="Q25" i="60"/>
  <c r="P25" i="60"/>
  <c r="H25" i="60"/>
  <c r="R25" i="60"/>
  <c r="I25" i="60"/>
  <c r="O25" i="60"/>
  <c r="D25" i="60"/>
  <c r="J25" i="60"/>
  <c r="G25" i="60"/>
  <c r="N25" i="60"/>
  <c r="M25" i="60"/>
  <c r="M70" i="38" l="1"/>
  <c r="M28" i="60"/>
  <c r="P70" i="38"/>
  <c r="P28" i="60"/>
  <c r="R28" i="60"/>
  <c r="R70" i="38"/>
  <c r="E17" i="46" s="1"/>
  <c r="H28" i="60"/>
  <c r="H70" i="38"/>
  <c r="E70" i="38"/>
  <c r="E28" i="60"/>
  <c r="N28" i="60"/>
  <c r="N70" i="38"/>
  <c r="G28" i="60"/>
  <c r="G70" i="38"/>
  <c r="Q28" i="60"/>
  <c r="Q70" i="38"/>
  <c r="F28" i="60"/>
  <c r="F70" i="38"/>
  <c r="O70" i="38"/>
  <c r="O28" i="60"/>
  <c r="K70" i="38"/>
  <c r="K28" i="60"/>
  <c r="J28" i="60"/>
  <c r="J70" i="38"/>
  <c r="D70" i="38"/>
  <c r="S25" i="60"/>
  <c r="D28" i="60"/>
  <c r="I28" i="60"/>
  <c r="I70" i="38"/>
  <c r="L28" i="60"/>
  <c r="L70" i="38"/>
  <c r="Q73" i="38" l="1"/>
  <c r="R73" i="38"/>
  <c r="F6" i="46" s="1"/>
  <c r="S28" i="60"/>
  <c r="K73" i="38"/>
  <c r="E73" i="38"/>
  <c r="L73" i="38"/>
  <c r="D73" i="38"/>
  <c r="S70" i="38"/>
  <c r="G73" i="38"/>
  <c r="J73" i="38"/>
  <c r="P73" i="38"/>
  <c r="F73" i="38"/>
  <c r="H73" i="38"/>
  <c r="N73" i="38"/>
  <c r="O73" i="38"/>
  <c r="I73" i="38"/>
  <c r="M73" i="38"/>
  <c r="S73" i="38" l="1"/>
  <c r="J32" i="60"/>
  <c r="Q32" i="60"/>
  <c r="G32" i="60"/>
  <c r="P32" i="60"/>
  <c r="I32" i="60"/>
  <c r="R32" i="60"/>
  <c r="D32" i="60"/>
  <c r="F5" i="46" l="1"/>
  <c r="E20" i="46"/>
  <c r="N32" i="60"/>
  <c r="O32" i="60"/>
  <c r="C8" i="30"/>
  <c r="E32" i="60"/>
  <c r="K32" i="60"/>
  <c r="M32" i="60"/>
  <c r="H32" i="60"/>
  <c r="F32" i="60"/>
  <c r="L32" i="60"/>
  <c r="S32" i="60" l="1"/>
  <c r="B8" i="30"/>
  <c r="L31" i="60" s="1"/>
  <c r="J31" i="60" l="1"/>
  <c r="J88" i="38" s="1"/>
  <c r="P31" i="60"/>
  <c r="P88" i="38" s="1"/>
  <c r="Q31" i="60"/>
  <c r="Q88" i="38" s="1"/>
  <c r="G31" i="60"/>
  <c r="G88" i="38" s="1"/>
  <c r="R31" i="60"/>
  <c r="R34" i="60" s="1"/>
  <c r="D31" i="60"/>
  <c r="O31" i="60"/>
  <c r="O34" i="60" s="1"/>
  <c r="N31" i="60"/>
  <c r="N34" i="60" s="1"/>
  <c r="K31" i="60"/>
  <c r="K88" i="38" s="1"/>
  <c r="I31" i="60"/>
  <c r="I88" i="38" s="1"/>
  <c r="H31" i="60"/>
  <c r="H34" i="60" s="1"/>
  <c r="E31" i="60"/>
  <c r="F31" i="60"/>
  <c r="F88" i="38" s="1"/>
  <c r="M31" i="60"/>
  <c r="M88" i="38" s="1"/>
  <c r="L34" i="60"/>
  <c r="L88" i="38"/>
  <c r="D34" i="60" l="1"/>
  <c r="D88" i="38"/>
  <c r="D91" i="38" s="1"/>
  <c r="P34" i="60"/>
  <c r="Q34" i="60"/>
  <c r="G34" i="60"/>
  <c r="H88" i="38"/>
  <c r="H91" i="38" s="1"/>
  <c r="J34" i="60"/>
  <c r="K34" i="60"/>
  <c r="I34" i="60"/>
  <c r="R88" i="38"/>
  <c r="N88" i="38"/>
  <c r="N91" i="38" s="1"/>
  <c r="O88" i="38"/>
  <c r="O91" i="38" s="1"/>
  <c r="S31" i="60"/>
  <c r="S34" i="60" s="1"/>
  <c r="F34" i="60"/>
  <c r="M34" i="60"/>
  <c r="E88" i="38"/>
  <c r="E91" i="38" s="1"/>
  <c r="E34" i="60"/>
  <c r="K91" i="38"/>
  <c r="J91" i="38"/>
  <c r="G91" i="38"/>
  <c r="L91" i="38"/>
  <c r="F91" i="38"/>
  <c r="M91" i="38"/>
  <c r="P91" i="38"/>
  <c r="Q91" i="38"/>
  <c r="I91" i="38"/>
  <c r="R91" i="38" l="1"/>
  <c r="G7" i="46" s="1"/>
  <c r="F17" i="46"/>
  <c r="S88" i="38"/>
  <c r="P38" i="60"/>
  <c r="K38" i="60"/>
  <c r="R38" i="60"/>
  <c r="F38" i="60"/>
  <c r="L38" i="60"/>
  <c r="H38" i="60"/>
  <c r="G38" i="60"/>
  <c r="E38" i="60"/>
  <c r="J38" i="60"/>
  <c r="S91" i="38" l="1"/>
  <c r="F20" i="46" s="1"/>
  <c r="D38" i="60"/>
  <c r="G6" i="46"/>
  <c r="G5" i="46"/>
  <c r="Q38" i="60"/>
  <c r="N38" i="60"/>
  <c r="M38" i="60"/>
  <c r="I38" i="60"/>
  <c r="C9" i="30"/>
  <c r="O38" i="60"/>
  <c r="B9" i="30" l="1"/>
  <c r="S38" i="60"/>
  <c r="L37" i="60" l="1"/>
  <c r="N37" i="60"/>
  <c r="P37" i="60"/>
  <c r="M37" i="60"/>
  <c r="Q37" i="60"/>
  <c r="H37" i="60"/>
  <c r="R37" i="60"/>
  <c r="O37" i="60"/>
  <c r="D37" i="60"/>
  <c r="J37" i="60"/>
  <c r="G37" i="60"/>
  <c r="F37" i="60"/>
  <c r="K37" i="60"/>
  <c r="I37" i="60"/>
  <c r="E37" i="60"/>
  <c r="D106" i="38" l="1"/>
  <c r="D109" i="38" s="1"/>
  <c r="I40" i="60"/>
  <c r="I106" i="38"/>
  <c r="H40" i="60"/>
  <c r="H106" i="38"/>
  <c r="M106" i="38"/>
  <c r="M40" i="60"/>
  <c r="E40" i="60"/>
  <c r="E106" i="38"/>
  <c r="Q40" i="60"/>
  <c r="Q106" i="38"/>
  <c r="G40" i="60"/>
  <c r="G106" i="38"/>
  <c r="J106" i="38"/>
  <c r="J40" i="60"/>
  <c r="N40" i="60"/>
  <c r="N106" i="38"/>
  <c r="O40" i="60"/>
  <c r="O106" i="38"/>
  <c r="R106" i="38"/>
  <c r="G17" i="46" s="1"/>
  <c r="R40" i="60"/>
  <c r="K106" i="38"/>
  <c r="K40" i="60"/>
  <c r="F40" i="60"/>
  <c r="F106" i="38"/>
  <c r="P106" i="38"/>
  <c r="P40" i="60"/>
  <c r="S37" i="60"/>
  <c r="D40" i="60"/>
  <c r="L106" i="38"/>
  <c r="L40" i="60"/>
  <c r="S106" i="38" l="1"/>
  <c r="M109" i="38"/>
  <c r="Q109" i="38"/>
  <c r="H109" i="38"/>
  <c r="K109" i="38"/>
  <c r="L109" i="38"/>
  <c r="P109" i="38"/>
  <c r="R109" i="38"/>
  <c r="H8" i="46" s="1"/>
  <c r="N109" i="38"/>
  <c r="F109" i="38"/>
  <c r="O109" i="38"/>
  <c r="J109" i="38"/>
  <c r="E109" i="38"/>
  <c r="I109" i="38"/>
  <c r="S40" i="60"/>
  <c r="G109" i="38"/>
  <c r="S109" i="38" l="1"/>
  <c r="G20" i="46"/>
  <c r="R44" i="60"/>
  <c r="J44" i="60"/>
  <c r="M44" i="60"/>
  <c r="G44" i="60"/>
  <c r="N44" i="60"/>
  <c r="Q44" i="60"/>
  <c r="C10" i="30"/>
  <c r="H5" i="46" l="1"/>
  <c r="H7" i="46"/>
  <c r="H6" i="46"/>
  <c r="O44" i="60"/>
  <c r="L44" i="60"/>
  <c r="B10" i="30"/>
  <c r="I44" i="60"/>
  <c r="P44" i="60"/>
  <c r="H44" i="60"/>
  <c r="K44" i="60"/>
  <c r="R43" i="60" l="1"/>
  <c r="H43" i="60"/>
  <c r="M43" i="60"/>
  <c r="M124" i="38" s="1"/>
  <c r="Q43" i="60"/>
  <c r="P43" i="60"/>
  <c r="K43" i="60"/>
  <c r="O43" i="60"/>
  <c r="J43" i="60"/>
  <c r="L43" i="60"/>
  <c r="I43" i="60"/>
  <c r="N43" i="60"/>
  <c r="G43" i="60"/>
  <c r="J46" i="60" l="1"/>
  <c r="J124" i="38"/>
  <c r="N46" i="60"/>
  <c r="N124" i="38"/>
  <c r="Q46" i="60"/>
  <c r="Q124" i="38"/>
  <c r="H46" i="60"/>
  <c r="H124" i="38"/>
  <c r="K46" i="60"/>
  <c r="K124" i="38"/>
  <c r="P46" i="60"/>
  <c r="P124" i="38"/>
  <c r="L46" i="60"/>
  <c r="L124" i="38"/>
  <c r="O124" i="38"/>
  <c r="O46" i="60"/>
  <c r="R46" i="60"/>
  <c r="R124" i="38"/>
  <c r="G46" i="60"/>
  <c r="G124" i="38"/>
  <c r="G127" i="38" s="1"/>
  <c r="I124" i="38"/>
  <c r="I46" i="60"/>
  <c r="M46" i="60"/>
  <c r="L127" i="38" l="1"/>
  <c r="H127" i="38"/>
  <c r="N127" i="38"/>
  <c r="I127" i="38"/>
  <c r="P127" i="38"/>
  <c r="M127" i="38"/>
  <c r="J127" i="38"/>
  <c r="O127" i="38"/>
  <c r="K127" i="38"/>
  <c r="R127" i="38"/>
  <c r="I9" i="46" s="1"/>
  <c r="Q127" i="38"/>
  <c r="R82" i="19"/>
  <c r="P82" i="19"/>
  <c r="P5" i="19" s="1"/>
  <c r="P6" i="19" s="1"/>
  <c r="N82" i="19"/>
  <c r="M82" i="19"/>
  <c r="F82" i="19"/>
  <c r="F50" i="60" s="1"/>
  <c r="E82" i="19"/>
  <c r="O82" i="19"/>
  <c r="O50" i="60" s="1"/>
  <c r="O6" i="60" s="1"/>
  <c r="H82" i="19"/>
  <c r="H5" i="19" s="1"/>
  <c r="H6" i="19" s="1"/>
  <c r="L82" i="19"/>
  <c r="Q82" i="19"/>
  <c r="J82" i="19"/>
  <c r="I82" i="19"/>
  <c r="I5" i="19" s="1"/>
  <c r="I6" i="19" s="1"/>
  <c r="G82" i="19"/>
  <c r="G50" i="60" s="1"/>
  <c r="G6" i="60" s="1"/>
  <c r="K82" i="19"/>
  <c r="D82" i="19"/>
  <c r="D50" i="60" s="1"/>
  <c r="S81" i="19"/>
  <c r="S82" i="19" s="1"/>
  <c r="S5" i="19" s="1"/>
  <c r="S6" i="19" s="1"/>
  <c r="I50" i="60" l="1"/>
  <c r="I6" i="60" s="1"/>
  <c r="K50" i="60"/>
  <c r="K6" i="60" s="1"/>
  <c r="K5" i="19"/>
  <c r="K6" i="19" s="1"/>
  <c r="J50" i="60"/>
  <c r="J6" i="60" s="1"/>
  <c r="J5" i="19"/>
  <c r="J6" i="19" s="1"/>
  <c r="L50" i="60"/>
  <c r="L6" i="60" s="1"/>
  <c r="L5" i="19"/>
  <c r="L6" i="19" s="1"/>
  <c r="M50" i="60"/>
  <c r="M6" i="60" s="1"/>
  <c r="M5" i="19"/>
  <c r="M6" i="19" s="1"/>
  <c r="N50" i="60"/>
  <c r="N6" i="60" s="1"/>
  <c r="N5" i="19"/>
  <c r="N6" i="19" s="1"/>
  <c r="C11" i="30"/>
  <c r="C14" i="30" s="1"/>
  <c r="O5" i="19"/>
  <c r="O6" i="19" s="1"/>
  <c r="E50" i="60"/>
  <c r="Q5" i="19"/>
  <c r="Q6" i="19" s="1"/>
  <c r="P50" i="60"/>
  <c r="P6" i="60" s="1"/>
  <c r="R5" i="19"/>
  <c r="R6" i="19" s="1"/>
  <c r="H50" i="60"/>
  <c r="H6" i="60" s="1"/>
  <c r="G5" i="19"/>
  <c r="G6" i="19" s="1"/>
  <c r="R50" i="60"/>
  <c r="R6" i="60" s="1"/>
  <c r="Q50" i="60"/>
  <c r="Q6" i="60" s="1"/>
  <c r="I6" i="46" l="1"/>
  <c r="I5" i="46"/>
  <c r="I8" i="46"/>
  <c r="I7" i="46"/>
  <c r="B11" i="30"/>
  <c r="S50" i="60"/>
  <c r="M49" i="60" l="1"/>
  <c r="Q49" i="60"/>
  <c r="H49" i="60"/>
  <c r="R49" i="60"/>
  <c r="J49" i="60"/>
  <c r="I49" i="60"/>
  <c r="E49" i="60"/>
  <c r="P49" i="60"/>
  <c r="L49" i="60"/>
  <c r="K49" i="60"/>
  <c r="N49" i="60"/>
  <c r="F49" i="60"/>
  <c r="O49" i="60"/>
  <c r="G49" i="60"/>
  <c r="D49" i="60"/>
  <c r="D142" i="38" l="1"/>
  <c r="D145" i="38" s="1"/>
  <c r="D52" i="60"/>
  <c r="S49" i="60"/>
  <c r="P142" i="38"/>
  <c r="P52" i="60"/>
  <c r="G142" i="38"/>
  <c r="G52" i="60"/>
  <c r="O52" i="60"/>
  <c r="O142" i="38"/>
  <c r="I142" i="38"/>
  <c r="I52" i="60"/>
  <c r="E142" i="38"/>
  <c r="E145" i="38" s="1"/>
  <c r="E52" i="60"/>
  <c r="F142" i="38"/>
  <c r="F52" i="60"/>
  <c r="J142" i="38"/>
  <c r="J52" i="60"/>
  <c r="R142" i="38"/>
  <c r="I17" i="46" s="1"/>
  <c r="R52" i="60"/>
  <c r="H52" i="60"/>
  <c r="H142" i="38"/>
  <c r="N142" i="38"/>
  <c r="N52" i="60"/>
  <c r="K52" i="60"/>
  <c r="K142" i="38"/>
  <c r="Q142" i="38"/>
  <c r="Q52" i="60"/>
  <c r="L52" i="60"/>
  <c r="L142" i="38"/>
  <c r="M142" i="38"/>
  <c r="M52" i="60"/>
  <c r="Q145" i="38" l="1"/>
  <c r="J145" i="38"/>
  <c r="F145" i="38"/>
  <c r="O145" i="38"/>
  <c r="S142" i="38"/>
  <c r="H145" i="38"/>
  <c r="K145" i="38"/>
  <c r="P145" i="38"/>
  <c r="N145" i="38"/>
  <c r="I145" i="38"/>
  <c r="L145" i="38"/>
  <c r="R145" i="38"/>
  <c r="J10" i="46" s="1"/>
  <c r="S52" i="60"/>
  <c r="M145" i="38"/>
  <c r="G145" i="38"/>
  <c r="S145" i="38" l="1"/>
  <c r="I20" i="46"/>
  <c r="J9" i="46"/>
  <c r="J8" i="46"/>
  <c r="J5" i="46" l="1"/>
  <c r="J7" i="46"/>
  <c r="J6" i="46"/>
  <c r="P50" i="38" l="1"/>
  <c r="H50" i="38"/>
  <c r="F50" i="38"/>
  <c r="O50" i="38"/>
  <c r="N50" i="38"/>
  <c r="G50" i="38"/>
  <c r="I50" i="38"/>
  <c r="H45" i="38"/>
  <c r="K50" i="38"/>
  <c r="Q50" i="38"/>
  <c r="M50" i="38"/>
  <c r="L50" i="38"/>
  <c r="E45" i="38"/>
  <c r="N45" i="38"/>
  <c r="F45" i="38"/>
  <c r="I45" i="38"/>
  <c r="P45" i="38"/>
  <c r="J45" i="38"/>
  <c r="L45" i="38"/>
  <c r="K45" i="38"/>
  <c r="Q45" i="38"/>
  <c r="G45" i="38"/>
  <c r="M45" i="38"/>
  <c r="J50" i="38"/>
  <c r="R50" i="38"/>
  <c r="D15" i="46" s="1"/>
  <c r="E50" i="38"/>
  <c r="D50" i="38"/>
  <c r="R45" i="38"/>
  <c r="D45" i="38"/>
  <c r="O45" i="38"/>
  <c r="F82" i="17" l="1"/>
  <c r="F67" i="19" s="1"/>
  <c r="E82" i="17"/>
  <c r="E72" i="19" s="1"/>
  <c r="D82" i="17"/>
  <c r="D67" i="19" s="1"/>
  <c r="D122" i="38" l="1"/>
  <c r="H15" i="46" s="1"/>
  <c r="D68" i="19"/>
  <c r="D43" i="60"/>
  <c r="D72" i="19"/>
  <c r="F117" i="38"/>
  <c r="D123" i="38"/>
  <c r="H16" i="46" s="1"/>
  <c r="F118" i="38"/>
  <c r="D118" i="38"/>
  <c r="H11" i="46" s="1"/>
  <c r="D126" i="38"/>
  <c r="H19" i="46" s="1"/>
  <c r="D121" i="38"/>
  <c r="H14" i="46" s="1"/>
  <c r="P5" i="38"/>
  <c r="S82" i="17"/>
  <c r="F120" i="38"/>
  <c r="F123" i="38"/>
  <c r="E118" i="38"/>
  <c r="E123" i="38"/>
  <c r="E67" i="19"/>
  <c r="F43" i="60"/>
  <c r="F121" i="38"/>
  <c r="F126" i="38"/>
  <c r="E120" i="38"/>
  <c r="E68" i="19"/>
  <c r="D117" i="38"/>
  <c r="H10" i="46" s="1"/>
  <c r="D120" i="38"/>
  <c r="H13" i="46" s="1"/>
  <c r="E43" i="60"/>
  <c r="F122" i="38"/>
  <c r="E122" i="38"/>
  <c r="F72" i="19"/>
  <c r="E117" i="38"/>
  <c r="F68" i="19"/>
  <c r="E121" i="38"/>
  <c r="E126" i="38"/>
  <c r="E78" i="19" l="1"/>
  <c r="E5" i="19" s="1"/>
  <c r="E6" i="19" s="1"/>
  <c r="D78" i="19"/>
  <c r="D5" i="19" s="1"/>
  <c r="D6" i="19" s="1"/>
  <c r="F78" i="19"/>
  <c r="F5" i="19" s="1"/>
  <c r="F6" i="19" s="1"/>
  <c r="F125" i="38"/>
  <c r="F45" i="60" s="1"/>
  <c r="E125" i="38"/>
  <c r="E45" i="60" s="1"/>
  <c r="D125" i="38"/>
  <c r="D116" i="38"/>
  <c r="F116" i="38"/>
  <c r="E116" i="38"/>
  <c r="S43" i="60"/>
  <c r="D45" i="60" l="1"/>
  <c r="H18" i="46"/>
  <c r="H9" i="46"/>
  <c r="D44" i="60"/>
  <c r="S45" i="60"/>
  <c r="F44" i="60"/>
  <c r="F6" i="60" s="1"/>
  <c r="E44" i="60"/>
  <c r="E6" i="60" s="1"/>
  <c r="L5" i="38"/>
  <c r="N5" i="38"/>
  <c r="M5" i="38"/>
  <c r="O5" i="38"/>
  <c r="F5" i="38"/>
  <c r="D6" i="60" l="1"/>
  <c r="D124" i="38"/>
  <c r="D46" i="60"/>
  <c r="E46" i="60"/>
  <c r="E124" i="38"/>
  <c r="F46" i="60"/>
  <c r="F124" i="38"/>
  <c r="F127" i="38" s="1"/>
  <c r="S44" i="60"/>
  <c r="S6" i="60" s="1"/>
  <c r="K5" i="38"/>
  <c r="D5" i="46"/>
  <c r="H5" i="38"/>
  <c r="G5" i="38"/>
  <c r="Q5" i="38"/>
  <c r="I5" i="38"/>
  <c r="R5" i="38"/>
  <c r="E5" i="38"/>
  <c r="D127" i="38" l="1"/>
  <c r="H20" i="46" s="1"/>
  <c r="H17" i="46"/>
  <c r="B5" i="46"/>
  <c r="S46" i="60"/>
  <c r="S124" i="38"/>
  <c r="S127" i="38" s="1"/>
  <c r="E127" i="38"/>
  <c r="S5" i="38"/>
  <c r="F39" i="38" l="1"/>
  <c r="F19" i="38" s="1"/>
  <c r="Q39" i="38"/>
  <c r="Q19" i="38" s="1"/>
  <c r="M39" i="38"/>
  <c r="M19" i="38" s="1"/>
  <c r="I39" i="38"/>
  <c r="R39" i="38"/>
  <c r="C19" i="46" s="1"/>
  <c r="J39" i="38"/>
  <c r="J19" i="38" s="1"/>
  <c r="H39" i="38"/>
  <c r="N39" i="38"/>
  <c r="L39" i="38"/>
  <c r="L19" i="38" s="1"/>
  <c r="O39" i="38"/>
  <c r="O19" i="38" s="1"/>
  <c r="K39" i="38"/>
  <c r="K19" i="38" s="1"/>
  <c r="E39" i="38"/>
  <c r="E19" i="38" s="1"/>
  <c r="S38" i="38"/>
  <c r="D5" i="30" s="1"/>
  <c r="B5" i="30" s="1"/>
  <c r="G39" i="38"/>
  <c r="G19" i="38" s="1"/>
  <c r="D39" i="38"/>
  <c r="D19" i="38" s="1"/>
  <c r="P39" i="38"/>
  <c r="P19" i="38" s="1"/>
  <c r="M38" i="38" l="1"/>
  <c r="M15" i="60" s="1"/>
  <c r="M7" i="60" s="1"/>
  <c r="G18" i="38"/>
  <c r="K38" i="38"/>
  <c r="K15" i="60" s="1"/>
  <c r="K7" i="60" s="1"/>
  <c r="H38" i="38"/>
  <c r="H15" i="60" s="1"/>
  <c r="H7" i="60" s="1"/>
  <c r="N19" i="38"/>
  <c r="N18" i="38" s="1"/>
  <c r="N38" i="38"/>
  <c r="N15" i="60" s="1"/>
  <c r="N7" i="60" s="1"/>
  <c r="L18" i="38"/>
  <c r="F18" i="38"/>
  <c r="O18" i="38"/>
  <c r="D14" i="30"/>
  <c r="H13" i="60"/>
  <c r="J18" i="38"/>
  <c r="L38" i="38"/>
  <c r="L15" i="60" s="1"/>
  <c r="L7" i="60" s="1"/>
  <c r="H19" i="38"/>
  <c r="H18" i="38" s="1"/>
  <c r="R38" i="38"/>
  <c r="J38" i="38"/>
  <c r="J15" i="60" s="1"/>
  <c r="J7" i="60" s="1"/>
  <c r="O38" i="38"/>
  <c r="O15" i="60" s="1"/>
  <c r="O7" i="60" s="1"/>
  <c r="I38" i="38"/>
  <c r="I15" i="60" s="1"/>
  <c r="I7" i="60" s="1"/>
  <c r="P38" i="38"/>
  <c r="K18" i="38"/>
  <c r="E18" i="38"/>
  <c r="Q18" i="38"/>
  <c r="D18" i="38"/>
  <c r="P18" i="38"/>
  <c r="Q38" i="38"/>
  <c r="G38" i="38"/>
  <c r="E38" i="38"/>
  <c r="I19" i="38"/>
  <c r="I18" i="38" s="1"/>
  <c r="D38" i="38"/>
  <c r="R19" i="38"/>
  <c r="R18" i="38" s="1"/>
  <c r="F38" i="38"/>
  <c r="R15" i="60" l="1"/>
  <c r="R7" i="60" s="1"/>
  <c r="C18" i="46"/>
  <c r="B19" i="46"/>
  <c r="S19" i="38"/>
  <c r="S18" i="38" s="1"/>
  <c r="M18" i="38"/>
  <c r="O13" i="60"/>
  <c r="O16" i="60" s="1"/>
  <c r="Q13" i="60"/>
  <c r="K13" i="60"/>
  <c r="K16" i="60" s="1"/>
  <c r="J13" i="60"/>
  <c r="J16" i="60" s="1"/>
  <c r="I13" i="60"/>
  <c r="I16" i="60" s="1"/>
  <c r="G13" i="60"/>
  <c r="G5" i="60" s="1"/>
  <c r="N13" i="60"/>
  <c r="N16" i="60" s="1"/>
  <c r="D13" i="60"/>
  <c r="D5" i="60" s="1"/>
  <c r="F13" i="60"/>
  <c r="P13" i="60"/>
  <c r="R13" i="60"/>
  <c r="E13" i="60"/>
  <c r="E5" i="60" s="1"/>
  <c r="P15" i="60"/>
  <c r="P7" i="60" s="1"/>
  <c r="M13" i="60"/>
  <c r="M5" i="60" s="1"/>
  <c r="M8" i="60" s="1"/>
  <c r="M10" i="60" s="1"/>
  <c r="M22" i="38" s="1"/>
  <c r="L13" i="60"/>
  <c r="L5" i="60" s="1"/>
  <c r="L8" i="60" s="1"/>
  <c r="B14" i="30"/>
  <c r="H16" i="60"/>
  <c r="H5" i="60"/>
  <c r="H8" i="60" s="1"/>
  <c r="H10" i="60" s="1"/>
  <c r="H22" i="38" s="1"/>
  <c r="D15" i="60"/>
  <c r="Q15" i="60"/>
  <c r="Q7" i="60" s="1"/>
  <c r="F15" i="60"/>
  <c r="E15" i="60"/>
  <c r="G15" i="60"/>
  <c r="G7" i="60" s="1"/>
  <c r="O5" i="60" l="1"/>
  <c r="O8" i="60" s="1"/>
  <c r="O10" i="60" s="1"/>
  <c r="O22" i="38" s="1"/>
  <c r="K5" i="60"/>
  <c r="K8" i="60" s="1"/>
  <c r="K10" i="60" s="1"/>
  <c r="K22" i="38" s="1"/>
  <c r="L10" i="60"/>
  <c r="L22" i="38" s="1"/>
  <c r="Q5" i="60"/>
  <c r="Q8" i="60" s="1"/>
  <c r="Q10" i="60" s="1"/>
  <c r="I5" i="60"/>
  <c r="I8" i="60" s="1"/>
  <c r="I10" i="60" s="1"/>
  <c r="I22" i="38" s="1"/>
  <c r="N5" i="60"/>
  <c r="N8" i="60" s="1"/>
  <c r="N10" i="60" s="1"/>
  <c r="J5" i="60"/>
  <c r="J8" i="60" s="1"/>
  <c r="J10" i="60" s="1"/>
  <c r="L16" i="60"/>
  <c r="M16" i="60"/>
  <c r="D16" i="60"/>
  <c r="S13" i="60"/>
  <c r="S5" i="60" s="1"/>
  <c r="R5" i="60"/>
  <c r="R8" i="60" s="1"/>
  <c r="R10" i="60" s="1"/>
  <c r="R16" i="60"/>
  <c r="Q16" i="60"/>
  <c r="P5" i="60"/>
  <c r="P8" i="60" s="1"/>
  <c r="P16" i="60"/>
  <c r="F5" i="60"/>
  <c r="G8" i="60"/>
  <c r="G10" i="60" s="1"/>
  <c r="G22" i="38" s="1"/>
  <c r="G16" i="60"/>
  <c r="E7" i="60"/>
  <c r="E16" i="60"/>
  <c r="D7" i="60"/>
  <c r="S15" i="60"/>
  <c r="S7" i="60" s="1"/>
  <c r="F7" i="60"/>
  <c r="F16" i="60"/>
  <c r="S8" i="60" l="1"/>
  <c r="Q22" i="38"/>
  <c r="J22" i="38"/>
  <c r="D8" i="60"/>
  <c r="D10" i="60" s="1"/>
  <c r="N22" i="38"/>
  <c r="R22" i="38"/>
  <c r="P10" i="60"/>
  <c r="P22" i="38" s="1"/>
  <c r="E8" i="60"/>
  <c r="F8" i="60"/>
  <c r="F10" i="60" s="1"/>
  <c r="F22" i="38" s="1"/>
  <c r="S16" i="60"/>
  <c r="S44" i="38"/>
  <c r="J46" i="38"/>
  <c r="J44" i="38" s="1"/>
  <c r="O46" i="38"/>
  <c r="N46" i="38"/>
  <c r="G46" i="38"/>
  <c r="L46" i="38"/>
  <c r="K46" i="38"/>
  <c r="R46" i="38"/>
  <c r="E46" i="38"/>
  <c r="E44" i="38" s="1"/>
  <c r="Q46" i="38"/>
  <c r="H46" i="38"/>
  <c r="H44" i="38" s="1"/>
  <c r="H52" i="38" s="1"/>
  <c r="M46" i="38"/>
  <c r="M44" i="38" s="1"/>
  <c r="F46" i="38"/>
  <c r="F44" i="38" s="1"/>
  <c r="I46" i="38"/>
  <c r="I44" i="38" s="1"/>
  <c r="D46" i="38"/>
  <c r="P46" i="38"/>
  <c r="R44" i="38" l="1"/>
  <c r="D11" i="46" s="1"/>
  <c r="D22" i="38"/>
  <c r="B20" i="46" s="1"/>
  <c r="L44" i="38"/>
  <c r="L52" i="38" s="1"/>
  <c r="D44" i="38"/>
  <c r="O44" i="38"/>
  <c r="O52" i="38" s="1"/>
  <c r="E10" i="60"/>
  <c r="N44" i="38"/>
  <c r="P44" i="38"/>
  <c r="P52" i="38" s="1"/>
  <c r="E52" i="38"/>
  <c r="I52" i="38"/>
  <c r="F52" i="38"/>
  <c r="M52" i="38"/>
  <c r="J52" i="38"/>
  <c r="H55" i="38"/>
  <c r="K44" i="38"/>
  <c r="G44" i="38"/>
  <c r="Q44" i="38"/>
  <c r="S10" i="60" l="1"/>
  <c r="E22" i="38"/>
  <c r="R52" i="38"/>
  <c r="D10" i="46"/>
  <c r="D52" i="38"/>
  <c r="D55" i="38" s="1"/>
  <c r="D9" i="46"/>
  <c r="P55" i="38"/>
  <c r="L55" i="38"/>
  <c r="S22" i="38"/>
  <c r="J55" i="38"/>
  <c r="O55" i="38"/>
  <c r="N52" i="38"/>
  <c r="K52" i="38"/>
  <c r="F55" i="38"/>
  <c r="Q52" i="38"/>
  <c r="M55" i="38"/>
  <c r="I55" i="38"/>
  <c r="G52" i="38"/>
  <c r="E55" i="38"/>
  <c r="D17" i="46" l="1"/>
  <c r="R55" i="38"/>
  <c r="E5" i="46" s="1"/>
  <c r="Q55" i="38"/>
  <c r="G55" i="38"/>
  <c r="N55" i="38"/>
  <c r="S52" i="38"/>
  <c r="K55" i="38"/>
  <c r="D20" i="46" s="1"/>
  <c r="S55" i="38" l="1"/>
  <c r="K36" i="38"/>
  <c r="K16" i="38" s="1"/>
  <c r="I31" i="38"/>
  <c r="I11" i="38" s="1"/>
  <c r="Q31" i="38"/>
  <c r="Q11" i="38" s="1"/>
  <c r="K34" i="38"/>
  <c r="K14" i="38" s="1"/>
  <c r="Q34" i="38"/>
  <c r="Q14" i="38" s="1"/>
  <c r="P34" i="38"/>
  <c r="P14" i="38" s="1"/>
  <c r="R33" i="38"/>
  <c r="K33" i="38"/>
  <c r="K13" i="38" s="1"/>
  <c r="G33" i="38"/>
  <c r="G13" i="38" s="1"/>
  <c r="F33" i="38"/>
  <c r="F13" i="38" s="1"/>
  <c r="I36" i="38"/>
  <c r="I16" i="38" s="1"/>
  <c r="G36" i="38"/>
  <c r="G16" i="38" s="1"/>
  <c r="P35" i="38"/>
  <c r="P15" i="38" s="1"/>
  <c r="R35" i="38"/>
  <c r="E36" i="38"/>
  <c r="E16" i="38" s="1"/>
  <c r="S29" i="38"/>
  <c r="N31" i="38"/>
  <c r="N11" i="38" s="1"/>
  <c r="J31" i="38"/>
  <c r="J11" i="38" s="1"/>
  <c r="M36" i="38"/>
  <c r="M16" i="38" s="1"/>
  <c r="L35" i="38"/>
  <c r="L15" i="38" s="1"/>
  <c r="I34" i="38"/>
  <c r="I14" i="38" s="1"/>
  <c r="R34" i="38"/>
  <c r="O34" i="38"/>
  <c r="O14" i="38" s="1"/>
  <c r="E34" i="38"/>
  <c r="E14" i="38" s="1"/>
  <c r="H36" i="38"/>
  <c r="H16" i="38" s="1"/>
  <c r="H35" i="38"/>
  <c r="H15" i="38" s="1"/>
  <c r="M31" i="38"/>
  <c r="M11" i="38" s="1"/>
  <c r="L31" i="38"/>
  <c r="L11" i="38" s="1"/>
  <c r="P30" i="38"/>
  <c r="N36" i="38"/>
  <c r="N16" i="38" s="1"/>
  <c r="P31" i="38"/>
  <c r="P11" i="38" s="1"/>
  <c r="E30" i="38"/>
  <c r="E10" i="38" s="1"/>
  <c r="M33" i="38"/>
  <c r="M13" i="38" s="1"/>
  <c r="H33" i="38"/>
  <c r="H13" i="38" s="1"/>
  <c r="R36" i="38"/>
  <c r="O36" i="38"/>
  <c r="O16" i="38" s="1"/>
  <c r="O35" i="38"/>
  <c r="O15" i="38" s="1"/>
  <c r="N35" i="38"/>
  <c r="N15" i="38" s="1"/>
  <c r="Q35" i="38"/>
  <c r="Q15" i="38" s="1"/>
  <c r="F31" i="38"/>
  <c r="K31" i="38"/>
  <c r="K11" i="38" s="1"/>
  <c r="J35" i="38"/>
  <c r="J15" i="38" s="1"/>
  <c r="G31" i="38"/>
  <c r="G11" i="38" s="1"/>
  <c r="H34" i="38"/>
  <c r="H14" i="38" s="1"/>
  <c r="M34" i="38"/>
  <c r="M14" i="38" s="1"/>
  <c r="N34" i="38"/>
  <c r="N14" i="38" s="1"/>
  <c r="I35" i="38"/>
  <c r="I15" i="38" s="1"/>
  <c r="J30" i="38"/>
  <c r="J10" i="38" s="1"/>
  <c r="Q30" i="38"/>
  <c r="Q10" i="38" s="1"/>
  <c r="E35" i="38"/>
  <c r="E15" i="38" s="1"/>
  <c r="H31" i="38"/>
  <c r="H11" i="38" s="1"/>
  <c r="L33" i="38"/>
  <c r="L13" i="38" s="1"/>
  <c r="Q33" i="38"/>
  <c r="J33" i="38"/>
  <c r="J13" i="38" s="1"/>
  <c r="P33" i="38"/>
  <c r="P13" i="38" s="1"/>
  <c r="F34" i="38"/>
  <c r="F14" i="38" s="1"/>
  <c r="F36" i="38"/>
  <c r="F16" i="38" s="1"/>
  <c r="Q36" i="38"/>
  <c r="Q16" i="38" s="1"/>
  <c r="G35" i="38"/>
  <c r="G15" i="38" s="1"/>
  <c r="M35" i="38"/>
  <c r="M15" i="38" s="1"/>
  <c r="F35" i="38"/>
  <c r="F15" i="38" s="1"/>
  <c r="L36" i="38"/>
  <c r="L16" i="38" s="1"/>
  <c r="R31" i="38"/>
  <c r="H30" i="38"/>
  <c r="H10" i="38" s="1"/>
  <c r="O31" i="38"/>
  <c r="O11" i="38" s="1"/>
  <c r="I30" i="38"/>
  <c r="I10" i="38" s="1"/>
  <c r="L30" i="38"/>
  <c r="L10" i="38" s="1"/>
  <c r="O30" i="38"/>
  <c r="K30" i="38"/>
  <c r="E33" i="38"/>
  <c r="E13" i="38" s="1"/>
  <c r="J34" i="38"/>
  <c r="J14" i="38" s="1"/>
  <c r="G34" i="38"/>
  <c r="G14" i="38" s="1"/>
  <c r="L34" i="38"/>
  <c r="L14" i="38" s="1"/>
  <c r="J36" i="38"/>
  <c r="J16" i="38" s="1"/>
  <c r="P36" i="38"/>
  <c r="P16" i="38" s="1"/>
  <c r="R30" i="38"/>
  <c r="E31" i="38"/>
  <c r="E11" i="38" s="1"/>
  <c r="M30" i="38"/>
  <c r="F30" i="38"/>
  <c r="F10" i="38" s="1"/>
  <c r="G30" i="38"/>
  <c r="N30" i="38"/>
  <c r="O33" i="38"/>
  <c r="O13" i="38" s="1"/>
  <c r="I33" i="38"/>
  <c r="I13" i="38" s="1"/>
  <c r="N33" i="38"/>
  <c r="N13" i="38" s="1"/>
  <c r="D35" i="38"/>
  <c r="D15" i="38" s="1"/>
  <c r="D34" i="38"/>
  <c r="D33" i="38"/>
  <c r="D13" i="38" s="1"/>
  <c r="D31" i="38"/>
  <c r="D30" i="38"/>
  <c r="D36" i="38"/>
  <c r="K35" i="38"/>
  <c r="K15" i="38" s="1"/>
  <c r="R13" i="38" l="1"/>
  <c r="B13" i="46" s="1"/>
  <c r="C13" i="46"/>
  <c r="R15" i="38"/>
  <c r="B15" i="46" s="1"/>
  <c r="C15" i="46"/>
  <c r="R16" i="38"/>
  <c r="C16" i="46"/>
  <c r="R11" i="38"/>
  <c r="C11" i="46"/>
  <c r="R14" i="38"/>
  <c r="C14" i="46"/>
  <c r="D11" i="38"/>
  <c r="D16" i="38"/>
  <c r="B16" i="46" s="1"/>
  <c r="F29" i="38"/>
  <c r="F37" i="38" s="1"/>
  <c r="F17" i="38" s="1"/>
  <c r="R29" i="38"/>
  <c r="R37" i="38" s="1"/>
  <c r="D10" i="38"/>
  <c r="G29" i="38"/>
  <c r="G37" i="38" s="1"/>
  <c r="G17" i="38" s="1"/>
  <c r="L29" i="38"/>
  <c r="H9" i="38"/>
  <c r="D14" i="38"/>
  <c r="N29" i="38"/>
  <c r="N37" i="38" s="1"/>
  <c r="N17" i="38" s="1"/>
  <c r="K29" i="38"/>
  <c r="K37" i="38" s="1"/>
  <c r="K17" i="38" s="1"/>
  <c r="H29" i="38"/>
  <c r="H37" i="38" s="1"/>
  <c r="H17" i="38" s="1"/>
  <c r="Q29" i="38"/>
  <c r="Q37" i="38" s="1"/>
  <c r="Q17" i="38" s="1"/>
  <c r="F11" i="38"/>
  <c r="F9" i="38" s="1"/>
  <c r="O29" i="38"/>
  <c r="O37" i="38" s="1"/>
  <c r="L9" i="38"/>
  <c r="P29" i="38"/>
  <c r="P37" i="38" s="1"/>
  <c r="P17" i="38" s="1"/>
  <c r="I29" i="38"/>
  <c r="I37" i="38" s="1"/>
  <c r="I17" i="38" s="1"/>
  <c r="J29" i="38"/>
  <c r="J37" i="38" s="1"/>
  <c r="J17" i="38" s="1"/>
  <c r="M29" i="38"/>
  <c r="M37" i="38" s="1"/>
  <c r="M17" i="38" s="1"/>
  <c r="N10" i="38"/>
  <c r="N9" i="38" s="1"/>
  <c r="K10" i="38"/>
  <c r="K9" i="38" s="1"/>
  <c r="Q13" i="38"/>
  <c r="S13" i="38" s="1"/>
  <c r="J9" i="38"/>
  <c r="E9" i="38"/>
  <c r="S15" i="38"/>
  <c r="I9" i="38"/>
  <c r="P10" i="38"/>
  <c r="P9" i="38" s="1"/>
  <c r="R10" i="38"/>
  <c r="D29" i="38"/>
  <c r="D37" i="38" s="1"/>
  <c r="O10" i="38"/>
  <c r="O9" i="38" s="1"/>
  <c r="G10" i="38"/>
  <c r="G9" i="38" s="1"/>
  <c r="M10" i="38"/>
  <c r="M9" i="38" s="1"/>
  <c r="E29" i="38"/>
  <c r="J20" i="38" l="1"/>
  <c r="D17" i="38"/>
  <c r="C17" i="46"/>
  <c r="B14" i="46"/>
  <c r="R9" i="38"/>
  <c r="R17" i="38"/>
  <c r="B18" i="46" s="1"/>
  <c r="C10" i="46"/>
  <c r="S11" i="38"/>
  <c r="B10" i="46"/>
  <c r="D9" i="38"/>
  <c r="S16" i="38"/>
  <c r="B11" i="46"/>
  <c r="H20" i="38"/>
  <c r="G40" i="38"/>
  <c r="K20" i="38"/>
  <c r="F20" i="38"/>
  <c r="Q40" i="38"/>
  <c r="N20" i="38"/>
  <c r="L37" i="38"/>
  <c r="L17" i="38" s="1"/>
  <c r="L20" i="38" s="1"/>
  <c r="S14" i="38"/>
  <c r="Q9" i="38"/>
  <c r="Q20" i="38" s="1"/>
  <c r="O17" i="38"/>
  <c r="O40" i="38"/>
  <c r="R40" i="38"/>
  <c r="G20" i="38"/>
  <c r="F40" i="38"/>
  <c r="I40" i="38"/>
  <c r="J40" i="38"/>
  <c r="E37" i="38"/>
  <c r="E17" i="38" s="1"/>
  <c r="C9" i="46"/>
  <c r="M40" i="38"/>
  <c r="P40" i="38"/>
  <c r="M20" i="38"/>
  <c r="N40" i="38"/>
  <c r="I20" i="38"/>
  <c r="H40" i="38"/>
  <c r="S10" i="38"/>
  <c r="P20" i="38"/>
  <c r="K40" i="38"/>
  <c r="D20" i="38" l="1"/>
  <c r="S37" i="38"/>
  <c r="R20" i="38"/>
  <c r="S17" i="38"/>
  <c r="S9" i="38"/>
  <c r="B9" i="46"/>
  <c r="O20" i="38"/>
  <c r="E20" i="38"/>
  <c r="L40" i="38"/>
  <c r="E40" i="38"/>
  <c r="D40" i="38"/>
  <c r="S20" i="38" l="1"/>
  <c r="C20" i="46"/>
  <c r="S40" i="38"/>
  <c r="B17" i="46"/>
</calcChain>
</file>

<file path=xl/sharedStrings.xml><?xml version="1.0" encoding="utf-8"?>
<sst xmlns="http://schemas.openxmlformats.org/spreadsheetml/2006/main" count="1536" uniqueCount="504">
  <si>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</si>
  <si>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</si>
  <si>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</si>
  <si>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</si>
  <si>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</si>
  <si>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</si>
  <si>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</si>
  <si>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</si>
  <si>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</si>
  <si>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</si>
  <si>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</si>
  <si>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</si>
  <si>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4.6 Oppholdstid , ordinære private barnehager</t>
  </si>
  <si>
    <t>Tabell 4.7 Vektede heltidsplasser barnehage</t>
  </si>
  <si>
    <t>Tabell 5.1 Driftstilskudd til familiebarnehager</t>
  </si>
  <si>
    <t>Tabell 5.2 Tiltak etter barnehagelovens kap. V A Spesialpedagogisk hjelp (særskilt tildeling)</t>
  </si>
  <si>
    <t>Tabell 6.1 Integreringstilskudd år 2-5 (særskilt tildeling)</t>
  </si>
  <si>
    <t>Alle beløp i 1000 kr</t>
  </si>
  <si>
    <t>Kriteriefordelt ramme 2025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</si>
  <si>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</si>
  <si>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</si>
  <si>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</si>
  <si>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</si>
  <si>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</si>
  <si>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</si>
  <si>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</si>
  <si>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</si>
  <si>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</si>
  <si>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</si>
  <si>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</si>
  <si>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</si>
  <si>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</si>
  <si>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</si>
  <si>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</si>
  <si>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</si>
  <si>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 Sosiale tjenester</t>
  </si>
  <si>
    <t>FO4B Kvalifiseringsprogram (KVP)</t>
  </si>
  <si>
    <t>FO4C Økonomisk sosialhjelp</t>
  </si>
  <si>
    <t>Inndekking av merforbruk</t>
  </si>
  <si>
    <t>Totalt</t>
  </si>
  <si>
    <t>Tabell 1.2 Sentrale avsetninger 2025</t>
  </si>
  <si>
    <t>Kap. 302 Bosetting og integrering av flyktninger</t>
  </si>
  <si>
    <t>Bosettingstilskudd flyktninger  (art 11) (tilleggsinnstilling)</t>
  </si>
  <si>
    <t>Bosettingstilskudd flyktninger (art 14) (tilleggsinnstilling)</t>
  </si>
  <si>
    <t>Tilskudd flyktninger år 1 UDE (tilleggsinnstilling)</t>
  </si>
  <si>
    <t>Tilskudd til flyktninger (år 2-5)/tiltak flyktninger (tilleggsinnstilling)</t>
  </si>
  <si>
    <t xml:space="preserve">Sum kap. 302 </t>
  </si>
  <si>
    <t xml:space="preserve">Kap. 305 Bydelene - etablering av nye barnehager </t>
  </si>
  <si>
    <t>Etablering kommunale barnehageplasser 2024</t>
  </si>
  <si>
    <t>Etablering private barnehageplasser 2024</t>
  </si>
  <si>
    <t>Etablering kommunale barnehageplasser 2025 (tilleggsinnstilling)</t>
  </si>
  <si>
    <t>Etablering private barnehageplasser 2025 (tilleggsinnstilling)</t>
  </si>
  <si>
    <t>Sum kap. 305</t>
  </si>
  <si>
    <t xml:space="preserve">Kap. 306 Bydelene - diverse barnehagetiltak </t>
  </si>
  <si>
    <t>Språkstimulering førskolebarn</t>
  </si>
  <si>
    <t>Etablering av nye barnehageplasser (planlegging og prosjektering)</t>
  </si>
  <si>
    <t>Avvikling av midlertidige lokaler</t>
  </si>
  <si>
    <t>Økonomisk likebehandling private barnehager</t>
  </si>
  <si>
    <t>Økt deltakelse i barnehagen</t>
  </si>
  <si>
    <t>Kvalitet og kompetanse i barnehagen</t>
  </si>
  <si>
    <t>Tidlig innsats i barnehagen</t>
  </si>
  <si>
    <t>Nasjonal minstesats foreldrebetaling (tilleggsinnstilling)</t>
  </si>
  <si>
    <t>Gratis kjernetid i barnehagen</t>
  </si>
  <si>
    <t>Pilotprosjekt sekstimersdag</t>
  </si>
  <si>
    <t>Foreldreutvalget for barnehager i Oslo</t>
  </si>
  <si>
    <t>Utgifter til Oslo-barn i utenbys barnehager</t>
  </si>
  <si>
    <t>Sum kap. 306 (brutto)</t>
  </si>
  <si>
    <t>Inntekter fra utenbys barn i Oslo-barnehager</t>
  </si>
  <si>
    <t>Sum kap. 306 (netto)</t>
  </si>
  <si>
    <t>Kap. 307 Bydelene - avsetninger arbeid, integrering og sosiale tjenester</t>
  </si>
  <si>
    <t>FO2B Barnevern</t>
  </si>
  <si>
    <t>Kompensasjonsordning for uforutsett omfattende barnevern</t>
  </si>
  <si>
    <t>Kvalitetsreform i barnevernet</t>
  </si>
  <si>
    <t>Sum FO2B Barnvern</t>
  </si>
  <si>
    <t>FO2C Aktivitetstilbud for barn og unge</t>
  </si>
  <si>
    <t>Senter for jobbaktivitet Mortensrud</t>
  </si>
  <si>
    <t>Situasjonsbestemte satsinger ungdom</t>
  </si>
  <si>
    <t>Ungt utenforskap - en til en oppfølging (tilleggsinnstilling)</t>
  </si>
  <si>
    <t xml:space="preserve">Byomfattende ungdomstiltak i bydelene </t>
  </si>
  <si>
    <t>Sum FO2C Aktivitetstilbud for barn og unge</t>
  </si>
  <si>
    <t>FO4 Sosiale tjenester og ytelser</t>
  </si>
  <si>
    <t xml:space="preserve">Levekår, bolig og sosiale tjenester </t>
  </si>
  <si>
    <t>IKT tiltak</t>
  </si>
  <si>
    <t>Oppfølging - utviklingstiltak AIS (tilleggsinnstilling)</t>
  </si>
  <si>
    <t>Sum FO4A Sosiale tjenester og ytelser</t>
  </si>
  <si>
    <t>Sum kap. 307</t>
  </si>
  <si>
    <t>Kap. 308 Bydelene - avsetninger eldre, helse og sosiale tjenester</t>
  </si>
  <si>
    <t xml:space="preserve">Oppfølging av - og prosjekter i bydeler </t>
  </si>
  <si>
    <t>Oppgavefordeling - utredning</t>
  </si>
  <si>
    <t>Digitalisering (tilleggsinnstilling)</t>
  </si>
  <si>
    <t>Responssenter (tilleggsinnstilling)</t>
  </si>
  <si>
    <t>Ufordelt avsetning (tilleggsinnstilling)</t>
  </si>
  <si>
    <t>Nye Familier</t>
  </si>
  <si>
    <t xml:space="preserve">Folkehelsetiltak </t>
  </si>
  <si>
    <t>Ruter aldersvennlig transport</t>
  </si>
  <si>
    <t>Trygg og mangfoldig eldreomsorg (tilleggsinnstilling)</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</si>
  <si>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</si>
  <si>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</si>
  <si>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</si>
  <si>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</si>
  <si>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</si>
  <si>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</si>
  <si>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</si>
  <si>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</si>
  <si>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</si>
  <si>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</si>
  <si>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</si>
  <si>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</si>
  <si>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</si>
  <si>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</si>
  <si>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</si>
  <si>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</si>
  <si>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</si>
  <si>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</si>
  <si>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</si>
  <si>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</si>
  <si>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</si>
  <si>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</si>
  <si>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</si>
  <si>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</si>
  <si>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2024</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</si>
  <si>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</si>
  <si>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</si>
  <si>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</si>
  <si>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</si>
  <si>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</si>
  <si>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</si>
  <si>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endring i løpende pensjonsutgifter</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</si>
  <si>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</si>
  <si>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</si>
  <si>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</si>
  <si>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</si>
  <si>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</si>
  <si>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</si>
  <si>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Bydelsfordelt budsjett 2025</t>
  </si>
  <si>
    <t xml:space="preserve"> - herav spesifiserte rammeendringer*</t>
  </si>
  <si>
    <t xml:space="preserve"> - justering for engangstiltak</t>
  </si>
  <si>
    <t>Velg bydel:</t>
  </si>
  <si>
    <t>Sum bydel</t>
  </si>
  <si>
    <t xml:space="preserve">FO4B KVP </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</si>
  <si>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</si>
  <si>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</si>
  <si>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</si>
  <si>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</si>
  <si>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</si>
  <si>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</si>
  <si>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</si>
  <si>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Barnehager spesielt tilrettelagt for funksjonshemmede barn</t>
  </si>
  <si>
    <t xml:space="preserve">Dynekilen flyktningebarnehage </t>
  </si>
  <si>
    <t>Samisk barnehage</t>
  </si>
  <si>
    <t>Husleie kommunale barnehager etablert t.o.m. 2023 (tilleggsinnstilling)</t>
  </si>
  <si>
    <t>Kapitaltilskudd ikke-kommunale barnehager etablert t.o.m. 2023 (tilleggsinnstilling)</t>
  </si>
  <si>
    <t>Tilskudd til familiebarnehager (tilleggsinnstilling)</t>
  </si>
  <si>
    <t>Tiltak etter Barnehagelovens Kap. V A.</t>
  </si>
  <si>
    <t>Styrking barnevernstillinger sentrum</t>
  </si>
  <si>
    <t>Sentrumsansvar</t>
  </si>
  <si>
    <t>Ekstra styrking skolehelsetjeneste barnetrinnet</t>
  </si>
  <si>
    <t>Nye familier - fra avsetning til særskilt tildeling</t>
  </si>
  <si>
    <t>Ekstra styrking jordmortjenesten</t>
  </si>
  <si>
    <t>Skolehelsetjeneste videregående etter elevtall</t>
  </si>
  <si>
    <t>Helsestasjon for kjønn og seksualitet</t>
  </si>
  <si>
    <t>Helsestasjon for gutter</t>
  </si>
  <si>
    <t>Ferie- og deltidsjobber for unge (øremerket)</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</si>
  <si>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</si>
  <si>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</si>
  <si>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</si>
  <si>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</si>
  <si>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</si>
  <si>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</si>
  <si>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</si>
  <si>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Overdekning avtalefysioterapi</t>
  </si>
  <si>
    <t xml:space="preserve">Tilskudd til leger i spesialisering – trinn 1(LIS1)  turnusleger </t>
  </si>
  <si>
    <t>Fysio-/ ergoterapi Elverhøy og Haukåasen skoler</t>
  </si>
  <si>
    <t>Aktivitetshus Grønlandsleiret</t>
  </si>
  <si>
    <t>Aksept kontaktsenter</t>
  </si>
  <si>
    <t>Ung Arena og psykolog Groruddalen</t>
  </si>
  <si>
    <t>Fengselshelsetjeneste</t>
  </si>
  <si>
    <t>Varmtvannsbasseng Cathinka Guldberg</t>
  </si>
  <si>
    <t>Terapitilbud i basseng (tilleggsinnstilling)</t>
  </si>
  <si>
    <t xml:space="preserve">Marka eldresenter
</t>
  </si>
  <si>
    <t>Aktivitetstid (FO3 kriterier)</t>
  </si>
  <si>
    <t>Kompensasjon private byomfattende  Omsorg+</t>
  </si>
  <si>
    <t>Kompensasjon, leie av omsorgsboliger fra private</t>
  </si>
  <si>
    <t>Kompensasjon for egenbetaling alders- og sykehjem</t>
  </si>
  <si>
    <t>Endring egenandel AFP (tilleggsinnstilling)</t>
  </si>
  <si>
    <t xml:space="preserve">Quo vadis aktivitetssenter
</t>
  </si>
  <si>
    <t>Bo-oppfølgingstiltak</t>
  </si>
  <si>
    <t>Styrket rusomsorg</t>
  </si>
  <si>
    <t xml:space="preserve">Særskilt botilbud
</t>
  </si>
  <si>
    <t>NAV konsulenter i videregående skole</t>
  </si>
  <si>
    <t>Human Trafficking Support (HTSO)</t>
  </si>
  <si>
    <t>Desentraliserte tiltak i bydelene (FO4 sosialtj.)</t>
  </si>
  <si>
    <t>Nettverk etter soning</t>
  </si>
  <si>
    <t>Ruskonsulent for unge</t>
  </si>
  <si>
    <t>Integreringstilskudd år 2-5 (tilleggsinnstilling)</t>
  </si>
  <si>
    <t>Rådgivende enheter for russaker i kommunene</t>
  </si>
  <si>
    <t>Flere i tilrettelagt arbeid</t>
  </si>
  <si>
    <t>Human Trafficking Support Oslo</t>
  </si>
  <si>
    <t>Kriterievekt</t>
  </si>
  <si>
    <t>1. Basistilskudd</t>
  </si>
  <si>
    <t>2. Budsjettandel (drift)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</si>
  <si>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</si>
  <si>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</si>
  <si>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</si>
  <si>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</si>
  <si>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</si>
  <si>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</si>
  <si>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</si>
  <si>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</si>
  <si>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</si>
  <si>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</si>
  <si>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</si>
  <si>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</si>
  <si>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</si>
  <si>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</si>
  <si>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</si>
  <si>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</si>
  <si>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</si>
  <si>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</si>
  <si>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</si>
  <si>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</si>
  <si>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</si>
  <si>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</si>
  <si>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</si>
  <si>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</si>
  <si>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</si>
  <si>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</si>
  <si>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</si>
  <si>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</si>
  <si>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</si>
  <si>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</si>
  <si>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</si>
  <si>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</si>
  <si>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</si>
  <si>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</si>
  <si>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</si>
  <si>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</si>
  <si>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</si>
  <si>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</si>
  <si>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</si>
  <si>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</si>
  <si>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</si>
  <si>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</si>
  <si>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</si>
  <si>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</si>
  <si>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</si>
  <si>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</si>
  <si>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</si>
  <si>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</si>
  <si>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</si>
  <si>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</si>
  <si>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</si>
  <si>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</si>
  <si>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</si>
  <si>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</si>
  <si>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</si>
  <si>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</si>
  <si>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Fordelingsnøkkel FO4A</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</si>
  <si>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</si>
  <si>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</si>
  <si>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</si>
  <si>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</si>
  <si>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</si>
  <si>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</si>
  <si>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</si>
  <si>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</si>
  <si>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</si>
  <si>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</si>
  <si>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</si>
  <si>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Fordelingsnøkkel FO4C </t>
  </si>
  <si>
    <t xml:space="preserve">2. Budsjettandel (drift) - mill. kr </t>
  </si>
  <si>
    <t>1. Vektede heltidsplasser, 0-2 år 15.12.2023</t>
  </si>
  <si>
    <t>2. Vektede heltidsplasser, 3-6 år 15.12.2023</t>
  </si>
  <si>
    <t xml:space="preserve"> - 4A. Antall barn 0-17 år med enslige forsørgere 1.1.2024</t>
  </si>
  <si>
    <t xml:space="preserve"> - 4B. Lavutdanningsindeks 40-49 år 1.1.2024</t>
  </si>
  <si>
    <t>Kriterienøkkel FO2B Barnevern</t>
  </si>
  <si>
    <t>Regnskapsandeler 2023 FO2B Barnevern</t>
  </si>
  <si>
    <t>1. Fødte 2023</t>
  </si>
  <si>
    <t xml:space="preserve"> - 5A. Antall barn 0-17 år med enslige forsørgere 1.1.2024</t>
  </si>
  <si>
    <t xml:space="preserve"> - 5B. Lavutdanningsindeks 40-49 år 1.1.2024</t>
  </si>
  <si>
    <t xml:space="preserve"> - 4A. Antall  - personer 50-66 år 1.1.2024</t>
  </si>
  <si>
    <t xml:space="preserve"> - 4B. Dødelighets-indeks 50-74 år 2016-2022</t>
  </si>
  <si>
    <t xml:space="preserve"> - 7A. Antall personer 67-79 år 1.1.2024</t>
  </si>
  <si>
    <t xml:space="preserve"> - 7B. Korreksjon 67-79 år i andre bydeler  og utenbys 1.1.2024</t>
  </si>
  <si>
    <t xml:space="preserve"> - 7C. Dødelighetsindeks 50-74 år 2016-2022</t>
  </si>
  <si>
    <t xml:space="preserve"> - 8A. Antall ikke gifte 67-79 år 1.1.2024</t>
  </si>
  <si>
    <t xml:space="preserve"> - 8B. Korreksjon 67-79 år i andre bydeler  og utenbys 1.1.2024</t>
  </si>
  <si>
    <t xml:space="preserve"> - 9A. Antall personer 80-89 år 1.1.2024</t>
  </si>
  <si>
    <t xml:space="preserve"> - 9B. Korreksjon 80-89 år i andre bydeler  og utenbys 1.1.2024</t>
  </si>
  <si>
    <t xml:space="preserve"> - 10A. Antall ikke gifte 80-89 år 1.1.2024</t>
  </si>
  <si>
    <t xml:space="preserve"> - 10B. Korreksjon 80-89 år i andre bydeler  og utenbys 1.1.2024</t>
  </si>
  <si>
    <t xml:space="preserve"> - 11A. Antall personer 90+ år 1.1.2024</t>
  </si>
  <si>
    <t xml:space="preserve"> - 11B. Korreksjon 90+ år i andre bydeler  og utenbys 1.1.2024</t>
  </si>
  <si>
    <t xml:space="preserve"> - 13A. Innb. 67+ år med medisinuttak for kreft</t>
  </si>
  <si>
    <t xml:space="preserve"> - 13B. Innb. 67+ år med medisinuttak for lett psykiatri</t>
  </si>
  <si>
    <t xml:space="preserve"> - 13C. Innb. 67+ år med medisinuttak for tung psykiatri</t>
  </si>
  <si>
    <t xml:space="preserve"> - 1A. Antall ikke gifte 20-49 år 1.1.2024</t>
  </si>
  <si>
    <t xml:space="preserve"> - 1B. Lavutdannings-indeks 40-49 år 1.1.2024</t>
  </si>
  <si>
    <t xml:space="preserve"> - 1C. Utflyttings-indeks bydel 1.1.2024</t>
  </si>
  <si>
    <t>Regnskapsandeler 2023, FO4C</t>
  </si>
  <si>
    <t>Antall personer med lav utdanning 40-49 år bydel 1.1.2024</t>
  </si>
  <si>
    <t>Antall personer 40-49 år bydel 1.1.2024</t>
  </si>
  <si>
    <t>Lavutdanningsrate 40-49 år bydel 1.1.2024</t>
  </si>
  <si>
    <t>Lavutdanningsindeks 40-49 år 1.1.2024</t>
  </si>
  <si>
    <t>Kilde: SSB</t>
  </si>
  <si>
    <t>Antall utflyttinger bydel 2023</t>
  </si>
  <si>
    <t>Antall innbyggere 1.1.2024 justert</t>
  </si>
  <si>
    <t>Utflyttingsrate bydel 1.1.2024</t>
  </si>
  <si>
    <t>Utflyttingsindeks bydel 1.1.2024</t>
  </si>
  <si>
    <t>Dødelighetsrate 50-74 år 2016</t>
  </si>
  <si>
    <t>Dødelighetsrate 50-74 år 2017</t>
  </si>
  <si>
    <t>Dødelighetsrate 50-74 år 2018</t>
  </si>
  <si>
    <t>Dødelighetsrate 50-74 år 2019</t>
  </si>
  <si>
    <t>Dødelighetsrate 50-74 år 2020</t>
  </si>
  <si>
    <t>Dødelighetsrate 50-74 år 2021</t>
  </si>
  <si>
    <t>Dødelighetsrate 50-74 år 2022</t>
  </si>
  <si>
    <t>Dødelighetsrate 50-74 år 2016-2022</t>
  </si>
  <si>
    <t>Dødelighetsindeks 50-74 år 2016-2022</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</si>
  <si>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</si>
  <si>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</si>
  <si>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</si>
  <si>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</si>
  <si>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</si>
  <si>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</si>
  <si>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</si>
  <si>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</si>
  <si>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</si>
  <si>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</si>
  <si>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</si>
  <si>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</si>
  <si>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</si>
  <si>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</si>
  <si>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</si>
  <si>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</si>
  <si>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</si>
  <si>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</si>
  <si>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</si>
  <si>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</si>
  <si>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</si>
  <si>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</si>
  <si>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</si>
  <si>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2024</t>
  </si>
  <si>
    <t>Satser for driftstilskudd i 2025</t>
  </si>
  <si>
    <t>Sum driftstilskudd 2025</t>
  </si>
  <si>
    <t>I familiebarnehager er det kun heltidsplasser pr. 15.12.2023</t>
  </si>
  <si>
    <t>Vekt</t>
  </si>
  <si>
    <t>Antall barn 1-5 år 1.1.2024</t>
  </si>
  <si>
    <t>Barn med grunn- og/eller hjelpestønad 0-5 år, snitt 2021-2023</t>
  </si>
  <si>
    <t>Antall barn med vedvarende lavinntekt 2-5 år, 2020-2022</t>
  </si>
  <si>
    <t>Fordelingsnøkkel</t>
  </si>
  <si>
    <t>Tildeling 2025</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</si>
  <si>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</si>
  <si>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</si>
  <si>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</si>
  <si>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</si>
  <si>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</si>
  <si>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</si>
  <si>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</si>
  <si>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</si>
  <si>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</si>
  <si>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</si>
  <si>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</si>
  <si>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</si>
  <si>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</si>
  <si>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</si>
  <si>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</si>
  <si>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</si>
  <si>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</si>
  <si>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</si>
  <si>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</si>
  <si>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</si>
  <si>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</si>
  <si>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</si>
  <si>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</si>
  <si>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</si>
  <si>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</si>
  <si>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</si>
  <si>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</si>
  <si>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</si>
  <si>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</si>
  <si>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</si>
  <si>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</si>
  <si>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Sak 1</t>
  </si>
  <si>
    <t>År 2 - Kvote 2024</t>
  </si>
  <si>
    <t>Personer --&gt;</t>
  </si>
  <si>
    <t>År 2 - Allerede bosatt per 30.08.24</t>
  </si>
  <si>
    <t>År 2 - Anslått bosatte proporsonalt etter gjenstående kvote</t>
  </si>
  <si>
    <t>År 2 - anslag (1232)</t>
  </si>
  <si>
    <t>År 3</t>
  </si>
  <si>
    <t>År 4</t>
  </si>
  <si>
    <t>År 5</t>
  </si>
  <si>
    <t>Integreringstilskudd fordelt som særskilt tildeling</t>
  </si>
  <si>
    <t>Beløp --&gt;</t>
  </si>
  <si>
    <t>Anslag for år 2 settes til bosettingstall per 30.08, hvis bosettingstallet overstiger kvoten for hele 2024. Dette gjelder kun Alna.</t>
  </si>
  <si>
    <t>Kriteriefordelt ramme 2024 ekskl. lønns- og prisjustering</t>
  </si>
  <si>
    <t>Tabell 1.2 Sentrale avsetninger 2024</t>
  </si>
  <si>
    <t>Kap. 303 Bydelene - avsetninger barn og unge</t>
  </si>
  <si>
    <t>Sosialagenter (forlik)</t>
  </si>
  <si>
    <t>Oppgradering/vedlikehold fagsystemer (forlik)</t>
  </si>
  <si>
    <t>Kompetanseheving - negativ sosial kontrol mv. (forlik)</t>
  </si>
  <si>
    <t xml:space="preserve">Sum kap. 303 </t>
  </si>
  <si>
    <t>Etablering kommunale barnehageplasser 2023</t>
  </si>
  <si>
    <t>Etablering private barnehageplasser 2023</t>
  </si>
  <si>
    <t>Utdanning av assistenter til barnehagelærere</t>
  </si>
  <si>
    <t>Økonomisk likebehandling private barnehager (forlik)</t>
  </si>
  <si>
    <t>Tidlig innsats i barnehagen, inkludert økt grunnbemanning</t>
  </si>
  <si>
    <t>Nasjonal minstesats foreldrebetaling</t>
  </si>
  <si>
    <t>Bosettingstilskudd flyktninger  (art 11)</t>
  </si>
  <si>
    <t>Bosettingstilskudd flyktninger (art 14)</t>
  </si>
  <si>
    <t>Tilskudd flyktninger år 1 UDE</t>
  </si>
  <si>
    <t>Tilskudd til flyktninger (år 2-5)/tiltak flyktninger</t>
  </si>
  <si>
    <t>Arbeid til alle - arbeidsrettede tiltak i bydelene</t>
  </si>
  <si>
    <t>Arbeid til alle - flere i arbeid</t>
  </si>
  <si>
    <t>Oppfølging - utviklingstiltak AIS (forlik)</t>
  </si>
  <si>
    <t>Utviklingstiltak bydelene</t>
  </si>
  <si>
    <t xml:space="preserve">Digitalisering </t>
  </si>
  <si>
    <t>Ufordelt avsetning (forlik)</t>
  </si>
  <si>
    <t>Helsestasjon og skoleheletjeneste</t>
  </si>
  <si>
    <t>Rosa busser utvides til Stovner og Grorud (forlik)</t>
  </si>
  <si>
    <t xml:space="preserve">Trygg og mangfoldig eldreomsorg </t>
  </si>
  <si>
    <t>Heltidskultur</t>
  </si>
  <si>
    <t>Terapibad/varmtvannsbad</t>
  </si>
  <si>
    <t>Bydelsfordelt Dok3 2023</t>
  </si>
  <si>
    <t xml:space="preserve"> - herav kompensasjon for endring i løpende pensjonsutgifter</t>
  </si>
  <si>
    <t>Bydelsfordelt budsjett 2024</t>
  </si>
  <si>
    <t>Nordmarka vel (øremerket)</t>
  </si>
  <si>
    <t>Styrking av arbeid med informasjonssikkerhet og personvern - (ett årsverk i hver bydel med halvårseffekt)</t>
  </si>
  <si>
    <t>Husleie kommunale barnehager etablert t.o.m. 2022</t>
  </si>
  <si>
    <t>Kapitaltilskudd ikke-kommunale barnehager etablert t.o.m. 2022</t>
  </si>
  <si>
    <t>Tilskudd til familiebarnehager</t>
  </si>
  <si>
    <t>Redusert pensjonspåslag for enkeltstående private barnehager (ny)</t>
  </si>
  <si>
    <t>Kompensasjon ny bemanningsavtale</t>
  </si>
  <si>
    <t>Skolehelsetjeneste ungdomstrinn etter elevtall</t>
  </si>
  <si>
    <t xml:space="preserve">Helsestasjon mot barneskoler Tøyen-avtalen </t>
  </si>
  <si>
    <t>Ettervirkninger av pandemien, styrking av helsestasjoner, skolehelsetjenesten mv.</t>
  </si>
  <si>
    <t>Kløverveien barnepark (øremerket)</t>
  </si>
  <si>
    <t xml:space="preserve">Aksept kontaktsenter (øremerket) </t>
  </si>
  <si>
    <t>Egenandel AFP</t>
  </si>
  <si>
    <t>Ekstra årsverk lavterskeltiltak psykisk helse (øremerket)</t>
  </si>
  <si>
    <t>Terapitilbud i basseng</t>
  </si>
  <si>
    <t>Ekstra aktivitetstilbud seniorsentre (øremerket) (FO3 - eldre kriterier)</t>
  </si>
  <si>
    <t>Lovfestet rett til barnekoordinator</t>
  </si>
  <si>
    <t>Styrking av frisklivssentralene (øremerket)</t>
  </si>
  <si>
    <t>Klinisk ernæringsfysiolog i hjemmetjenesten - ett fast årsverk med halvårseffekt</t>
  </si>
  <si>
    <t>Bo-oppfølgingstiltak (øremerket)</t>
  </si>
  <si>
    <t>Styrket rusomsorg (øremerket)</t>
  </si>
  <si>
    <t>Desentraliserte tiltak i bydelene (øremerket) (FO4 sosialtj.)</t>
  </si>
  <si>
    <t>Integreringstilskudd år 2-5</t>
  </si>
  <si>
    <t>Flere i tilrettelagt arbeid (øremerket)</t>
  </si>
  <si>
    <t>2. Innbyggere,  justert</t>
  </si>
  <si>
    <t>Tabell 4.1 Datagrunnlag for kriterieandeler (nye kriterieverdier)</t>
  </si>
  <si>
    <t xml:space="preserve"> - 2A. Antall innbyggere 01.01.2023</t>
  </si>
  <si>
    <t xml:space="preserve"> - 2A. Antall innbyggere 01.01.2024</t>
  </si>
  <si>
    <t xml:space="preserve"> - 2B. Korreksjon 67+ år i andre bydeler  og utenbys 01.01.2023</t>
  </si>
  <si>
    <t xml:space="preserve"> - 2B. Korreksjon 67+ år i andre bydeler  og utenbys 01.01.2024</t>
  </si>
  <si>
    <t>1. Vektede heltidsplasser, 0-2 år 15.12.2022</t>
  </si>
  <si>
    <t>2. Vektede heltidsplasser, 3-6 år 15.12.2022</t>
  </si>
  <si>
    <t xml:space="preserve"> - 4A. Antall barn 0-17 år med enslige forsørgere 1.1.2023</t>
  </si>
  <si>
    <t xml:space="preserve"> - 4B. Lavutdanningsindeks 40-49 år 1.1.2023</t>
  </si>
  <si>
    <t>Regnskapsandeler 2022 FO2B Barnevern</t>
  </si>
  <si>
    <t>1. Fødte 2022</t>
  </si>
  <si>
    <t xml:space="preserve"> - 5A. Antall barn 0-17 år med enslige forsørgere 1.1.2023</t>
  </si>
  <si>
    <t xml:space="preserve"> - 5B. Lavutdanningsindeks 40-49 år 1.1.2023</t>
  </si>
  <si>
    <t xml:space="preserve"> - 4A. Antall  - personer 50-66 år 1.1.2023</t>
  </si>
  <si>
    <t xml:space="preserve"> - 4B. Dødelighets-indeks 50-74 år 2015-2021</t>
  </si>
  <si>
    <t xml:space="preserve"> - 7A. Antall personer 67-79 år 1.1.2023</t>
  </si>
  <si>
    <t xml:space="preserve"> - 7B. Korreksjon 67-79 år i andre bydeler  og utenbys 1.1.2023</t>
  </si>
  <si>
    <t xml:space="preserve"> - 7C. Dødelighetsindeks 50-74 år 2015-2021</t>
  </si>
  <si>
    <t xml:space="preserve"> - 8A. Antall ikke gifte 67-79 år 1.1.2023</t>
  </si>
  <si>
    <t xml:space="preserve"> - 8B. Korreksjon 67-79 år i andre bydeler  og utenbys 1.1.2023</t>
  </si>
  <si>
    <t xml:space="preserve"> - 9A. Antall personer 80-89 år 1.1.2023</t>
  </si>
  <si>
    <t xml:space="preserve"> - 9B. Korreksjon 80-89 år i andre bydeler  og utenbys 1.1.2023</t>
  </si>
  <si>
    <t xml:space="preserve"> - 10A. Antall ikke gifte 80-89 år 1.1.2023</t>
  </si>
  <si>
    <t xml:space="preserve"> - 10B. Korreksjon 80-89 år i andre bydeler  og utenbys 1.1.2023</t>
  </si>
  <si>
    <t xml:space="preserve"> - 11A. Antall personer 90+ år 1.1.2023</t>
  </si>
  <si>
    <t xml:space="preserve"> - 11B. Korreksjon 90+ år i andre bydeler  og utenbys 1.1.2023</t>
  </si>
  <si>
    <t xml:space="preserve"> - 1A. Antall ikke gifte 20-49 år 1.1.2023</t>
  </si>
  <si>
    <t xml:space="preserve"> - 1B. Lavutdannings-indeks 40-49 år 1.1.2023</t>
  </si>
  <si>
    <t xml:space="preserve"> - 1C. Utflyttings-indeks bydel 1.1.2023</t>
  </si>
  <si>
    <t>Regnskapsandeler 2022, FO4C</t>
  </si>
  <si>
    <t>Antall personer med lav utdanning 40-49 år bydel 1.1.2023</t>
  </si>
  <si>
    <t>Antall personer 40-49 år bydel 1.1.2023</t>
  </si>
  <si>
    <t>Lavutdanningsrate 40-49 år bydel 1.1.2023</t>
  </si>
  <si>
    <t>Lavutdanningsindeks 40-49 år 1.1.2023</t>
  </si>
  <si>
    <t>Antall utflyttinger bydel 2022</t>
  </si>
  <si>
    <t>Antall innbyggere 1.1.2023 justert</t>
  </si>
  <si>
    <t>Utflyttingsrate bydel 1.1.2023</t>
  </si>
  <si>
    <t>Utflyttingsindeks bydel 1.1.2023</t>
  </si>
  <si>
    <t>Dødelighetsrate 50-74 år 2015</t>
  </si>
  <si>
    <t>Dødelighetsrate 50-74 år 2015-2021</t>
  </si>
  <si>
    <t>Dødelighetsindeks 50-74 år 2015-2021</t>
  </si>
  <si>
    <t>Barnetallene for ordinære private barnehager i Bydel St. Hanshaugen inkluderer 1 barn 0-2 år med heltidsplass og 1 barn 0-2 år med avtalt oppholdstid 33-40 timer per uke som ved en inkurie ikke ble rapportert i årsmeldingene per 15.12.2022.</t>
  </si>
  <si>
    <t>Satser for driftstilskudd i 2023</t>
  </si>
  <si>
    <t>Sum driftstilskudd 2024</t>
  </si>
  <si>
    <t>I familiebarnehager er det kun heltidsplasser pr. 15.12.2022</t>
  </si>
  <si>
    <t>Antall barn 1-5 år 1.1.2023</t>
  </si>
  <si>
    <t>Barn med grunn- og/eller hjelpestønad 0-5 år, snitt 2020-2022</t>
  </si>
  <si>
    <t>Antall barn med vedvarende lavinntekt 2-5 år, 2019-2021</t>
  </si>
  <si>
    <t>Tildeling 2024</t>
  </si>
  <si>
    <t>År 2 - Kvote 2023</t>
  </si>
  <si>
    <t>År 2 - Allerede bosatt per 10.10.23</t>
  </si>
  <si>
    <t>År 2 - anslag (1500)</t>
  </si>
  <si>
    <t>Ungt utenforskap - sosialagenter (forlik)</t>
  </si>
  <si>
    <t>Satsing fritidsklubber i bydelene (forlik)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</si>
</sst>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 numFmtId="182" formatCode="0.000000000000"/>
    <numFmt numFmtId="183" formatCode="###,###,###,##0"/>
  </numFmts>
  <fonts count="44"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sz val="10"/>
      <color rgb="FF0070C0"/>
      <name val="Oslo Sans Office"/>
    </font>
    <font>
      <sz val="9"/>
      <color rgb="FF0070C0"/>
      <name val="Oslo Sans Office"/>
    </font>
    <font>
      <b/>
      <sz val="10"/>
      <color rgb="FF2C2C2C"/>
      <name val="Oslo Sans Office"/>
    </font>
    <font>
      <sz val="10"/>
      <color rgb="FF2C2C2C"/>
      <name val="Oslo Sans Office"/>
    </font>
    <font>
      <sz val="11"/>
      <color rgb="FF000000"/>
      <name val="Aptos Narrow"/>
      <family val="2"/>
    </font>
  </fonts>
  <fills count="36">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bgColor theme="0"/>
      </patternFill>
    </fill>
    <fill>
      <patternFill patternType="solid">
        <fgColor rgb="FFD9D9D9"/>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1" tint="0.89999084444715716"/>
        <bgColor theme="0"/>
      </patternFill>
    </fill>
    <fill>
      <patternFill patternType="solid">
        <fgColor theme="8" tint="0.79998168889431442"/>
        <bgColor indexed="64"/>
      </patternFill>
    </fill>
    <fill>
      <patternFill patternType="solid">
        <fgColor rgb="FFFFE7E3"/>
        <bgColor rgb="FF000000"/>
      </patternFill>
    </fill>
  </fills>
  <borders count="26">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32">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166" fontId="23" fillId="15" borderId="10" xfId="0" applyNumberFormat="1" applyFont="1" applyFill="1" applyBorder="1"/>
    <xf numFmtId="3" fontId="24" fillId="15" borderId="0" xfId="0" applyNumberFormat="1" applyFont="1" applyFill="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xf numFmtId="171" fontId="24" fillId="0" borderId="0" xfId="0" applyNumberFormat="1" applyFont="1"/>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79"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22" fillId="19"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1" fillId="15" borderId="8" xfId="0" applyFont="1" applyFill="1" applyBorder="1"/>
    <xf numFmtId="3" fontId="21" fillId="15" borderId="8" xfId="0" applyNumberFormat="1"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0" fontId="22" fillId="15" borderId="8" xfId="0" applyFont="1" applyFill="1" applyBorder="1"/>
    <xf numFmtId="3" fontId="24" fillId="15" borderId="8" xfId="0" applyNumberFormat="1" applyFont="1" applyFill="1" applyBorder="1"/>
    <xf numFmtId="0" fontId="0" fillId="15" borderId="0" xfId="0" applyFill="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71" fontId="24" fillId="0" borderId="0" xfId="1" applyNumberFormat="1" applyFont="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39" fillId="20" borderId="0" xfId="0" applyFont="1" applyFill="1"/>
    <xf numFmtId="0" fontId="42" fillId="19" borderId="0" xfId="0" applyFont="1" applyFill="1"/>
    <xf numFmtId="0" fontId="41" fillId="19" borderId="8" xfId="0" applyFont="1" applyFill="1" applyBorder="1" applyAlignment="1">
      <alignment vertical="top" wrapText="1"/>
    </xf>
    <xf numFmtId="0" fontId="41" fillId="19" borderId="4" xfId="0" applyFont="1" applyFill="1" applyBorder="1" applyAlignment="1">
      <alignment vertical="top" wrapText="1"/>
    </xf>
    <xf numFmtId="0" fontId="21" fillId="15" borderId="8" xfId="0" applyFont="1" applyFill="1" applyBorder="1" applyAlignment="1">
      <alignment horizontal="left"/>
    </xf>
    <xf numFmtId="171" fontId="24" fillId="15" borderId="25" xfId="1" applyNumberFormat="1" applyFont="1" applyFill="1" applyBorder="1"/>
    <xf numFmtId="171" fontId="24" fillId="15" borderId="8" xfId="1" applyNumberFormat="1" applyFont="1" applyFill="1" applyBorder="1"/>
    <xf numFmtId="0" fontId="42" fillId="29" borderId="8" xfId="0" applyFont="1" applyFill="1" applyBorder="1"/>
    <xf numFmtId="0" fontId="41" fillId="29" borderId="0" xfId="0" applyFont="1" applyFill="1"/>
    <xf numFmtId="3" fontId="41" fillId="29" borderId="0" xfId="0" applyNumberFormat="1" applyFont="1" applyFill="1"/>
    <xf numFmtId="0" fontId="42" fillId="29" borderId="0" xfId="0" applyFont="1" applyFill="1"/>
    <xf numFmtId="3" fontId="42" fillId="29" borderId="0" xfId="0" applyNumberFormat="1" applyFont="1" applyFill="1"/>
    <xf numFmtId="166" fontId="42" fillId="29" borderId="0" xfId="1" applyNumberFormat="1" applyFont="1" applyFill="1" applyBorder="1"/>
    <xf numFmtId="166" fontId="42" fillId="29" borderId="0" xfId="0" applyNumberFormat="1" applyFont="1" applyFill="1"/>
    <xf numFmtId="0" fontId="42" fillId="29" borderId="4" xfId="0" applyFont="1" applyFill="1" applyBorder="1"/>
    <xf numFmtId="0" fontId="41" fillId="29" borderId="7" xfId="0" applyFont="1" applyFill="1" applyBorder="1"/>
    <xf numFmtId="3" fontId="41" fillId="29" borderId="7" xfId="0" applyNumberFormat="1" applyFont="1" applyFill="1" applyBorder="1"/>
    <xf numFmtId="166" fontId="0" fillId="0" borderId="0" xfId="1" applyNumberFormat="1" applyFont="1"/>
    <xf numFmtId="166" fontId="0" fillId="0" borderId="0" xfId="0" applyNumberFormat="1"/>
    <xf numFmtId="176" fontId="23" fillId="15" borderId="6" xfId="1" applyNumberFormat="1" applyFont="1" applyFill="1" applyBorder="1"/>
    <xf numFmtId="166" fontId="37" fillId="15" borderId="7" xfId="1" applyNumberFormat="1" applyFont="1" applyFill="1" applyBorder="1" applyAlignment="1">
      <alignment horizontal="left"/>
    </xf>
    <xf numFmtId="166" fontId="38" fillId="15" borderId="0" xfId="1" applyNumberFormat="1" applyFont="1" applyFill="1" applyBorder="1" applyAlignment="1">
      <alignment horizontal="left"/>
    </xf>
    <xf numFmtId="0" fontId="40" fillId="20" borderId="0" xfId="0" applyFont="1" applyFill="1"/>
    <xf numFmtId="166" fontId="21" fillId="15" borderId="10" xfId="1" applyNumberFormat="1" applyFont="1" applyFill="1" applyBorder="1"/>
    <xf numFmtId="164" fontId="22" fillId="0" borderId="0" xfId="0" applyNumberFormat="1" applyFont="1"/>
    <xf numFmtId="171" fontId="22" fillId="20" borderId="7" xfId="1" applyNumberFormat="1" applyFont="1" applyFill="1" applyBorder="1" applyAlignment="1"/>
    <xf numFmtId="166" fontId="22" fillId="20" borderId="7" xfId="1" applyNumberFormat="1" applyFont="1" applyFill="1" applyBorder="1" applyAlignment="1"/>
    <xf numFmtId="166" fontId="22" fillId="20" borderId="4" xfId="1042" applyNumberFormat="1" applyFont="1" applyFill="1" applyBorder="1" applyAlignment="1"/>
    <xf numFmtId="171" fontId="22" fillId="20" borderId="4" xfId="1042" applyNumberFormat="1" applyFont="1" applyFill="1" applyBorder="1" applyAlignment="1"/>
    <xf numFmtId="182" fontId="24" fillId="0" borderId="0" xfId="0" applyNumberFormat="1" applyFont="1"/>
    <xf numFmtId="165" fontId="22" fillId="20" borderId="0" xfId="0" applyNumberFormat="1" applyFont="1" applyFill="1"/>
    <xf numFmtId="0" fontId="24" fillId="15" borderId="0" xfId="1" applyNumberFormat="1" applyFont="1" applyFill="1"/>
    <xf numFmtId="3" fontId="22" fillId="30" borderId="0" xfId="34326" applyNumberFormat="1" applyFont="1" applyFill="1"/>
    <xf numFmtId="166" fontId="22" fillId="30" borderId="0" xfId="1" applyNumberFormat="1" applyFont="1" applyFill="1"/>
    <xf numFmtId="166" fontId="24" fillId="0" borderId="0" xfId="1" applyNumberFormat="1" applyFont="1"/>
    <xf numFmtId="166" fontId="22" fillId="15" borderId="0" xfId="1" applyNumberFormat="1" applyFont="1" applyFill="1"/>
    <xf numFmtId="0" fontId="24" fillId="15" borderId="18" xfId="0" applyFont="1" applyFill="1" applyBorder="1"/>
    <xf numFmtId="0" fontId="31" fillId="15" borderId="0" xfId="0" applyFont="1" applyFill="1"/>
    <xf numFmtId="166" fontId="22" fillId="20" borderId="0" xfId="1" applyNumberFormat="1" applyFont="1" applyFill="1" applyBorder="1" applyAlignment="1">
      <alignment horizontal="right"/>
    </xf>
    <xf numFmtId="0" fontId="31" fillId="31" borderId="0" xfId="0" applyFont="1" applyFill="1"/>
    <xf numFmtId="166" fontId="31" fillId="31" borderId="0" xfId="1" applyNumberFormat="1" applyFont="1" applyFill="1" applyBorder="1"/>
    <xf numFmtId="166" fontId="31" fillId="31" borderId="0" xfId="1" applyNumberFormat="1" applyFont="1" applyFill="1" applyBorder="1" applyAlignment="1">
      <alignment horizontal="right"/>
    </xf>
    <xf numFmtId="166" fontId="31" fillId="31" borderId="0" xfId="1" applyNumberFormat="1" applyFont="1" applyFill="1" applyBorder="1" applyAlignment="1"/>
    <xf numFmtId="167" fontId="31" fillId="31" borderId="0" xfId="1" applyNumberFormat="1" applyFont="1" applyFill="1" applyBorder="1" applyAlignment="1"/>
    <xf numFmtId="0" fontId="24" fillId="32" borderId="0" xfId="0" applyFont="1" applyFill="1"/>
    <xf numFmtId="166" fontId="24" fillId="32" borderId="0" xfId="1" applyNumberFormat="1" applyFont="1" applyFill="1"/>
    <xf numFmtId="0" fontId="22" fillId="32" borderId="18" xfId="0" applyFont="1" applyFill="1" applyBorder="1"/>
    <xf numFmtId="0" fontId="22" fillId="32" borderId="0" xfId="0" applyFont="1" applyFill="1"/>
    <xf numFmtId="183" fontId="24" fillId="0" borderId="0" xfId="0" applyNumberFormat="1" applyFont="1"/>
    <xf numFmtId="3" fontId="42" fillId="33" borderId="0" xfId="0" applyNumberFormat="1" applyFont="1" applyFill="1"/>
    <xf numFmtId="0" fontId="42" fillId="33" borderId="0" xfId="0" applyFont="1" applyFill="1"/>
    <xf numFmtId="166" fontId="21" fillId="15" borderId="10" xfId="0" applyNumberFormat="1" applyFont="1" applyFill="1" applyBorder="1"/>
    <xf numFmtId="3" fontId="21" fillId="15" borderId="6" xfId="0" applyNumberFormat="1" applyFont="1" applyFill="1" applyBorder="1"/>
    <xf numFmtId="0" fontId="22" fillId="34" borderId="0" xfId="0" applyFont="1" applyFill="1"/>
    <xf numFmtId="166" fontId="24" fillId="34" borderId="0" xfId="1" applyNumberFormat="1" applyFont="1" applyFill="1"/>
    <xf numFmtId="176" fontId="43" fillId="35" borderId="0" xfId="0" applyNumberFormat="1" applyFont="1" applyFill="1"/>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4" fillId="15" borderId="21" xfId="0" applyNumberFormat="1" applyFont="1" applyFill="1" applyBorder="1"/>
    <xf numFmtId="166" fontId="21" fillId="26" borderId="1" xfId="1" applyNumberFormat="1" applyFont="1" applyFill="1" applyBorder="1" applyAlignment="1">
      <alignment horizontal="left"/>
    </xf>
    <xf numFmtId="0" fontId="24" fillId="15" borderId="21" xfId="0" applyFont="1" applyFill="1" applyBorder="1"/>
    <xf numFmtId="0" fontId="24" fillId="0" borderId="4" xfId="0" applyFont="1" applyBorder="1"/>
    <xf numFmtId="0" fontId="21" fillId="26" borderId="1" xfId="0" applyFont="1" applyFill="1" applyBorder="1" applyAlignment="1">
      <alignment horizontal="left"/>
    </xf>
    <xf numFmtId="0" fontId="22" fillId="26" borderId="10" xfId="0" applyFont="1" applyFill="1" applyBorder="1" applyAlignment="1">
      <alignment horizontal="left" wrapText="1"/>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4" fillId="15" borderId="0" xfId="0" applyFont="1" applyFill="1"/>
    <xf numFmtId="165" fontId="21" fillId="24" borderId="1" xfId="2" applyNumberFormat="1" applyFont="1" applyFill="1" applyBorder="1" applyAlignment="1">
      <alignment horizontal="left"/>
    </xf>
    <xf numFmtId="0" fontId="24" fillId="15" borderId="8" xfId="0" applyFont="1" applyFill="1" applyBorder="1"/>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2" fillId="22" borderId="10" xfId="2" applyFont="1" applyFill="1" applyBorder="1" applyAlignment="1">
      <alignment horizontal="left"/>
    </xf>
    <xf numFmtId="165" fontId="22" fillId="26" borderId="10" xfId="0" applyNumberFormat="1" applyFont="1" applyFill="1" applyBorder="1" applyAlignment="1">
      <alignment vertical="top"/>
    </xf>
    <xf numFmtId="0" fontId="24" fillId="15" borderId="20" xfId="0" applyFont="1" applyFill="1" applyBorder="1" applyAlignment="1">
      <alignment vertical="top"/>
    </xf>
    <xf numFmtId="165" fontId="22" fillId="15" borderId="4" xfId="0" applyNumberFormat="1" applyFont="1" applyFill="1" applyBorder="1" applyAlignment="1">
      <alignment vertical="top"/>
    </xf>
    <xf numFmtId="165" fontId="22" fillId="15" borderId="7" xfId="0" applyNumberFormat="1" applyFont="1" applyFill="1" applyBorder="1" applyAlignment="1">
      <alignment vertical="top"/>
    </xf>
    <xf numFmtId="165" fontId="22" fillId="15" borderId="21" xfId="0" applyNumberFormat="1" applyFont="1" applyFill="1" applyBorder="1" applyAlignment="1">
      <alignment vertical="top"/>
    </xf>
    <xf numFmtId="165" fontId="21" fillId="26" borderId="1" xfId="0" applyNumberFormat="1" applyFont="1" applyFill="1" applyBorder="1" applyAlignment="1">
      <alignment vertical="top"/>
    </xf>
    <xf numFmtId="165" fontId="22" fillId="28" borderId="10" xfId="2" applyNumberFormat="1" applyFont="1" applyFill="1" applyBorder="1" applyAlignment="1">
      <alignment vertical="top"/>
    </xf>
    <xf numFmtId="0" fontId="24" fillId="15" borderId="21" xfId="0"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0" fontId="22" fillId="20" borderId="7" xfId="0" applyFont="1" applyFill="1" applyBorder="1"/>
    <xf numFmtId="165" fontId="22" fillId="24" borderId="10" xfId="2" applyNumberFormat="1" applyFont="1" applyFill="1" applyBorder="1" applyAlignment="1">
      <alignment horizontal="left"/>
    </xf>
    <xf numFmtId="165" fontId="21" fillId="25" borderId="1" xfId="2" applyNumberFormat="1" applyFont="1" applyFill="1" applyBorder="1" applyAlignment="1">
      <alignment vertical="top"/>
    </xf>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30" fillId="15" borderId="21" xfId="0" applyNumberFormat="1"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165" fontId="22" fillId="15" borderId="7" xfId="2"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2" fillId="23" borderId="7" xfId="2" applyFont="1" applyFill="1" applyBorder="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0" fontId="22" fillId="15" borderId="7" xfId="2" applyFont="1" applyFill="1" applyBorder="1"/>
    <xf numFmtId="165" fontId="22" fillId="22" borderId="10" xfId="2" applyNumberFormat="1"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0" fontId="24" fillId="15" borderId="20" xfId="0" applyFont="1" applyFill="1" applyBorder="1"/>
    <xf numFmtId="0" fontId="22" fillId="15" borderId="4" xfId="0" applyFont="1" applyFill="1" applyBorder="1"/>
    <xf numFmtId="0" fontId="22" fillId="15" borderId="7" xfId="0" applyFont="1" applyFill="1" applyBorder="1"/>
    <xf numFmtId="0" fontId="22" fillId="26" borderId="10" xfId="0" applyFont="1" applyFill="1" applyBorder="1" applyAlignment="1">
      <alignment horizontal="left"/>
    </xf>
    <xf numFmtId="0" fontId="22" fillId="19" borderId="7" xfId="0" applyFont="1" applyFill="1" applyBorder="1"/>
    <xf numFmtId="0" fontId="22" fillId="15" borderId="21" xfId="0" applyFont="1" applyFill="1" applyBorder="1"/>
    <xf numFmtId="0" fontId="30" fillId="15" borderId="21" xfId="0" applyFont="1" applyFill="1" applyBorder="1"/>
    <xf numFmtId="0" fontId="22" fillId="24" borderId="7" xfId="2" applyFont="1" applyFill="1" applyBorder="1"/>
    <xf numFmtId="0" fontId="22" fillId="23" borderId="19" xfId="2" applyFont="1" applyFill="1" applyBorder="1"/>
    <xf numFmtId="0" fontId="24" fillId="15" borderId="9" xfId="0" applyFont="1" applyFill="1" applyBorder="1"/>
    <xf numFmtId="165" fontId="22" fillId="15" borderId="7" xfId="15" applyNumberFormat="1" applyFont="1" applyFill="1" applyBorder="1"/>
    <xf numFmtId="0" fontId="24" fillId="15" borderId="7" xfId="0" applyFont="1" applyFill="1" applyBorder="1"/>
    <xf numFmtId="0" fontId="22" fillId="23" borderId="10" xfId="2" applyFont="1" applyFill="1" applyBorder="1"/>
    <xf numFmtId="0" fontId="22" fillId="15" borderId="21" xfId="2" applyFont="1" applyFill="1" applyBorder="1"/>
    <xf numFmtId="0" fontId="24" fillId="15" borderId="22" xfId="0" applyFont="1" applyFill="1" applyBorder="1"/>
    <xf numFmtId="0" fontId="22" fillId="22" borderId="10" xfId="2" applyFont="1" applyFill="1" applyBorder="1"/>
    <xf numFmtId="0" fontId="22" fillId="15" borderId="10" xfId="2"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alignment horizontal="left"/>
    </xf>
    <xf numFmtId="0" fontId="24" fillId="15" borderId="4" xfId="0" applyFont="1" applyFill="1" applyBorder="1"/>
    <xf numFmtId="0" fontId="23" fillId="15" borderId="6" xfId="0" applyFont="1" applyFill="1" applyBorder="1"/>
    <xf numFmtId="0" fontId="24" fillId="15" borderId="0" xfId="0" applyFont="1" applyFill="1" applyAlignment="1">
      <alignment horizontal="left"/>
    </xf>
    <xf numFmtId="0" fontId="23" fillId="15" borderId="0" xfId="0" applyFont="1" applyFill="1"/>
    <xf numFmtId="0" fontId="41" fillId="19" borderId="8" xfId="0" applyFont="1" applyFill="1" applyBorder="1" applyAlignment="1">
      <alignment vertical="top" wrapText="1"/>
    </xf>
    <xf numFmtId="0" fontId="41" fillId="19" borderId="4" xfId="0" applyFont="1" applyFill="1" applyBorder="1" applyAlignment="1">
      <alignment vertical="top" wrapText="1"/>
    </xf>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4">
    <dxf>
      <font>
        <color rgb="FF9C0006"/>
      </font>
    </dxf>
    <dxf>
      <font>
        <color rgb="FF9C0006"/>
      </font>
      <fill>
        <patternFill>
          <bgColor rgb="FFFFC7CE"/>
        </patternFill>
      </fill>
    </dxf>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Fra budsjettet for 2025 sorteres endringer i løpende pensjonsutgifter under denne kategorien.</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100">
              <a:solidFill>
                <a:schemeClr val="dk1"/>
              </a:solidFill>
              <a:effectLst/>
              <a:latin typeface="+mn-lt"/>
              <a:ea typeface="+mn-ea"/>
              <a:cs typeface="+mn-cs"/>
            </a:rPr>
            <a:t>Dette blir fordelt mellom bydelene på samme måte som den kriteriefordelte rammen,</a:t>
          </a:r>
          <a:r>
            <a:rPr lang="nb-NO" sz="1100" baseline="0">
              <a:solidFill>
                <a:schemeClr val="dk1"/>
              </a:solidFill>
              <a:effectLst/>
              <a:latin typeface="+mn-lt"/>
              <a:ea typeface="+mn-ea"/>
              <a:cs typeface="+mn-cs"/>
            </a:rPr>
            <a:t> </a:t>
          </a:r>
          <a:r>
            <a:rPr lang="nb-NO" sz="1000" baseline="0">
              <a:solidFill>
                <a:schemeClr val="dk1"/>
              </a:solidFill>
              <a:effectLst/>
              <a:latin typeface="Oslo Sans Office" panose="02000000000000000000" pitchFamily="2" charset="0"/>
              <a:ea typeface="+mn-ea"/>
              <a:cs typeface="Times New Roman" panose="02020603050405020304" pitchFamily="18" charset="0"/>
            </a:rPr>
            <a:t>og disse endringene synliggjøres på en egen linje.</a:t>
          </a:r>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Dette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ysClr val="windowText" lastClr="000000"/>
              </a:solidFill>
              <a:effectLst/>
              <a:latin typeface="Oslo Sans Office" panose="02000000000000000000" pitchFamily="2" charset="0"/>
              <a:ea typeface="+mn-ea"/>
              <a:cs typeface="+mn-cs"/>
            </a:rPr>
            <a:t>FO1 Administrasjon og fellestjenester</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FO2A Barnehager </a:t>
          </a:r>
        </a:p>
        <a:p>
          <a:endParaRPr lang="nb-NO" sz="1000" b="1">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Barnehager spesielt tilrettelagt for flyktninger og funksjonshemmede barn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Dynekilen flyktningsbarnehage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Samisk 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Husleie kommunale barnehager etablert t.o.m. 2023</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Grunnlag for tildeling er husleiedata fra kommunale utleiere, hvorav det vesentligste gjelder Oslobygg KF.</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Kapitaltilskudd private barnehager etablert t.o.m. 2023</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Private barnehager skal ha tilskudd til kapitalkostnader og husleie iht. satser fastsatt av Kunnskapsdepartementet etter godkjenningsår og omregnede fulltidsplasser.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Tilskudd til familiebarnehager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Driftstilskudd til familiebarnehager er basert på satser fastsatt av Kunnskapsdepartementet.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endParaRPr lang="nb-NO" sz="1000">
            <a:solidFill>
              <a:srgbClr val="FF0000"/>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FO2B Barnevern</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Nye familier - fra avsetning til særskilt tideling - </a:t>
          </a:r>
          <a:r>
            <a:rPr lang="nb-NO" sz="1000" u="none">
              <a:solidFill>
                <a:schemeClr val="dk1"/>
              </a:solidFill>
              <a:effectLst/>
              <a:latin typeface="Oslo Sans Office" panose="02000000000000000000" pitchFamily="2" charset="0"/>
              <a:ea typeface="+mn-ea"/>
              <a:cs typeface="+mn-cs"/>
            </a:rPr>
            <a:t>Nye familier er et satsingsområde i Oslo kommune for å styrke nye familiers realisering av eget potensial, bedre deres helse og utjevne levekår. Programmet tilbyr hjemmebesøk av helsesykepleier i tillegg til det standardiserte, nasjonale ordinære tilbudet for barn fra 0–5 år. Helsestasjonene skal tilby hjemmebesøk til alle familier i målgruppene fra uke 28 i svangerskapet og inntil to år fra barnet er født tilpasset familienes behov. Tildeling til bydelene videreføres med 36 mill. årlig, men omgjøres fra sentral avsetnng til særskilt tildeling</a:t>
          </a:r>
        </a:p>
        <a:p>
          <a:endParaRPr lang="nb-NO" sz="1000" u="sng">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Ekstra styrking til jordmortjenesten er fordelt til bydeler  etter kriterienøkkelen for FO2B Barnevern</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Ekstra styrking skolehelsetjeneste barneskoletrinnet –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Ekstra styrking av skolehelsetjenesten er fordelt til bydeler med en andel på over </a:t>
          </a:r>
          <a:b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b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20 % barn i familier med vedvarende lavinntekt.</a:t>
          </a: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Ferie- og deltidsjobber for unge</a:t>
          </a:r>
          <a:r>
            <a:rPr lang="nb-NO" sz="1000" u="none" noProof="0">
              <a:solidFill>
                <a:schemeClr val="dk1"/>
              </a:solidFill>
              <a:effectLst/>
              <a:latin typeface="Oslo Sans Office" panose="02000000000000000000" pitchFamily="2" charset="0"/>
              <a:ea typeface="+mn-ea"/>
              <a:cs typeface="+mn-cs"/>
            </a:rPr>
            <a:t> - Satsing på ferie og deltidsjobber til unge ble gjort varig fra 2023. Midlene skal primært gå til jobbtiltak for ungdom. Bydelene kan også benytte deler av midlene til meråpent på klubbene i ferier, ekstrainnsat, utekontakter, tiltak for å mobilisere og styrke foreldre til målgruppen mv. Fordelingen hensyntar levekårsutfordringer i bydelene. Tildelingen videreføres øremerket. </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SaLTO-stillinger</a:t>
          </a:r>
          <a:r>
            <a:rPr lang="nb-NO" sz="1000" u="none" noProof="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0,660 mill. til hver bydel for å dekke størstedelen av ett årsverk</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Riverside</a:t>
          </a:r>
          <a:r>
            <a:rPr lang="nb-NO" sz="1000" u="none" noProof="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Fredagsklubb Ung Metro</a:t>
          </a:r>
          <a:r>
            <a:rPr lang="nb-NO" sz="1000" u="none" noProof="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Groruddalen motorsenter og Stovner Rockefabrikk</a:t>
          </a:r>
          <a:r>
            <a:rPr lang="nb-NO" sz="1000" u="none" noProof="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pPr marL="0" marR="0" lvl="0" indent="0" defTabSz="914400" eaLnBrk="1" fontAlgn="auto" latinLnBrk="0" hangingPunct="1">
            <a:lnSpc>
              <a:spcPct val="100000"/>
            </a:lnSpc>
            <a:spcBef>
              <a:spcPts val="0"/>
            </a:spcBef>
            <a:spcAft>
              <a:spcPts val="0"/>
            </a:spcAft>
            <a:buClrTx/>
            <a:buSzTx/>
            <a:buFontTx/>
            <a:buNone/>
            <a:tabLst/>
            <a:defRPr/>
          </a:pPr>
          <a:endParaRPr lang="nb-NO" sz="1000" u="sng" noProof="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Hvervenbukta motorsenter</a:t>
          </a:r>
          <a:r>
            <a:rPr lang="nb-NO" sz="1000" u="none" noProof="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ysClr val="windowText" lastClr="000000"/>
              </a:solidFill>
              <a:effectLst/>
              <a:latin typeface="Oslo Sans Office" panose="02000000000000000000" pitchFamily="2" charset="0"/>
              <a:ea typeface="+mn-ea"/>
              <a:cs typeface="+mn-cs"/>
            </a:rPr>
            <a:t>Kløverveien barnepark</a:t>
          </a:r>
          <a:r>
            <a:rPr lang="nb-NO" sz="1000" u="none">
              <a:solidFill>
                <a:sysClr val="windowText" lastClr="000000"/>
              </a:solidFill>
              <a:effectLst/>
              <a:latin typeface="Oslo Sans Office" panose="02000000000000000000" pitchFamily="2" charset="0"/>
              <a:ea typeface="+mn-ea"/>
              <a:cs typeface="+mn-cs"/>
            </a:rPr>
            <a:t> - Kløverien barnepark er en foreldredrevet, non-profit barnepark i Bydel Nordre Aker.</a:t>
          </a:r>
        </a:p>
        <a:p>
          <a:endParaRPr lang="nb-NO" sz="1000" u="none">
            <a:solidFill>
              <a:srgbClr val="FF0000"/>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ysClr val="windowText" lastClr="000000"/>
              </a:solidFill>
              <a:effectLst/>
              <a:latin typeface="Oslo Sans Office" panose="02000000000000000000" pitchFamily="2" charset="0"/>
              <a:ea typeface="+mn-ea"/>
              <a:cs typeface="+mn-cs"/>
            </a:rPr>
            <a:t>Språksenteret i Bydel Grünerløkka</a:t>
          </a:r>
          <a:r>
            <a:rPr lang="nb-NO" sz="1000" u="none">
              <a:solidFill>
                <a:sysClr val="windowText" lastClr="000000"/>
              </a:solidFill>
              <a:effectLst/>
              <a:latin typeface="Oslo Sans Office" panose="02000000000000000000" pitchFamily="2" charset="0"/>
              <a:ea typeface="+mn-ea"/>
              <a:cs typeface="+mn-cs"/>
            </a:rPr>
            <a:t> - 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2025.</a:t>
          </a:r>
        </a:p>
        <a:p>
          <a:r>
            <a:rPr lang="nb-NO" sz="1000">
              <a:solidFill>
                <a:schemeClr val="dk1"/>
              </a:solidFill>
              <a:effectLst/>
              <a:latin typeface="Oslo Sans Office" panose="02000000000000000000" pitchFamily="2" charset="0"/>
              <a:ea typeface="+mn-ea"/>
              <a:cs typeface="+mn-cs"/>
            </a:rPr>
            <a:t> </a:t>
          </a:r>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p>
        <a:p>
          <a:pPr eaLnBrk="1" fontAlgn="auto" latinLnBrk="0" hangingPunct="1"/>
          <a:r>
            <a:rPr lang="nb-NO" sz="1000" b="0" i="0" u="sng" baseline="0">
              <a:solidFill>
                <a:schemeClr val="dk1"/>
              </a:solidFill>
              <a:effectLst/>
              <a:latin typeface="Oslo Sans Office" panose="02000000000000000000" pitchFamily="2" charset="0"/>
              <a:ea typeface="+mn-ea"/>
              <a:cs typeface="+mn-cs"/>
            </a:rPr>
            <a:t>Overdekning avtalefysioterapi</a:t>
          </a:r>
          <a:r>
            <a:rPr lang="nb-NO" sz="1000" b="0" i="0" baseline="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endParaRPr lang="nb-NO" sz="1000">
            <a:effectLst/>
            <a:latin typeface="Oslo Sans Office" panose="02000000000000000000" pitchFamily="2" charset="0"/>
          </a:endParaRPr>
        </a:p>
        <a:p>
          <a:pPr eaLnBrk="1" fontAlgn="auto" latinLnBrk="0" hangingPunct="1"/>
          <a:endParaRPr lang="nb-NO" sz="1000" b="0" i="0" u="sng">
            <a:solidFill>
              <a:schemeClr val="dk1"/>
            </a:solidFill>
            <a:effectLst/>
            <a:latin typeface="Oslo Sans Office" panose="02000000000000000000" pitchFamily="2" charset="0"/>
            <a:ea typeface="+mn-ea"/>
            <a:cs typeface="+mn-cs"/>
          </a:endParaRPr>
        </a:p>
        <a:p>
          <a:pPr eaLnBrk="1" fontAlgn="auto" latinLnBrk="0" hangingPunct="1"/>
          <a:r>
            <a:rPr lang="nb-NO" sz="1000" b="0" i="0" u="sng">
              <a:solidFill>
                <a:schemeClr val="dk1"/>
              </a:solidFill>
              <a:effectLst/>
              <a:latin typeface="Oslo Sans Office" panose="02000000000000000000" pitchFamily="2" charset="0"/>
              <a:ea typeface="+mn-ea"/>
              <a:cs typeface="+mn-cs"/>
            </a:rPr>
            <a:t>Tilskudd til leger i spesialisering – trinn 1(LIS1)  turnusleger </a:t>
          </a:r>
          <a:r>
            <a:rPr lang="nb-NO" sz="1000">
              <a:solidFill>
                <a:schemeClr val="dk1"/>
              </a:solidFill>
              <a:effectLst/>
              <a:latin typeface="Oslo Sans Office" panose="02000000000000000000" pitchFamily="2" charset="0"/>
              <a:ea typeface="+mn-ea"/>
              <a:cs typeface="+mn-cs"/>
            </a:rPr>
            <a:t> </a:t>
          </a:r>
          <a:r>
            <a:rPr lang="nb-NO" sz="1000" b="0" i="0" baseline="0">
              <a:solidFill>
                <a:schemeClr val="dk1"/>
              </a:solidFill>
              <a:effectLst/>
              <a:latin typeface="Oslo Sans Office" panose="02000000000000000000" pitchFamily="2" charset="0"/>
              <a:ea typeface="+mn-ea"/>
              <a:cs typeface="+mn-cs"/>
            </a:rPr>
            <a:t>- Fordelingen av tilskudd til turnusleger fordeles ut fra oppdaterte data.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Fysio-/ ergoterapi Elverhøy og Haukåsen skoler</a:t>
          </a:r>
          <a:r>
            <a:rPr lang="nb-NO" sz="1000" b="0" i="0" baseline="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Aktivitetshus Grønlandsleiret</a:t>
          </a:r>
          <a:r>
            <a:rPr lang="nb-NO" sz="1000" b="0" i="0" baseline="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Aksept kontaktsenter</a:t>
          </a:r>
          <a:r>
            <a:rPr lang="nb-NO" sz="1000" b="0" i="0" baseline="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Oslo har en stor andel av brukerene.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Ung Arena og psykolog i Groruddalen</a:t>
          </a:r>
          <a:r>
            <a:rPr lang="nb-NO" sz="1000" b="0" i="0" baseline="0">
              <a:solidFill>
                <a:schemeClr val="dk1"/>
              </a:solidFill>
              <a:effectLst/>
              <a:latin typeface="Oslo Sans Office" panose="02000000000000000000" pitchFamily="2" charset="0"/>
              <a:ea typeface="+mn-ea"/>
              <a:cs typeface="+mn-cs"/>
            </a:rPr>
            <a:t> -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Fengselshelsetjeneste</a:t>
          </a:r>
          <a:r>
            <a:rPr lang="nb-NO" sz="1000" b="0" i="0" baseline="0">
              <a:solidFill>
                <a:schemeClr val="dk1"/>
              </a:solidFill>
              <a:effectLst/>
              <a:latin typeface="Oslo Sans Office" panose="02000000000000000000" pitchFamily="2" charset="0"/>
              <a:ea typeface="+mn-ea"/>
              <a:cs typeface="+mn-cs"/>
            </a:rPr>
            <a:t> - Dette er en særskilt tildeling til Bydel Bjerke for helsetjeneste i Bredtveit kvinnefengsel.</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Varmtvannsbasseng Cathinka Guldbergsenteret </a:t>
          </a:r>
          <a:r>
            <a:rPr lang="nb-NO" sz="1000" b="0" i="0" baseline="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p>
        <a:p>
          <a:pPr eaLnBrk="1" fontAlgn="auto" latinLnBrk="0" hangingPunct="1"/>
          <a:endParaRPr lang="nb-NO" sz="1000" b="0" i="0" baseline="0">
            <a:solidFill>
              <a:schemeClr val="dk1"/>
            </a:solidFill>
            <a:effectLst/>
            <a:latin typeface="Oslo Sans Office" panose="02000000000000000000" pitchFamily="2" charset="0"/>
            <a:ea typeface="+mn-ea"/>
            <a:cs typeface="+mn-cs"/>
          </a:endParaRPr>
        </a:p>
        <a:p>
          <a:pPr eaLnBrk="1" fontAlgn="auto" latinLnBrk="0" hangingPunct="1"/>
          <a:r>
            <a:rPr lang="nb-NO" sz="1000" u="sng">
              <a:effectLst/>
              <a:latin typeface="Oslo Sans Office" panose="02000000000000000000" pitchFamily="2" charset="0"/>
            </a:rPr>
            <a:t>Terapibad Sagene </a:t>
          </a:r>
          <a:r>
            <a:rPr lang="nb-NO" sz="1000">
              <a:effectLst/>
              <a:latin typeface="Oslo Sans Office" panose="02000000000000000000" pitchFamily="2" charset="0"/>
            </a:rPr>
            <a:t>- byomfattende tilbud i Sagene bad</a:t>
          </a: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Marka eldresenter -</a:t>
          </a:r>
          <a:r>
            <a:rPr lang="nb-NO" sz="1000" b="0" i="0" baseline="0">
              <a:solidFill>
                <a:schemeClr val="dk1"/>
              </a:solidFill>
              <a:effectLst/>
              <a:latin typeface="Oslo Sans Office" panose="02000000000000000000" pitchFamily="2" charset="0"/>
              <a:ea typeface="+mn-ea"/>
              <a:cs typeface="+mn-cs"/>
            </a:rPr>
            <a:t> Tildelingen gjelder et mobilt eldresenter som dekker hele Marka.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Aktivitetstid</a:t>
          </a:r>
          <a:r>
            <a:rPr lang="nb-NO" sz="1000" b="0" i="0" baseline="0">
              <a:solidFill>
                <a:schemeClr val="dk1"/>
              </a:solidFill>
              <a:effectLst/>
              <a:latin typeface="Oslo Sans Office" panose="02000000000000000000" pitchFamily="2" charset="0"/>
              <a:ea typeface="+mn-ea"/>
              <a:cs typeface="+mn-cs"/>
            </a:rPr>
            <a:t> – Tildeles etter kriteriesett for FO3 Helse og omsorg.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private Omsorg+</a:t>
          </a:r>
          <a:r>
            <a:rPr lang="nb-NO" sz="1000" b="0" i="0" baseline="0">
              <a:solidFill>
                <a:schemeClr val="dk1"/>
              </a:solidFill>
              <a:effectLst/>
              <a:latin typeface="Oslo Sans Office" panose="02000000000000000000" pitchFamily="2" charset="0"/>
              <a:ea typeface="+mn-ea"/>
              <a:cs typeface="+mn-cs"/>
            </a:rPr>
            <a:t> - Det gis et kompensasjonstilskudd for å dekke leieutgiftene tilsvarende det som andre bydeler blir kompensert med drift i kommunal regi.</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leie av omsorgsboliger fra private</a:t>
          </a:r>
          <a:r>
            <a:rPr lang="nb-NO" sz="1000" b="0" i="0" baseline="0">
              <a:solidFill>
                <a:schemeClr val="dk1"/>
              </a:solidFill>
              <a:effectLst/>
              <a:latin typeface="Oslo Sans Office" panose="02000000000000000000" pitchFamily="2" charset="0"/>
              <a:ea typeface="+mn-ea"/>
              <a:cs typeface="+mn-cs"/>
            </a:rPr>
            <a:t> - Bydeler som leier omsorgsboliger fra private får gjennom denne tildelingen tilført utbetaling av kompensasjonstilskudd fra Husbanken til Oslo kommune.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for lav egenbetaling alders- og sykehjem</a:t>
          </a:r>
          <a:r>
            <a:rPr lang="nb-NO" sz="1000" b="0" i="0" baseline="0">
              <a:solidFill>
                <a:schemeClr val="dk1"/>
              </a:solidFill>
              <a:effectLst/>
              <a:latin typeface="Oslo Sans Office" panose="02000000000000000000" pitchFamily="2" charset="0"/>
              <a:ea typeface="+mn-ea"/>
              <a:cs typeface="+mn-cs"/>
            </a:rPr>
            <a:t> - Bydelene har ulike inntekter ved beboernes egenbetaling for opphold i institusjon. Bydeler med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FO4 Sosiale tjenester</a:t>
          </a:r>
          <a:endParaRPr lang="nb-NO" sz="1000">
            <a:solidFill>
              <a:sysClr val="windowText" lastClr="000000"/>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u="none">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u="none">
              <a:solidFill>
                <a:schemeClr val="dk1"/>
              </a:solidFill>
              <a:effectLst/>
              <a:latin typeface="Oslo Sans Office" panose="02000000000000000000" pitchFamily="2" charset="0"/>
              <a:ea typeface="+mn-ea"/>
              <a:cs typeface="+mn-cs"/>
            </a:rPr>
            <a:t> - Tildelingen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u="none">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a:t>
          </a:r>
          <a:r>
            <a:rPr lang="nb-NO" sz="1000" u="sng">
              <a:solidFill>
                <a:schemeClr val="dk1"/>
              </a:solidFill>
              <a:effectLst/>
              <a:latin typeface="Oslo Sans Office" panose="02000000000000000000" pitchFamily="2" charset="0"/>
              <a:ea typeface="+mn-ea"/>
              <a:cs typeface="+mn-cs"/>
            </a:rPr>
            <a: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u="none">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a:t>
          </a:r>
          <a:r>
            <a:rPr lang="nb-NO" sz="1000" u="none">
              <a:solidFill>
                <a:schemeClr val="dk1"/>
              </a:solidFill>
              <a:effectLst/>
              <a:latin typeface="Oslo Sans Office" panose="02000000000000000000" pitchFamily="2" charset="0"/>
              <a:ea typeface="+mn-ea"/>
              <a:cs typeface="+mn-cs"/>
            </a:rPr>
            <a:t> –Tidligere kalt Oslo-piloten og Anti-trafficking Oslo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a:t>
          </a:r>
          <a:r>
            <a:rPr lang="nb-NO" sz="1000" i="0" u="none">
              <a:solidFill>
                <a:schemeClr val="dk1"/>
              </a:solidFill>
              <a:effectLst/>
              <a:latin typeface="Oslo Sans Office" panose="02000000000000000000" pitchFamily="2" charset="0"/>
              <a:ea typeface="+mn-ea"/>
              <a:cs typeface="+mn-cs"/>
            </a:rPr>
            <a:t> - Tiltak for å opprette tilbud i bydelene for å redusere utfordringer i Oslo sentrum. Tidligere fordelt til enkeltprosjekter etter søknad.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Nettverk etter soning</a:t>
          </a:r>
          <a:r>
            <a:rPr lang="nb-NO" sz="1000" u="none">
              <a:solidFill>
                <a:schemeClr val="dk1"/>
              </a:solidFill>
              <a:effectLst/>
              <a:latin typeface="Oslo Sans Office" panose="02000000000000000000" pitchFamily="2" charset="0"/>
              <a:ea typeface="+mn-ea"/>
              <a:cs typeface="+mn-cs"/>
            </a:rPr>
            <a:t> -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u="none">
              <a:solidFill>
                <a:schemeClr val="dk1"/>
              </a:solidFill>
              <a:effectLst/>
              <a:latin typeface="Oslo Sans Office" panose="02000000000000000000" pitchFamily="2" charset="0"/>
              <a:ea typeface="+mn-ea"/>
              <a:cs typeface="+mn-cs"/>
            </a:rPr>
            <a:t> - Tildeling til ruskonsulent i hver 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Flere i tilrettelagt arbeid</a:t>
          </a:r>
          <a:r>
            <a:rPr lang="nb-NO" sz="1000" u="none">
              <a:solidFill>
                <a:schemeClr val="dk1"/>
              </a:solidFill>
              <a:effectLst/>
              <a:latin typeface="Oslo Sans Office" panose="02000000000000000000" pitchFamily="2" charset="0"/>
              <a:ea typeface="+mn-ea"/>
              <a:cs typeface="+mn-cs"/>
            </a:rPr>
            <a:t> - Midler som tidligere har vært avsatt på kapittel 371 Byomfattende avsetninger SET fordeles til bydelene til tilrettelagte arbeidsplasser for personer med utviklingshemming. Bydelene kan disponere midlene på ulike måter slik at de best når målet om å få flere i målgruppen i arbeid.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Integreringstilskudd år 2-5</a:t>
          </a:r>
          <a:r>
            <a:rPr lang="nb-NO" sz="1000" u="none">
              <a:solidFill>
                <a:schemeClr val="dk1"/>
              </a:solidFill>
              <a:effectLst/>
              <a:latin typeface="Oslo Sans Office" panose="02000000000000000000" pitchFamily="2" charset="0"/>
              <a:ea typeface="+mn-ea"/>
              <a:cs typeface="+mn-cs"/>
            </a:rPr>
            <a:t> - Bydelenes andel av integreringstilskuddet for år 2-5 fordeles fra 2023 som en særskilt tildeling, basert på antall bosatte flyktninger, bosettingsår og gjeldende satser for integreringstilskuddet. Dette gir bedre samsvar mellom hva kommunen har mottatt i tilskudd for den enkelte og hva bydelene mottar i tilskudd for samme person, og gir bydelene mer forutsigbare og likeverdige rammebetingelser ved bosetting av flyktninger. Som konsekvens av dette er kriteriet som fanger opp innbyggere som utløser 2.-5. års integreringstilskudd fjernet fra fordelingsnøkkelen for FO4A. </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2023.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01.01.2024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 </a:t>
          </a:r>
        </a:p>
        <a:p>
          <a:r>
            <a:rPr lang="nb-NO" sz="1000" b="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 kilde for datagrunnlaget.</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per 01.01.2024. </a:t>
          </a:r>
          <a:br>
            <a:rPr lang="nb-NO" sz="1000" b="0">
              <a:solidFill>
                <a:schemeClr val="dk1"/>
              </a:solidFill>
              <a:effectLst/>
              <a:latin typeface="Oslo Sans Office" panose="02000000000000000000" pitchFamily="2" charset="0"/>
              <a:ea typeface="+mn-ea"/>
              <a:cs typeface="Times New Roman" panose="02020603050405020304" pitchFamily="18" charset="0"/>
            </a:rPr>
          </a:br>
          <a:r>
            <a:rPr lang="nb-NO" sz="1000" b="0">
              <a:solidFill>
                <a:schemeClr val="dk1"/>
              </a:solidFill>
              <a:effectLst/>
              <a:latin typeface="Oslo Sans Office" panose="02000000000000000000" pitchFamily="2" charset="0"/>
              <a:ea typeface="+mn-ea"/>
              <a:cs typeface="Times New Roman" panose="02020603050405020304" pitchFamily="18" charset="0"/>
            </a:rPr>
            <a:t> </a:t>
          </a: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15.12.2023.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15.12.2023.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15.12.2023.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15.12.2023.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barn 1-5 år per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6-12 år per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unge 13-17 år per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01.01.2024. Kilde: NAV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01.01.2024. Kilde: Boligbygg Oslo KF.                                                                                                                                                                                                                                                                                                 </a:t>
          </a:r>
        </a:p>
        <a:p>
          <a:r>
            <a:rPr lang="nb-NO" sz="1000" b="0">
              <a:solidFill>
                <a:schemeClr val="dk1"/>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 inntektsår 2022.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2022-2023.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2020-2022. Kilde: Reseptregisteret (NorPD) ved Folkehelseinstituttet.</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 og skolehelsetjeneste</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fødte 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1-5 år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barn 6-12 år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unge 13-17 år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2022.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2022-2023.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01.01.2024. Kilde: NAV.</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50-66 år 01.01.2023 * Dødelighetsindeks 50-74 år, 2016-2022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2023. Dette tallet fremgår av en sammenvekting av psykisk utviklingshemmede brukere over 16 år og andre brukere med statlig refusjon for ressurskrevende tjenester, der førstnevnte inngår med vekt lik 1,5 mens andre brukere inngår med vekt lik 1,0. Kilde: Helsedirektoratet.</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67-79 år 01.01.2023* Dødelighetsindeks 50-74 år, 2016-2022.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personer 80-89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personer 90+ år justert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01.01.2024. </a:t>
          </a:r>
        </a:p>
        <a:p>
          <a:r>
            <a:rPr lang="nb-NO" sz="1000" b="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2020-2022.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2022.</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01.01.2024.</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01.01.2024. Kilde: Boligbygg Oslo KF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22-35 år uten fullført videregående opplæring, 2023.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18-67 år som er fattig, enslig og arbeidsledig, inntektsår 2022.</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enslige forsørgere med 3 barn eller flere og inntekt under 60 % av median (EU-skala) og brutto finanskapital per forbruksenhet under 1G. Inntektsår 2022.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ikke gifte 20-49 år 01.01.2024 * Lavutdanningsindeks 2024* Utflyttingsindeks 2024.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2022.</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01.01.2024.</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01.01.2024. Kilde: Boligbygg Oslo KF og SSB.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2023.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2022. </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endParaRPr lang="nb-NO" sz="1000" b="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3"/>
  <sheetViews>
    <sheetView zoomScale="50" zoomScaleNormal="50" workbookViewId="0">
      <selection activeCell="B2" sqref="B2"/>
    </sheetView>
  </sheetViews>
  <sheetFormatPr baseColWidth="10" defaultColWidth="11.42578125" defaultRowHeight="17.25" x14ac:dyDescent="0.35"/>
  <cols>
    <col min="1" max="1" width="57.140625" style="2" customWidth="1"/>
    <col min="2" max="11" width="22" style="2" customWidth="1"/>
    <col min="12" max="12" width="26" style="2" customWidth="1"/>
    <col min="13" max="16384" width="11.42578125" style="2"/>
  </cols>
  <sheetData>
    <row r="1" spans="1:27" x14ac:dyDescent="0.35">
      <c r="A1" s="1"/>
      <c r="B1" s="1"/>
      <c r="C1" s="1"/>
      <c r="D1" s="1"/>
      <c r="E1" s="1"/>
      <c r="F1" s="1"/>
      <c r="G1" s="1"/>
      <c r="H1" s="1"/>
      <c r="I1" s="1"/>
      <c r="J1" s="1"/>
      <c r="K1" s="1"/>
      <c r="L1" s="1"/>
      <c r="M1" s="1"/>
      <c r="N1" s="1"/>
      <c r="O1" s="1"/>
    </row>
    <row r="2" spans="1:27" ht="26.25" x14ac:dyDescent="0.5">
      <c r="A2" s="3" t="s">
        <v>137</v>
      </c>
      <c r="B2" s="3" t="s">
        <v>98</v>
      </c>
      <c r="C2" s="1"/>
      <c r="D2" s="1"/>
      <c r="E2" s="1"/>
      <c r="F2" s="1"/>
      <c r="G2" s="1"/>
      <c r="H2" s="1"/>
      <c r="I2" s="1"/>
      <c r="J2" s="1"/>
      <c r="K2" s="1"/>
      <c r="L2" s="1"/>
      <c r="M2" s="1"/>
      <c r="N2" s="1"/>
      <c r="O2" s="1"/>
    </row>
    <row r="3" spans="1:27" ht="18" thickBot="1" x14ac:dyDescent="0.4">
      <c r="A3" s="4"/>
      <c r="B3" s="4"/>
      <c r="C3" s="4"/>
      <c r="D3" s="4"/>
      <c r="E3" s="4"/>
      <c r="F3" s="4"/>
      <c r="G3" s="4"/>
      <c r="H3" s="4"/>
      <c r="I3" s="4"/>
      <c r="J3" s="4"/>
      <c r="K3" s="4"/>
      <c r="L3" s="1"/>
      <c r="M3" s="1"/>
      <c r="N3" s="1"/>
      <c r="O3" s="1"/>
      <c r="W3" s="2">
        <v>2</v>
      </c>
    </row>
    <row r="4" spans="1:27" s="6" customFormat="1" ht="81.75" customHeight="1" x14ac:dyDescent="0.35">
      <c r="A4" s="224"/>
      <c r="B4" s="225" t="s">
        <v>138</v>
      </c>
      <c r="C4" s="237" t="s">
        <v>30</v>
      </c>
      <c r="D4" s="238" t="s">
        <v>31</v>
      </c>
      <c r="E4" s="239" t="s">
        <v>70</v>
      </c>
      <c r="F4" s="239" t="str">
        <f>'Tabell 2.1'!A30</f>
        <v>FO2C Aktivitetstilbud for barn og unge, helsestasjon og skolehelsetjeneste</v>
      </c>
      <c r="G4" s="240" t="s">
        <v>34</v>
      </c>
      <c r="H4" s="241" t="s">
        <v>35</v>
      </c>
      <c r="I4" s="241" t="s">
        <v>139</v>
      </c>
      <c r="J4" s="241" t="s">
        <v>37</v>
      </c>
      <c r="K4" s="242" t="s">
        <v>38</v>
      </c>
      <c r="L4" s="5"/>
      <c r="M4" s="1"/>
      <c r="N4" s="1"/>
      <c r="V4" s="2"/>
      <c r="W4" s="2">
        <v>3</v>
      </c>
    </row>
    <row r="5" spans="1:27" x14ac:dyDescent="0.35">
      <c r="A5" s="11" t="str">
        <f>'Tabell 2.2'!A5</f>
        <v>Bydelsfordelt Dok3 2024</v>
      </c>
      <c r="B5" s="12">
        <f>HLOOKUP($B$2,'Tabell 2.2'!$D$2:$S$187,W5,FALSE)</f>
        <v>2550828.5558673767</v>
      </c>
      <c r="C5" s="12">
        <f>HLOOKUP($B$2,'Tabell 2.2'!$D$2:$S$187,W25,FALSE)</f>
        <v>11345.553597557002</v>
      </c>
      <c r="D5" s="12">
        <f>HLOOKUP($B$2,'Tabell 2.2'!$D$2:$S$187,W43,FALSE)</f>
        <v>757074.10341329337</v>
      </c>
      <c r="E5" s="12">
        <f>HLOOKUP($B$2,'Tabell 2.2'!$D$2:$S$187,W58,FALSE)</f>
        <v>252034.83791944478</v>
      </c>
      <c r="F5" s="12">
        <f>HLOOKUP($B$2,'Tabell 2.2'!$D$2:$S$187,W76,FALSE)</f>
        <v>108005.22500134524</v>
      </c>
      <c r="G5" s="12">
        <f>HLOOKUP($B$2,'Tabell 2.2'!$D$2:$S$187,W94,FALSE)</f>
        <v>880518.50357552827</v>
      </c>
      <c r="H5" s="12">
        <f>HLOOKUP($B$2,'Tabell 2.2'!$D$2:$S$187,W112,FALSE)</f>
        <v>244521.5812669585</v>
      </c>
      <c r="I5" s="12">
        <f>HLOOKUP($B$2,'Tabell 2.2'!$D$2:$S$187,W130,FALSE)</f>
        <v>71890.347499170923</v>
      </c>
      <c r="J5" s="12">
        <f>HLOOKUP($B$2,'Tabell 2.2'!$D$2:$S$187,W148,FALSE)</f>
        <v>225438.40359407879</v>
      </c>
      <c r="K5" s="12">
        <f>HLOOKUP($B$2,'Tabell 2.2'!$D$2:$S$187,W168,FALSE)</f>
        <v>0</v>
      </c>
      <c r="L5" s="7"/>
      <c r="M5" s="7"/>
      <c r="N5" s="1"/>
      <c r="V5" s="6"/>
      <c r="W5" s="2">
        <v>4</v>
      </c>
    </row>
    <row r="6" spans="1:27" x14ac:dyDescent="0.35">
      <c r="A6" s="13" t="str">
        <f>'Tabell 2.2'!A6</f>
        <v>Effekt av oppdaterte kriterieandeler</v>
      </c>
      <c r="B6" s="13">
        <f>HLOOKUP($B$2,'Tabell 2.2'!$D$2:$S$187,W6,FALSE)</f>
        <v>8232.4213263974016</v>
      </c>
      <c r="C6" s="13">
        <f>HLOOKUP($B$2,'Tabell 2.2'!$D$2:$S$187,W26,FALSE)</f>
        <v>83.311412336190642</v>
      </c>
      <c r="D6" s="13"/>
      <c r="E6" s="13">
        <f>HLOOKUP($B$2,'Tabell 2.2'!$D$2:$S$187,W59,FALSE)</f>
        <v>434.73924032682299</v>
      </c>
      <c r="F6" s="13">
        <f>HLOOKUP($B$2,'Tabell 2.2'!$D$2:$S$187,W77,FALSE)</f>
        <v>1891.3199553308157</v>
      </c>
      <c r="G6" s="13">
        <f>HLOOKUP($B$2,'Tabell 2.2'!$D$2:$S$187,W95,FALSE)</f>
        <v>3973.1471949003444</v>
      </c>
      <c r="H6" s="13">
        <f>HLOOKUP($B$2,'Tabell 2.2'!$D$2:$S$187,W113,FALSE)</f>
        <v>732.51964430737371</v>
      </c>
      <c r="I6" s="13">
        <f>HLOOKUP($B$2,'Tabell 2.2'!$D$2:$S$187,W131,FALSE)</f>
        <v>316.81544248071407</v>
      </c>
      <c r="J6" s="13">
        <f>HLOOKUP($B$2,'Tabell 2.2'!$D$2:$S$187,W149,FALSE)</f>
        <v>800.56843671514071</v>
      </c>
      <c r="K6" s="13">
        <v>0</v>
      </c>
      <c r="L6" s="7"/>
      <c r="M6" s="7"/>
      <c r="N6" s="1"/>
      <c r="O6" s="8"/>
      <c r="P6" s="8"/>
      <c r="Q6" s="8"/>
      <c r="R6" s="8"/>
      <c r="S6" s="8"/>
      <c r="T6" s="8"/>
      <c r="U6" s="8"/>
      <c r="W6" s="2">
        <v>5</v>
      </c>
      <c r="X6" s="8"/>
      <c r="Y6" s="8"/>
      <c r="Z6" s="8"/>
      <c r="AA6" s="8"/>
    </row>
    <row r="7" spans="1:27" x14ac:dyDescent="0.35">
      <c r="A7" s="14" t="str">
        <f>'Tabell 2.2'!A7</f>
        <v>Effekt av oppdaterte regnskapsandeler</v>
      </c>
      <c r="B7" s="14">
        <f>HLOOKUP($B$2,'Tabell 2.2'!$D$2:$S$187,W7,FALSE)</f>
        <v>-3765.1789184464974</v>
      </c>
      <c r="C7" s="14">
        <f>HLOOKUP($B$2,'Tabell 2.2'!$D$2:$S$187,W27,FALSE)</f>
        <v>0</v>
      </c>
      <c r="D7" s="14"/>
      <c r="E7" s="14">
        <f>HLOOKUP($B$2,'Tabell 2.2'!$D$2:$S$187,W60,FALSE)</f>
        <v>-1100.6755155696255</v>
      </c>
      <c r="F7" s="14">
        <f>HLOOKUP($B$2,'Tabell 2.2'!$D$2:$S$187,W78,FALSE)</f>
        <v>0</v>
      </c>
      <c r="G7" s="14">
        <f>HLOOKUP($B$2,'Tabell 2.2'!$D$2:$S$187,W96,FALSE)</f>
        <v>0</v>
      </c>
      <c r="H7" s="14">
        <f>HLOOKUP($B$2,'Tabell 2.2'!$D$2:$S$187,W114,FALSE)</f>
        <v>0</v>
      </c>
      <c r="I7" s="14">
        <f>HLOOKUP($B$2,'Tabell 2.2'!$D$2:$S$187,W132,FALSE)</f>
        <v>0</v>
      </c>
      <c r="J7" s="14">
        <f>HLOOKUP($B$2,'Tabell 2.2'!$D$2:$S$187,W150,FALSE)</f>
        <v>-2664.5034028768719</v>
      </c>
      <c r="K7" s="14">
        <v>0</v>
      </c>
      <c r="L7" s="7"/>
      <c r="M7" s="7"/>
      <c r="N7" s="1"/>
      <c r="O7" s="8"/>
      <c r="P7" s="8"/>
      <c r="Q7" s="8"/>
      <c r="R7" s="8"/>
      <c r="S7" s="8"/>
      <c r="T7" s="8"/>
      <c r="U7" s="8"/>
      <c r="W7" s="2">
        <v>6</v>
      </c>
      <c r="X7" s="8"/>
      <c r="Y7" s="8"/>
      <c r="Z7" s="8"/>
      <c r="AA7" s="8"/>
    </row>
    <row r="8" spans="1:27" x14ac:dyDescent="0.35">
      <c r="A8" s="15" t="str">
        <f>'Tabell 2.2'!A8</f>
        <v>Effekt av endringer i fordelingssystemet</v>
      </c>
      <c r="B8" s="15">
        <f>HLOOKUP($B$2,'Tabell 2.2'!$D$2:$S$187,W8,FALSE)</f>
        <v>-318.88283056714732</v>
      </c>
      <c r="C8" s="15">
        <f>HLOOKUP($B$2,'Tabell 2.2'!$D$2:$S$187,W28,FALSE)</f>
        <v>-318.88283056714732</v>
      </c>
      <c r="D8" s="15"/>
      <c r="E8" s="15">
        <f>HLOOKUP($B$2,'Tabell 2.2'!$D$2:$S$187,W61,FALSE)</f>
        <v>0</v>
      </c>
      <c r="F8" s="15">
        <f>HLOOKUP($B$2,'Tabell 2.2'!$D$2:$S$187,W79,FALSE)</f>
        <v>0</v>
      </c>
      <c r="G8" s="15">
        <f>HLOOKUP($B$2,'Tabell 2.2'!$D$2:$S$187,W97,FALSE)</f>
        <v>0</v>
      </c>
      <c r="H8" s="15">
        <f>HLOOKUP($B$2,'Tabell 2.2'!$D$2:$S$187,W115,FALSE)</f>
        <v>0</v>
      </c>
      <c r="I8" s="15">
        <f>HLOOKUP($B$2,'Tabell 2.2'!$D$2:$S$187,W133,FALSE)</f>
        <v>0</v>
      </c>
      <c r="J8" s="15">
        <f>HLOOKUP($B$2,'Tabell 2.2'!$D$2:$S$187,W151,FALSE)</f>
        <v>0</v>
      </c>
      <c r="K8" s="15">
        <v>0</v>
      </c>
      <c r="L8" s="7"/>
      <c r="M8" s="7"/>
      <c r="N8" s="7"/>
      <c r="O8" s="8"/>
      <c r="P8" s="8"/>
      <c r="Q8" s="8"/>
      <c r="R8" s="8"/>
      <c r="S8" s="8"/>
      <c r="T8" s="8"/>
      <c r="U8" s="8"/>
      <c r="W8" s="2">
        <v>7</v>
      </c>
      <c r="X8" s="8"/>
      <c r="Y8" s="8"/>
      <c r="Z8" s="8"/>
      <c r="AA8" s="8"/>
    </row>
    <row r="9" spans="1:27" x14ac:dyDescent="0.35">
      <c r="A9" s="16" t="str">
        <f>'Tabell 2.2'!A9</f>
        <v>Reelle endringer</v>
      </c>
      <c r="B9" s="16">
        <f>HLOOKUP($B$2,'Tabell 2.2'!$D$2:$S$187,W9,FALSE)</f>
        <v>59193.104621299535</v>
      </c>
      <c r="C9" s="16">
        <f>HLOOKUP($B$2,'Tabell 2.2'!$D$2:$S$187,W29,FALSE)</f>
        <v>22033.831176543292</v>
      </c>
      <c r="D9" s="16">
        <f>HLOOKUP($B$2,'Tabell 2.2'!$D$2:$S$187,W44,FALSE)</f>
        <v>5891.084159643553</v>
      </c>
      <c r="E9" s="16">
        <f>HLOOKUP($B$2,'Tabell 2.2'!$D$2:$S$187,W62,FALSE)</f>
        <v>-6319.8868836478359</v>
      </c>
      <c r="F9" s="16">
        <f>HLOOKUP($B$2,'Tabell 2.2'!$D$2:$S$187,W80,FALSE)</f>
        <v>5585.6681173473935</v>
      </c>
      <c r="G9" s="16">
        <f>HLOOKUP($B$2,'Tabell 2.2'!$D$2:$S$187,W98,FALSE)</f>
        <v>11600.361426590309</v>
      </c>
      <c r="H9" s="16">
        <f>HLOOKUP($B$2,'Tabell 2.2'!$D$2:$S$187,W116,FALSE)</f>
        <v>-3191.0910580237614</v>
      </c>
      <c r="I9" s="16">
        <f>HLOOKUP($B$2,'Tabell 2.2'!$D$2:$S$187,W134,FALSE)</f>
        <v>-3792.374457014851</v>
      </c>
      <c r="J9" s="16">
        <f>HLOOKUP($B$2,'Tabell 2.2'!$D$2:$S$187,W152,FALSE)</f>
        <v>27385.512139861443</v>
      </c>
      <c r="K9" s="16">
        <f>K17</f>
        <v>0</v>
      </c>
      <c r="L9" s="7"/>
      <c r="M9" s="7"/>
      <c r="N9" s="7"/>
      <c r="O9" s="8"/>
      <c r="P9" s="8"/>
      <c r="Q9" s="8"/>
      <c r="R9" s="8"/>
      <c r="S9" s="8"/>
      <c r="T9" s="8"/>
      <c r="U9" s="8"/>
      <c r="W9" s="2">
        <v>8</v>
      </c>
      <c r="X9" s="8"/>
      <c r="Y9" s="8"/>
      <c r="Z9" s="8"/>
      <c r="AA9" s="8"/>
    </row>
    <row r="10" spans="1:27" x14ac:dyDescent="0.35">
      <c r="A10" s="14" t="str">
        <f>'Tabell 2.2'!A10</f>
        <v xml:space="preserve"> - herav justering for demografiske forhold</v>
      </c>
      <c r="B10" s="14">
        <f>HLOOKUP($B$2,'Tabell 2.2'!$D$2:$S$187,W10,FALSE)</f>
        <v>10997.120062843353</v>
      </c>
      <c r="C10" s="14">
        <f>HLOOKUP($B$2,'Tabell 2.2'!$D$2:$S$187,W30,FALSE)</f>
        <v>0</v>
      </c>
      <c r="D10" s="14">
        <f>HLOOKUP($B$2,'Tabell 2.2'!$D$2:$S$187,W45,FALSE)</f>
        <v>0</v>
      </c>
      <c r="E10" s="14">
        <f>HLOOKUP($B$2,'Tabell 2.2'!$D$2:$S$187,W63,FALSE)</f>
        <v>-433.33679245989725</v>
      </c>
      <c r="F10" s="14">
        <f>HLOOKUP($B$2,'Tabell 2.2'!$D$2:$S$187,W81,FALSE)</f>
        <v>-261.036345486698</v>
      </c>
      <c r="G10" s="14">
        <f>HLOOKUP($B$2,'Tabell 2.2'!$D$2:$S$187,W99,FALSE)</f>
        <v>11691.493200789948</v>
      </c>
      <c r="H10" s="14">
        <f>HLOOKUP($B$2,'Tabell 2.2'!$D$2:$S$187,W117,FALSE)</f>
        <v>0</v>
      </c>
      <c r="I10" s="14">
        <f>HLOOKUP($B$2,'Tabell 2.2'!$D$2:$S$187,W135,FALSE)</f>
        <v>0</v>
      </c>
      <c r="J10" s="14">
        <f>HLOOKUP($B$2,'Tabell 2.2'!$D$2:$S$187,W153,FALSE)</f>
        <v>0</v>
      </c>
      <c r="K10" s="14">
        <v>0</v>
      </c>
      <c r="L10" s="7"/>
      <c r="M10" s="7"/>
      <c r="N10" s="7"/>
      <c r="O10" s="8"/>
      <c r="P10" s="8"/>
      <c r="Q10" s="8"/>
      <c r="R10" s="8"/>
      <c r="S10" s="8"/>
      <c r="T10" s="8"/>
      <c r="U10" s="8"/>
      <c r="W10" s="2">
        <v>9</v>
      </c>
      <c r="X10" s="8"/>
      <c r="Y10" s="8"/>
      <c r="Z10" s="8"/>
      <c r="AA10" s="8"/>
    </row>
    <row r="11" spans="1:27" x14ac:dyDescent="0.35">
      <c r="A11" s="14" t="str">
        <f>'Tabell 2.2'!A11</f>
        <v xml:space="preserve"> - herav justering for andre aktivitetsnøytrale forhold</v>
      </c>
      <c r="B11" s="14">
        <f>HLOOKUP($B$2,'Tabell 2.2'!$D$2:$S$187,W11,FALSE)</f>
        <v>141204.28359570351</v>
      </c>
      <c r="C11" s="14">
        <f>HLOOKUP($B$2,'Tabell 2.2'!$D$2:$S$187,W31,FALSE)</f>
        <v>22451.96359622668</v>
      </c>
      <c r="D11" s="14">
        <f>HLOOKUP($B$2,'Tabell 2.2'!$D$2:$S$187,W46,FALSE)</f>
        <v>15228.628537063247</v>
      </c>
      <c r="E11" s="14">
        <f>HLOOKUP($B$2,'Tabell 2.2'!$D$2:$S$187,W64,FALSE)</f>
        <v>-3083.7329493427442</v>
      </c>
      <c r="F11" s="14">
        <f>HLOOKUP($B$2,'Tabell 2.2'!$D$2:$S$187,W82,FALSE)</f>
        <v>5343.326979997546</v>
      </c>
      <c r="G11" s="14">
        <f>HLOOKUP($B$2,'Tabell 2.2'!$D$2:$S$187,W100,FALSE)</f>
        <v>9740.9843126401829</v>
      </c>
      <c r="H11" s="14">
        <f>HLOOKUP($B$2,'Tabell 2.2'!$D$2:$S$187,W118,FALSE)</f>
        <v>66855.216169100502</v>
      </c>
      <c r="I11" s="14">
        <f>HLOOKUP($B$2,'Tabell 2.2'!$D$2:$S$187,W136,FALSE)</f>
        <v>-2717.6151898433441</v>
      </c>
      <c r="J11" s="14">
        <f>HLOOKUP($B$2,'Tabell 2.2'!$D$2:$S$187,W154,FALSE)</f>
        <v>27385.512139861443</v>
      </c>
      <c r="K11" s="14">
        <v>0</v>
      </c>
      <c r="L11" s="7"/>
      <c r="M11" s="7"/>
      <c r="N11" s="7"/>
      <c r="O11" s="8"/>
      <c r="P11" s="8"/>
      <c r="Q11" s="8"/>
      <c r="R11" s="8"/>
      <c r="S11" s="8"/>
      <c r="T11" s="8"/>
      <c r="U11" s="8"/>
      <c r="W11" s="2">
        <v>10</v>
      </c>
      <c r="X11" s="8"/>
      <c r="Y11" s="8"/>
      <c r="Z11" s="8"/>
      <c r="AA11" s="8"/>
    </row>
    <row r="12" spans="1:27" x14ac:dyDescent="0.35">
      <c r="A12" s="14" t="str">
        <f>'Tabell 2.2'!A12</f>
        <v xml:space="preserve"> - herav endring i løpende pensjonsutgifter</v>
      </c>
      <c r="B12" s="14">
        <f>HLOOKUP($B$2,'Tabell 2.2'!$D$2:$S$187,W12,FALSE)</f>
        <v>-13233.36444164885</v>
      </c>
      <c r="C12" s="14">
        <f>HLOOKUP($B$2,'Tabell 2.2'!$D$2:$S$187,W32,FALSE)</f>
        <v>-175.39476237640756</v>
      </c>
      <c r="D12" s="14">
        <f>HLOOKUP($B$2,'Tabell 2.2'!$D$2:$S$187,W47,FALSE)</f>
        <v>-4291.4338145832116</v>
      </c>
      <c r="E12" s="14">
        <f>HLOOKUP($B$2,'Tabell 2.2'!$D$2:$S$187,W65,FALSE)</f>
        <v>-1380.6057889918118</v>
      </c>
      <c r="F12" s="14">
        <f>HLOOKUP($B$2,'Tabell 2.2'!$D$2:$S$187,W83,FALSE)</f>
        <v>-582.96877496392915</v>
      </c>
      <c r="G12" s="14">
        <f>HLOOKUP($B$2,'Tabell 2.2'!$D$2:$S$187,W101,FALSE)</f>
        <v>-4925.1701174498539</v>
      </c>
      <c r="H12" s="14">
        <f>HLOOKUP($B$2,'Tabell 2.2'!$D$2:$S$187,W119,FALSE)</f>
        <v>-1490.3167976235104</v>
      </c>
      <c r="I12" s="14">
        <f>HLOOKUP($B$2,'Tabell 2.2'!$D$2:$S$187,W137,FALSE)</f>
        <v>-387.47438566012505</v>
      </c>
      <c r="J12" s="14">
        <f>HLOOKUP($B$2,'Tabell 2.2'!$D$2:$S$187,W155,FALSE)</f>
        <v>0</v>
      </c>
      <c r="K12" s="14"/>
      <c r="L12" s="7"/>
      <c r="M12" s="7"/>
      <c r="N12" s="7"/>
      <c r="O12" s="8"/>
      <c r="P12" s="8"/>
      <c r="Q12" s="8"/>
      <c r="R12" s="8"/>
      <c r="S12" s="8"/>
      <c r="T12" s="8"/>
      <c r="U12" s="8"/>
      <c r="W12" s="2">
        <v>11</v>
      </c>
      <c r="X12" s="8"/>
      <c r="Y12" s="8"/>
      <c r="Z12" s="8"/>
      <c r="AA12" s="8"/>
    </row>
    <row r="13" spans="1:27" x14ac:dyDescent="0.35">
      <c r="A13" s="14" t="str">
        <f>'Tabell 2.2'!A13</f>
        <v xml:space="preserve"> - herav justering for engangstiltak</v>
      </c>
      <c r="B13" s="14">
        <f>HLOOKUP($B$2,'Tabell 2.2'!$D$2:$S$187,W13,FALSE)</f>
        <v>0</v>
      </c>
      <c r="C13" s="14">
        <f>HLOOKUP($B$2,'Tabell 2.2'!$D$2:$S$187,W33,FALSE)</f>
        <v>0</v>
      </c>
      <c r="D13" s="14">
        <f>HLOOKUP($B$2,'Tabell 2.2'!$D$2:$S$187,W48,FALSE)</f>
        <v>0</v>
      </c>
      <c r="E13" s="14">
        <f>HLOOKUP($B$2,'Tabell 2.2'!$D$2:$S$187,W66,FALSE)</f>
        <v>0</v>
      </c>
      <c r="F13" s="14">
        <f>HLOOKUP($B$2,'Tabell 2.2'!$D$2:$S$187,W84,FALSE)</f>
        <v>0</v>
      </c>
      <c r="G13" s="14">
        <f>HLOOKUP($B$2,'Tabell 2.2'!$D$2:$S$187,W102,FALSE)</f>
        <v>0</v>
      </c>
      <c r="H13" s="14">
        <f>HLOOKUP($B$2,'Tabell 2.2'!$D$2:$S$187,W120,FALSE)</f>
        <v>0</v>
      </c>
      <c r="I13" s="14">
        <f>HLOOKUP($B$2,'Tabell 2.2'!$D$2:$S$187,W138,FALSE)</f>
        <v>0</v>
      </c>
      <c r="J13" s="14">
        <f>HLOOKUP($B$2,'Tabell 2.2'!$D$2:$S$187,W156,FALSE)</f>
        <v>0</v>
      </c>
      <c r="K13" s="14">
        <v>0</v>
      </c>
      <c r="L13" s="7"/>
      <c r="M13" s="7"/>
      <c r="N13" s="7"/>
      <c r="O13" s="8"/>
      <c r="P13" s="8"/>
      <c r="Q13" s="8"/>
      <c r="R13" s="8"/>
      <c r="S13" s="8"/>
      <c r="T13" s="8"/>
      <c r="U13" s="8"/>
      <c r="W13" s="2">
        <v>12</v>
      </c>
      <c r="X13" s="8"/>
      <c r="Y13" s="8"/>
      <c r="Z13" s="8"/>
      <c r="AA13" s="8"/>
    </row>
    <row r="14" spans="1:27" x14ac:dyDescent="0.35">
      <c r="A14" s="14" t="str">
        <f>'Tabell 2.2'!A14</f>
        <v xml:space="preserve"> - herav justering for oppgaveendringer mellom sektorer</v>
      </c>
      <c r="B14" s="14">
        <f>HLOOKUP($B$2,'Tabell 2.2'!$D$2:$S$187,W14,FALSE)</f>
        <v>0</v>
      </c>
      <c r="C14" s="14">
        <f>HLOOKUP($B$2,'Tabell 2.2'!$D$2:$S$187,W34,FALSE)</f>
        <v>0</v>
      </c>
      <c r="D14" s="14">
        <f>HLOOKUP($B$2,'Tabell 2.2'!$D$2:$S$187,W49,FALSE)</f>
        <v>0</v>
      </c>
      <c r="E14" s="14">
        <f>HLOOKUP($B$2,'Tabell 2.2'!$D$2:$S$187,W67,FALSE)</f>
        <v>0</v>
      </c>
      <c r="F14" s="14">
        <f>HLOOKUP($B$2,'Tabell 2.2'!$D$2:$S$187,W85,FALSE)</f>
        <v>0</v>
      </c>
      <c r="G14" s="14">
        <f>HLOOKUP($B$2,'Tabell 2.2'!$D$2:$S$187,W103,FALSE)</f>
        <v>0</v>
      </c>
      <c r="H14" s="14">
        <f>HLOOKUP($B$2,'Tabell 2.2'!$D$2:$S$187,W121,FALSE)</f>
        <v>0</v>
      </c>
      <c r="I14" s="14">
        <f>HLOOKUP($B$2,'Tabell 2.2'!$D$2:$S$187,W139,FALSE)</f>
        <v>0</v>
      </c>
      <c r="J14" s="14">
        <f>HLOOKUP($B$2,'Tabell 2.2'!$D$2:$S$187,W157,FALSE)</f>
        <v>0</v>
      </c>
      <c r="K14" s="14">
        <v>0</v>
      </c>
      <c r="L14" s="7"/>
      <c r="M14" s="7"/>
      <c r="N14" s="7"/>
      <c r="O14" s="8"/>
      <c r="P14" s="8"/>
      <c r="Q14" s="8"/>
      <c r="R14" s="8"/>
      <c r="S14" s="8"/>
      <c r="T14" s="8"/>
      <c r="U14" s="8"/>
      <c r="W14" s="2">
        <v>13</v>
      </c>
      <c r="X14" s="8"/>
      <c r="Y14" s="8"/>
      <c r="Z14" s="8"/>
      <c r="AA14" s="8"/>
    </row>
    <row r="15" spans="1:27" x14ac:dyDescent="0.35">
      <c r="A15" s="14" t="str">
        <f>'Tabell 2.2'!A15</f>
        <v xml:space="preserve"> - herav uspesifiserte rammeendringer</v>
      </c>
      <c r="B15" s="14">
        <f>HLOOKUP($B$2,'Tabell 2.2'!$D$2:$S$187,W15,FALSE)</f>
        <v>-17426.596554205375</v>
      </c>
      <c r="C15" s="14">
        <f>HLOOKUP($B$2,'Tabell 2.2'!$D$2:$S$187,W35,FALSE)</f>
        <v>0</v>
      </c>
      <c r="D15" s="14">
        <f>HLOOKUP($B$2,'Tabell 2.2'!$D$2:$S$187,W50,FALSE)</f>
        <v>-7092.0919074944595</v>
      </c>
      <c r="E15" s="14">
        <f>HLOOKUP($B$2,'Tabell 2.2'!$D$2:$S$187,W68,FALSE)</f>
        <v>-2462.2196547571361</v>
      </c>
      <c r="F15" s="14">
        <f>HLOOKUP($B$2,'Tabell 2.2'!$D$2:$S$187,W86,FALSE)</f>
        <v>-827.92027576864382</v>
      </c>
      <c r="G15" s="14">
        <f>HLOOKUP($B$2,'Tabell 2.2'!$D$2:$S$187,W104,FALSE)</f>
        <v>-3790.3426861684584</v>
      </c>
      <c r="H15" s="14">
        <f>HLOOKUP($B$2,'Tabell 2.2'!$D$2:$S$187,W122,FALSE)</f>
        <v>-2566.7371485052959</v>
      </c>
      <c r="I15" s="14">
        <f>HLOOKUP($B$2,'Tabell 2.2'!$D$2:$S$187,W140,FALSE)</f>
        <v>-687.28488151138185</v>
      </c>
      <c r="J15" s="14">
        <f>HLOOKUP($B$2,'Tabell 2.2'!$D$2:$S$187,W158,FALSE)</f>
        <v>0</v>
      </c>
      <c r="K15" s="14">
        <v>0</v>
      </c>
      <c r="L15" s="7"/>
      <c r="M15" s="7"/>
      <c r="N15" s="7"/>
      <c r="O15" s="8"/>
      <c r="P15" s="8"/>
      <c r="Q15" s="8"/>
      <c r="R15" s="8"/>
      <c r="S15" s="8"/>
      <c r="T15" s="8"/>
      <c r="U15" s="8"/>
      <c r="W15" s="2">
        <v>14</v>
      </c>
      <c r="X15" s="8"/>
      <c r="Y15" s="8"/>
      <c r="Z15" s="8"/>
      <c r="AA15" s="8"/>
    </row>
    <row r="16" spans="1:27" x14ac:dyDescent="0.35">
      <c r="A16" s="15" t="str">
        <f>'Tabell 2.2'!A16</f>
        <v xml:space="preserve"> - herav spesifiserte rammeendringer</v>
      </c>
      <c r="B16" s="15">
        <f>HLOOKUP($B$2,'Tabell 2.2'!$D$2:$S$187,W16,FALSE)</f>
        <v>-62348.338041393094</v>
      </c>
      <c r="C16" s="15">
        <f>HLOOKUP($B$2,'Tabell 2.2'!$D$2:$S$187,W36,FALSE)</f>
        <v>-242.73765730698022</v>
      </c>
      <c r="D16" s="15">
        <f>HLOOKUP($B$2,'Tabell 2.2'!$D$2:$S$187,W51,FALSE)</f>
        <v>2045.9813446579774</v>
      </c>
      <c r="E16" s="15">
        <f>HLOOKUP($B$2,'Tabell 2.2'!$D$2:$S$187,W69,FALSE)</f>
        <v>1040.0083019037534</v>
      </c>
      <c r="F16" s="15">
        <f>HLOOKUP($B$2,'Tabell 2.2'!$D$2:$S$187,W87,FALSE)</f>
        <v>1914.2665335691186</v>
      </c>
      <c r="G16" s="15">
        <f>HLOOKUP($B$2,'Tabell 2.2'!$D$2:$S$187,W105,FALSE)</f>
        <v>-1116.6032832215119</v>
      </c>
      <c r="H16" s="15">
        <f>HLOOKUP($B$2,'Tabell 2.2'!$D$2:$S$187,W123,FALSE)</f>
        <v>-65989.253280995457</v>
      </c>
      <c r="I16" s="15">
        <f>HLOOKUP($B$2,'Tabell 2.2'!$D$2:$S$187,W141,FALSE)</f>
        <v>0</v>
      </c>
      <c r="J16" s="15">
        <f>HLOOKUP($B$2,'Tabell 2.2'!$D$2:$S$187,W159,FALSE)</f>
        <v>0</v>
      </c>
      <c r="K16" s="15">
        <f>HLOOKUP($B$2,'Tabell 2.2'!$D$2:$S$187,W170,FALSE)</f>
        <v>0</v>
      </c>
      <c r="L16" s="7"/>
      <c r="M16" s="7"/>
      <c r="N16" s="7"/>
      <c r="O16" s="8"/>
      <c r="P16" s="8"/>
      <c r="Q16" s="8"/>
      <c r="R16" s="8"/>
      <c r="S16" s="8"/>
      <c r="T16" s="8"/>
      <c r="U16" s="8"/>
      <c r="W16" s="2">
        <v>15</v>
      </c>
      <c r="X16" s="8"/>
      <c r="Y16" s="8"/>
      <c r="Z16" s="8"/>
      <c r="AA16" s="8"/>
    </row>
    <row r="17" spans="1:28" x14ac:dyDescent="0.35">
      <c r="A17" s="15" t="str">
        <f>'Tabell 2.2'!A17</f>
        <v>Vridningseffekter knyttet til endringer i særskilte tildelinger</v>
      </c>
      <c r="B17" s="15">
        <f>HLOOKUP($B$2,'Tabell 2.2'!$D$2:$S$187,W17,FALSE)</f>
        <v>3491.570106654719</v>
      </c>
      <c r="C17" s="15">
        <f>HLOOKUP($B$2,'Tabell 2.2'!$D$2:$S$187,W37,FALSE)</f>
        <v>134.69091249880148</v>
      </c>
      <c r="D17" s="15">
        <f>HLOOKUP($B$2,'Tabell 2.2'!$D$2:$S$187,W52,FALSE)</f>
        <v>1954.3285878369352</v>
      </c>
      <c r="E17" s="15">
        <f>HLOOKUP($B$2,'Tabell 2.2'!$D$2:$S$187,W70,FALSE)</f>
        <v>9.6430379488156177</v>
      </c>
      <c r="F17" s="15">
        <f>HLOOKUP($B$2,'Tabell 2.2'!$D$2:$S$187,W88,FALSE)</f>
        <v>2777.1314543969638</v>
      </c>
      <c r="G17" s="15">
        <f>HLOOKUP($B$2,'Tabell 2.2'!$D$2:$S$187,W106,FALSE)</f>
        <v>-542.43146352877375</v>
      </c>
      <c r="H17" s="15">
        <f>HLOOKUP($B$2,'Tabell 2.2'!$D$2:$S$187,W124,FALSE)</f>
        <v>-841.79242249802337</v>
      </c>
      <c r="I17" s="15">
        <f>HLOOKUP($B$2,'Tabell 2.2'!$D$2:$S$187,W142,FALSE)</f>
        <v>0</v>
      </c>
      <c r="J17" s="15">
        <f>HLOOKUP($B$2,'Tabell 2.2'!$D$2:$S$187,W160,FALSE)</f>
        <v>0</v>
      </c>
      <c r="K17" s="15">
        <v>0</v>
      </c>
      <c r="L17" s="7"/>
      <c r="M17" s="7"/>
      <c r="N17" s="7"/>
      <c r="O17" s="8"/>
      <c r="P17" s="8"/>
      <c r="Q17" s="8"/>
      <c r="R17" s="8"/>
      <c r="S17" s="8"/>
      <c r="T17" s="8"/>
      <c r="U17" s="8"/>
      <c r="W17" s="2">
        <v>16</v>
      </c>
      <c r="X17" s="8"/>
      <c r="Y17" s="8"/>
      <c r="Z17" s="8"/>
      <c r="AA17" s="8"/>
    </row>
    <row r="18" spans="1:28" x14ac:dyDescent="0.35">
      <c r="A18" s="16" t="str">
        <f>'Tabell 2.2'!A18</f>
        <v>Kompensasjon for forventet lønns- og prisutvikling</v>
      </c>
      <c r="B18" s="16">
        <f>HLOOKUP($B$2,'Tabell 2.2'!$D$2:$S$187,W18,FALSE)</f>
        <v>111497.89313784854</v>
      </c>
      <c r="C18" s="16">
        <f>HLOOKUP($B$2,'Tabell 2.2'!$D$2:$S$187,W38,FALSE)</f>
        <v>1382.5215326279351</v>
      </c>
      <c r="D18" s="16">
        <f>HLOOKUP($B$2,'Tabell 2.2'!$D$2:$S$187,W53,FALSE)</f>
        <v>31204.87460781461</v>
      </c>
      <c r="E18" s="16">
        <f>HLOOKUP($B$2,'Tabell 2.2'!$D$2:$S$187,W71,FALSE)</f>
        <v>11215.578974364818</v>
      </c>
      <c r="F18" s="16">
        <f>HLOOKUP($B$2,'Tabell 2.2'!$D$2:$S$187,W89,FALSE)</f>
        <v>4272.6304961997957</v>
      </c>
      <c r="G18" s="16">
        <f>HLOOKUP($B$2,'Tabell 2.2'!$D$2:$S$187,W107,FALSE)</f>
        <v>39854.058620383446</v>
      </c>
      <c r="H18" s="16">
        <f>HLOOKUP($B$2,'Tabell 2.2'!$D$2:$S$187,W125,FALSE)</f>
        <v>11230.392939598754</v>
      </c>
      <c r="I18" s="16">
        <f>HLOOKUP($B$2,'Tabell 2.2'!$D$2:$S$187,W143,FALSE)</f>
        <v>3154.8983309334808</v>
      </c>
      <c r="J18" s="16">
        <f>HLOOKUP($B$2,'Tabell 2.2'!$D$2:$S$187,W161,FALSE)</f>
        <v>9182.9376359257185</v>
      </c>
      <c r="K18" s="16">
        <v>0</v>
      </c>
      <c r="L18" s="7"/>
      <c r="M18" s="7"/>
      <c r="N18" s="7"/>
      <c r="O18" s="8"/>
      <c r="P18" s="8"/>
      <c r="Q18" s="8"/>
      <c r="R18" s="8"/>
      <c r="S18" s="8"/>
      <c r="T18" s="8"/>
      <c r="U18" s="8"/>
      <c r="W18" s="2">
        <v>17</v>
      </c>
      <c r="X18" s="8"/>
      <c r="Y18" s="8"/>
      <c r="Z18" s="8"/>
      <c r="AA18" s="8"/>
    </row>
    <row r="19" spans="1:28" x14ac:dyDescent="0.35">
      <c r="A19" s="14" t="str">
        <f>'Tabell 2.2'!A19</f>
        <v xml:space="preserve"> - herav generell lønns- og priskompensasjon</v>
      </c>
      <c r="B19" s="14">
        <f>HLOOKUP($B$2,'Tabell 2.2'!$D$2:$S$187,W19,FALSE)</f>
        <v>111497.89313784854</v>
      </c>
      <c r="C19" s="14">
        <f>HLOOKUP($B$2,'Tabell 2.2'!$D$2:$S$187,W39,FALSE)</f>
        <v>1382.5215326279351</v>
      </c>
      <c r="D19" s="14">
        <f>HLOOKUP($B$2,'Tabell 2.2'!$D$2:$S$187,W54,FALSE)</f>
        <v>31204.87460781461</v>
      </c>
      <c r="E19" s="14">
        <f>HLOOKUP($B$2,'Tabell 2.2'!$D$2:$S$187,W72,FALSE)</f>
        <v>11215.578974364818</v>
      </c>
      <c r="F19" s="14">
        <f>HLOOKUP($B$2,'Tabell 2.2'!$D$2:$S$187,W90,FALSE)</f>
        <v>4272.6304961997957</v>
      </c>
      <c r="G19" s="14">
        <f>HLOOKUP($B$2,'Tabell 2.2'!$D$2:$S$187,W108,FALSE)</f>
        <v>39854.058620383446</v>
      </c>
      <c r="H19" s="14">
        <f>HLOOKUP($B$2,'Tabell 2.2'!$D$2:$S$187,W126,FALSE)</f>
        <v>11230.392939598754</v>
      </c>
      <c r="I19" s="14">
        <f>HLOOKUP($B$2,'Tabell 2.2'!$D$2:$S$187,W144,FALSE)</f>
        <v>3154.8983309334808</v>
      </c>
      <c r="J19" s="14">
        <f>HLOOKUP($B$2,'Tabell 2.2'!$D$2:$S$187,W162,FALSE)</f>
        <v>9182.9376359257185</v>
      </c>
      <c r="K19" s="14">
        <v>0</v>
      </c>
      <c r="L19" s="7"/>
      <c r="M19" s="7"/>
      <c r="N19" s="7"/>
      <c r="O19" s="8"/>
      <c r="P19" s="8"/>
      <c r="Q19" s="8"/>
      <c r="R19" s="8"/>
      <c r="S19" s="8"/>
      <c r="T19" s="8"/>
      <c r="U19" s="8"/>
      <c r="W19" s="2">
        <v>18</v>
      </c>
      <c r="X19" s="8"/>
      <c r="Y19" s="8"/>
      <c r="Z19" s="8"/>
      <c r="AA19" s="8"/>
    </row>
    <row r="20" spans="1:28" x14ac:dyDescent="0.35">
      <c r="A20" s="226" t="str">
        <f>'Tabell 2.2'!A20</f>
        <v>Bydelsfordelt budsjett 2025</v>
      </c>
      <c r="B20" s="227">
        <f>HLOOKUP($B$2,'Tabell 2.2'!$D$2:$S$187,W22,FALSE)</f>
        <v>2729159</v>
      </c>
      <c r="C20" s="228">
        <f>HLOOKUP($B$2,'Tabell 2.2'!$D$2:$S$187,W40,FALSE)</f>
        <v>34661.025800996067</v>
      </c>
      <c r="D20" s="229">
        <f>HLOOKUP($B$2,'Tabell 2.2'!$D$2:$S$187,W55,FALSE)</f>
        <v>796124.39076858852</v>
      </c>
      <c r="E20" s="231">
        <f>HLOOKUP($B$2,'Tabell 2.2'!$D$2:$S$187,W73,FALSE)</f>
        <v>256274.23677286776</v>
      </c>
      <c r="F20" s="231">
        <f>HLOOKUP($B$2,'Tabell 2.2'!$D$2:$S$187,W91,FALSE)</f>
        <v>122531.97502462022</v>
      </c>
      <c r="G20" s="232">
        <f>HLOOKUP($B$2,'Tabell 2.2'!$D$2:$S$187,W109,FALSE)</f>
        <v>935403.63935387356</v>
      </c>
      <c r="H20" s="233">
        <f>HLOOKUP($B$2,'Tabell 2.2'!$D$2:$S$187,W127,FALSE)</f>
        <v>252451.61037034285</v>
      </c>
      <c r="I20" s="233">
        <f>HLOOKUP($B$2,'Tabell 2.2'!$D$2:$S$187,W145,FALSE)</f>
        <v>71569.686815570269</v>
      </c>
      <c r="J20" s="233">
        <f>HLOOKUP($B$2,'Tabell 2.2'!$D$2:$S$187,W165,FALSE)</f>
        <v>260143</v>
      </c>
      <c r="K20" s="230">
        <f>HLOOKUP($B$2,'Tabell 2.2'!$D$2:$S$187,W170,FALSE)</f>
        <v>0</v>
      </c>
      <c r="L20" s="1"/>
      <c r="M20" s="1"/>
      <c r="N20" s="7"/>
      <c r="O20" s="8"/>
      <c r="P20" s="8"/>
      <c r="Q20" s="8"/>
      <c r="R20" s="8"/>
      <c r="S20" s="8"/>
      <c r="T20" s="8"/>
      <c r="U20" s="8"/>
      <c r="W20" s="2">
        <v>19</v>
      </c>
      <c r="X20" s="8"/>
      <c r="Y20" s="8"/>
      <c r="Z20" s="8"/>
      <c r="AA20" s="8"/>
    </row>
    <row r="21" spans="1:28" x14ac:dyDescent="0.35">
      <c r="A21" s="8"/>
      <c r="B21" s="7"/>
      <c r="C21" s="1"/>
      <c r="D21" s="1"/>
      <c r="E21" s="1"/>
      <c r="F21" s="1"/>
      <c r="G21" s="9"/>
      <c r="H21" s="1"/>
      <c r="I21" s="10"/>
      <c r="J21" s="10"/>
      <c r="K21" s="10"/>
      <c r="L21" s="1"/>
      <c r="M21" s="1"/>
      <c r="N21" s="1"/>
      <c r="O21" s="7"/>
      <c r="P21" s="8"/>
      <c r="Q21" s="8"/>
      <c r="R21" s="8"/>
      <c r="S21" s="8"/>
      <c r="T21" s="8"/>
      <c r="U21" s="8"/>
      <c r="W21" s="2">
        <v>20</v>
      </c>
      <c r="X21" s="8"/>
      <c r="Y21" s="8"/>
      <c r="Z21" s="8"/>
      <c r="AA21" s="8"/>
      <c r="AB21" s="8"/>
    </row>
    <row r="22" spans="1:28" x14ac:dyDescent="0.35">
      <c r="A22" s="7"/>
      <c r="B22" s="7"/>
      <c r="C22" s="1"/>
      <c r="D22" s="7"/>
      <c r="E22" s="1"/>
      <c r="F22" s="1"/>
      <c r="G22" s="9"/>
      <c r="H22" s="1"/>
      <c r="I22" s="10"/>
      <c r="J22" s="10"/>
      <c r="K22" s="10"/>
      <c r="L22" s="1"/>
      <c r="M22" s="1"/>
      <c r="N22" s="1"/>
      <c r="O22" s="1"/>
      <c r="V22" s="8"/>
      <c r="W22" s="2">
        <v>21</v>
      </c>
      <c r="X22" s="8"/>
      <c r="Y22" s="8"/>
      <c r="Z22" s="8"/>
      <c r="AA22" s="8"/>
      <c r="AB22" s="8"/>
    </row>
    <row r="23" spans="1:28" ht="15" customHeight="1" x14ac:dyDescent="0.35">
      <c r="A23" s="7"/>
      <c r="B23" s="7"/>
      <c r="C23" s="1"/>
      <c r="D23" s="1"/>
      <c r="E23" s="1"/>
      <c r="F23" s="1"/>
      <c r="G23" s="9"/>
      <c r="H23" s="1"/>
      <c r="I23" s="10"/>
      <c r="J23" s="10"/>
      <c r="K23" s="10"/>
      <c r="L23" s="1"/>
      <c r="M23" s="1"/>
      <c r="N23" s="1"/>
      <c r="O23" s="1"/>
      <c r="W23" s="2">
        <v>22</v>
      </c>
      <c r="X23" s="8"/>
      <c r="Y23" s="8"/>
      <c r="Z23" s="8"/>
      <c r="AA23" s="8"/>
      <c r="AB23" s="8"/>
    </row>
    <row r="24" spans="1:28" x14ac:dyDescent="0.35">
      <c r="A24" s="7"/>
      <c r="B24" s="7"/>
      <c r="C24" s="7"/>
      <c r="D24" s="7"/>
      <c r="E24" s="7"/>
      <c r="F24" s="7"/>
      <c r="G24" s="7"/>
      <c r="H24" s="7"/>
      <c r="I24" s="7"/>
      <c r="J24" s="7"/>
      <c r="K24" s="7"/>
      <c r="L24" s="7"/>
      <c r="M24" s="1"/>
      <c r="N24" s="1"/>
      <c r="O24" s="1"/>
      <c r="W24" s="2">
        <v>23</v>
      </c>
    </row>
    <row r="25" spans="1:28" x14ac:dyDescent="0.35">
      <c r="A25" s="7"/>
      <c r="B25" s="7"/>
      <c r="C25" s="7"/>
      <c r="D25" s="7"/>
      <c r="E25" s="7"/>
      <c r="F25" s="7"/>
      <c r="G25" s="7"/>
      <c r="H25" s="7"/>
      <c r="I25" s="7"/>
      <c r="J25" s="7"/>
      <c r="K25" s="7"/>
      <c r="L25" s="7"/>
      <c r="M25" s="1"/>
      <c r="N25" s="1"/>
      <c r="O25" s="1"/>
      <c r="W25" s="2">
        <v>24</v>
      </c>
    </row>
    <row r="26" spans="1:28" x14ac:dyDescent="0.35">
      <c r="A26" s="7"/>
      <c r="B26" s="7"/>
      <c r="C26" s="7"/>
      <c r="D26" s="7"/>
      <c r="E26" s="7"/>
      <c r="F26" s="7"/>
      <c r="G26" s="7"/>
      <c r="H26" s="7"/>
      <c r="I26" s="7"/>
      <c r="J26" s="7"/>
      <c r="K26" s="7"/>
      <c r="L26" s="1"/>
      <c r="M26" s="1"/>
      <c r="N26" s="1"/>
      <c r="O26" s="1"/>
      <c r="W26" s="2">
        <v>25</v>
      </c>
    </row>
    <row r="27" spans="1:28" x14ac:dyDescent="0.35">
      <c r="A27" s="7"/>
      <c r="B27" s="7"/>
      <c r="C27" s="7"/>
      <c r="D27" s="7"/>
      <c r="E27" s="7"/>
      <c r="F27" s="7"/>
      <c r="G27" s="7"/>
      <c r="H27" s="7"/>
      <c r="I27" s="7"/>
      <c r="J27" s="7"/>
      <c r="K27" s="7"/>
      <c r="L27" s="1"/>
      <c r="M27" s="1"/>
      <c r="N27" s="1"/>
      <c r="O27" s="1"/>
      <c r="W27" s="2">
        <v>26</v>
      </c>
    </row>
    <row r="28" spans="1:28" x14ac:dyDescent="0.35">
      <c r="A28" s="7"/>
      <c r="B28" s="7"/>
      <c r="C28" s="7"/>
      <c r="D28" s="7"/>
      <c r="E28" s="7"/>
      <c r="F28" s="7"/>
      <c r="G28" s="7"/>
      <c r="H28" s="7"/>
      <c r="I28" s="7"/>
      <c r="J28" s="7"/>
      <c r="K28" s="7"/>
      <c r="L28" s="1"/>
      <c r="M28" s="1"/>
      <c r="N28" s="1"/>
      <c r="O28" s="1"/>
      <c r="W28" s="2">
        <v>27</v>
      </c>
    </row>
    <row r="29" spans="1:28" x14ac:dyDescent="0.35">
      <c r="A29" s="7"/>
      <c r="B29" s="7"/>
      <c r="C29" s="7"/>
      <c r="D29" s="7"/>
      <c r="E29" s="7"/>
      <c r="F29" s="7"/>
      <c r="G29" s="7"/>
      <c r="H29" s="7"/>
      <c r="I29" s="7"/>
      <c r="J29" s="7"/>
      <c r="K29" s="7"/>
      <c r="L29" s="1"/>
      <c r="M29" s="1"/>
      <c r="N29" s="1"/>
      <c r="O29" s="1"/>
      <c r="W29" s="2">
        <v>28</v>
      </c>
    </row>
    <row r="30" spans="1:28" x14ac:dyDescent="0.35">
      <c r="A30" s="7"/>
      <c r="B30" s="7"/>
      <c r="C30" s="7"/>
      <c r="D30" s="7"/>
      <c r="E30" s="7"/>
      <c r="F30" s="7"/>
      <c r="G30" s="7"/>
      <c r="H30" s="7"/>
      <c r="I30" s="7"/>
      <c r="J30" s="7"/>
      <c r="K30" s="10"/>
      <c r="L30" s="1"/>
      <c r="M30" s="1"/>
      <c r="N30" s="1"/>
      <c r="O30" s="1"/>
      <c r="W30" s="2">
        <v>29</v>
      </c>
    </row>
    <row r="31" spans="1:28" x14ac:dyDescent="0.35">
      <c r="A31" s="7"/>
      <c r="B31" s="7"/>
      <c r="C31" s="7"/>
      <c r="D31" s="7"/>
      <c r="E31" s="7"/>
      <c r="F31" s="7"/>
      <c r="G31" s="7"/>
      <c r="H31" s="7"/>
      <c r="I31" s="7"/>
      <c r="J31" s="7"/>
      <c r="K31" s="7"/>
      <c r="L31" s="1"/>
      <c r="M31" s="1"/>
      <c r="N31" s="1"/>
      <c r="O31" s="1"/>
      <c r="W31" s="2">
        <v>30</v>
      </c>
    </row>
    <row r="32" spans="1:28" x14ac:dyDescent="0.35">
      <c r="A32" s="7"/>
      <c r="B32" s="7"/>
      <c r="C32" s="7"/>
      <c r="D32" s="7"/>
      <c r="E32" s="7"/>
      <c r="F32" s="7"/>
      <c r="G32" s="7"/>
      <c r="H32" s="7"/>
      <c r="I32" s="7"/>
      <c r="J32" s="7"/>
      <c r="K32" s="7"/>
      <c r="L32" s="1"/>
      <c r="M32" s="1"/>
      <c r="N32" s="1"/>
      <c r="O32" s="1"/>
      <c r="W32" s="2">
        <v>31</v>
      </c>
    </row>
    <row r="33" spans="1:23" x14ac:dyDescent="0.35">
      <c r="A33" s="7"/>
      <c r="B33" s="7"/>
      <c r="C33" s="7"/>
      <c r="D33" s="7"/>
      <c r="E33" s="7"/>
      <c r="F33" s="7"/>
      <c r="G33" s="7"/>
      <c r="H33" s="7"/>
      <c r="I33" s="7"/>
      <c r="J33" s="7"/>
      <c r="K33" s="7"/>
      <c r="L33" s="1"/>
      <c r="M33" s="1"/>
      <c r="N33" s="1"/>
      <c r="O33" s="1"/>
      <c r="W33" s="2">
        <v>32</v>
      </c>
    </row>
    <row r="34" spans="1:23" x14ac:dyDescent="0.35">
      <c r="A34" s="7"/>
      <c r="B34" s="7"/>
      <c r="C34" s="7"/>
      <c r="D34" s="7"/>
      <c r="E34" s="7"/>
      <c r="F34" s="7"/>
      <c r="G34" s="7"/>
      <c r="H34" s="7"/>
      <c r="I34" s="7"/>
      <c r="J34" s="7"/>
      <c r="K34" s="7"/>
      <c r="L34" s="1"/>
      <c r="M34" s="1"/>
      <c r="N34" s="1"/>
      <c r="O34" s="1"/>
      <c r="W34" s="2">
        <v>33</v>
      </c>
    </row>
    <row r="35" spans="1:23" x14ac:dyDescent="0.35">
      <c r="A35" s="7"/>
      <c r="B35" s="7"/>
      <c r="C35" s="7"/>
      <c r="D35" s="7"/>
      <c r="E35" s="7"/>
      <c r="F35" s="7"/>
      <c r="G35" s="7"/>
      <c r="H35" s="7"/>
      <c r="I35" s="7"/>
      <c r="J35" s="7"/>
      <c r="K35" s="7"/>
      <c r="L35" s="1"/>
      <c r="M35" s="1"/>
      <c r="N35" s="1"/>
      <c r="O35" s="1"/>
      <c r="W35" s="2">
        <v>34</v>
      </c>
    </row>
    <row r="36" spans="1:23" x14ac:dyDescent="0.35">
      <c r="A36" s="7"/>
      <c r="B36" s="7"/>
      <c r="C36" s="7"/>
      <c r="D36" s="7"/>
      <c r="E36" s="7"/>
      <c r="F36" s="7"/>
      <c r="G36" s="7"/>
      <c r="H36" s="7"/>
      <c r="I36" s="7"/>
      <c r="J36" s="7"/>
      <c r="K36" s="7"/>
      <c r="L36" s="1"/>
      <c r="M36" s="1"/>
      <c r="N36" s="1"/>
      <c r="O36" s="1"/>
      <c r="W36" s="2">
        <v>35</v>
      </c>
    </row>
    <row r="37" spans="1:23" x14ac:dyDescent="0.35">
      <c r="A37" s="7"/>
      <c r="B37" s="7"/>
      <c r="C37" s="7"/>
      <c r="D37" s="7"/>
      <c r="E37" s="7"/>
      <c r="F37" s="7"/>
      <c r="G37" s="7"/>
      <c r="H37" s="7"/>
      <c r="I37" s="7"/>
      <c r="J37" s="7"/>
      <c r="K37" s="7"/>
      <c r="L37" s="1"/>
      <c r="M37" s="1"/>
      <c r="N37" s="1"/>
      <c r="O37" s="1"/>
      <c r="W37" s="2">
        <v>36</v>
      </c>
    </row>
    <row r="38" spans="1:23" x14ac:dyDescent="0.35">
      <c r="A38" s="7"/>
      <c r="B38" s="7"/>
      <c r="C38" s="7"/>
      <c r="D38" s="7"/>
      <c r="E38" s="7"/>
      <c r="F38" s="7"/>
      <c r="G38" s="7"/>
      <c r="H38" s="7"/>
      <c r="I38" s="7"/>
      <c r="J38" s="7"/>
      <c r="K38" s="1"/>
      <c r="L38" s="1"/>
      <c r="M38" s="1"/>
      <c r="N38" s="1"/>
      <c r="O38" s="1"/>
      <c r="W38" s="2">
        <v>37</v>
      </c>
    </row>
    <row r="39" spans="1:23" x14ac:dyDescent="0.35">
      <c r="A39" s="7"/>
      <c r="B39" s="7"/>
      <c r="C39" s="7"/>
      <c r="D39" s="7"/>
      <c r="E39" s="7"/>
      <c r="F39" s="7"/>
      <c r="G39" s="7"/>
      <c r="H39" s="7"/>
      <c r="I39" s="7"/>
      <c r="J39" s="7"/>
      <c r="K39" s="1"/>
      <c r="L39" s="1"/>
      <c r="M39" s="1"/>
      <c r="N39" s="1"/>
      <c r="O39" s="1"/>
      <c r="W39" s="2">
        <v>38</v>
      </c>
    </row>
    <row r="40" spans="1:23" x14ac:dyDescent="0.35">
      <c r="A40" s="7"/>
      <c r="B40" s="7"/>
      <c r="C40" s="7"/>
      <c r="D40" s="7"/>
      <c r="E40" s="7"/>
      <c r="F40" s="7"/>
      <c r="G40" s="7"/>
      <c r="H40" s="7"/>
      <c r="I40" s="7"/>
      <c r="J40" s="7"/>
      <c r="K40" s="1"/>
      <c r="L40" s="1"/>
      <c r="M40" s="1"/>
      <c r="N40" s="1"/>
      <c r="O40" s="1"/>
      <c r="W40" s="2">
        <v>39</v>
      </c>
    </row>
    <row r="41" spans="1:23" x14ac:dyDescent="0.35">
      <c r="A41" s="7"/>
      <c r="B41" s="7"/>
      <c r="C41" s="7"/>
      <c r="D41" s="7"/>
      <c r="E41" s="7"/>
      <c r="F41" s="7"/>
      <c r="G41" s="7"/>
      <c r="H41" s="7"/>
      <c r="I41" s="7"/>
      <c r="J41" s="7"/>
      <c r="K41" s="1"/>
      <c r="L41" s="1"/>
      <c r="M41" s="1"/>
      <c r="N41" s="1"/>
      <c r="O41" s="1"/>
      <c r="W41" s="2">
        <v>40</v>
      </c>
    </row>
    <row r="42" spans="1:23" x14ac:dyDescent="0.35">
      <c r="B42" s="1"/>
      <c r="C42" s="1"/>
      <c r="D42" s="1"/>
      <c r="E42" s="1"/>
      <c r="F42" s="1"/>
      <c r="G42" s="1"/>
      <c r="H42" s="1"/>
      <c r="I42" s="1"/>
      <c r="J42" s="1"/>
      <c r="K42" s="1"/>
      <c r="L42" s="1"/>
      <c r="M42" s="1"/>
      <c r="N42" s="1"/>
      <c r="O42" s="1"/>
      <c r="W42" s="2">
        <v>41</v>
      </c>
    </row>
    <row r="43" spans="1:23" x14ac:dyDescent="0.35">
      <c r="W43" s="2">
        <v>42</v>
      </c>
    </row>
    <row r="44" spans="1:23" x14ac:dyDescent="0.35">
      <c r="W44" s="2">
        <v>43</v>
      </c>
    </row>
    <row r="45" spans="1:23" x14ac:dyDescent="0.35">
      <c r="W45" s="2">
        <v>44</v>
      </c>
    </row>
    <row r="46" spans="1:23" x14ac:dyDescent="0.35">
      <c r="W46" s="2">
        <v>45</v>
      </c>
    </row>
    <row r="47" spans="1:23" x14ac:dyDescent="0.35">
      <c r="W47" s="2">
        <v>46</v>
      </c>
    </row>
    <row r="48" spans="1:23" x14ac:dyDescent="0.35">
      <c r="W48" s="2">
        <v>47</v>
      </c>
    </row>
    <row r="49" spans="23:23" x14ac:dyDescent="0.35">
      <c r="W49" s="2">
        <v>48</v>
      </c>
    </row>
    <row r="50" spans="23:23" x14ac:dyDescent="0.35">
      <c r="W50" s="2">
        <v>49</v>
      </c>
    </row>
    <row r="51" spans="23:23" x14ac:dyDescent="0.35">
      <c r="W51" s="2">
        <v>50</v>
      </c>
    </row>
    <row r="52" spans="23:23" x14ac:dyDescent="0.35">
      <c r="W52" s="2">
        <v>51</v>
      </c>
    </row>
    <row r="53" spans="23:23" x14ac:dyDescent="0.35">
      <c r="W53" s="2">
        <v>52</v>
      </c>
    </row>
    <row r="54" spans="23:23" x14ac:dyDescent="0.35">
      <c r="W54" s="2">
        <v>53</v>
      </c>
    </row>
    <row r="55" spans="23:23" x14ac:dyDescent="0.35">
      <c r="W55" s="2">
        <v>54</v>
      </c>
    </row>
    <row r="56" spans="23:23" x14ac:dyDescent="0.35">
      <c r="W56" s="2">
        <v>55</v>
      </c>
    </row>
    <row r="57" spans="23:23" x14ac:dyDescent="0.35">
      <c r="W57" s="2">
        <v>56</v>
      </c>
    </row>
    <row r="58" spans="23:23" x14ac:dyDescent="0.35">
      <c r="W58" s="2">
        <v>57</v>
      </c>
    </row>
    <row r="59" spans="23:23" x14ac:dyDescent="0.35">
      <c r="W59" s="2">
        <v>58</v>
      </c>
    </row>
    <row r="60" spans="23:23" x14ac:dyDescent="0.35">
      <c r="W60" s="2">
        <v>59</v>
      </c>
    </row>
    <row r="61" spans="23:23" x14ac:dyDescent="0.35">
      <c r="W61" s="2">
        <v>60</v>
      </c>
    </row>
    <row r="62" spans="23:23" x14ac:dyDescent="0.35">
      <c r="W62" s="2">
        <v>61</v>
      </c>
    </row>
    <row r="63" spans="23:23" x14ac:dyDescent="0.35">
      <c r="W63" s="2">
        <v>62</v>
      </c>
    </row>
    <row r="64" spans="23:23" x14ac:dyDescent="0.35">
      <c r="W64" s="2">
        <v>63</v>
      </c>
    </row>
    <row r="65" spans="23:23" x14ac:dyDescent="0.35">
      <c r="W65" s="2">
        <v>64</v>
      </c>
    </row>
    <row r="66" spans="23:23" x14ac:dyDescent="0.35">
      <c r="W66" s="2">
        <v>65</v>
      </c>
    </row>
    <row r="67" spans="23:23" x14ac:dyDescent="0.35">
      <c r="W67" s="2">
        <v>66</v>
      </c>
    </row>
    <row r="68" spans="23:23" x14ac:dyDescent="0.35">
      <c r="W68" s="2">
        <v>67</v>
      </c>
    </row>
    <row r="69" spans="23:23" x14ac:dyDescent="0.35">
      <c r="W69" s="2">
        <v>68</v>
      </c>
    </row>
    <row r="70" spans="23:23" x14ac:dyDescent="0.35">
      <c r="W70" s="2">
        <v>69</v>
      </c>
    </row>
    <row r="71" spans="23:23" x14ac:dyDescent="0.35">
      <c r="W71" s="2">
        <v>70</v>
      </c>
    </row>
    <row r="72" spans="23:23" x14ac:dyDescent="0.35">
      <c r="W72" s="2">
        <v>71</v>
      </c>
    </row>
    <row r="73" spans="23:23" x14ac:dyDescent="0.35">
      <c r="W73" s="2">
        <v>72</v>
      </c>
    </row>
    <row r="74" spans="23:23" x14ac:dyDescent="0.35">
      <c r="W74" s="2">
        <v>73</v>
      </c>
    </row>
    <row r="75" spans="23:23" x14ac:dyDescent="0.35">
      <c r="W75" s="2">
        <v>74</v>
      </c>
    </row>
    <row r="76" spans="23:23" x14ac:dyDescent="0.35">
      <c r="W76" s="2">
        <v>75</v>
      </c>
    </row>
    <row r="77" spans="23:23" x14ac:dyDescent="0.35">
      <c r="W77" s="2">
        <v>76</v>
      </c>
    </row>
    <row r="78" spans="23:23" x14ac:dyDescent="0.35">
      <c r="W78" s="2">
        <v>77</v>
      </c>
    </row>
    <row r="79" spans="23:23" x14ac:dyDescent="0.35">
      <c r="W79" s="2">
        <v>78</v>
      </c>
    </row>
    <row r="80" spans="23:23" x14ac:dyDescent="0.35">
      <c r="W80" s="2">
        <v>79</v>
      </c>
    </row>
    <row r="81" spans="23:23" x14ac:dyDescent="0.35">
      <c r="W81" s="2">
        <v>80</v>
      </c>
    </row>
    <row r="82" spans="23:23" x14ac:dyDescent="0.35">
      <c r="W82" s="2">
        <v>81</v>
      </c>
    </row>
    <row r="83" spans="23:23" x14ac:dyDescent="0.35">
      <c r="W83" s="2">
        <v>82</v>
      </c>
    </row>
    <row r="84" spans="23:23" x14ac:dyDescent="0.35">
      <c r="W84" s="2">
        <v>83</v>
      </c>
    </row>
    <row r="85" spans="23:23" x14ac:dyDescent="0.35">
      <c r="W85" s="2">
        <v>84</v>
      </c>
    </row>
    <row r="86" spans="23:23" x14ac:dyDescent="0.35">
      <c r="W86" s="2">
        <v>85</v>
      </c>
    </row>
    <row r="87" spans="23:23" x14ac:dyDescent="0.35">
      <c r="W87" s="2">
        <v>86</v>
      </c>
    </row>
    <row r="88" spans="23:23" x14ac:dyDescent="0.35">
      <c r="W88" s="2">
        <v>87</v>
      </c>
    </row>
    <row r="89" spans="23:23" x14ac:dyDescent="0.35">
      <c r="W89" s="2">
        <v>88</v>
      </c>
    </row>
    <row r="90" spans="23:23" x14ac:dyDescent="0.35">
      <c r="W90" s="2">
        <v>89</v>
      </c>
    </row>
    <row r="91" spans="23:23" x14ac:dyDescent="0.35">
      <c r="W91" s="2">
        <v>90</v>
      </c>
    </row>
    <row r="92" spans="23:23" x14ac:dyDescent="0.35">
      <c r="W92" s="2">
        <v>91</v>
      </c>
    </row>
    <row r="93" spans="23:23" x14ac:dyDescent="0.35">
      <c r="W93" s="2">
        <v>92</v>
      </c>
    </row>
    <row r="94" spans="23:23" x14ac:dyDescent="0.35">
      <c r="W94" s="2">
        <v>93</v>
      </c>
    </row>
    <row r="95" spans="23:23" x14ac:dyDescent="0.35">
      <c r="W95" s="2">
        <v>94</v>
      </c>
    </row>
    <row r="96" spans="23:23" x14ac:dyDescent="0.35">
      <c r="W96" s="2">
        <v>95</v>
      </c>
    </row>
    <row r="97" spans="23:23" x14ac:dyDescent="0.35">
      <c r="W97" s="2">
        <v>96</v>
      </c>
    </row>
    <row r="98" spans="23:23" x14ac:dyDescent="0.35">
      <c r="W98" s="2">
        <v>97</v>
      </c>
    </row>
    <row r="99" spans="23:23" x14ac:dyDescent="0.35">
      <c r="W99" s="2">
        <v>98</v>
      </c>
    </row>
    <row r="100" spans="23:23" x14ac:dyDescent="0.35">
      <c r="W100" s="2">
        <v>99</v>
      </c>
    </row>
    <row r="101" spans="23:23" x14ac:dyDescent="0.35">
      <c r="W101" s="2">
        <v>100</v>
      </c>
    </row>
    <row r="102" spans="23:23" x14ac:dyDescent="0.35">
      <c r="W102" s="2">
        <v>101</v>
      </c>
    </row>
    <row r="103" spans="23:23" x14ac:dyDescent="0.35">
      <c r="W103" s="2">
        <v>102</v>
      </c>
    </row>
    <row r="104" spans="23:23" x14ac:dyDescent="0.35">
      <c r="W104" s="2">
        <v>103</v>
      </c>
    </row>
    <row r="105" spans="23:23" x14ac:dyDescent="0.35">
      <c r="W105" s="2">
        <v>104</v>
      </c>
    </row>
    <row r="106" spans="23:23" x14ac:dyDescent="0.35">
      <c r="W106" s="2">
        <v>105</v>
      </c>
    </row>
    <row r="107" spans="23:23" x14ac:dyDescent="0.35">
      <c r="W107" s="2">
        <v>106</v>
      </c>
    </row>
    <row r="108" spans="23:23" x14ac:dyDescent="0.35">
      <c r="W108" s="2">
        <v>107</v>
      </c>
    </row>
    <row r="109" spans="23:23" x14ac:dyDescent="0.35">
      <c r="W109" s="2">
        <v>108</v>
      </c>
    </row>
    <row r="110" spans="23:23" x14ac:dyDescent="0.35">
      <c r="W110" s="2">
        <v>109</v>
      </c>
    </row>
    <row r="111" spans="23:23" x14ac:dyDescent="0.35">
      <c r="W111" s="2">
        <v>110</v>
      </c>
    </row>
    <row r="112" spans="23:23" x14ac:dyDescent="0.35">
      <c r="W112" s="2">
        <v>111</v>
      </c>
    </row>
    <row r="113" spans="23:23" x14ac:dyDescent="0.35">
      <c r="W113" s="2">
        <v>112</v>
      </c>
    </row>
    <row r="114" spans="23:23" x14ac:dyDescent="0.35">
      <c r="W114" s="2">
        <v>113</v>
      </c>
    </row>
    <row r="115" spans="23:23" x14ac:dyDescent="0.35">
      <c r="W115" s="2">
        <v>114</v>
      </c>
    </row>
    <row r="116" spans="23:23" x14ac:dyDescent="0.35">
      <c r="W116" s="2">
        <v>115</v>
      </c>
    </row>
    <row r="117" spans="23:23" x14ac:dyDescent="0.35">
      <c r="W117" s="2">
        <v>116</v>
      </c>
    </row>
    <row r="118" spans="23:23" x14ac:dyDescent="0.35">
      <c r="W118" s="2">
        <v>117</v>
      </c>
    </row>
    <row r="119" spans="23:23" x14ac:dyDescent="0.35">
      <c r="W119" s="2">
        <v>118</v>
      </c>
    </row>
    <row r="120" spans="23:23" x14ac:dyDescent="0.35">
      <c r="W120" s="2">
        <v>119</v>
      </c>
    </row>
    <row r="121" spans="23:23" x14ac:dyDescent="0.35">
      <c r="W121" s="2">
        <v>120</v>
      </c>
    </row>
    <row r="122" spans="23:23" x14ac:dyDescent="0.35">
      <c r="W122" s="2">
        <v>121</v>
      </c>
    </row>
    <row r="123" spans="23:23" x14ac:dyDescent="0.35">
      <c r="W123" s="2">
        <v>122</v>
      </c>
    </row>
    <row r="124" spans="23:23" x14ac:dyDescent="0.35">
      <c r="W124" s="2">
        <v>123</v>
      </c>
    </row>
    <row r="125" spans="23:23" x14ac:dyDescent="0.35">
      <c r="W125" s="2">
        <v>124</v>
      </c>
    </row>
    <row r="126" spans="23:23" x14ac:dyDescent="0.35">
      <c r="W126" s="2">
        <v>125</v>
      </c>
    </row>
    <row r="127" spans="23:23" x14ac:dyDescent="0.35">
      <c r="W127" s="2">
        <v>126</v>
      </c>
    </row>
    <row r="128" spans="23:23" x14ac:dyDescent="0.35">
      <c r="W128" s="2">
        <v>127</v>
      </c>
    </row>
    <row r="129" spans="23:23" x14ac:dyDescent="0.35">
      <c r="W129" s="2">
        <v>128</v>
      </c>
    </row>
    <row r="130" spans="23:23" x14ac:dyDescent="0.35">
      <c r="W130" s="2">
        <v>129</v>
      </c>
    </row>
    <row r="131" spans="23:23" x14ac:dyDescent="0.35">
      <c r="W131" s="2">
        <v>130</v>
      </c>
    </row>
    <row r="132" spans="23:23" x14ac:dyDescent="0.35">
      <c r="W132" s="2">
        <v>131</v>
      </c>
    </row>
    <row r="133" spans="23:23" x14ac:dyDescent="0.35">
      <c r="W133" s="2">
        <v>132</v>
      </c>
    </row>
    <row r="134" spans="23:23" x14ac:dyDescent="0.35">
      <c r="W134" s="2">
        <v>133</v>
      </c>
    </row>
    <row r="135" spans="23:23" x14ac:dyDescent="0.35">
      <c r="W135" s="2">
        <v>134</v>
      </c>
    </row>
    <row r="136" spans="23:23" x14ac:dyDescent="0.35">
      <c r="W136" s="2">
        <v>135</v>
      </c>
    </row>
    <row r="137" spans="23:23" x14ac:dyDescent="0.35">
      <c r="W137" s="2">
        <v>136</v>
      </c>
    </row>
    <row r="138" spans="23:23" x14ac:dyDescent="0.35">
      <c r="W138" s="2">
        <v>137</v>
      </c>
    </row>
    <row r="139" spans="23:23" x14ac:dyDescent="0.35">
      <c r="W139" s="2">
        <v>138</v>
      </c>
    </row>
    <row r="140" spans="23:23" x14ac:dyDescent="0.35">
      <c r="W140" s="2">
        <v>139</v>
      </c>
    </row>
    <row r="141" spans="23:23" x14ac:dyDescent="0.35">
      <c r="W141" s="2">
        <v>140</v>
      </c>
    </row>
    <row r="142" spans="23:23" x14ac:dyDescent="0.35">
      <c r="W142" s="2">
        <v>141</v>
      </c>
    </row>
    <row r="143" spans="23:23" x14ac:dyDescent="0.35">
      <c r="W143" s="2">
        <v>142</v>
      </c>
    </row>
    <row r="144" spans="23:23" x14ac:dyDescent="0.35">
      <c r="W144" s="2">
        <v>143</v>
      </c>
    </row>
    <row r="145" spans="23:23" x14ac:dyDescent="0.35">
      <c r="W145" s="2">
        <v>144</v>
      </c>
    </row>
    <row r="146" spans="23:23" x14ac:dyDescent="0.35">
      <c r="W146" s="2">
        <v>145</v>
      </c>
    </row>
    <row r="147" spans="23:23" x14ac:dyDescent="0.35">
      <c r="W147" s="2">
        <v>146</v>
      </c>
    </row>
    <row r="148" spans="23:23" x14ac:dyDescent="0.35">
      <c r="W148" s="2">
        <v>147</v>
      </c>
    </row>
    <row r="149" spans="23:23" x14ac:dyDescent="0.35">
      <c r="W149" s="2">
        <v>148</v>
      </c>
    </row>
    <row r="150" spans="23:23" x14ac:dyDescent="0.35">
      <c r="W150" s="2">
        <v>149</v>
      </c>
    </row>
    <row r="151" spans="23:23" x14ac:dyDescent="0.35">
      <c r="W151" s="2">
        <v>150</v>
      </c>
    </row>
    <row r="152" spans="23:23" x14ac:dyDescent="0.35">
      <c r="W152" s="2">
        <v>151</v>
      </c>
    </row>
    <row r="153" spans="23:23" x14ac:dyDescent="0.35">
      <c r="W153" s="2">
        <v>152</v>
      </c>
    </row>
    <row r="154" spans="23:23" x14ac:dyDescent="0.35">
      <c r="W154" s="2">
        <v>153</v>
      </c>
    </row>
    <row r="155" spans="23:23" x14ac:dyDescent="0.35">
      <c r="W155" s="2">
        <v>154</v>
      </c>
    </row>
    <row r="156" spans="23:23" x14ac:dyDescent="0.35">
      <c r="W156" s="2">
        <v>155</v>
      </c>
    </row>
    <row r="157" spans="23:23" x14ac:dyDescent="0.35">
      <c r="W157" s="2">
        <v>156</v>
      </c>
    </row>
    <row r="158" spans="23:23" x14ac:dyDescent="0.35">
      <c r="W158" s="2">
        <v>157</v>
      </c>
    </row>
    <row r="159" spans="23:23" x14ac:dyDescent="0.35">
      <c r="W159" s="2">
        <v>158</v>
      </c>
    </row>
    <row r="160" spans="23:23" x14ac:dyDescent="0.35">
      <c r="W160" s="2">
        <v>159</v>
      </c>
    </row>
    <row r="161" spans="23:23" x14ac:dyDescent="0.35">
      <c r="W161" s="2">
        <v>160</v>
      </c>
    </row>
    <row r="162" spans="23:23" x14ac:dyDescent="0.35">
      <c r="W162" s="2">
        <v>161</v>
      </c>
    </row>
    <row r="163" spans="23:23" x14ac:dyDescent="0.35">
      <c r="W163" s="2">
        <v>162</v>
      </c>
    </row>
    <row r="164" spans="23:23" x14ac:dyDescent="0.35">
      <c r="W164" s="2">
        <v>163</v>
      </c>
    </row>
    <row r="165" spans="23:23" x14ac:dyDescent="0.35">
      <c r="W165" s="2">
        <v>164</v>
      </c>
    </row>
    <row r="166" spans="23:23" x14ac:dyDescent="0.35">
      <c r="W166" s="2">
        <v>165</v>
      </c>
    </row>
    <row r="167" spans="23:23" x14ac:dyDescent="0.35">
      <c r="W167" s="2">
        <v>166</v>
      </c>
    </row>
    <row r="168" spans="23:23" x14ac:dyDescent="0.35">
      <c r="W168" s="2">
        <v>167</v>
      </c>
    </row>
    <row r="169" spans="23:23" x14ac:dyDescent="0.35">
      <c r="W169" s="2">
        <v>168</v>
      </c>
    </row>
    <row r="170" spans="23:23" x14ac:dyDescent="0.35">
      <c r="W170" s="2">
        <v>169</v>
      </c>
    </row>
    <row r="171" spans="23:23" x14ac:dyDescent="0.35">
      <c r="W171" s="2">
        <v>170</v>
      </c>
    </row>
    <row r="172" spans="23:23" x14ac:dyDescent="0.35">
      <c r="W172" s="2">
        <v>171</v>
      </c>
    </row>
    <row r="173" spans="23:23" x14ac:dyDescent="0.35">
      <c r="W173" s="2">
        <v>172</v>
      </c>
    </row>
    <row r="174" spans="23:23" x14ac:dyDescent="0.35">
      <c r="W174" s="2">
        <v>173</v>
      </c>
    </row>
    <row r="175" spans="23:23" x14ac:dyDescent="0.35">
      <c r="W175" s="2">
        <v>174</v>
      </c>
    </row>
    <row r="176" spans="23:23" x14ac:dyDescent="0.35">
      <c r="W176" s="2">
        <v>175</v>
      </c>
    </row>
    <row r="177" spans="23:23" x14ac:dyDescent="0.35">
      <c r="W177" s="2">
        <v>176</v>
      </c>
    </row>
    <row r="178" spans="23:23" x14ac:dyDescent="0.35">
      <c r="W178" s="2">
        <v>177</v>
      </c>
    </row>
    <row r="179" spans="23:23" x14ac:dyDescent="0.35">
      <c r="W179" s="2">
        <v>178</v>
      </c>
    </row>
    <row r="180" spans="23:23" x14ac:dyDescent="0.35">
      <c r="W180" s="2">
        <v>179</v>
      </c>
    </row>
    <row r="181" spans="23:23" x14ac:dyDescent="0.35">
      <c r="W181" s="2">
        <v>180</v>
      </c>
    </row>
    <row r="182" spans="23:23" x14ac:dyDescent="0.35">
      <c r="W182" s="2">
        <v>181</v>
      </c>
    </row>
    <row r="183" spans="23:23" x14ac:dyDescent="0.35">
      <c r="W183" s="2">
        <v>182</v>
      </c>
    </row>
    <row r="184" spans="23:23" x14ac:dyDescent="0.35">
      <c r="W184" s="2">
        <v>183</v>
      </c>
    </row>
    <row r="185" spans="23:23" x14ac:dyDescent="0.35">
      <c r="W185" s="2">
        <v>184</v>
      </c>
    </row>
    <row r="186" spans="23:23" x14ac:dyDescent="0.35">
      <c r="W186" s="2">
        <v>185</v>
      </c>
    </row>
    <row r="187" spans="23:23" x14ac:dyDescent="0.35">
      <c r="W187" s="2">
        <v>186</v>
      </c>
    </row>
    <row r="188" spans="23:23" x14ac:dyDescent="0.35">
      <c r="W188" s="2">
        <v>187</v>
      </c>
    </row>
    <row r="189" spans="23:23" x14ac:dyDescent="0.35">
      <c r="W189" s="2">
        <v>188</v>
      </c>
    </row>
    <row r="190" spans="23:23" x14ac:dyDescent="0.35">
      <c r="W190" s="2">
        <v>189</v>
      </c>
    </row>
    <row r="191" spans="23:23" x14ac:dyDescent="0.35">
      <c r="W191" s="2">
        <v>190</v>
      </c>
    </row>
    <row r="192" spans="23:23" x14ac:dyDescent="0.35">
      <c r="W192" s="2">
        <v>191</v>
      </c>
    </row>
    <row r="193" spans="23:23" x14ac:dyDescent="0.35">
      <c r="W193" s="2">
        <v>192</v>
      </c>
    </row>
    <row r="194" spans="23:23" x14ac:dyDescent="0.35">
      <c r="W194" s="2">
        <v>193</v>
      </c>
    </row>
    <row r="195" spans="23:23" x14ac:dyDescent="0.35">
      <c r="W195" s="2">
        <v>194</v>
      </c>
    </row>
    <row r="196" spans="23:23" x14ac:dyDescent="0.35">
      <c r="W196" s="2">
        <v>195</v>
      </c>
    </row>
    <row r="197" spans="23:23" x14ac:dyDescent="0.35">
      <c r="W197" s="2">
        <v>196</v>
      </c>
    </row>
    <row r="198" spans="23:23" x14ac:dyDescent="0.35">
      <c r="W198" s="2">
        <v>197</v>
      </c>
    </row>
    <row r="199" spans="23:23" x14ac:dyDescent="0.35">
      <c r="W199" s="2">
        <v>198</v>
      </c>
    </row>
    <row r="200" spans="23:23" x14ac:dyDescent="0.35">
      <c r="W200" s="2">
        <v>199</v>
      </c>
    </row>
    <row r="201" spans="23:23" x14ac:dyDescent="0.35">
      <c r="W201" s="2">
        <v>200</v>
      </c>
    </row>
    <row r="202" spans="23:23" x14ac:dyDescent="0.35">
      <c r="W202" s="2">
        <v>201</v>
      </c>
    </row>
    <row r="203" spans="23:23" x14ac:dyDescent="0.35">
      <c r="W203" s="2">
        <v>202</v>
      </c>
    </row>
    <row r="204" spans="23:23" x14ac:dyDescent="0.35">
      <c r="W204" s="2">
        <v>203</v>
      </c>
    </row>
    <row r="205" spans="23:23" x14ac:dyDescent="0.35">
      <c r="W205" s="2">
        <v>204</v>
      </c>
    </row>
    <row r="206" spans="23:23" x14ac:dyDescent="0.35">
      <c r="W206" s="2">
        <v>205</v>
      </c>
    </row>
    <row r="207" spans="23:23" x14ac:dyDescent="0.35">
      <c r="W207" s="2">
        <v>206</v>
      </c>
    </row>
    <row r="208" spans="23:23" x14ac:dyDescent="0.35">
      <c r="W208" s="2">
        <v>207</v>
      </c>
    </row>
    <row r="209" spans="23:23" x14ac:dyDescent="0.35">
      <c r="W209" s="2">
        <v>208</v>
      </c>
    </row>
    <row r="210" spans="23:23" x14ac:dyDescent="0.35">
      <c r="W210" s="2">
        <v>209</v>
      </c>
    </row>
    <row r="211" spans="23:23" x14ac:dyDescent="0.35">
      <c r="W211" s="2">
        <v>210</v>
      </c>
    </row>
    <row r="212" spans="23:23" x14ac:dyDescent="0.35">
      <c r="W212" s="2">
        <v>211</v>
      </c>
    </row>
    <row r="213" spans="23:23" x14ac:dyDescent="0.35">
      <c r="W213" s="2">
        <v>212</v>
      </c>
    </row>
  </sheetData>
  <conditionalFormatting sqref="B5:J20 A16:A17">
    <cfRule type="cellIs" dxfId="3" priority="201" operator="lessThan">
      <formula>0</formula>
    </cfRule>
    <cfRule type="cellIs" dxfId="2" priority="203" operator="lessThan">
      <formula>0</formula>
    </cfRule>
  </conditionalFormatting>
  <conditionalFormatting sqref="K6:K19">
    <cfRule type="cellIs" dxfId="1" priority="99" operator="lessThan">
      <formula>0</formula>
    </cfRule>
    <cfRule type="cellIs" dxfId="0" priority="101"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89" zoomScale="80" zoomScaleNormal="80" workbookViewId="0">
      <selection activeCell="O92" sqref="O92"/>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pageSetUpPr fitToPage="1"/>
  </sheetPr>
  <dimension ref="A1:Z98"/>
  <sheetViews>
    <sheetView topLeftCell="A3" zoomScale="80" zoomScaleNormal="80" zoomScaleSheetLayoutView="30" zoomScalePageLayoutView="30" workbookViewId="0">
      <selection activeCell="B67" sqref="B67"/>
    </sheetView>
  </sheetViews>
  <sheetFormatPr baseColWidth="10" defaultColWidth="11.42578125" defaultRowHeight="15.75" x14ac:dyDescent="0.35"/>
  <cols>
    <col min="1" max="1" width="97.42578125" style="18" customWidth="1"/>
    <col min="2" max="2" width="13.42578125" style="18" customWidth="1"/>
    <col min="3" max="3" width="9.140625" style="18" customWidth="1"/>
    <col min="4" max="19" width="13.28515625" style="18" customWidth="1"/>
    <col min="20" max="26" width="11.42578125" style="280"/>
    <col min="27" max="16384" width="11.42578125" style="18"/>
  </cols>
  <sheetData>
    <row r="1" spans="1:19" ht="16.5" customHeight="1" x14ac:dyDescent="0.35">
      <c r="A1" s="368" t="s">
        <v>5</v>
      </c>
      <c r="B1" s="368"/>
      <c r="C1" s="368"/>
      <c r="D1" s="17"/>
      <c r="E1" s="17"/>
      <c r="F1" s="17"/>
      <c r="G1" s="17"/>
      <c r="H1" s="17"/>
      <c r="I1" s="17"/>
      <c r="J1" s="17"/>
      <c r="K1" s="17"/>
      <c r="L1" s="17"/>
      <c r="M1" s="17"/>
      <c r="N1" s="17"/>
      <c r="O1" s="17"/>
      <c r="P1" s="17"/>
      <c r="Q1" s="17"/>
      <c r="R1" s="17"/>
      <c r="S1" s="17"/>
    </row>
    <row r="2" spans="1:19" ht="54.75" customHeight="1" x14ac:dyDescent="0.35">
      <c r="A2" s="369"/>
      <c r="B2" s="369"/>
      <c r="C2" s="369"/>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thickBot="1" x14ac:dyDescent="0.4">
      <c r="A3" s="370"/>
      <c r="B3" s="370"/>
      <c r="C3" s="370"/>
      <c r="D3" s="278"/>
      <c r="E3" s="278"/>
      <c r="F3" s="278"/>
      <c r="G3" s="278"/>
      <c r="H3" s="278"/>
      <c r="I3" s="278"/>
      <c r="J3" s="278"/>
      <c r="K3" s="278"/>
      <c r="L3" s="278"/>
      <c r="M3" s="278"/>
      <c r="N3" s="278"/>
      <c r="O3" s="278"/>
      <c r="P3" s="278"/>
      <c r="Q3" s="278"/>
      <c r="R3" s="278"/>
      <c r="S3" s="278"/>
    </row>
    <row r="4" spans="1:19" ht="16.5" customHeight="1" x14ac:dyDescent="0.35">
      <c r="A4" s="371" t="s">
        <v>140</v>
      </c>
      <c r="B4" s="371"/>
      <c r="C4" s="371"/>
      <c r="D4" s="279"/>
      <c r="E4" s="279"/>
      <c r="F4" s="279"/>
      <c r="G4" s="279"/>
      <c r="H4" s="279"/>
      <c r="I4" s="279"/>
      <c r="J4" s="279"/>
      <c r="K4" s="279"/>
      <c r="L4" s="279"/>
      <c r="M4" s="279"/>
      <c r="N4" s="279"/>
      <c r="O4" s="279"/>
      <c r="P4" s="279"/>
      <c r="Q4" s="279"/>
      <c r="R4" s="279"/>
      <c r="S4" s="279"/>
    </row>
    <row r="5" spans="1:19" ht="16.5" customHeight="1" x14ac:dyDescent="0.35">
      <c r="A5" s="372" t="s">
        <v>141</v>
      </c>
      <c r="B5" s="372"/>
      <c r="C5" s="372"/>
      <c r="D5" s="28">
        <f t="shared" ref="D5:S5" si="0">D13+D23+D28+D45+D63+D78+D86+D90+D82</f>
        <v>281176.60188399535</v>
      </c>
      <c r="E5" s="28">
        <f t="shared" si="0"/>
        <v>259738.05531845646</v>
      </c>
      <c r="F5" s="28">
        <f t="shared" si="0"/>
        <v>198489.70568436006</v>
      </c>
      <c r="G5" s="28">
        <f t="shared" si="0"/>
        <v>130621.51260359085</v>
      </c>
      <c r="H5" s="28">
        <f t="shared" si="0"/>
        <v>144628.48410633244</v>
      </c>
      <c r="I5" s="28">
        <f t="shared" si="0"/>
        <v>129450.11813392991</v>
      </c>
      <c r="J5" s="28">
        <f t="shared" si="0"/>
        <v>148717.99314986897</v>
      </c>
      <c r="K5" s="28">
        <f t="shared" si="0"/>
        <v>247609.95477125247</v>
      </c>
      <c r="L5" s="28">
        <f t="shared" si="0"/>
        <v>174760.25070471555</v>
      </c>
      <c r="M5" s="28">
        <f t="shared" si="0"/>
        <v>118941.92745660368</v>
      </c>
      <c r="N5" s="28">
        <f t="shared" si="0"/>
        <v>157185.2403408665</v>
      </c>
      <c r="O5" s="28">
        <f t="shared" si="0"/>
        <v>208667.9338021419</v>
      </c>
      <c r="P5" s="28">
        <f t="shared" si="0"/>
        <v>196900.58634003671</v>
      </c>
      <c r="Q5" s="28">
        <f t="shared" si="0"/>
        <v>185552.23405484817</v>
      </c>
      <c r="R5" s="28">
        <f t="shared" si="0"/>
        <v>137904.04698260099</v>
      </c>
      <c r="S5" s="28">
        <f t="shared" si="0"/>
        <v>2720344.6453335998</v>
      </c>
    </row>
    <row r="6" spans="1:19" ht="16.5" customHeight="1" thickBot="1" x14ac:dyDescent="0.4">
      <c r="A6" s="373" t="s">
        <v>142</v>
      </c>
      <c r="B6" s="373"/>
      <c r="C6" s="373"/>
      <c r="D6" s="192">
        <f>SUM(D5:D5)</f>
        <v>281176.60188399535</v>
      </c>
      <c r="E6" s="192">
        <f t="shared" ref="E6:R6" si="1">SUM(E5:E5)</f>
        <v>259738.05531845646</v>
      </c>
      <c r="F6" s="192">
        <f t="shared" si="1"/>
        <v>198489.70568436006</v>
      </c>
      <c r="G6" s="192">
        <f t="shared" si="1"/>
        <v>130621.51260359085</v>
      </c>
      <c r="H6" s="192">
        <f t="shared" si="1"/>
        <v>144628.48410633244</v>
      </c>
      <c r="I6" s="192">
        <f t="shared" si="1"/>
        <v>129450.11813392991</v>
      </c>
      <c r="J6" s="192">
        <f t="shared" si="1"/>
        <v>148717.99314986897</v>
      </c>
      <c r="K6" s="192">
        <f t="shared" si="1"/>
        <v>247609.95477125247</v>
      </c>
      <c r="L6" s="192">
        <f t="shared" si="1"/>
        <v>174760.25070471555</v>
      </c>
      <c r="M6" s="192">
        <f t="shared" si="1"/>
        <v>118941.92745660368</v>
      </c>
      <c r="N6" s="192">
        <f t="shared" si="1"/>
        <v>157185.2403408665</v>
      </c>
      <c r="O6" s="192">
        <f t="shared" si="1"/>
        <v>208667.9338021419</v>
      </c>
      <c r="P6" s="192">
        <f t="shared" si="1"/>
        <v>196900.58634003671</v>
      </c>
      <c r="Q6" s="192">
        <f t="shared" si="1"/>
        <v>185552.23405484817</v>
      </c>
      <c r="R6" s="192">
        <f t="shared" si="1"/>
        <v>137904.04698260099</v>
      </c>
      <c r="S6" s="192">
        <f>SUM(S5:S5)</f>
        <v>2720344.6453335998</v>
      </c>
    </row>
    <row r="7" spans="1:19" ht="16.5" customHeight="1" thickBot="1" x14ac:dyDescent="0.4">
      <c r="A7" s="374"/>
      <c r="B7" s="374"/>
      <c r="C7" s="374"/>
      <c r="D7" s="71"/>
      <c r="E7" s="72"/>
      <c r="F7" s="72"/>
      <c r="G7" s="72"/>
      <c r="H7" s="71"/>
      <c r="I7" s="71"/>
      <c r="J7" s="71"/>
      <c r="K7" s="71"/>
      <c r="L7" s="71"/>
      <c r="M7" s="71"/>
      <c r="N7" s="71"/>
      <c r="O7" s="71"/>
      <c r="P7" s="71"/>
      <c r="Q7" s="71"/>
      <c r="R7" s="71"/>
      <c r="S7" s="71"/>
    </row>
    <row r="8" spans="1:19" ht="16.5" customHeight="1" x14ac:dyDescent="0.35">
      <c r="A8" s="375" t="str">
        <f>'Tabell 2.1'!A12</f>
        <v>FO1 Administrasjon og fellestjenester</v>
      </c>
      <c r="B8" s="375"/>
      <c r="C8" s="375"/>
      <c r="D8" s="156"/>
      <c r="E8" s="156"/>
      <c r="F8" s="156"/>
      <c r="G8" s="156"/>
      <c r="H8" s="156"/>
      <c r="I8" s="156"/>
      <c r="J8" s="156"/>
      <c r="K8" s="156"/>
      <c r="L8" s="156"/>
      <c r="M8" s="156"/>
      <c r="N8" s="156"/>
      <c r="O8" s="156"/>
      <c r="P8" s="156"/>
      <c r="Q8" s="156"/>
      <c r="R8" s="156"/>
      <c r="S8" s="156"/>
    </row>
    <row r="9" spans="1:19" ht="16.5" customHeight="1" x14ac:dyDescent="0.35">
      <c r="A9" s="253" t="s">
        <v>143</v>
      </c>
      <c r="B9" s="253"/>
      <c r="C9" s="253"/>
      <c r="D9" s="251">
        <v>3090</v>
      </c>
      <c r="E9" s="251">
        <v>3301</v>
      </c>
      <c r="F9" s="251">
        <v>2469</v>
      </c>
      <c r="G9" s="251">
        <v>2162</v>
      </c>
      <c r="H9" s="251">
        <v>611</v>
      </c>
      <c r="I9" s="251">
        <v>163</v>
      </c>
      <c r="J9" s="251">
        <v>315</v>
      </c>
      <c r="K9" s="251">
        <v>438</v>
      </c>
      <c r="L9" s="251">
        <v>293</v>
      </c>
      <c r="M9" s="251">
        <v>113</v>
      </c>
      <c r="N9" s="251">
        <v>248</v>
      </c>
      <c r="O9" s="251">
        <v>204</v>
      </c>
      <c r="P9" s="251">
        <v>229</v>
      </c>
      <c r="Q9" s="251">
        <v>246</v>
      </c>
      <c r="R9" s="251">
        <v>0</v>
      </c>
      <c r="S9" s="271">
        <f>SUM(D9:R9)</f>
        <v>13882</v>
      </c>
    </row>
    <row r="10" spans="1:19" ht="16.5" customHeight="1" x14ac:dyDescent="0.35">
      <c r="A10" s="253" t="s">
        <v>144</v>
      </c>
      <c r="B10" s="253"/>
      <c r="C10" s="253"/>
      <c r="D10" s="251">
        <v>0</v>
      </c>
      <c r="E10" s="251">
        <v>0</v>
      </c>
      <c r="F10" s="251">
        <v>0</v>
      </c>
      <c r="G10" s="251">
        <v>0</v>
      </c>
      <c r="H10" s="251">
        <v>0</v>
      </c>
      <c r="I10" s="251">
        <v>0</v>
      </c>
      <c r="J10" s="251">
        <v>150</v>
      </c>
      <c r="K10" s="251">
        <v>0</v>
      </c>
      <c r="L10" s="251">
        <v>0</v>
      </c>
      <c r="M10" s="251">
        <v>0</v>
      </c>
      <c r="N10" s="251">
        <v>0</v>
      </c>
      <c r="O10" s="251">
        <v>0</v>
      </c>
      <c r="P10" s="251">
        <v>0</v>
      </c>
      <c r="Q10" s="251">
        <v>0</v>
      </c>
      <c r="R10" s="251">
        <v>0</v>
      </c>
      <c r="S10" s="271">
        <f t="shared" ref="S10" si="2">SUM(D10:R10)</f>
        <v>150</v>
      </c>
    </row>
    <row r="11" spans="1:19" ht="16.5" customHeight="1" x14ac:dyDescent="0.35">
      <c r="A11" s="253" t="s">
        <v>145</v>
      </c>
      <c r="B11" s="253"/>
      <c r="C11" s="253"/>
      <c r="D11" s="251">
        <v>0</v>
      </c>
      <c r="E11" s="251">
        <v>0</v>
      </c>
      <c r="F11" s="251">
        <v>0</v>
      </c>
      <c r="G11" s="251">
        <v>0</v>
      </c>
      <c r="H11" s="251">
        <v>0</v>
      </c>
      <c r="I11" s="251">
        <v>0</v>
      </c>
      <c r="J11" s="251">
        <v>0</v>
      </c>
      <c r="K11" s="251">
        <v>0</v>
      </c>
      <c r="L11" s="251">
        <v>0</v>
      </c>
      <c r="M11" s="251">
        <v>2580</v>
      </c>
      <c r="N11" s="251">
        <v>0</v>
      </c>
      <c r="O11" s="251">
        <v>0</v>
      </c>
      <c r="P11" s="251">
        <v>0</v>
      </c>
      <c r="Q11" s="251">
        <v>0</v>
      </c>
      <c r="R11" s="251">
        <v>0</v>
      </c>
      <c r="S11" s="271">
        <f>SUM(D11:R11)</f>
        <v>2580</v>
      </c>
    </row>
    <row r="12" spans="1:19" ht="16.5" customHeight="1" x14ac:dyDescent="0.35">
      <c r="A12" s="253" t="s">
        <v>146</v>
      </c>
      <c r="B12" s="253"/>
      <c r="C12" s="253"/>
      <c r="D12" s="251">
        <v>0</v>
      </c>
      <c r="E12" s="251">
        <v>0</v>
      </c>
      <c r="F12" s="251">
        <v>0</v>
      </c>
      <c r="G12" s="251">
        <v>0</v>
      </c>
      <c r="H12" s="251">
        <v>0</v>
      </c>
      <c r="I12" s="251">
        <v>0</v>
      </c>
      <c r="J12" s="251">
        <v>0</v>
      </c>
      <c r="K12" s="251">
        <v>0</v>
      </c>
      <c r="L12" s="251">
        <v>0</v>
      </c>
      <c r="M12" s="251">
        <v>0</v>
      </c>
      <c r="N12" s="251">
        <v>0</v>
      </c>
      <c r="O12" s="251">
        <v>0</v>
      </c>
      <c r="P12" s="251">
        <v>0</v>
      </c>
      <c r="Q12" s="251">
        <v>0</v>
      </c>
      <c r="R12" s="251">
        <v>-2000</v>
      </c>
      <c r="S12" s="271">
        <f>SUM(D12:R12)</f>
        <v>-2000</v>
      </c>
    </row>
    <row r="13" spans="1:19" ht="16.5" customHeight="1" thickBot="1" x14ac:dyDescent="0.4">
      <c r="A13" s="376" t="s">
        <v>113</v>
      </c>
      <c r="B13" s="376"/>
      <c r="C13" s="376"/>
      <c r="D13" s="193">
        <f t="shared" ref="D13:S13" si="3">SUM(D9:D12)</f>
        <v>3090</v>
      </c>
      <c r="E13" s="193">
        <f t="shared" si="3"/>
        <v>3301</v>
      </c>
      <c r="F13" s="193">
        <f t="shared" si="3"/>
        <v>2469</v>
      </c>
      <c r="G13" s="193">
        <f t="shared" si="3"/>
        <v>2162</v>
      </c>
      <c r="H13" s="193">
        <f t="shared" si="3"/>
        <v>611</v>
      </c>
      <c r="I13" s="193">
        <f t="shared" si="3"/>
        <v>163</v>
      </c>
      <c r="J13" s="193">
        <f t="shared" si="3"/>
        <v>465</v>
      </c>
      <c r="K13" s="193">
        <f t="shared" si="3"/>
        <v>438</v>
      </c>
      <c r="L13" s="193">
        <f t="shared" si="3"/>
        <v>293</v>
      </c>
      <c r="M13" s="193">
        <f t="shared" si="3"/>
        <v>2693</v>
      </c>
      <c r="N13" s="193">
        <f t="shared" si="3"/>
        <v>248</v>
      </c>
      <c r="O13" s="193">
        <f t="shared" si="3"/>
        <v>204</v>
      </c>
      <c r="P13" s="193">
        <f t="shared" si="3"/>
        <v>229</v>
      </c>
      <c r="Q13" s="193">
        <f t="shared" si="3"/>
        <v>246</v>
      </c>
      <c r="R13" s="193">
        <f t="shared" si="3"/>
        <v>-2000</v>
      </c>
      <c r="S13" s="193">
        <f t="shared" si="3"/>
        <v>14612</v>
      </c>
    </row>
    <row r="14" spans="1:19" ht="16.5" customHeight="1" thickBot="1" x14ac:dyDescent="0.4">
      <c r="A14" s="356"/>
      <c r="B14" s="356"/>
      <c r="C14" s="356"/>
      <c r="D14" s="28"/>
      <c r="E14" s="28"/>
      <c r="F14" s="28"/>
      <c r="G14" s="28"/>
      <c r="H14" s="28"/>
      <c r="I14" s="28"/>
      <c r="J14" s="28"/>
      <c r="K14" s="28"/>
      <c r="L14" s="28"/>
      <c r="M14" s="28"/>
      <c r="N14" s="28"/>
      <c r="O14" s="28"/>
      <c r="P14" s="28"/>
      <c r="Q14" s="28"/>
      <c r="R14" s="28"/>
      <c r="S14" s="28"/>
    </row>
    <row r="15" spans="1:19" ht="16.5" customHeight="1" x14ac:dyDescent="0.35">
      <c r="A15" s="366" t="str">
        <f>'Tabell 2.1'!A18</f>
        <v>FO2A Barnehager</v>
      </c>
      <c r="B15" s="366"/>
      <c r="C15" s="366"/>
      <c r="D15" s="196"/>
      <c r="E15" s="196"/>
      <c r="F15" s="196"/>
      <c r="G15" s="196"/>
      <c r="H15" s="196"/>
      <c r="I15" s="196"/>
      <c r="J15" s="196"/>
      <c r="K15" s="196"/>
      <c r="L15" s="196"/>
      <c r="M15" s="196"/>
      <c r="N15" s="196"/>
      <c r="O15" s="196"/>
      <c r="P15" s="196"/>
      <c r="Q15" s="196"/>
      <c r="R15" s="196"/>
      <c r="S15" s="196"/>
    </row>
    <row r="16" spans="1:19" ht="16.5" customHeight="1" x14ac:dyDescent="0.35">
      <c r="A16" s="253" t="s">
        <v>147</v>
      </c>
      <c r="B16" s="253"/>
      <c r="C16" s="253"/>
      <c r="D16" s="251">
        <v>0</v>
      </c>
      <c r="E16" s="251">
        <v>0</v>
      </c>
      <c r="F16" s="251">
        <v>0</v>
      </c>
      <c r="G16" s="251">
        <v>0</v>
      </c>
      <c r="H16" s="251">
        <v>0</v>
      </c>
      <c r="I16" s="251">
        <v>0</v>
      </c>
      <c r="J16" s="251">
        <v>0</v>
      </c>
      <c r="K16" s="251">
        <v>48661.955628675001</v>
      </c>
      <c r="L16" s="251">
        <v>0</v>
      </c>
      <c r="M16" s="251">
        <v>0</v>
      </c>
      <c r="N16" s="251">
        <v>0</v>
      </c>
      <c r="O16" s="251">
        <v>0</v>
      </c>
      <c r="P16" s="251">
        <v>0</v>
      </c>
      <c r="Q16" s="251">
        <v>0</v>
      </c>
      <c r="R16" s="251">
        <v>0</v>
      </c>
      <c r="S16" s="251">
        <f>SUM(D16:R16)</f>
        <v>48661.955628675001</v>
      </c>
    </row>
    <row r="17" spans="1:19" ht="16.5" customHeight="1" x14ac:dyDescent="0.35">
      <c r="A17" s="253" t="s">
        <v>148</v>
      </c>
      <c r="B17" s="253"/>
      <c r="C17" s="253"/>
      <c r="D17" s="251">
        <v>0</v>
      </c>
      <c r="E17" s="251">
        <v>1296.0139146500001</v>
      </c>
      <c r="F17" s="251">
        <v>0</v>
      </c>
      <c r="G17" s="251">
        <v>0</v>
      </c>
      <c r="H17" s="251">
        <v>0</v>
      </c>
      <c r="I17" s="251">
        <v>0</v>
      </c>
      <c r="J17" s="251">
        <v>0</v>
      </c>
      <c r="K17" s="251">
        <v>0</v>
      </c>
      <c r="L17" s="251">
        <v>0</v>
      </c>
      <c r="M17" s="251">
        <v>0</v>
      </c>
      <c r="N17" s="251">
        <v>0</v>
      </c>
      <c r="O17" s="251">
        <v>0</v>
      </c>
      <c r="P17" s="251">
        <v>0</v>
      </c>
      <c r="Q17" s="251">
        <v>0</v>
      </c>
      <c r="R17" s="251">
        <v>0</v>
      </c>
      <c r="S17" s="251">
        <f t="shared" ref="S17:S21" si="4">SUM(D17:R17)</f>
        <v>1296.0139146500001</v>
      </c>
    </row>
    <row r="18" spans="1:19" ht="16.5" customHeight="1" x14ac:dyDescent="0.35">
      <c r="A18" s="253" t="s">
        <v>149</v>
      </c>
      <c r="B18" s="253"/>
      <c r="C18" s="253"/>
      <c r="D18" s="251">
        <v>0</v>
      </c>
      <c r="E18" s="251">
        <v>1116.1244964750001</v>
      </c>
      <c r="F18" s="251">
        <v>0</v>
      </c>
      <c r="G18" s="251">
        <v>0</v>
      </c>
      <c r="H18" s="251">
        <v>0</v>
      </c>
      <c r="I18" s="251">
        <v>0</v>
      </c>
      <c r="J18" s="251">
        <v>0</v>
      </c>
      <c r="K18" s="251">
        <v>0</v>
      </c>
      <c r="L18" s="251">
        <v>0</v>
      </c>
      <c r="M18" s="251">
        <v>0</v>
      </c>
      <c r="N18" s="251">
        <v>0</v>
      </c>
      <c r="O18" s="251">
        <v>0</v>
      </c>
      <c r="P18" s="251">
        <v>0</v>
      </c>
      <c r="Q18" s="251">
        <v>0</v>
      </c>
      <c r="R18" s="251">
        <v>0</v>
      </c>
      <c r="S18" s="251">
        <f t="shared" si="4"/>
        <v>1116.1244964750001</v>
      </c>
    </row>
    <row r="19" spans="1:19" ht="16.5" customHeight="1" x14ac:dyDescent="0.35">
      <c r="A19" s="334" t="s">
        <v>150</v>
      </c>
      <c r="B19" s="334"/>
      <c r="C19" s="334"/>
      <c r="D19" s="335">
        <v>72726</v>
      </c>
      <c r="E19" s="335">
        <v>72705</v>
      </c>
      <c r="F19" s="335">
        <v>64128</v>
      </c>
      <c r="G19" s="335">
        <v>30550</v>
      </c>
      <c r="H19" s="335">
        <v>24182</v>
      </c>
      <c r="I19" s="335">
        <v>37001</v>
      </c>
      <c r="J19" s="335">
        <v>38972</v>
      </c>
      <c r="K19" s="335">
        <v>56894</v>
      </c>
      <c r="L19" s="335">
        <v>37874</v>
      </c>
      <c r="M19" s="335">
        <v>27171</v>
      </c>
      <c r="N19" s="335">
        <v>32428</v>
      </c>
      <c r="O19" s="335">
        <v>38681</v>
      </c>
      <c r="P19" s="335">
        <v>56769</v>
      </c>
      <c r="Q19" s="335">
        <v>46456</v>
      </c>
      <c r="R19" s="335">
        <v>26159</v>
      </c>
      <c r="S19" s="335">
        <f t="shared" si="4"/>
        <v>662696</v>
      </c>
    </row>
    <row r="20" spans="1:19" ht="16.5" customHeight="1" x14ac:dyDescent="0.35">
      <c r="A20" s="334" t="s">
        <v>151</v>
      </c>
      <c r="B20" s="334"/>
      <c r="C20" s="334"/>
      <c r="D20" s="335">
        <v>17993</v>
      </c>
      <c r="E20" s="335">
        <v>12756</v>
      </c>
      <c r="F20" s="335">
        <v>16948</v>
      </c>
      <c r="G20" s="335">
        <v>13933</v>
      </c>
      <c r="H20" s="335">
        <v>13644</v>
      </c>
      <c r="I20" s="335">
        <v>12529</v>
      </c>
      <c r="J20" s="335">
        <v>26437</v>
      </c>
      <c r="K20" s="335">
        <v>27857</v>
      </c>
      <c r="L20" s="335">
        <v>12505</v>
      </c>
      <c r="M20" s="335">
        <v>2821</v>
      </c>
      <c r="N20" s="335">
        <v>2368</v>
      </c>
      <c r="O20" s="335">
        <v>18783</v>
      </c>
      <c r="P20" s="335">
        <v>10050</v>
      </c>
      <c r="Q20" s="335">
        <v>18281</v>
      </c>
      <c r="R20" s="335">
        <v>11347</v>
      </c>
      <c r="S20" s="335">
        <f t="shared" si="4"/>
        <v>218252</v>
      </c>
    </row>
    <row r="21" spans="1:19" ht="16.5" customHeight="1" x14ac:dyDescent="0.35">
      <c r="A21" s="334" t="s">
        <v>152</v>
      </c>
      <c r="B21" s="334"/>
      <c r="C21" s="334"/>
      <c r="D21" s="335">
        <f>'Tabell 5.1-5.2'!D17</f>
        <v>3412.5</v>
      </c>
      <c r="E21" s="335">
        <f>'Tabell 5.1-5.2'!E17</f>
        <v>1820</v>
      </c>
      <c r="F21" s="335">
        <f>'Tabell 5.1-5.2'!F17</f>
        <v>5460</v>
      </c>
      <c r="G21" s="335">
        <f>'Tabell 5.1-5.2'!G17</f>
        <v>0</v>
      </c>
      <c r="H21" s="335">
        <f>'Tabell 5.1-5.2'!H17</f>
        <v>5460</v>
      </c>
      <c r="I21" s="335">
        <f>'Tabell 5.1-5.2'!I17</f>
        <v>11147.5</v>
      </c>
      <c r="J21" s="335">
        <f>'Tabell 5.1-5.2'!J17</f>
        <v>13422.5</v>
      </c>
      <c r="K21" s="335">
        <f>'Tabell 5.1-5.2'!K17</f>
        <v>14110.9</v>
      </c>
      <c r="L21" s="335">
        <f>'Tabell 5.1-5.2'!L17</f>
        <v>16380</v>
      </c>
      <c r="M21" s="335">
        <f>'Tabell 5.1-5.2'!M17</f>
        <v>4550</v>
      </c>
      <c r="N21" s="335">
        <f>'Tabell 5.1-5.2'!N17</f>
        <v>0</v>
      </c>
      <c r="O21" s="335">
        <f>'Tabell 5.1-5.2'!O17</f>
        <v>2963.3999999999996</v>
      </c>
      <c r="P21" s="335">
        <f>'Tabell 5.1-5.2'!P17</f>
        <v>13450.4</v>
      </c>
      <c r="Q21" s="335">
        <f>'Tabell 5.1-5.2'!Q17</f>
        <v>25791.200000000001</v>
      </c>
      <c r="R21" s="335">
        <f>'Tabell 5.1-5.2'!R17</f>
        <v>3568.1</v>
      </c>
      <c r="S21" s="335">
        <f t="shared" si="4"/>
        <v>121536.49999999999</v>
      </c>
    </row>
    <row r="22" spans="1:19" ht="16.5" customHeight="1" x14ac:dyDescent="0.35">
      <c r="A22" s="253" t="s">
        <v>153</v>
      </c>
      <c r="B22" s="253"/>
      <c r="C22" s="253"/>
      <c r="D22" s="251">
        <f>'Tabell 5.1-5.2'!D30</f>
        <v>41407.349456720782</v>
      </c>
      <c r="E22" s="251">
        <f>'Tabell 5.1-5.2'!E30</f>
        <v>32256.459504560731</v>
      </c>
      <c r="F22" s="251">
        <f>'Tabell 5.1-5.2'!F30</f>
        <v>19268.089821687649</v>
      </c>
      <c r="G22" s="251">
        <f>'Tabell 5.1-5.2'!G30</f>
        <v>11534.998642687133</v>
      </c>
      <c r="H22" s="251">
        <f>'Tabell 5.1-5.2'!H30</f>
        <v>16170.420697480613</v>
      </c>
      <c r="I22" s="251">
        <f>'Tabell 5.1-5.2'!I30</f>
        <v>11378.704891386968</v>
      </c>
      <c r="J22" s="251">
        <f>'Tabell 5.1-5.2'!J30</f>
        <v>21157.546117626294</v>
      </c>
      <c r="K22" s="251">
        <f>'Tabell 5.1-5.2'!K30</f>
        <v>22076.619771971898</v>
      </c>
      <c r="L22" s="251">
        <f>'Tabell 5.1-5.2'!L30</f>
        <v>31035.879108289355</v>
      </c>
      <c r="M22" s="251">
        <f>'Tabell 5.1-5.2'!M30</f>
        <v>25704.256269662183</v>
      </c>
      <c r="N22" s="251">
        <f>'Tabell 5.1-5.2'!N30</f>
        <v>40614.007931188105</v>
      </c>
      <c r="O22" s="251">
        <f>'Tabell 5.1-5.2'!O30</f>
        <v>47190.89989535293</v>
      </c>
      <c r="P22" s="251">
        <f>'Tabell 5.1-5.2'!P30</f>
        <v>25280.146771528067</v>
      </c>
      <c r="Q22" s="251">
        <f>'Tabell 5.1-5.2'!Q30</f>
        <v>22177.789627019552</v>
      </c>
      <c r="R22" s="251">
        <f>'Tabell 5.1-5.2'!R30</f>
        <v>41605.842036637718</v>
      </c>
      <c r="S22" s="251">
        <f>'Tabell 5.1-5.2'!S30</f>
        <v>408859.01054380002</v>
      </c>
    </row>
    <row r="23" spans="1:19" ht="16.5" customHeight="1" thickBot="1" x14ac:dyDescent="0.4">
      <c r="A23" s="367" t="s">
        <v>113</v>
      </c>
      <c r="B23" s="367"/>
      <c r="C23" s="367"/>
      <c r="D23" s="197">
        <f t="shared" ref="D23:S23" si="5">SUM(D16:D22)</f>
        <v>135538.84945672078</v>
      </c>
      <c r="E23" s="197">
        <f t="shared" si="5"/>
        <v>121949.59791568572</v>
      </c>
      <c r="F23" s="197">
        <f t="shared" si="5"/>
        <v>105804.08982168765</v>
      </c>
      <c r="G23" s="197">
        <f t="shared" si="5"/>
        <v>56017.998642687133</v>
      </c>
      <c r="H23" s="197">
        <f t="shared" si="5"/>
        <v>59456.420697480615</v>
      </c>
      <c r="I23" s="197">
        <f t="shared" si="5"/>
        <v>72056.204891386966</v>
      </c>
      <c r="J23" s="197">
        <f t="shared" si="5"/>
        <v>99989.046117626291</v>
      </c>
      <c r="K23" s="197">
        <f t="shared" si="5"/>
        <v>169600.47540064689</v>
      </c>
      <c r="L23" s="197">
        <f t="shared" si="5"/>
        <v>97794.879108289359</v>
      </c>
      <c r="M23" s="197">
        <f t="shared" si="5"/>
        <v>60246.256269662183</v>
      </c>
      <c r="N23" s="197">
        <f t="shared" si="5"/>
        <v>75410.007931188098</v>
      </c>
      <c r="O23" s="197">
        <f t="shared" si="5"/>
        <v>107618.29989535293</v>
      </c>
      <c r="P23" s="197">
        <f t="shared" si="5"/>
        <v>105549.54677152805</v>
      </c>
      <c r="Q23" s="197">
        <f t="shared" si="5"/>
        <v>112705.98962701955</v>
      </c>
      <c r="R23" s="197">
        <f t="shared" si="5"/>
        <v>82679.942036637716</v>
      </c>
      <c r="S23" s="197">
        <f t="shared" si="5"/>
        <v>1462417.6045835998</v>
      </c>
    </row>
    <row r="24" spans="1:19" ht="16.5" customHeight="1" thickBot="1" x14ac:dyDescent="0.4">
      <c r="A24" s="356"/>
      <c r="B24" s="356"/>
      <c r="C24" s="356"/>
      <c r="D24" s="28"/>
      <c r="E24" s="28"/>
      <c r="F24" s="28"/>
      <c r="G24" s="28"/>
      <c r="H24" s="28"/>
      <c r="I24" s="28"/>
      <c r="J24" s="28"/>
      <c r="K24" s="28"/>
      <c r="L24" s="28"/>
      <c r="M24" s="28"/>
      <c r="N24" s="28"/>
      <c r="O24" s="28"/>
      <c r="P24" s="28"/>
      <c r="Q24" s="28"/>
      <c r="R24" s="28"/>
      <c r="S24" s="28"/>
    </row>
    <row r="25" spans="1:19" ht="16.5" customHeight="1" x14ac:dyDescent="0.35">
      <c r="A25" s="364" t="str">
        <f>'Tabell 2.1'!A24</f>
        <v xml:space="preserve">FO2B  Barnevern </v>
      </c>
      <c r="B25" s="364"/>
      <c r="C25" s="364"/>
      <c r="D25" s="169"/>
      <c r="E25" s="169"/>
      <c r="F25" s="169"/>
      <c r="G25" s="169"/>
      <c r="H25" s="169"/>
      <c r="I25" s="169"/>
      <c r="J25" s="169"/>
      <c r="K25" s="169"/>
      <c r="L25" s="169"/>
      <c r="M25" s="169"/>
      <c r="N25" s="169"/>
      <c r="O25" s="169"/>
      <c r="P25" s="169"/>
      <c r="Q25" s="169"/>
      <c r="R25" s="169"/>
      <c r="S25" s="169"/>
    </row>
    <row r="26" spans="1:19" ht="16.5" customHeight="1" x14ac:dyDescent="0.35">
      <c r="A26" s="365" t="s">
        <v>154</v>
      </c>
      <c r="B26" s="365"/>
      <c r="C26" s="365"/>
      <c r="D26" s="251">
        <v>941</v>
      </c>
      <c r="E26" s="251">
        <v>0</v>
      </c>
      <c r="F26" s="251">
        <v>0</v>
      </c>
      <c r="G26" s="251">
        <v>2823</v>
      </c>
      <c r="H26" s="28">
        <v>0</v>
      </c>
      <c r="I26" s="28">
        <v>0</v>
      </c>
      <c r="J26" s="28">
        <v>0</v>
      </c>
      <c r="K26" s="28">
        <v>0</v>
      </c>
      <c r="L26" s="28">
        <v>0</v>
      </c>
      <c r="M26" s="28">
        <v>0</v>
      </c>
      <c r="N26" s="28">
        <v>0</v>
      </c>
      <c r="O26" s="28">
        <v>0</v>
      </c>
      <c r="P26" s="28">
        <v>0</v>
      </c>
      <c r="Q26" s="28">
        <v>0</v>
      </c>
      <c r="R26" s="28">
        <v>0</v>
      </c>
      <c r="S26" s="28">
        <f>SUM(D26:R26)</f>
        <v>3764</v>
      </c>
    </row>
    <row r="27" spans="1:19" ht="16.5" customHeight="1" x14ac:dyDescent="0.35">
      <c r="A27" s="363" t="s">
        <v>155</v>
      </c>
      <c r="B27" s="363"/>
      <c r="C27" s="363"/>
      <c r="D27" s="251">
        <v>0</v>
      </c>
      <c r="E27" s="251">
        <v>0</v>
      </c>
      <c r="F27" s="251">
        <v>0</v>
      </c>
      <c r="G27" s="251">
        <v>2485</v>
      </c>
      <c r="H27" s="28">
        <v>0</v>
      </c>
      <c r="I27" s="28">
        <v>0</v>
      </c>
      <c r="J27" s="28">
        <v>0</v>
      </c>
      <c r="K27" s="28">
        <v>0</v>
      </c>
      <c r="L27" s="28">
        <v>0</v>
      </c>
      <c r="M27" s="28">
        <v>0</v>
      </c>
      <c r="N27" s="28">
        <v>0</v>
      </c>
      <c r="O27" s="28">
        <v>0</v>
      </c>
      <c r="P27" s="28">
        <v>0</v>
      </c>
      <c r="Q27" s="28">
        <v>0</v>
      </c>
      <c r="R27" s="28">
        <v>0</v>
      </c>
      <c r="S27" s="28">
        <f t="shared" ref="S27" si="6">SUM(D27:R27)</f>
        <v>2485</v>
      </c>
    </row>
    <row r="28" spans="1:19" ht="16.5" customHeight="1" thickBot="1" x14ac:dyDescent="0.4">
      <c r="A28" s="361" t="s">
        <v>113</v>
      </c>
      <c r="B28" s="361"/>
      <c r="C28" s="361"/>
      <c r="D28" s="201">
        <f t="shared" ref="D28:S28" si="7">SUM(D26:D27)</f>
        <v>941</v>
      </c>
      <c r="E28" s="201">
        <f t="shared" si="7"/>
        <v>0</v>
      </c>
      <c r="F28" s="201">
        <f t="shared" si="7"/>
        <v>0</v>
      </c>
      <c r="G28" s="201">
        <f t="shared" si="7"/>
        <v>5308</v>
      </c>
      <c r="H28" s="201">
        <f t="shared" si="7"/>
        <v>0</v>
      </c>
      <c r="I28" s="201">
        <f t="shared" si="7"/>
        <v>0</v>
      </c>
      <c r="J28" s="201">
        <f t="shared" si="7"/>
        <v>0</v>
      </c>
      <c r="K28" s="201">
        <f t="shared" si="7"/>
        <v>0</v>
      </c>
      <c r="L28" s="201">
        <f t="shared" si="7"/>
        <v>0</v>
      </c>
      <c r="M28" s="201">
        <f t="shared" si="7"/>
        <v>0</v>
      </c>
      <c r="N28" s="201">
        <f t="shared" si="7"/>
        <v>0</v>
      </c>
      <c r="O28" s="201">
        <f t="shared" si="7"/>
        <v>0</v>
      </c>
      <c r="P28" s="201">
        <f t="shared" si="7"/>
        <v>0</v>
      </c>
      <c r="Q28" s="201">
        <f t="shared" si="7"/>
        <v>0</v>
      </c>
      <c r="R28" s="201">
        <f t="shared" si="7"/>
        <v>0</v>
      </c>
      <c r="S28" s="201">
        <f t="shared" si="7"/>
        <v>6249</v>
      </c>
    </row>
    <row r="29" spans="1:19" ht="16.5" customHeight="1" thickBot="1" x14ac:dyDescent="0.4">
      <c r="A29" s="356"/>
      <c r="B29" s="356"/>
      <c r="C29" s="356"/>
      <c r="D29" s="73"/>
      <c r="E29" s="73"/>
      <c r="F29" s="73"/>
      <c r="G29" s="73"/>
      <c r="H29" s="73"/>
      <c r="I29" s="73"/>
      <c r="J29" s="73"/>
      <c r="K29" s="73"/>
      <c r="L29" s="73"/>
      <c r="M29" s="73"/>
      <c r="N29" s="73"/>
      <c r="O29" s="73"/>
      <c r="P29" s="73"/>
      <c r="Q29" s="73"/>
      <c r="R29" s="73"/>
      <c r="S29" s="73"/>
    </row>
    <row r="30" spans="1:19" ht="16.5" customHeight="1" x14ac:dyDescent="0.35">
      <c r="A30" s="364" t="str">
        <f>'Tabell 2.1'!A30</f>
        <v>FO2C Aktivitetstilbud for barn og unge, helsestasjon og skolehelsetjeneste</v>
      </c>
      <c r="B30" s="364"/>
      <c r="C30" s="364"/>
      <c r="D30" s="169"/>
      <c r="E30" s="169"/>
      <c r="F30" s="169"/>
      <c r="G30" s="169"/>
      <c r="H30" s="169"/>
      <c r="I30" s="169"/>
      <c r="J30" s="169"/>
      <c r="K30" s="169"/>
      <c r="L30" s="169"/>
      <c r="M30" s="169"/>
      <c r="N30" s="169"/>
      <c r="O30" s="169"/>
      <c r="P30" s="169"/>
      <c r="Q30" s="169"/>
      <c r="R30" s="169"/>
      <c r="S30" s="169"/>
    </row>
    <row r="31" spans="1:19" ht="16.5" customHeight="1" x14ac:dyDescent="0.35">
      <c r="A31" s="253" t="s">
        <v>156</v>
      </c>
      <c r="B31" s="253"/>
      <c r="C31" s="253"/>
      <c r="D31" s="251">
        <v>1729</v>
      </c>
      <c r="E31" s="251">
        <v>0</v>
      </c>
      <c r="F31" s="251">
        <v>0</v>
      </c>
      <c r="G31" s="251">
        <v>0</v>
      </c>
      <c r="H31" s="251">
        <v>0</v>
      </c>
      <c r="I31" s="251">
        <v>0</v>
      </c>
      <c r="J31" s="251">
        <v>0</v>
      </c>
      <c r="K31" s="251">
        <v>0</v>
      </c>
      <c r="L31" s="251">
        <v>0</v>
      </c>
      <c r="M31" s="251">
        <v>853</v>
      </c>
      <c r="N31" s="251">
        <v>1644</v>
      </c>
      <c r="O31" s="251">
        <v>1737</v>
      </c>
      <c r="P31" s="251">
        <v>0</v>
      </c>
      <c r="Q31" s="251">
        <v>0</v>
      </c>
      <c r="R31" s="251">
        <v>1894</v>
      </c>
      <c r="S31" s="251">
        <f t="shared" ref="S31:S44" si="8">SUM(D31:R31)</f>
        <v>7857</v>
      </c>
    </row>
    <row r="32" spans="1:19" ht="16.5" customHeight="1" x14ac:dyDescent="0.35">
      <c r="A32" s="253" t="s">
        <v>157</v>
      </c>
      <c r="B32" s="253"/>
      <c r="C32" s="253"/>
      <c r="D32" s="251">
        <v>5486</v>
      </c>
      <c r="E32" s="251">
        <v>5406</v>
      </c>
      <c r="F32" s="251">
        <v>4352</v>
      </c>
      <c r="G32" s="251">
        <v>2235</v>
      </c>
      <c r="H32" s="251">
        <v>2641</v>
      </c>
      <c r="I32" s="251">
        <v>979</v>
      </c>
      <c r="J32" s="251">
        <v>1256</v>
      </c>
      <c r="K32" s="251">
        <v>1292</v>
      </c>
      <c r="L32" s="251">
        <v>2083</v>
      </c>
      <c r="M32" s="251">
        <v>1310</v>
      </c>
      <c r="N32" s="251">
        <v>1636</v>
      </c>
      <c r="O32" s="251">
        <v>2694</v>
      </c>
      <c r="P32" s="251">
        <v>1797</v>
      </c>
      <c r="Q32" s="251">
        <v>1297</v>
      </c>
      <c r="R32" s="251">
        <v>1536</v>
      </c>
      <c r="S32" s="251">
        <f t="shared" si="8"/>
        <v>36000</v>
      </c>
    </row>
    <row r="33" spans="1:26" ht="16.5" customHeight="1" x14ac:dyDescent="0.35">
      <c r="A33" s="253" t="s">
        <v>158</v>
      </c>
      <c r="B33" s="253"/>
      <c r="C33" s="253"/>
      <c r="D33" s="251">
        <v>1918.8567069248707</v>
      </c>
      <c r="E33" s="251">
        <v>1380.8519338268761</v>
      </c>
      <c r="F33" s="251">
        <v>1136.9836736772991</v>
      </c>
      <c r="G33" s="251">
        <v>558.62972534158939</v>
      </c>
      <c r="H33" s="251">
        <v>765.7791278928587</v>
      </c>
      <c r="I33" s="251">
        <v>464.49526598567013</v>
      </c>
      <c r="J33" s="251">
        <v>639.48524212453424</v>
      </c>
      <c r="K33" s="251">
        <v>698.07224255998506</v>
      </c>
      <c r="L33" s="251">
        <v>1182.4295109553393</v>
      </c>
      <c r="M33" s="251">
        <v>1205.3660279891922</v>
      </c>
      <c r="N33" s="251">
        <v>1714.2231133992398</v>
      </c>
      <c r="O33" s="251">
        <v>2162.3693532547391</v>
      </c>
      <c r="P33" s="251">
        <v>1127.2114785733936</v>
      </c>
      <c r="Q33" s="251">
        <v>758.22409410528894</v>
      </c>
      <c r="R33" s="251">
        <v>1850.0225033891247</v>
      </c>
      <c r="S33" s="251">
        <f t="shared" si="8"/>
        <v>17563</v>
      </c>
    </row>
    <row r="34" spans="1:26" ht="16.5" customHeight="1" x14ac:dyDescent="0.35">
      <c r="A34" s="253" t="s">
        <v>159</v>
      </c>
      <c r="B34" s="253"/>
      <c r="C34" s="253"/>
      <c r="D34" s="251">
        <v>5234</v>
      </c>
      <c r="E34" s="251">
        <v>3981</v>
      </c>
      <c r="F34" s="251">
        <v>0</v>
      </c>
      <c r="G34" s="251">
        <v>5836</v>
      </c>
      <c r="H34" s="251">
        <v>6041</v>
      </c>
      <c r="I34" s="251">
        <v>1701</v>
      </c>
      <c r="J34" s="251">
        <v>1044</v>
      </c>
      <c r="K34" s="251">
        <v>3805</v>
      </c>
      <c r="L34" s="251">
        <v>3906</v>
      </c>
      <c r="M34" s="251">
        <v>0</v>
      </c>
      <c r="N34" s="251">
        <v>1195</v>
      </c>
      <c r="O34" s="251">
        <v>1548</v>
      </c>
      <c r="P34" s="251">
        <v>752</v>
      </c>
      <c r="Q34" s="251">
        <v>2172</v>
      </c>
      <c r="R34" s="251">
        <v>930</v>
      </c>
      <c r="S34" s="251">
        <f t="shared" si="8"/>
        <v>38145</v>
      </c>
    </row>
    <row r="35" spans="1:26" ht="16.5" customHeight="1" x14ac:dyDescent="0.35">
      <c r="A35" s="253" t="s">
        <v>160</v>
      </c>
      <c r="B35" s="253"/>
      <c r="C35" s="253"/>
      <c r="D35" s="251">
        <v>0</v>
      </c>
      <c r="E35" s="251">
        <v>6849.41075</v>
      </c>
      <c r="F35" s="251">
        <v>0</v>
      </c>
      <c r="G35" s="251">
        <v>0</v>
      </c>
      <c r="H35" s="251">
        <v>0</v>
      </c>
      <c r="I35" s="251">
        <v>0</v>
      </c>
      <c r="J35" s="251">
        <v>0</v>
      </c>
      <c r="K35" s="251">
        <v>0</v>
      </c>
      <c r="L35" s="251">
        <v>0</v>
      </c>
      <c r="M35" s="251">
        <v>0</v>
      </c>
      <c r="N35" s="251">
        <v>0</v>
      </c>
      <c r="O35" s="251">
        <v>0</v>
      </c>
      <c r="P35" s="251">
        <v>0</v>
      </c>
      <c r="Q35" s="251">
        <v>0</v>
      </c>
      <c r="R35" s="251">
        <v>0</v>
      </c>
      <c r="S35" s="251">
        <f t="shared" si="8"/>
        <v>6849.41075</v>
      </c>
    </row>
    <row r="36" spans="1:26" ht="16.5" customHeight="1" x14ac:dyDescent="0.35">
      <c r="A36" s="253" t="s">
        <v>161</v>
      </c>
      <c r="B36" s="253"/>
      <c r="C36" s="253"/>
      <c r="D36" s="251">
        <v>0</v>
      </c>
      <c r="E36" s="251">
        <v>0</v>
      </c>
      <c r="F36" s="251">
        <v>0</v>
      </c>
      <c r="G36" s="251">
        <v>0</v>
      </c>
      <c r="H36" s="251">
        <v>2328</v>
      </c>
      <c r="I36" s="251">
        <v>0</v>
      </c>
      <c r="J36" s="251">
        <v>0</v>
      </c>
      <c r="K36" s="251">
        <v>0</v>
      </c>
      <c r="L36" s="251">
        <v>0</v>
      </c>
      <c r="M36" s="251">
        <v>0</v>
      </c>
      <c r="N36" s="251">
        <v>0</v>
      </c>
      <c r="O36" s="251">
        <v>0</v>
      </c>
      <c r="P36" s="251">
        <v>0</v>
      </c>
      <c r="Q36" s="251">
        <v>0</v>
      </c>
      <c r="R36" s="251">
        <v>0</v>
      </c>
      <c r="S36" s="251">
        <f t="shared" si="8"/>
        <v>2328</v>
      </c>
    </row>
    <row r="37" spans="1:26" ht="16.5" customHeight="1" x14ac:dyDescent="0.35">
      <c r="A37" s="253" t="s">
        <v>162</v>
      </c>
      <c r="B37" s="253"/>
      <c r="C37" s="253"/>
      <c r="D37" s="251">
        <v>5943</v>
      </c>
      <c r="E37" s="251">
        <v>3962</v>
      </c>
      <c r="F37" s="251">
        <v>2972</v>
      </c>
      <c r="G37" s="251">
        <v>990</v>
      </c>
      <c r="H37" s="251">
        <v>1651</v>
      </c>
      <c r="I37" s="251">
        <v>661</v>
      </c>
      <c r="J37" s="251">
        <v>1321</v>
      </c>
      <c r="K37" s="251">
        <v>1321</v>
      </c>
      <c r="L37" s="251">
        <v>3302</v>
      </c>
      <c r="M37" s="251">
        <v>3962</v>
      </c>
      <c r="N37" s="251">
        <v>4953</v>
      </c>
      <c r="O37" s="251">
        <v>5943</v>
      </c>
      <c r="P37" s="251">
        <v>3302</v>
      </c>
      <c r="Q37" s="251">
        <v>1650</v>
      </c>
      <c r="R37" s="251">
        <v>5943</v>
      </c>
      <c r="S37" s="251">
        <f t="shared" si="8"/>
        <v>47876</v>
      </c>
      <c r="U37" s="281"/>
      <c r="W37" s="282"/>
      <c r="X37" s="282"/>
      <c r="Y37" s="282"/>
      <c r="Z37" s="282"/>
    </row>
    <row r="38" spans="1:26" ht="16.5" customHeight="1" x14ac:dyDescent="0.35">
      <c r="A38" s="253" t="s">
        <v>163</v>
      </c>
      <c r="B38" s="253"/>
      <c r="C38" s="253"/>
      <c r="D38" s="251">
        <v>660</v>
      </c>
      <c r="E38" s="251">
        <v>660</v>
      </c>
      <c r="F38" s="251">
        <v>660</v>
      </c>
      <c r="G38" s="251">
        <v>660</v>
      </c>
      <c r="H38" s="251">
        <v>660</v>
      </c>
      <c r="I38" s="251">
        <v>660</v>
      </c>
      <c r="J38" s="251">
        <v>660</v>
      </c>
      <c r="K38" s="251">
        <v>660</v>
      </c>
      <c r="L38" s="251">
        <v>660</v>
      </c>
      <c r="M38" s="251">
        <v>660</v>
      </c>
      <c r="N38" s="251">
        <v>660</v>
      </c>
      <c r="O38" s="251">
        <v>660</v>
      </c>
      <c r="P38" s="251">
        <v>660</v>
      </c>
      <c r="Q38" s="251">
        <v>660</v>
      </c>
      <c r="R38" s="251">
        <v>660</v>
      </c>
      <c r="S38" s="251">
        <f t="shared" si="8"/>
        <v>9900</v>
      </c>
    </row>
    <row r="39" spans="1:26" ht="16.5" customHeight="1" x14ac:dyDescent="0.35">
      <c r="A39" s="253" t="s">
        <v>164</v>
      </c>
      <c r="B39" s="253"/>
      <c r="C39" s="253"/>
      <c r="D39" s="251">
        <v>7761</v>
      </c>
      <c r="E39" s="251">
        <v>0</v>
      </c>
      <c r="F39" s="251">
        <v>0</v>
      </c>
      <c r="G39" s="251">
        <v>0</v>
      </c>
      <c r="H39" s="251">
        <v>0</v>
      </c>
      <c r="I39" s="251">
        <v>0</v>
      </c>
      <c r="J39" s="251">
        <v>0</v>
      </c>
      <c r="K39" s="251">
        <v>0</v>
      </c>
      <c r="L39" s="251">
        <v>0</v>
      </c>
      <c r="M39" s="251">
        <v>0</v>
      </c>
      <c r="N39" s="251">
        <v>0</v>
      </c>
      <c r="O39" s="251">
        <v>0</v>
      </c>
      <c r="P39" s="251">
        <v>0</v>
      </c>
      <c r="Q39" s="251">
        <v>0</v>
      </c>
      <c r="R39" s="251">
        <v>0</v>
      </c>
      <c r="S39" s="251">
        <f t="shared" si="8"/>
        <v>7761</v>
      </c>
    </row>
    <row r="40" spans="1:26" ht="16.5" customHeight="1" x14ac:dyDescent="0.35">
      <c r="A40" s="253" t="s">
        <v>165</v>
      </c>
      <c r="B40" s="253"/>
      <c r="C40" s="253"/>
      <c r="D40" s="251">
        <v>0</v>
      </c>
      <c r="E40" s="251">
        <v>0</v>
      </c>
      <c r="F40" s="251">
        <v>1434</v>
      </c>
      <c r="G40" s="251">
        <v>0</v>
      </c>
      <c r="H40" s="251">
        <v>0</v>
      </c>
      <c r="I40" s="251">
        <v>0</v>
      </c>
      <c r="J40" s="251">
        <v>0</v>
      </c>
      <c r="K40" s="251">
        <v>0</v>
      </c>
      <c r="L40" s="251">
        <v>0</v>
      </c>
      <c r="M40" s="251">
        <v>0</v>
      </c>
      <c r="N40" s="251">
        <v>0</v>
      </c>
      <c r="O40" s="251">
        <v>0</v>
      </c>
      <c r="P40" s="251">
        <v>0</v>
      </c>
      <c r="Q40" s="251">
        <v>0</v>
      </c>
      <c r="R40" s="251">
        <v>0</v>
      </c>
      <c r="S40" s="251">
        <f t="shared" si="8"/>
        <v>1434</v>
      </c>
    </row>
    <row r="41" spans="1:26" ht="16.5" customHeight="1" x14ac:dyDescent="0.35">
      <c r="A41" s="253" t="s">
        <v>166</v>
      </c>
      <c r="B41" s="253"/>
      <c r="C41" s="253"/>
      <c r="D41" s="251">
        <v>0</v>
      </c>
      <c r="E41" s="251">
        <v>0</v>
      </c>
      <c r="F41" s="251">
        <v>0</v>
      </c>
      <c r="G41" s="251">
        <v>0</v>
      </c>
      <c r="H41" s="251">
        <v>0</v>
      </c>
      <c r="I41" s="251">
        <v>0</v>
      </c>
      <c r="J41" s="251">
        <v>0</v>
      </c>
      <c r="K41" s="251">
        <v>0</v>
      </c>
      <c r="L41" s="251">
        <v>0</v>
      </c>
      <c r="M41" s="251">
        <v>0</v>
      </c>
      <c r="N41" s="251">
        <v>5257</v>
      </c>
      <c r="O41" s="251">
        <v>0</v>
      </c>
      <c r="P41" s="251">
        <v>0</v>
      </c>
      <c r="Q41" s="251">
        <v>0</v>
      </c>
      <c r="R41" s="251">
        <v>0</v>
      </c>
      <c r="S41" s="251">
        <f t="shared" si="8"/>
        <v>5257</v>
      </c>
    </row>
    <row r="42" spans="1:26" ht="16.5" customHeight="1" x14ac:dyDescent="0.35">
      <c r="A42" s="253" t="s">
        <v>167</v>
      </c>
      <c r="B42" s="253"/>
      <c r="C42" s="253"/>
      <c r="D42" s="251">
        <v>0</v>
      </c>
      <c r="E42" s="251">
        <v>0</v>
      </c>
      <c r="F42" s="251">
        <v>0</v>
      </c>
      <c r="G42" s="251">
        <v>0</v>
      </c>
      <c r="H42" s="251">
        <v>0</v>
      </c>
      <c r="I42" s="251">
        <v>0</v>
      </c>
      <c r="J42" s="251">
        <v>0</v>
      </c>
      <c r="K42" s="251">
        <v>0</v>
      </c>
      <c r="L42" s="251">
        <v>0</v>
      </c>
      <c r="M42" s="251">
        <v>0</v>
      </c>
      <c r="N42" s="251">
        <v>0</v>
      </c>
      <c r="O42" s="251">
        <v>0</v>
      </c>
      <c r="P42" s="251">
        <v>0</v>
      </c>
      <c r="Q42" s="251">
        <v>0</v>
      </c>
      <c r="R42" s="251">
        <v>4182</v>
      </c>
      <c r="S42" s="251">
        <f t="shared" si="8"/>
        <v>4182</v>
      </c>
    </row>
    <row r="43" spans="1:26" ht="16.5" customHeight="1" x14ac:dyDescent="0.35">
      <c r="A43" s="253" t="s">
        <v>168</v>
      </c>
      <c r="B43" s="253"/>
      <c r="C43" s="253"/>
      <c r="D43" s="251">
        <v>0</v>
      </c>
      <c r="E43" s="251">
        <v>0</v>
      </c>
      <c r="F43" s="251">
        <v>0</v>
      </c>
      <c r="G43" s="251">
        <v>0</v>
      </c>
      <c r="H43" s="251">
        <v>0</v>
      </c>
      <c r="I43" s="251">
        <v>0</v>
      </c>
      <c r="J43" s="251">
        <v>0</v>
      </c>
      <c r="K43" s="251">
        <v>275</v>
      </c>
      <c r="L43" s="251">
        <v>0</v>
      </c>
      <c r="M43" s="251">
        <v>0</v>
      </c>
      <c r="N43" s="251">
        <v>0</v>
      </c>
      <c r="O43" s="251">
        <v>0</v>
      </c>
      <c r="P43" s="251">
        <v>0</v>
      </c>
      <c r="Q43" s="251">
        <v>0</v>
      </c>
      <c r="R43" s="251">
        <v>0</v>
      </c>
      <c r="S43" s="251">
        <f t="shared" si="8"/>
        <v>275</v>
      </c>
    </row>
    <row r="44" spans="1:26" ht="16.5" customHeight="1" x14ac:dyDescent="0.35">
      <c r="A44" s="253" t="s">
        <v>169</v>
      </c>
      <c r="B44" s="295"/>
      <c r="C44" s="295"/>
      <c r="D44" s="251">
        <v>0</v>
      </c>
      <c r="E44" s="251">
        <v>1000</v>
      </c>
      <c r="F44" s="251">
        <v>0</v>
      </c>
      <c r="G44" s="251">
        <v>0</v>
      </c>
      <c r="H44" s="251">
        <v>0</v>
      </c>
      <c r="I44" s="251">
        <v>0</v>
      </c>
      <c r="J44" s="251">
        <v>0</v>
      </c>
      <c r="K44" s="251">
        <v>0</v>
      </c>
      <c r="L44" s="251">
        <v>0</v>
      </c>
      <c r="M44" s="251">
        <v>0</v>
      </c>
      <c r="N44" s="251">
        <v>0</v>
      </c>
      <c r="O44" s="251">
        <v>0</v>
      </c>
      <c r="P44" s="251">
        <v>0</v>
      </c>
      <c r="Q44" s="251">
        <v>0</v>
      </c>
      <c r="R44" s="251">
        <v>0</v>
      </c>
      <c r="S44" s="251">
        <f t="shared" si="8"/>
        <v>1000</v>
      </c>
    </row>
    <row r="45" spans="1:26" ht="16.5" customHeight="1" thickBot="1" x14ac:dyDescent="0.4">
      <c r="A45" s="361" t="s">
        <v>113</v>
      </c>
      <c r="B45" s="361"/>
      <c r="C45" s="361"/>
      <c r="D45" s="201">
        <f t="shared" ref="D45:S45" si="9">SUM(D31:D44)</f>
        <v>28731.856706924871</v>
      </c>
      <c r="E45" s="201">
        <f t="shared" si="9"/>
        <v>23239.262683826877</v>
      </c>
      <c r="F45" s="201">
        <f t="shared" si="9"/>
        <v>10554.9836736773</v>
      </c>
      <c r="G45" s="201">
        <f t="shared" si="9"/>
        <v>10279.629725341591</v>
      </c>
      <c r="H45" s="201">
        <f t="shared" si="9"/>
        <v>14086.77912789286</v>
      </c>
      <c r="I45" s="201">
        <f t="shared" si="9"/>
        <v>4465.4952659856699</v>
      </c>
      <c r="J45" s="201">
        <f t="shared" si="9"/>
        <v>4920.4852421245341</v>
      </c>
      <c r="K45" s="201">
        <f t="shared" si="9"/>
        <v>8051.0722425599852</v>
      </c>
      <c r="L45" s="201">
        <f t="shared" si="9"/>
        <v>11133.429510955339</v>
      </c>
      <c r="M45" s="201">
        <f t="shared" si="9"/>
        <v>7990.3660279891919</v>
      </c>
      <c r="N45" s="201">
        <f t="shared" si="9"/>
        <v>17059.223113399239</v>
      </c>
      <c r="O45" s="201">
        <f t="shared" si="9"/>
        <v>14744.369353254739</v>
      </c>
      <c r="P45" s="201">
        <f t="shared" si="9"/>
        <v>7638.2114785733938</v>
      </c>
      <c r="Q45" s="201">
        <f t="shared" si="9"/>
        <v>6537.2240941052887</v>
      </c>
      <c r="R45" s="201">
        <f t="shared" si="9"/>
        <v>16995.022503389126</v>
      </c>
      <c r="S45" s="201">
        <f t="shared" si="9"/>
        <v>186427.41074999998</v>
      </c>
    </row>
    <row r="46" spans="1:26" ht="16.5" customHeight="1" thickBot="1" x14ac:dyDescent="0.4">
      <c r="A46" s="356"/>
      <c r="B46" s="356"/>
      <c r="C46" s="356"/>
      <c r="D46" s="28"/>
      <c r="E46" s="28"/>
      <c r="F46" s="28"/>
      <c r="G46" s="28"/>
      <c r="H46" s="28"/>
      <c r="I46" s="28"/>
      <c r="J46" s="28"/>
      <c r="K46" s="28"/>
      <c r="L46" s="28"/>
      <c r="M46" s="28"/>
      <c r="N46" s="28"/>
      <c r="O46" s="28"/>
      <c r="P46" s="28"/>
      <c r="Q46" s="28"/>
      <c r="R46" s="28"/>
      <c r="S46" s="28"/>
    </row>
    <row r="47" spans="1:26" ht="16.5" customHeight="1" x14ac:dyDescent="0.35">
      <c r="A47" s="362" t="str">
        <f>'Tabell 2.1'!A36</f>
        <v>FO3 Helse og omsorg</v>
      </c>
      <c r="B47" s="362"/>
      <c r="C47" s="362"/>
      <c r="D47" s="202"/>
      <c r="E47" s="202"/>
      <c r="F47" s="202"/>
      <c r="G47" s="202"/>
      <c r="H47" s="202"/>
      <c r="I47" s="202"/>
      <c r="J47" s="202"/>
      <c r="K47" s="202"/>
      <c r="L47" s="202"/>
      <c r="M47" s="202"/>
      <c r="N47" s="202"/>
      <c r="O47" s="202"/>
      <c r="P47" s="202"/>
      <c r="Q47" s="202"/>
      <c r="R47" s="202"/>
      <c r="S47" s="202"/>
    </row>
    <row r="48" spans="1:26" ht="16.5" customHeight="1" x14ac:dyDescent="0.35">
      <c r="A48" s="253" t="s">
        <v>170</v>
      </c>
      <c r="B48" s="253"/>
      <c r="C48" s="253"/>
      <c r="D48" s="252">
        <v>0</v>
      </c>
      <c r="E48" s="252">
        <v>190</v>
      </c>
      <c r="F48" s="252">
        <v>0</v>
      </c>
      <c r="G48" s="252">
        <v>8407</v>
      </c>
      <c r="H48" s="252">
        <v>3591</v>
      </c>
      <c r="I48" s="252">
        <v>0</v>
      </c>
      <c r="J48" s="252">
        <v>0</v>
      </c>
      <c r="K48" s="252">
        <v>0</v>
      </c>
      <c r="L48" s="252">
        <v>1510</v>
      </c>
      <c r="M48" s="252">
        <v>0</v>
      </c>
      <c r="N48" s="252">
        <v>0</v>
      </c>
      <c r="O48" s="252">
        <v>427</v>
      </c>
      <c r="P48" s="252">
        <v>0</v>
      </c>
      <c r="Q48" s="252">
        <v>0</v>
      </c>
      <c r="R48" s="252">
        <v>0</v>
      </c>
      <c r="S48" s="252">
        <f>SUM(D48:R48)</f>
        <v>14125</v>
      </c>
    </row>
    <row r="49" spans="1:19" ht="16.5" customHeight="1" x14ac:dyDescent="0.35">
      <c r="A49" s="253" t="s">
        <v>171</v>
      </c>
      <c r="B49" s="253"/>
      <c r="C49" s="253"/>
      <c r="D49" s="252">
        <v>1001</v>
      </c>
      <c r="E49" s="252">
        <v>1778</v>
      </c>
      <c r="F49" s="252">
        <v>1778</v>
      </c>
      <c r="G49" s="252">
        <v>889</v>
      </c>
      <c r="H49" s="252">
        <v>1057</v>
      </c>
      <c r="I49" s="252">
        <v>889</v>
      </c>
      <c r="J49" s="252">
        <v>1778</v>
      </c>
      <c r="K49" s="252">
        <v>1778</v>
      </c>
      <c r="L49" s="252">
        <v>889</v>
      </c>
      <c r="M49" s="252">
        <v>889</v>
      </c>
      <c r="N49" s="252">
        <v>889</v>
      </c>
      <c r="O49" s="252">
        <v>3556</v>
      </c>
      <c r="P49" s="252">
        <v>1834</v>
      </c>
      <c r="Q49" s="252">
        <v>889</v>
      </c>
      <c r="R49" s="252">
        <v>889</v>
      </c>
      <c r="S49" s="252">
        <f t="shared" ref="S49:S57" si="10">SUM(D49:R49)</f>
        <v>20783</v>
      </c>
    </row>
    <row r="50" spans="1:19" ht="16.5" customHeight="1" x14ac:dyDescent="0.35">
      <c r="A50" s="253" t="s">
        <v>172</v>
      </c>
      <c r="B50" s="253"/>
      <c r="C50" s="253"/>
      <c r="D50" s="252">
        <v>0</v>
      </c>
      <c r="E50" s="252">
        <v>0</v>
      </c>
      <c r="F50" s="252">
        <v>0</v>
      </c>
      <c r="G50" s="252">
        <v>0</v>
      </c>
      <c r="H50" s="252">
        <v>0</v>
      </c>
      <c r="I50" s="252">
        <v>0</v>
      </c>
      <c r="J50" s="252">
        <v>0</v>
      </c>
      <c r="K50" s="252">
        <v>540</v>
      </c>
      <c r="L50" s="252">
        <v>0</v>
      </c>
      <c r="M50" s="252">
        <v>0</v>
      </c>
      <c r="N50" s="252">
        <v>0</v>
      </c>
      <c r="O50" s="252">
        <v>1750</v>
      </c>
      <c r="P50" s="252">
        <v>0</v>
      </c>
      <c r="Q50" s="252">
        <v>0</v>
      </c>
      <c r="R50" s="252">
        <v>0</v>
      </c>
      <c r="S50" s="252">
        <f t="shared" si="10"/>
        <v>2290</v>
      </c>
    </row>
    <row r="51" spans="1:19" ht="16.5" customHeight="1" x14ac:dyDescent="0.35">
      <c r="A51" s="253" t="s">
        <v>173</v>
      </c>
      <c r="B51" s="253"/>
      <c r="C51" s="253"/>
      <c r="D51" s="252">
        <v>4750</v>
      </c>
      <c r="E51" s="252">
        <v>0</v>
      </c>
      <c r="F51" s="252">
        <v>0</v>
      </c>
      <c r="G51" s="252">
        <v>0</v>
      </c>
      <c r="H51" s="252">
        <v>0</v>
      </c>
      <c r="I51" s="252">
        <v>0</v>
      </c>
      <c r="J51" s="252">
        <v>0</v>
      </c>
      <c r="K51" s="252">
        <v>0</v>
      </c>
      <c r="L51" s="252">
        <v>0</v>
      </c>
      <c r="M51" s="252">
        <v>0</v>
      </c>
      <c r="N51" s="252">
        <v>0</v>
      </c>
      <c r="O51" s="252">
        <v>0</v>
      </c>
      <c r="P51" s="252">
        <v>0</v>
      </c>
      <c r="Q51" s="252">
        <v>0</v>
      </c>
      <c r="R51" s="252">
        <v>0</v>
      </c>
      <c r="S51" s="252">
        <f t="shared" si="10"/>
        <v>4750</v>
      </c>
    </row>
    <row r="52" spans="1:19" ht="16.5" customHeight="1" x14ac:dyDescent="0.35">
      <c r="A52" s="253" t="s">
        <v>174</v>
      </c>
      <c r="B52" s="253"/>
      <c r="C52" s="253"/>
      <c r="D52" s="252">
        <v>0</v>
      </c>
      <c r="E52" s="252">
        <v>0</v>
      </c>
      <c r="F52" s="252">
        <v>0</v>
      </c>
      <c r="G52" s="252">
        <v>9660</v>
      </c>
      <c r="H52" s="252">
        <v>0</v>
      </c>
      <c r="I52" s="252">
        <v>0</v>
      </c>
      <c r="J52" s="252">
        <v>0</v>
      </c>
      <c r="K52" s="252">
        <v>0</v>
      </c>
      <c r="L52" s="252">
        <v>0</v>
      </c>
      <c r="M52" s="252">
        <v>0</v>
      </c>
      <c r="N52" s="252">
        <v>0</v>
      </c>
      <c r="O52" s="252">
        <v>0</v>
      </c>
      <c r="P52" s="252">
        <v>0</v>
      </c>
      <c r="Q52" s="252">
        <v>0</v>
      </c>
      <c r="R52" s="252">
        <v>0</v>
      </c>
      <c r="S52" s="252">
        <f t="shared" si="10"/>
        <v>9660</v>
      </c>
    </row>
    <row r="53" spans="1:19" ht="16.5" customHeight="1" x14ac:dyDescent="0.35">
      <c r="A53" s="253" t="s">
        <v>175</v>
      </c>
      <c r="B53" s="253"/>
      <c r="C53" s="253"/>
      <c r="D53" s="252">
        <v>3800</v>
      </c>
      <c r="E53" s="252">
        <v>0</v>
      </c>
      <c r="F53" s="252">
        <v>0</v>
      </c>
      <c r="G53" s="252">
        <v>0</v>
      </c>
      <c r="H53" s="252">
        <v>3800</v>
      </c>
      <c r="I53" s="252">
        <v>0</v>
      </c>
      <c r="J53" s="252">
        <v>0</v>
      </c>
      <c r="K53" s="252">
        <v>0</v>
      </c>
      <c r="L53" s="252">
        <v>1050</v>
      </c>
      <c r="M53" s="252">
        <v>0</v>
      </c>
      <c r="N53" s="252">
        <v>0</v>
      </c>
      <c r="O53" s="252">
        <v>0</v>
      </c>
      <c r="P53" s="252">
        <v>0</v>
      </c>
      <c r="Q53" s="252">
        <v>0</v>
      </c>
      <c r="R53" s="252">
        <v>3800</v>
      </c>
      <c r="S53" s="252">
        <f t="shared" si="10"/>
        <v>12450</v>
      </c>
    </row>
    <row r="54" spans="1:19" ht="16.5" customHeight="1" x14ac:dyDescent="0.35">
      <c r="A54" s="253" t="s">
        <v>176</v>
      </c>
      <c r="B54" s="253"/>
      <c r="C54" s="253"/>
      <c r="D54" s="252">
        <v>0</v>
      </c>
      <c r="E54" s="252">
        <v>0</v>
      </c>
      <c r="F54" s="252">
        <v>0</v>
      </c>
      <c r="G54" s="252">
        <v>0</v>
      </c>
      <c r="H54" s="252">
        <v>0</v>
      </c>
      <c r="I54" s="252">
        <v>0</v>
      </c>
      <c r="J54" s="252">
        <v>0</v>
      </c>
      <c r="K54" s="252">
        <v>0</v>
      </c>
      <c r="L54" s="252">
        <v>550</v>
      </c>
      <c r="M54" s="252">
        <v>0</v>
      </c>
      <c r="N54" s="252">
        <v>0</v>
      </c>
      <c r="O54" s="252">
        <v>0</v>
      </c>
      <c r="P54" s="252">
        <v>0</v>
      </c>
      <c r="Q54" s="252">
        <v>0</v>
      </c>
      <c r="R54" s="252">
        <v>0</v>
      </c>
      <c r="S54" s="252">
        <f t="shared" si="10"/>
        <v>550</v>
      </c>
    </row>
    <row r="55" spans="1:19" ht="16.5" customHeight="1" x14ac:dyDescent="0.35">
      <c r="A55" s="253" t="s">
        <v>177</v>
      </c>
      <c r="B55" s="253"/>
      <c r="C55" s="253"/>
      <c r="D55" s="252">
        <v>0</v>
      </c>
      <c r="E55" s="252">
        <v>0</v>
      </c>
      <c r="F55" s="252">
        <v>0</v>
      </c>
      <c r="G55" s="252">
        <v>400</v>
      </c>
      <c r="H55" s="252">
        <v>0</v>
      </c>
      <c r="I55" s="252">
        <v>0</v>
      </c>
      <c r="J55" s="252">
        <v>0</v>
      </c>
      <c r="K55" s="252">
        <v>0</v>
      </c>
      <c r="L55" s="252">
        <v>0</v>
      </c>
      <c r="M55" s="252">
        <v>0</v>
      </c>
      <c r="N55" s="252">
        <v>0</v>
      </c>
      <c r="O55" s="252">
        <v>0</v>
      </c>
      <c r="P55" s="252">
        <v>0</v>
      </c>
      <c r="Q55" s="252">
        <v>0</v>
      </c>
      <c r="R55" s="252">
        <v>0</v>
      </c>
      <c r="S55" s="252">
        <f t="shared" si="10"/>
        <v>400</v>
      </c>
    </row>
    <row r="56" spans="1:19" ht="16.5" customHeight="1" x14ac:dyDescent="0.35">
      <c r="A56" s="334" t="s">
        <v>178</v>
      </c>
      <c r="B56" s="334"/>
      <c r="C56" s="334"/>
      <c r="D56" s="337">
        <v>0</v>
      </c>
      <c r="E56" s="337">
        <v>0</v>
      </c>
      <c r="F56" s="337">
        <f>1900+1000</f>
        <v>2900</v>
      </c>
      <c r="G56" s="337">
        <v>0</v>
      </c>
      <c r="H56" s="337">
        <v>0</v>
      </c>
      <c r="I56" s="337">
        <v>0</v>
      </c>
      <c r="J56" s="337">
        <v>0</v>
      </c>
      <c r="K56" s="337">
        <v>0</v>
      </c>
      <c r="L56" s="337">
        <v>0</v>
      </c>
      <c r="M56" s="337">
        <v>0</v>
      </c>
      <c r="N56" s="337">
        <v>0</v>
      </c>
      <c r="O56" s="337">
        <v>0</v>
      </c>
      <c r="P56" s="337">
        <v>0</v>
      </c>
      <c r="Q56" s="337">
        <v>0</v>
      </c>
      <c r="R56" s="337">
        <v>0</v>
      </c>
      <c r="S56" s="337">
        <f t="shared" si="10"/>
        <v>2900</v>
      </c>
    </row>
    <row r="57" spans="1:19" ht="16.5" customHeight="1" x14ac:dyDescent="0.35">
      <c r="A57" s="253" t="s">
        <v>179</v>
      </c>
      <c r="B57" s="253"/>
      <c r="C57" s="253"/>
      <c r="D57" s="252">
        <v>0</v>
      </c>
      <c r="E57" s="252">
        <v>0</v>
      </c>
      <c r="F57" s="252">
        <v>0</v>
      </c>
      <c r="G57" s="252">
        <v>0</v>
      </c>
      <c r="H57" s="252">
        <v>0</v>
      </c>
      <c r="I57" s="252">
        <v>0</v>
      </c>
      <c r="J57" s="252">
        <v>0</v>
      </c>
      <c r="K57" s="252">
        <v>1900</v>
      </c>
      <c r="L57" s="252">
        <v>0</v>
      </c>
      <c r="M57" s="252">
        <v>0</v>
      </c>
      <c r="N57" s="252">
        <v>0</v>
      </c>
      <c r="O57" s="252">
        <v>0</v>
      </c>
      <c r="P57" s="252">
        <v>0</v>
      </c>
      <c r="Q57" s="252">
        <v>0</v>
      </c>
      <c r="R57" s="252">
        <v>0</v>
      </c>
      <c r="S57" s="252">
        <f t="shared" si="10"/>
        <v>1900</v>
      </c>
    </row>
    <row r="58" spans="1:19" ht="16.5" customHeight="1" x14ac:dyDescent="0.35">
      <c r="A58" s="253" t="s">
        <v>180</v>
      </c>
      <c r="B58" s="253"/>
      <c r="C58" s="253"/>
      <c r="D58" s="252">
        <f>$S$58*'Tabell 3.1'!D68/100</f>
        <v>1313.6509214370731</v>
      </c>
      <c r="E58" s="252">
        <f>$S$58*'Tabell 3.1'!E68/100</f>
        <v>1133.6566978414021</v>
      </c>
      <c r="F58" s="252">
        <f>$S$58*'Tabell 3.1'!F68/100</f>
        <v>1016.4752693025945</v>
      </c>
      <c r="G58" s="252">
        <f>$S$58*'Tabell 3.1'!G68/100</f>
        <v>776.87993619729457</v>
      </c>
      <c r="H58" s="252">
        <f>$S$58*'Tabell 3.1'!H68/100</f>
        <v>1562.9433345190146</v>
      </c>
      <c r="I58" s="252">
        <f>$S$58*'Tabell 3.1'!I68/100</f>
        <v>1166.1377051418922</v>
      </c>
      <c r="J58" s="252">
        <f>$S$58*'Tabell 3.1'!J68/100</f>
        <v>1528.3877203247634</v>
      </c>
      <c r="K58" s="252">
        <f>$S$58*'Tabell 3.1'!K68/100</f>
        <v>1406.0946200508813</v>
      </c>
      <c r="L58" s="252">
        <f>$S$58*'Tabell 3.1'!L68/100</f>
        <v>1010.0771899191444</v>
      </c>
      <c r="M58" s="252">
        <f>$S$58*'Tabell 3.1'!M68/100</f>
        <v>1118.8258290511458</v>
      </c>
      <c r="N58" s="252">
        <f>$S$58*'Tabell 3.1'!N68/100</f>
        <v>1288.0417889347671</v>
      </c>
      <c r="O58" s="252">
        <f>$S$58*'Tabell 3.1'!O68/100</f>
        <v>1837.2385823085569</v>
      </c>
      <c r="P58" s="252">
        <f>$S$58*'Tabell 3.1'!P68/100</f>
        <v>1869.4916758116854</v>
      </c>
      <c r="Q58" s="252">
        <f>$S$58*'Tabell 3.1'!Q68/100</f>
        <v>1699.7787275963906</v>
      </c>
      <c r="R58" s="252">
        <f>$S$58*'Tabell 3.1'!R68/100</f>
        <v>1272.3200015633945</v>
      </c>
      <c r="S58" s="252">
        <v>20000</v>
      </c>
    </row>
    <row r="59" spans="1:19" ht="16.5" customHeight="1" x14ac:dyDescent="0.35">
      <c r="A59" s="253" t="s">
        <v>181</v>
      </c>
      <c r="B59" s="253"/>
      <c r="C59" s="253"/>
      <c r="D59" s="252">
        <v>0</v>
      </c>
      <c r="E59" s="252">
        <v>0</v>
      </c>
      <c r="F59" s="252">
        <v>0</v>
      </c>
      <c r="G59" s="252">
        <v>0</v>
      </c>
      <c r="H59" s="252">
        <v>0</v>
      </c>
      <c r="I59" s="252">
        <v>0</v>
      </c>
      <c r="J59" s="252">
        <v>5195</v>
      </c>
      <c r="K59" s="252">
        <v>0</v>
      </c>
      <c r="L59" s="252">
        <v>0</v>
      </c>
      <c r="M59" s="252">
        <v>0</v>
      </c>
      <c r="N59" s="252">
        <v>0</v>
      </c>
      <c r="O59" s="252">
        <v>5611</v>
      </c>
      <c r="P59" s="252">
        <v>0</v>
      </c>
      <c r="Q59" s="252">
        <v>0</v>
      </c>
      <c r="R59" s="252">
        <v>0</v>
      </c>
      <c r="S59" s="252">
        <f t="shared" ref="S59:S62" si="11">SUM(D59:R59)</f>
        <v>10806</v>
      </c>
    </row>
    <row r="60" spans="1:19" ht="16.5" customHeight="1" x14ac:dyDescent="0.35">
      <c r="A60" s="253" t="s">
        <v>182</v>
      </c>
      <c r="B60" s="253"/>
      <c r="C60" s="253"/>
      <c r="D60" s="252">
        <v>897</v>
      </c>
      <c r="E60" s="252">
        <v>1116</v>
      </c>
      <c r="F60" s="252">
        <v>0</v>
      </c>
      <c r="G60" s="252">
        <v>836</v>
      </c>
      <c r="H60" s="252">
        <v>0</v>
      </c>
      <c r="I60" s="252">
        <v>0</v>
      </c>
      <c r="J60" s="252">
        <v>712</v>
      </c>
      <c r="K60" s="252">
        <v>0</v>
      </c>
      <c r="L60" s="252">
        <v>581</v>
      </c>
      <c r="M60" s="252">
        <v>1065</v>
      </c>
      <c r="N60" s="252">
        <v>0</v>
      </c>
      <c r="O60" s="252">
        <v>310</v>
      </c>
      <c r="P60" s="252">
        <v>2057</v>
      </c>
      <c r="Q60" s="252">
        <v>1401</v>
      </c>
      <c r="R60" s="252">
        <v>801</v>
      </c>
      <c r="S60" s="252">
        <f t="shared" si="11"/>
        <v>9776</v>
      </c>
    </row>
    <row r="61" spans="1:19" ht="16.5" customHeight="1" x14ac:dyDescent="0.35">
      <c r="A61" s="253" t="s">
        <v>183</v>
      </c>
      <c r="B61" s="253"/>
      <c r="C61" s="253"/>
      <c r="D61" s="252">
        <v>5049</v>
      </c>
      <c r="E61" s="252">
        <v>4404</v>
      </c>
      <c r="F61" s="252">
        <v>2586</v>
      </c>
      <c r="G61" s="252">
        <v>0</v>
      </c>
      <c r="H61" s="252">
        <v>0</v>
      </c>
      <c r="I61" s="252">
        <v>0</v>
      </c>
      <c r="J61" s="252">
        <v>0</v>
      </c>
      <c r="K61" s="252">
        <v>0</v>
      </c>
      <c r="L61" s="252">
        <v>1368</v>
      </c>
      <c r="M61" s="252">
        <v>5024</v>
      </c>
      <c r="N61" s="252">
        <v>5467</v>
      </c>
      <c r="O61" s="252">
        <v>7810</v>
      </c>
      <c r="P61" s="252">
        <v>7070</v>
      </c>
      <c r="Q61" s="252">
        <v>0</v>
      </c>
      <c r="R61" s="252">
        <v>3620</v>
      </c>
      <c r="S61" s="252">
        <f t="shared" si="11"/>
        <v>42398</v>
      </c>
    </row>
    <row r="62" spans="1:19" ht="16.5" customHeight="1" x14ac:dyDescent="0.35">
      <c r="A62" s="334" t="s">
        <v>184</v>
      </c>
      <c r="B62" s="334"/>
      <c r="C62" s="334"/>
      <c r="D62" s="338">
        <v>1863</v>
      </c>
      <c r="E62" s="338">
        <v>604</v>
      </c>
      <c r="F62" s="338">
        <v>-284</v>
      </c>
      <c r="G62" s="338">
        <v>-1199</v>
      </c>
      <c r="H62" s="338">
        <v>-1243</v>
      </c>
      <c r="I62" s="338">
        <v>146</v>
      </c>
      <c r="J62" s="338">
        <v>-64</v>
      </c>
      <c r="K62" s="338">
        <v>-696</v>
      </c>
      <c r="L62" s="338">
        <v>624</v>
      </c>
      <c r="M62" s="338">
        <v>-74</v>
      </c>
      <c r="N62" s="338">
        <v>499</v>
      </c>
      <c r="O62" s="338">
        <v>1769</v>
      </c>
      <c r="P62" s="338">
        <v>2446</v>
      </c>
      <c r="Q62" s="338">
        <v>-823</v>
      </c>
      <c r="R62" s="338">
        <v>2631</v>
      </c>
      <c r="S62" s="337">
        <f t="shared" si="11"/>
        <v>6199</v>
      </c>
    </row>
    <row r="63" spans="1:19" ht="16.5" customHeight="1" thickBot="1" x14ac:dyDescent="0.4">
      <c r="A63" s="360" t="s">
        <v>113</v>
      </c>
      <c r="B63" s="360"/>
      <c r="C63" s="360"/>
      <c r="D63" s="198">
        <f t="shared" ref="D63:S63" si="12">SUM(D48:D62)</f>
        <v>18673.650921437074</v>
      </c>
      <c r="E63" s="198">
        <f t="shared" si="12"/>
        <v>9225.6566978414012</v>
      </c>
      <c r="F63" s="198">
        <f t="shared" si="12"/>
        <v>7996.4752693025948</v>
      </c>
      <c r="G63" s="198">
        <f t="shared" si="12"/>
        <v>19769.879936197296</v>
      </c>
      <c r="H63" s="198">
        <f t="shared" si="12"/>
        <v>8767.9433345190155</v>
      </c>
      <c r="I63" s="198">
        <f t="shared" si="12"/>
        <v>2201.1377051418922</v>
      </c>
      <c r="J63" s="198">
        <f t="shared" si="12"/>
        <v>9149.387720324763</v>
      </c>
      <c r="K63" s="198">
        <f t="shared" si="12"/>
        <v>4928.0946200508815</v>
      </c>
      <c r="L63" s="198">
        <f t="shared" si="12"/>
        <v>7582.0771899191441</v>
      </c>
      <c r="M63" s="198">
        <f t="shared" si="12"/>
        <v>8022.8258290511458</v>
      </c>
      <c r="N63" s="198">
        <f t="shared" si="12"/>
        <v>8143.0417889347673</v>
      </c>
      <c r="O63" s="198">
        <f t="shared" si="12"/>
        <v>23070.238582308557</v>
      </c>
      <c r="P63" s="198">
        <f t="shared" si="12"/>
        <v>15276.491675811685</v>
      </c>
      <c r="Q63" s="198">
        <f t="shared" si="12"/>
        <v>3166.7787275963906</v>
      </c>
      <c r="R63" s="198">
        <f t="shared" si="12"/>
        <v>13013.320001563396</v>
      </c>
      <c r="S63" s="198">
        <f t="shared" si="12"/>
        <v>158987</v>
      </c>
    </row>
    <row r="64" spans="1:19" ht="16.5" customHeight="1" thickBot="1" x14ac:dyDescent="0.4">
      <c r="A64" s="356"/>
      <c r="B64" s="356"/>
      <c r="C64" s="356"/>
      <c r="D64" s="17"/>
      <c r="E64" s="17"/>
      <c r="F64" s="17"/>
      <c r="G64" s="17"/>
      <c r="H64" s="17"/>
      <c r="I64" s="17"/>
      <c r="J64" s="17"/>
      <c r="K64" s="17"/>
      <c r="L64" s="17"/>
      <c r="M64" s="17"/>
      <c r="N64" s="17"/>
      <c r="O64" s="17"/>
      <c r="P64" s="17"/>
      <c r="Q64" s="17"/>
      <c r="R64" s="17"/>
      <c r="S64" s="17"/>
    </row>
    <row r="65" spans="1:26" ht="16.5" customHeight="1" x14ac:dyDescent="0.35">
      <c r="A65" s="358" t="str">
        <f>'Tabell 2.1'!A42</f>
        <v>FO4A Sosiale tjenester</v>
      </c>
      <c r="B65" s="358"/>
      <c r="C65" s="358"/>
      <c r="D65" s="203"/>
      <c r="E65" s="203"/>
      <c r="F65" s="203"/>
      <c r="G65" s="203"/>
      <c r="H65" s="203"/>
      <c r="I65" s="203"/>
      <c r="J65" s="203"/>
      <c r="K65" s="203"/>
      <c r="L65" s="203"/>
      <c r="M65" s="203"/>
      <c r="N65" s="203"/>
      <c r="O65" s="203"/>
      <c r="P65" s="203"/>
      <c r="Q65" s="203"/>
      <c r="R65" s="203"/>
      <c r="S65" s="203"/>
    </row>
    <row r="66" spans="1:26" ht="16.5" customHeight="1" x14ac:dyDescent="0.35">
      <c r="A66" s="253" t="s">
        <v>185</v>
      </c>
      <c r="B66" s="253"/>
      <c r="C66" s="253"/>
      <c r="D66" s="254">
        <v>0</v>
      </c>
      <c r="E66" s="254">
        <v>4291</v>
      </c>
      <c r="F66" s="254">
        <v>0</v>
      </c>
      <c r="G66" s="254">
        <v>0</v>
      </c>
      <c r="H66" s="254">
        <v>0</v>
      </c>
      <c r="I66" s="254">
        <v>0</v>
      </c>
      <c r="J66" s="254">
        <v>0</v>
      </c>
      <c r="K66" s="254">
        <v>0</v>
      </c>
      <c r="L66" s="254">
        <v>0</v>
      </c>
      <c r="M66" s="254">
        <v>0</v>
      </c>
      <c r="N66" s="254">
        <v>0</v>
      </c>
      <c r="O66" s="254">
        <v>0</v>
      </c>
      <c r="P66" s="254">
        <v>0</v>
      </c>
      <c r="Q66" s="254">
        <v>0</v>
      </c>
      <c r="R66" s="254"/>
      <c r="S66" s="252">
        <f>SUM(D66:R66)</f>
        <v>4291</v>
      </c>
    </row>
    <row r="67" spans="1:26" ht="16.5" customHeight="1" x14ac:dyDescent="0.35">
      <c r="A67" s="253" t="s">
        <v>186</v>
      </c>
      <c r="B67" s="253"/>
      <c r="C67" s="253"/>
      <c r="D67" s="254">
        <f>$S67*'Tabell 3.1'!D$82/100</f>
        <v>4390.5168013720549</v>
      </c>
      <c r="E67" s="254">
        <f>$S67*'Tabell 3.1'!E$82/100</f>
        <v>3643.7005671410275</v>
      </c>
      <c r="F67" s="254">
        <f>$S67*'Tabell 3.1'!F$82/100</f>
        <v>2275.3499105226961</v>
      </c>
      <c r="G67" s="254">
        <f>$S67*'Tabell 3.1'!G$82/100</f>
        <v>1802.7222292421582</v>
      </c>
      <c r="H67" s="254">
        <f>$S67*'Tabell 3.1'!H$82/100</f>
        <v>2290.5287506824861</v>
      </c>
      <c r="I67" s="254">
        <f>$S67*'Tabell 3.1'!I$82/100</f>
        <v>845.81750803705245</v>
      </c>
      <c r="J67" s="254">
        <f>$S67*'Tabell 3.1'!J$82/100</f>
        <v>1039.8853333696591</v>
      </c>
      <c r="K67" s="254">
        <f>$S67*'Tabell 3.1'!K$82/100</f>
        <v>1393.2653774160424</v>
      </c>
      <c r="L67" s="254">
        <f>$S67*'Tabell 3.1'!L$82/100</f>
        <v>2390.664753078031</v>
      </c>
      <c r="M67" s="254">
        <f>$S67*'Tabell 3.1'!M$82/100</f>
        <v>2095.498081456828</v>
      </c>
      <c r="N67" s="254">
        <f>$S67*'Tabell 3.1'!N$82/100</f>
        <v>3192.8490080893539</v>
      </c>
      <c r="O67" s="254">
        <f>$S67*'Tabell 3.1'!O$82/100</f>
        <v>3816.0133220454345</v>
      </c>
      <c r="P67" s="254">
        <f>$S67*'Tabell 3.1'!P$82/100</f>
        <v>1810.2122960394047</v>
      </c>
      <c r="Q67" s="254">
        <f>$S67*'Tabell 3.1'!Q$82/100</f>
        <v>1338.6440777226139</v>
      </c>
      <c r="R67" s="254">
        <f>$S67*'Tabell 3.1'!R$82/100</f>
        <v>3332.3319837851577</v>
      </c>
      <c r="S67" s="252">
        <v>35658</v>
      </c>
    </row>
    <row r="68" spans="1:26" ht="16.5" customHeight="1" x14ac:dyDescent="0.35">
      <c r="A68" s="253" t="s">
        <v>187</v>
      </c>
      <c r="B68" s="253"/>
      <c r="C68" s="253"/>
      <c r="D68" s="254">
        <f>$S68*'Tabell 3.1'!D$82/100</f>
        <v>8469.0259305618001</v>
      </c>
      <c r="E68" s="254">
        <f>$S68*'Tabell 3.1'!E$82/100</f>
        <v>7028.4652086234264</v>
      </c>
      <c r="F68" s="254">
        <f>$S68*'Tabell 3.1'!F$82/100</f>
        <v>4389.0043621507675</v>
      </c>
      <c r="G68" s="254">
        <f>$S68*'Tabell 3.1'!G$82/100</f>
        <v>3477.335811647712</v>
      </c>
      <c r="H68" s="254">
        <f>$S68*'Tabell 3.1'!H$82/100</f>
        <v>4418.2833734209089</v>
      </c>
      <c r="I68" s="254">
        <f>$S68*'Tabell 3.1'!I$82/100</f>
        <v>1631.5278433396306</v>
      </c>
      <c r="J68" s="254">
        <f>$S68*'Tabell 3.1'!J$82/100</f>
        <v>2005.8722586749645</v>
      </c>
      <c r="K68" s="254">
        <f>$S68*'Tabell 3.1'!K$82/100</f>
        <v>2687.5197484275682</v>
      </c>
      <c r="L68" s="254">
        <f>$S68*'Tabell 3.1'!L$82/100</f>
        <v>4611.439313652284</v>
      </c>
      <c r="M68" s="254">
        <f>$S68*'Tabell 3.1'!M$82/100</f>
        <v>4042.0816938348635</v>
      </c>
      <c r="N68" s="254">
        <f>$S68*'Tabell 3.1'!N$82/100</f>
        <v>6158.8014042964251</v>
      </c>
      <c r="O68" s="254">
        <f>$S68*'Tabell 3.1'!O$82/100</f>
        <v>7360.8454853589401</v>
      </c>
      <c r="P68" s="254">
        <f>$S68*'Tabell 3.1'!P$82/100</f>
        <v>3491.783671158852</v>
      </c>
      <c r="Q68" s="254">
        <f>$S68*'Tabell 3.1'!Q$82/100</f>
        <v>2582.1587569105618</v>
      </c>
      <c r="R68" s="254">
        <f>$S68*'Tabell 3.1'!R$82/100</f>
        <v>6427.8551379412957</v>
      </c>
      <c r="S68" s="252">
        <v>68782</v>
      </c>
    </row>
    <row r="69" spans="1:26" ht="16.5" customHeight="1" x14ac:dyDescent="0.35">
      <c r="A69" s="253" t="s">
        <v>188</v>
      </c>
      <c r="B69" s="253"/>
      <c r="C69" s="253"/>
      <c r="D69" s="254">
        <v>0</v>
      </c>
      <c r="E69" s="254">
        <v>0</v>
      </c>
      <c r="F69" s="254">
        <v>0</v>
      </c>
      <c r="G69" s="254">
        <v>0</v>
      </c>
      <c r="H69" s="254">
        <v>0</v>
      </c>
      <c r="I69" s="254">
        <v>300</v>
      </c>
      <c r="J69" s="254">
        <v>0</v>
      </c>
      <c r="K69" s="254">
        <v>0</v>
      </c>
      <c r="L69" s="254">
        <v>0</v>
      </c>
      <c r="M69" s="254">
        <v>0</v>
      </c>
      <c r="N69" s="254">
        <v>0</v>
      </c>
      <c r="O69" s="254">
        <v>0</v>
      </c>
      <c r="P69" s="254">
        <v>0</v>
      </c>
      <c r="Q69" s="254">
        <v>0</v>
      </c>
      <c r="R69" s="254">
        <v>0</v>
      </c>
      <c r="S69" s="252">
        <f>SUM(D69:R69)</f>
        <v>300</v>
      </c>
    </row>
    <row r="70" spans="1:26" ht="16.5" customHeight="1" x14ac:dyDescent="0.35">
      <c r="A70" s="253" t="s">
        <v>189</v>
      </c>
      <c r="B70" s="253"/>
      <c r="C70" s="253"/>
      <c r="D70" s="254">
        <v>955</v>
      </c>
      <c r="E70" s="254">
        <v>0</v>
      </c>
      <c r="F70" s="254">
        <v>0</v>
      </c>
      <c r="G70" s="254">
        <v>0</v>
      </c>
      <c r="H70" s="254">
        <v>0</v>
      </c>
      <c r="I70" s="254">
        <v>0</v>
      </c>
      <c r="J70" s="254">
        <v>955</v>
      </c>
      <c r="K70" s="254">
        <v>0</v>
      </c>
      <c r="L70" s="254">
        <v>0</v>
      </c>
      <c r="M70" s="254">
        <v>0</v>
      </c>
      <c r="N70" s="254">
        <v>1910</v>
      </c>
      <c r="O70" s="254">
        <v>955</v>
      </c>
      <c r="P70" s="254">
        <v>955</v>
      </c>
      <c r="Q70" s="254">
        <v>0</v>
      </c>
      <c r="R70" s="254">
        <v>955</v>
      </c>
      <c r="S70" s="252">
        <f>SUM(D70:R70)</f>
        <v>6685</v>
      </c>
    </row>
    <row r="71" spans="1:26" ht="16.5" customHeight="1" x14ac:dyDescent="0.35">
      <c r="A71" s="253" t="s">
        <v>190</v>
      </c>
      <c r="B71" s="253"/>
      <c r="C71" s="253"/>
      <c r="D71" s="254">
        <v>0</v>
      </c>
      <c r="E71" s="254">
        <v>3340</v>
      </c>
      <c r="F71" s="254">
        <v>0</v>
      </c>
      <c r="G71" s="254">
        <v>0</v>
      </c>
      <c r="H71" s="254">
        <v>0</v>
      </c>
      <c r="I71" s="254">
        <v>0</v>
      </c>
      <c r="J71" s="254">
        <v>0</v>
      </c>
      <c r="K71" s="254">
        <v>0</v>
      </c>
      <c r="L71" s="254">
        <v>0</v>
      </c>
      <c r="M71" s="254">
        <v>0</v>
      </c>
      <c r="N71" s="254">
        <v>0</v>
      </c>
      <c r="O71" s="254">
        <v>0</v>
      </c>
      <c r="P71" s="254">
        <v>0</v>
      </c>
      <c r="Q71" s="254">
        <v>0</v>
      </c>
      <c r="R71" s="254">
        <v>0</v>
      </c>
      <c r="S71" s="252">
        <f>SUM(D71:R71)</f>
        <v>3340</v>
      </c>
      <c r="T71" s="282"/>
      <c r="U71" s="282"/>
      <c r="V71" s="282"/>
      <c r="W71" s="282"/>
      <c r="X71" s="282"/>
      <c r="Y71" s="282"/>
      <c r="Z71" s="282"/>
    </row>
    <row r="72" spans="1:26" ht="16.5" customHeight="1" x14ac:dyDescent="0.35">
      <c r="A72" s="253" t="s">
        <v>191</v>
      </c>
      <c r="B72" s="253"/>
      <c r="C72" s="253"/>
      <c r="D72" s="254">
        <f>$S72*'Tabell 3.1'!D$82/100</f>
        <v>3044.7220669787471</v>
      </c>
      <c r="E72" s="254">
        <f>$S72*'Tabell 3.1'!E$82/100</f>
        <v>2526.8222453380258</v>
      </c>
      <c r="F72" s="254">
        <f>$S72*'Tabell 3.1'!F$82/100</f>
        <v>1577.9026470190483</v>
      </c>
      <c r="G72" s="254">
        <f>$S72*'Tabell 3.1'!G$82/100</f>
        <v>1250.1462584749588</v>
      </c>
      <c r="H72" s="254">
        <f>$S72*'Tabell 3.1'!H$82/100</f>
        <v>1588.4288223365447</v>
      </c>
      <c r="I72" s="254">
        <f>$S72*'Tabell 3.1'!I$82/100</f>
        <v>586.55492003870756</v>
      </c>
      <c r="J72" s="254">
        <f>$S72*'Tabell 3.1'!J$82/100</f>
        <v>721.13647774875005</v>
      </c>
      <c r="K72" s="254">
        <f>$S72*'Tabell 3.1'!K$82/100</f>
        <v>966.19738215109919</v>
      </c>
      <c r="L72" s="254">
        <f>$S72*'Tabell 3.1'!L$82/100</f>
        <v>1657.8708288214018</v>
      </c>
      <c r="M72" s="254">
        <f>$S72*'Tabell 3.1'!M$82/100</f>
        <v>1453.1795546094688</v>
      </c>
      <c r="N72" s="254">
        <f>$S72*'Tabell 3.1'!N$82/100</f>
        <v>2214.1670949585941</v>
      </c>
      <c r="O72" s="254">
        <f>$S72*'Tabell 3.1'!O$82/100</f>
        <v>2646.3171638212889</v>
      </c>
      <c r="P72" s="254">
        <f>$S72*'Tabell 3.1'!P$82/100</f>
        <v>1255.3404469253014</v>
      </c>
      <c r="Q72" s="254">
        <f>$S72*'Tabell 3.1'!Q$82/100</f>
        <v>928.31877149376839</v>
      </c>
      <c r="R72" s="254">
        <f>$S72*'Tabell 3.1'!R$82/100</f>
        <v>2310.8953192842951</v>
      </c>
      <c r="S72" s="252">
        <v>24728</v>
      </c>
      <c r="T72" s="282"/>
      <c r="U72" s="282"/>
      <c r="V72" s="282"/>
      <c r="W72" s="282"/>
      <c r="X72" s="282"/>
      <c r="Y72" s="282"/>
      <c r="Z72" s="282"/>
    </row>
    <row r="73" spans="1:26" ht="16.5" customHeight="1" x14ac:dyDescent="0.35">
      <c r="A73" s="253" t="s">
        <v>192</v>
      </c>
      <c r="B73" s="253"/>
      <c r="C73" s="253"/>
      <c r="D73" s="254">
        <v>0</v>
      </c>
      <c r="E73" s="254">
        <v>0</v>
      </c>
      <c r="F73" s="254">
        <v>2026</v>
      </c>
      <c r="G73" s="254">
        <v>0</v>
      </c>
      <c r="H73" s="254">
        <v>0</v>
      </c>
      <c r="I73" s="254">
        <v>0</v>
      </c>
      <c r="J73" s="254">
        <v>0</v>
      </c>
      <c r="K73" s="254">
        <v>0</v>
      </c>
      <c r="L73" s="254">
        <v>0</v>
      </c>
      <c r="M73" s="254">
        <v>0</v>
      </c>
      <c r="N73" s="254">
        <v>0</v>
      </c>
      <c r="O73" s="254">
        <v>0</v>
      </c>
      <c r="P73" s="254">
        <v>0</v>
      </c>
      <c r="Q73" s="254">
        <v>0</v>
      </c>
      <c r="R73" s="254">
        <v>0</v>
      </c>
      <c r="S73" s="252">
        <f>SUM(D73:R73)</f>
        <v>2026</v>
      </c>
      <c r="T73" s="282"/>
      <c r="U73" s="282"/>
      <c r="V73" s="282"/>
      <c r="W73" s="282"/>
      <c r="X73" s="282"/>
      <c r="Y73" s="282"/>
      <c r="Z73" s="282"/>
    </row>
    <row r="74" spans="1:26" ht="16.5" customHeight="1" x14ac:dyDescent="0.35">
      <c r="A74" s="253" t="s">
        <v>193</v>
      </c>
      <c r="B74" s="253"/>
      <c r="C74" s="253"/>
      <c r="D74" s="333">
        <v>1177</v>
      </c>
      <c r="E74" s="333">
        <v>1177</v>
      </c>
      <c r="F74" s="333">
        <v>1177</v>
      </c>
      <c r="G74" s="333">
        <v>600</v>
      </c>
      <c r="H74" s="333">
        <v>1177</v>
      </c>
      <c r="I74" s="333">
        <v>600</v>
      </c>
      <c r="J74" s="333">
        <v>600</v>
      </c>
      <c r="K74" s="333">
        <v>600</v>
      </c>
      <c r="L74" s="333">
        <v>1177</v>
      </c>
      <c r="M74" s="333">
        <v>1177</v>
      </c>
      <c r="N74" s="333">
        <v>600</v>
      </c>
      <c r="O74" s="333">
        <v>600</v>
      </c>
      <c r="P74" s="333">
        <v>1177</v>
      </c>
      <c r="Q74" s="333">
        <v>1177</v>
      </c>
      <c r="R74" s="333">
        <v>1177</v>
      </c>
      <c r="S74" s="252">
        <f>SUM(D74:R74)</f>
        <v>14193</v>
      </c>
      <c r="T74" s="282"/>
      <c r="U74" s="282"/>
      <c r="V74" s="282"/>
      <c r="W74" s="282"/>
      <c r="X74" s="282"/>
      <c r="Y74" s="282"/>
      <c r="Z74" s="282"/>
    </row>
    <row r="75" spans="1:26" ht="16.5" customHeight="1" x14ac:dyDescent="0.35">
      <c r="A75" s="334" t="s">
        <v>194</v>
      </c>
      <c r="B75" s="334"/>
      <c r="C75" s="334"/>
      <c r="D75" s="336">
        <f>'Tabell 6.1'!D17</f>
        <v>73720.98</v>
      </c>
      <c r="E75" s="336">
        <f>'Tabell 6.1'!E17</f>
        <v>74735.55</v>
      </c>
      <c r="F75" s="336">
        <f>'Tabell 6.1'!F17</f>
        <v>58095.9</v>
      </c>
      <c r="G75" s="336">
        <f>'Tabell 6.1'!G17</f>
        <v>45784.800000000003</v>
      </c>
      <c r="H75" s="336">
        <f>'Tabell 6.1'!H17</f>
        <v>50129.1</v>
      </c>
      <c r="I75" s="336">
        <f>'Tabell 6.1'!I17</f>
        <v>44719.38</v>
      </c>
      <c r="J75" s="336">
        <f>'Tabell 6.1'!J17</f>
        <v>45873.18</v>
      </c>
      <c r="K75" s="336">
        <f>'Tabell 6.1'!K17</f>
        <v>56784.33</v>
      </c>
      <c r="L75" s="336">
        <f>'Tabell 6.1'!L17</f>
        <v>46108.89</v>
      </c>
      <c r="M75" s="336">
        <f>'Tabell 6.1'!M17</f>
        <v>29079.72</v>
      </c>
      <c r="N75" s="336">
        <f>'Tabell 6.1'!N17</f>
        <v>40008.15</v>
      </c>
      <c r="O75" s="336">
        <f>'Tabell 6.1'!O17</f>
        <v>45041.85</v>
      </c>
      <c r="P75" s="336">
        <f>'Tabell 6.1'!P17</f>
        <v>72468</v>
      </c>
      <c r="Q75" s="336">
        <f>'Tabell 6.1'!Q17</f>
        <v>54627.12</v>
      </c>
      <c r="R75" s="336">
        <f>'Tabell 6.1'!R17</f>
        <v>37570.68</v>
      </c>
      <c r="S75" s="337">
        <f>SUM(D75:R75)</f>
        <v>774747.63</v>
      </c>
      <c r="T75" s="282"/>
      <c r="U75" s="282"/>
      <c r="V75" s="282"/>
      <c r="W75" s="282"/>
      <c r="X75" s="282"/>
      <c r="Y75" s="282"/>
      <c r="Z75" s="282"/>
    </row>
    <row r="76" spans="1:26" ht="16.5" customHeight="1" x14ac:dyDescent="0.35">
      <c r="A76" s="253" t="s">
        <v>195</v>
      </c>
      <c r="B76" s="253"/>
      <c r="C76" s="253"/>
      <c r="D76" s="254">
        <v>1320</v>
      </c>
      <c r="E76" s="254">
        <v>1320</v>
      </c>
      <c r="F76" s="254">
        <v>1320</v>
      </c>
      <c r="G76" s="254">
        <v>1320</v>
      </c>
      <c r="H76" s="254">
        <v>1320</v>
      </c>
      <c r="I76" s="254">
        <v>1320</v>
      </c>
      <c r="J76" s="254">
        <v>1320</v>
      </c>
      <c r="K76" s="254">
        <v>1320</v>
      </c>
      <c r="L76" s="254">
        <v>1320</v>
      </c>
      <c r="M76" s="254">
        <v>1320</v>
      </c>
      <c r="N76" s="254">
        <v>1320</v>
      </c>
      <c r="O76" s="254">
        <v>1320</v>
      </c>
      <c r="P76" s="254">
        <v>1320</v>
      </c>
      <c r="Q76" s="254">
        <v>1320</v>
      </c>
      <c r="R76" s="254">
        <v>1320</v>
      </c>
      <c r="S76" s="252">
        <f>SUM(D76:R76)</f>
        <v>19800</v>
      </c>
      <c r="T76" s="282"/>
      <c r="U76" s="282"/>
      <c r="V76" s="282"/>
      <c r="W76" s="282"/>
      <c r="X76" s="282"/>
      <c r="Y76" s="282"/>
      <c r="Z76" s="282"/>
    </row>
    <row r="77" spans="1:26" ht="16.5" customHeight="1" x14ac:dyDescent="0.35">
      <c r="A77" s="253" t="s">
        <v>196</v>
      </c>
      <c r="B77" s="253"/>
      <c r="C77" s="253"/>
      <c r="D77" s="254">
        <v>1124</v>
      </c>
      <c r="E77" s="254">
        <v>960</v>
      </c>
      <c r="F77" s="254">
        <v>804</v>
      </c>
      <c r="G77" s="254">
        <v>533</v>
      </c>
      <c r="H77" s="254">
        <v>783</v>
      </c>
      <c r="I77" s="254">
        <v>561</v>
      </c>
      <c r="J77" s="254">
        <v>762</v>
      </c>
      <c r="K77" s="254">
        <v>841</v>
      </c>
      <c r="L77" s="254">
        <v>691</v>
      </c>
      <c r="M77" s="254">
        <v>822</v>
      </c>
      <c r="N77" s="254">
        <v>921</v>
      </c>
      <c r="O77" s="254">
        <v>1291</v>
      </c>
      <c r="P77" s="254">
        <v>1021</v>
      </c>
      <c r="Q77" s="254">
        <v>923</v>
      </c>
      <c r="R77" s="254">
        <v>1158</v>
      </c>
      <c r="S77" s="252">
        <f>SUM(D77:R77)</f>
        <v>13195</v>
      </c>
      <c r="T77" s="282"/>
      <c r="U77" s="282"/>
      <c r="V77" s="282"/>
      <c r="W77" s="282"/>
      <c r="X77" s="282"/>
      <c r="Y77" s="282"/>
      <c r="Z77" s="282"/>
    </row>
    <row r="78" spans="1:26" ht="16.5" customHeight="1" thickBot="1" x14ac:dyDescent="0.4">
      <c r="A78" s="359" t="s">
        <v>113</v>
      </c>
      <c r="B78" s="359"/>
      <c r="C78" s="359"/>
      <c r="D78" s="199">
        <f t="shared" ref="D78:S78" si="13">SUM(D66:D77)</f>
        <v>94201.244798912594</v>
      </c>
      <c r="E78" s="199">
        <f t="shared" si="13"/>
        <v>99022.538021102489</v>
      </c>
      <c r="F78" s="199">
        <f t="shared" si="13"/>
        <v>71665.156919692512</v>
      </c>
      <c r="G78" s="199">
        <f t="shared" si="13"/>
        <v>54768.004299364831</v>
      </c>
      <c r="H78" s="199">
        <f t="shared" si="13"/>
        <v>61706.340946439937</v>
      </c>
      <c r="I78" s="199">
        <f t="shared" si="13"/>
        <v>50564.280271415388</v>
      </c>
      <c r="J78" s="199">
        <f t="shared" si="13"/>
        <v>53277.074069793372</v>
      </c>
      <c r="K78" s="199">
        <f t="shared" si="13"/>
        <v>64592.312507994713</v>
      </c>
      <c r="L78" s="199">
        <f t="shared" si="13"/>
        <v>57956.864895551713</v>
      </c>
      <c r="M78" s="199">
        <f t="shared" si="13"/>
        <v>39989.479329901165</v>
      </c>
      <c r="N78" s="199">
        <f t="shared" si="13"/>
        <v>56324.96750734438</v>
      </c>
      <c r="O78" s="199">
        <f t="shared" si="13"/>
        <v>63031.025971225667</v>
      </c>
      <c r="P78" s="199">
        <f t="shared" si="13"/>
        <v>83498.336414123565</v>
      </c>
      <c r="Q78" s="199">
        <f t="shared" si="13"/>
        <v>62896.241606126947</v>
      </c>
      <c r="R78" s="199">
        <f t="shared" si="13"/>
        <v>54251.762441010746</v>
      </c>
      <c r="S78" s="199">
        <f t="shared" si="13"/>
        <v>967745.63</v>
      </c>
      <c r="T78" s="282"/>
      <c r="U78" s="282"/>
      <c r="V78" s="282"/>
      <c r="W78" s="282"/>
      <c r="X78" s="282"/>
      <c r="Y78" s="282"/>
      <c r="Z78" s="282"/>
    </row>
    <row r="79" spans="1:26" ht="16.5" customHeight="1" thickBot="1" x14ac:dyDescent="0.4">
      <c r="A79" s="356"/>
      <c r="B79" s="356"/>
      <c r="C79" s="356"/>
      <c r="D79" s="17"/>
      <c r="E79" s="17"/>
      <c r="F79" s="17"/>
      <c r="G79" s="17"/>
      <c r="H79" s="17"/>
      <c r="I79" s="17"/>
      <c r="J79" s="17"/>
      <c r="K79" s="17"/>
      <c r="L79" s="17"/>
      <c r="M79" s="17"/>
      <c r="N79" s="17"/>
      <c r="O79" s="17"/>
      <c r="P79" s="17"/>
      <c r="Q79" s="17"/>
      <c r="R79" s="17"/>
      <c r="S79" s="17"/>
    </row>
    <row r="80" spans="1:26" ht="16.5" customHeight="1" x14ac:dyDescent="0.35">
      <c r="A80" s="355" t="str">
        <f>'Tabell 2.1'!A48</f>
        <v>FO4B Kvalifiseringsprogram (KVP)</v>
      </c>
      <c r="B80" s="355"/>
      <c r="C80" s="355"/>
      <c r="D80" s="181"/>
      <c r="E80" s="181"/>
      <c r="F80" s="181"/>
      <c r="G80" s="181"/>
      <c r="H80" s="181"/>
      <c r="I80" s="181"/>
      <c r="J80" s="181"/>
      <c r="K80" s="181"/>
      <c r="L80" s="181"/>
      <c r="M80" s="181"/>
      <c r="N80" s="181"/>
      <c r="O80" s="181"/>
      <c r="P80" s="181"/>
      <c r="Q80" s="181"/>
      <c r="R80" s="181"/>
      <c r="S80" s="181"/>
    </row>
    <row r="81" spans="1:19" ht="16.5" customHeight="1" x14ac:dyDescent="0.35">
      <c r="A81" s="357"/>
      <c r="B81" s="357"/>
      <c r="C81" s="357"/>
      <c r="D81" s="254">
        <v>0</v>
      </c>
      <c r="E81" s="254">
        <v>0</v>
      </c>
      <c r="F81" s="254">
        <v>0</v>
      </c>
      <c r="G81" s="254">
        <v>0</v>
      </c>
      <c r="H81" s="254">
        <v>0</v>
      </c>
      <c r="I81" s="254">
        <v>0</v>
      </c>
      <c r="J81" s="254">
        <v>0</v>
      </c>
      <c r="K81" s="254">
        <v>0</v>
      </c>
      <c r="L81" s="254">
        <v>0</v>
      </c>
      <c r="M81" s="254">
        <v>0</v>
      </c>
      <c r="N81" s="254">
        <v>0</v>
      </c>
      <c r="O81" s="254">
        <v>0</v>
      </c>
      <c r="P81" s="254">
        <v>0</v>
      </c>
      <c r="Q81" s="254">
        <v>0</v>
      </c>
      <c r="R81" s="254">
        <v>0</v>
      </c>
      <c r="S81" s="254">
        <f>SUM(D81:R81)</f>
        <v>0</v>
      </c>
    </row>
    <row r="82" spans="1:19" ht="16.5" customHeight="1" thickBot="1" x14ac:dyDescent="0.4">
      <c r="A82" s="353" t="s">
        <v>113</v>
      </c>
      <c r="B82" s="353"/>
      <c r="C82" s="353"/>
      <c r="D82" s="199">
        <f t="shared" ref="D82:S82" si="14">SUM(D81)</f>
        <v>0</v>
      </c>
      <c r="E82" s="199">
        <f t="shared" si="14"/>
        <v>0</v>
      </c>
      <c r="F82" s="199">
        <f t="shared" si="14"/>
        <v>0</v>
      </c>
      <c r="G82" s="199">
        <f t="shared" si="14"/>
        <v>0</v>
      </c>
      <c r="H82" s="199">
        <f t="shared" si="14"/>
        <v>0</v>
      </c>
      <c r="I82" s="199">
        <f t="shared" si="14"/>
        <v>0</v>
      </c>
      <c r="J82" s="199">
        <f t="shared" si="14"/>
        <v>0</v>
      </c>
      <c r="K82" s="199">
        <f t="shared" si="14"/>
        <v>0</v>
      </c>
      <c r="L82" s="199">
        <f t="shared" si="14"/>
        <v>0</v>
      </c>
      <c r="M82" s="199">
        <f t="shared" si="14"/>
        <v>0</v>
      </c>
      <c r="N82" s="199">
        <f t="shared" si="14"/>
        <v>0</v>
      </c>
      <c r="O82" s="199">
        <f t="shared" si="14"/>
        <v>0</v>
      </c>
      <c r="P82" s="199">
        <f t="shared" si="14"/>
        <v>0</v>
      </c>
      <c r="Q82" s="199">
        <f t="shared" si="14"/>
        <v>0</v>
      </c>
      <c r="R82" s="199">
        <f t="shared" si="14"/>
        <v>0</v>
      </c>
      <c r="S82" s="199">
        <f t="shared" si="14"/>
        <v>0</v>
      </c>
    </row>
    <row r="83" spans="1:19" ht="16.5" customHeight="1" thickBot="1" x14ac:dyDescent="0.4">
      <c r="A83" s="354"/>
      <c r="B83" s="354"/>
      <c r="C83" s="354"/>
      <c r="D83" s="74"/>
      <c r="E83" s="74"/>
      <c r="F83" s="74"/>
      <c r="G83" s="74"/>
      <c r="H83" s="74"/>
      <c r="I83" s="74"/>
      <c r="J83" s="74"/>
      <c r="K83" s="74"/>
      <c r="L83" s="74"/>
      <c r="M83" s="74"/>
      <c r="N83" s="74"/>
      <c r="O83" s="74"/>
      <c r="P83" s="74"/>
      <c r="Q83" s="74"/>
      <c r="R83" s="74"/>
      <c r="S83" s="74"/>
    </row>
    <row r="84" spans="1:19" ht="16.5" customHeight="1" x14ac:dyDescent="0.35">
      <c r="A84" s="355" t="str">
        <f>'Tabell 2.1'!A54</f>
        <v>FO4C Økonomisk sosialhjelp</v>
      </c>
      <c r="B84" s="355"/>
      <c r="C84" s="355"/>
      <c r="D84" s="181"/>
      <c r="E84" s="181"/>
      <c r="F84" s="181"/>
      <c r="G84" s="181"/>
      <c r="H84" s="181"/>
      <c r="I84" s="181"/>
      <c r="J84" s="181"/>
      <c r="K84" s="181"/>
      <c r="L84" s="181"/>
      <c r="M84" s="181"/>
      <c r="N84" s="181"/>
      <c r="O84" s="181"/>
      <c r="P84" s="181"/>
      <c r="Q84" s="181"/>
      <c r="R84" s="181"/>
      <c r="S84" s="181"/>
    </row>
    <row r="85" spans="1:19" ht="16.5" customHeight="1" x14ac:dyDescent="0.35">
      <c r="A85" s="253" t="s">
        <v>197</v>
      </c>
      <c r="B85" s="253"/>
      <c r="C85" s="253"/>
      <c r="D85" s="254">
        <v>0</v>
      </c>
      <c r="E85" s="254">
        <v>3000</v>
      </c>
      <c r="F85" s="254">
        <v>0</v>
      </c>
      <c r="G85" s="254">
        <v>0</v>
      </c>
      <c r="H85" s="254">
        <v>0</v>
      </c>
      <c r="I85" s="254">
        <v>0</v>
      </c>
      <c r="J85" s="254">
        <v>0</v>
      </c>
      <c r="K85" s="254">
        <v>0</v>
      </c>
      <c r="L85" s="254">
        <v>0</v>
      </c>
      <c r="M85" s="254">
        <v>0</v>
      </c>
      <c r="N85" s="254">
        <v>0</v>
      </c>
      <c r="O85" s="254">
        <v>0</v>
      </c>
      <c r="P85" s="254">
        <v>0</v>
      </c>
      <c r="Q85" s="254">
        <v>0</v>
      </c>
      <c r="R85" s="254">
        <v>0</v>
      </c>
      <c r="S85" s="254">
        <f>SUM(D85:R85)</f>
        <v>3000</v>
      </c>
    </row>
    <row r="86" spans="1:19" ht="16.5" customHeight="1" thickBot="1" x14ac:dyDescent="0.4">
      <c r="A86" s="353" t="s">
        <v>113</v>
      </c>
      <c r="B86" s="353"/>
      <c r="C86" s="353"/>
      <c r="D86" s="199">
        <f t="shared" ref="D86:S86" si="15">SUM(D85:D85)</f>
        <v>0</v>
      </c>
      <c r="E86" s="199">
        <f t="shared" si="15"/>
        <v>3000</v>
      </c>
      <c r="F86" s="199">
        <f t="shared" si="15"/>
        <v>0</v>
      </c>
      <c r="G86" s="199">
        <f t="shared" si="15"/>
        <v>0</v>
      </c>
      <c r="H86" s="199">
        <f t="shared" si="15"/>
        <v>0</v>
      </c>
      <c r="I86" s="199">
        <f t="shared" si="15"/>
        <v>0</v>
      </c>
      <c r="J86" s="199">
        <f t="shared" si="15"/>
        <v>0</v>
      </c>
      <c r="K86" s="199">
        <f t="shared" si="15"/>
        <v>0</v>
      </c>
      <c r="L86" s="199">
        <f t="shared" si="15"/>
        <v>0</v>
      </c>
      <c r="M86" s="199">
        <f t="shared" si="15"/>
        <v>0</v>
      </c>
      <c r="N86" s="199">
        <f t="shared" si="15"/>
        <v>0</v>
      </c>
      <c r="O86" s="199">
        <f t="shared" si="15"/>
        <v>0</v>
      </c>
      <c r="P86" s="199">
        <f t="shared" si="15"/>
        <v>0</v>
      </c>
      <c r="Q86" s="199">
        <f t="shared" si="15"/>
        <v>0</v>
      </c>
      <c r="R86" s="199">
        <f t="shared" si="15"/>
        <v>0</v>
      </c>
      <c r="S86" s="199">
        <f t="shared" si="15"/>
        <v>3000</v>
      </c>
    </row>
    <row r="87" spans="1:19" ht="16.5" customHeight="1" thickBot="1" x14ac:dyDescent="0.4">
      <c r="A87" s="356"/>
      <c r="B87" s="356"/>
      <c r="C87" s="356"/>
      <c r="D87" s="17"/>
      <c r="E87" s="17"/>
      <c r="F87" s="17"/>
      <c r="G87" s="17"/>
      <c r="H87" s="17"/>
      <c r="I87" s="17"/>
      <c r="J87" s="17"/>
      <c r="K87" s="17"/>
      <c r="L87" s="17"/>
      <c r="M87" s="17"/>
      <c r="N87" s="17"/>
      <c r="O87" s="17"/>
      <c r="P87" s="17"/>
      <c r="Q87" s="17"/>
      <c r="R87" s="17"/>
      <c r="S87" s="17"/>
    </row>
    <row r="88" spans="1:19" ht="16.5" customHeight="1" x14ac:dyDescent="0.35">
      <c r="A88" s="351" t="str">
        <f>'Tabell 2.1'!A62</f>
        <v>Inndekking av merforbruk</v>
      </c>
      <c r="B88" s="351"/>
      <c r="C88" s="351"/>
      <c r="D88" s="187"/>
      <c r="E88" s="187"/>
      <c r="F88" s="187"/>
      <c r="G88" s="187"/>
      <c r="H88" s="187"/>
      <c r="I88" s="187"/>
      <c r="J88" s="187"/>
      <c r="K88" s="187"/>
      <c r="L88" s="187"/>
      <c r="M88" s="187"/>
      <c r="N88" s="187"/>
      <c r="O88" s="187"/>
      <c r="P88" s="187"/>
      <c r="Q88" s="187"/>
      <c r="R88" s="187"/>
      <c r="S88" s="187"/>
    </row>
    <row r="89" spans="1:19" ht="16.5" customHeight="1" x14ac:dyDescent="0.35">
      <c r="A89" s="255" t="s">
        <v>38</v>
      </c>
      <c r="B89" s="256"/>
      <c r="C89" s="256"/>
      <c r="D89" s="257">
        <v>0</v>
      </c>
      <c r="E89" s="257">
        <v>0</v>
      </c>
      <c r="F89" s="257">
        <v>0</v>
      </c>
      <c r="G89" s="257">
        <v>-17684</v>
      </c>
      <c r="H89" s="257">
        <v>0</v>
      </c>
      <c r="I89" s="257">
        <v>0</v>
      </c>
      <c r="J89" s="254">
        <v>-19083</v>
      </c>
      <c r="K89" s="257">
        <v>0</v>
      </c>
      <c r="L89" s="257">
        <v>0</v>
      </c>
      <c r="M89" s="257">
        <v>0</v>
      </c>
      <c r="N89" s="257">
        <v>0</v>
      </c>
      <c r="O89" s="257">
        <v>0</v>
      </c>
      <c r="P89" s="257">
        <v>-15291</v>
      </c>
      <c r="Q89" s="257">
        <v>0</v>
      </c>
      <c r="R89" s="257">
        <v>-27036</v>
      </c>
      <c r="S89" s="257">
        <f>SUM(D89:R89)</f>
        <v>-79094</v>
      </c>
    </row>
    <row r="90" spans="1:19" ht="16.5" thickBot="1" x14ac:dyDescent="0.4">
      <c r="A90" s="352" t="s">
        <v>113</v>
      </c>
      <c r="B90" s="352"/>
      <c r="C90" s="352"/>
      <c r="D90" s="200">
        <f>D89</f>
        <v>0</v>
      </c>
      <c r="E90" s="200">
        <f t="shared" ref="E90:S90" si="16">E89</f>
        <v>0</v>
      </c>
      <c r="F90" s="200">
        <f t="shared" si="16"/>
        <v>0</v>
      </c>
      <c r="G90" s="200">
        <f t="shared" si="16"/>
        <v>-17684</v>
      </c>
      <c r="H90" s="200">
        <f t="shared" si="16"/>
        <v>0</v>
      </c>
      <c r="I90" s="200">
        <f t="shared" si="16"/>
        <v>0</v>
      </c>
      <c r="J90" s="200">
        <f t="shared" si="16"/>
        <v>-19083</v>
      </c>
      <c r="K90" s="200">
        <f t="shared" si="16"/>
        <v>0</v>
      </c>
      <c r="L90" s="200">
        <f t="shared" si="16"/>
        <v>0</v>
      </c>
      <c r="M90" s="200">
        <f t="shared" si="16"/>
        <v>0</v>
      </c>
      <c r="N90" s="200">
        <f t="shared" si="16"/>
        <v>0</v>
      </c>
      <c r="O90" s="200">
        <f t="shared" si="16"/>
        <v>0</v>
      </c>
      <c r="P90" s="200">
        <f t="shared" si="16"/>
        <v>-15291</v>
      </c>
      <c r="Q90" s="200">
        <f t="shared" si="16"/>
        <v>0</v>
      </c>
      <c r="R90" s="200">
        <f t="shared" si="16"/>
        <v>-27036</v>
      </c>
      <c r="S90" s="200">
        <f t="shared" si="16"/>
        <v>-79094</v>
      </c>
    </row>
    <row r="94" spans="1:19" x14ac:dyDescent="0.35">
      <c r="D94" s="29"/>
      <c r="E94" s="29"/>
      <c r="F94" s="29"/>
      <c r="G94" s="29"/>
      <c r="H94" s="29"/>
      <c r="I94" s="29"/>
      <c r="J94" s="29"/>
      <c r="K94" s="29"/>
      <c r="L94" s="29"/>
      <c r="M94" s="29"/>
      <c r="N94" s="29"/>
      <c r="O94" s="29"/>
      <c r="P94" s="29"/>
      <c r="Q94" s="29"/>
      <c r="R94" s="29"/>
      <c r="S94" s="29"/>
    </row>
    <row r="98" spans="4:19" x14ac:dyDescent="0.35">
      <c r="D98" s="29"/>
      <c r="E98" s="29"/>
      <c r="F98" s="29"/>
      <c r="G98" s="29"/>
      <c r="H98" s="29"/>
      <c r="I98" s="29"/>
      <c r="J98" s="29"/>
      <c r="K98" s="29"/>
      <c r="L98" s="29"/>
      <c r="M98" s="29"/>
      <c r="N98" s="29"/>
      <c r="O98" s="29"/>
      <c r="P98" s="29"/>
      <c r="Q98" s="29"/>
      <c r="R98" s="29"/>
      <c r="S98" s="29"/>
    </row>
  </sheetData>
  <mergeCells count="36">
    <mergeCell ref="A14:C14"/>
    <mergeCell ref="A1:C1"/>
    <mergeCell ref="A2:C2"/>
    <mergeCell ref="A3:C3"/>
    <mergeCell ref="A4:C4"/>
    <mergeCell ref="A5:C5"/>
    <mergeCell ref="A6:C6"/>
    <mergeCell ref="A7:C7"/>
    <mergeCell ref="A8:C8"/>
    <mergeCell ref="A13:C13"/>
    <mergeCell ref="A26:C26"/>
    <mergeCell ref="A15:C15"/>
    <mergeCell ref="A23:C23"/>
    <mergeCell ref="A24:C24"/>
    <mergeCell ref="A25:C25"/>
    <mergeCell ref="A63:C63"/>
    <mergeCell ref="A45:C45"/>
    <mergeCell ref="A46:C46"/>
    <mergeCell ref="A47:C47"/>
    <mergeCell ref="A27:C27"/>
    <mergeCell ref="A28:C28"/>
    <mergeCell ref="A29:C29"/>
    <mergeCell ref="A30:C30"/>
    <mergeCell ref="A81:C81"/>
    <mergeCell ref="A64:C64"/>
    <mergeCell ref="A65:C65"/>
    <mergeCell ref="A78:C78"/>
    <mergeCell ref="A79:C79"/>
    <mergeCell ref="A80:C80"/>
    <mergeCell ref="A88:C88"/>
    <mergeCell ref="A90:C90"/>
    <mergeCell ref="A82:C82"/>
    <mergeCell ref="A83:C83"/>
    <mergeCell ref="A84:C84"/>
    <mergeCell ref="A86:C86"/>
    <mergeCell ref="A87:C87"/>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101"/>
  <sheetViews>
    <sheetView topLeftCell="A69" zoomScale="80" zoomScaleNormal="80" workbookViewId="0">
      <selection activeCell="D10" sqref="D10"/>
    </sheetView>
  </sheetViews>
  <sheetFormatPr baseColWidth="10" defaultColWidth="11.42578125" defaultRowHeight="15.75" x14ac:dyDescent="0.35"/>
  <cols>
    <col min="1" max="1" width="48.42578125" style="18" customWidth="1"/>
    <col min="2" max="2" width="31.140625" style="18" customWidth="1"/>
    <col min="3" max="3" width="14" style="18" customWidth="1"/>
    <col min="4" max="19" width="13.28515625" style="18" customWidth="1"/>
    <col min="20" max="16384" width="11.42578125" style="18"/>
  </cols>
  <sheetData>
    <row r="1" spans="1:36" ht="16.5" customHeight="1" x14ac:dyDescent="0.35">
      <c r="A1" s="368" t="s">
        <v>6</v>
      </c>
      <c r="B1" s="368"/>
      <c r="C1" s="17"/>
      <c r="D1" s="17"/>
      <c r="E1" s="17"/>
      <c r="F1" s="17"/>
      <c r="G1" s="17"/>
      <c r="H1" s="17"/>
      <c r="I1" s="17"/>
      <c r="J1" s="17"/>
      <c r="K1" s="17"/>
      <c r="L1" s="17"/>
      <c r="M1" s="17"/>
      <c r="N1" s="17"/>
      <c r="O1" s="17"/>
      <c r="P1" s="17"/>
      <c r="Q1" s="17"/>
      <c r="R1" s="17"/>
      <c r="S1" s="17"/>
    </row>
    <row r="2" spans="1:36" ht="54.75" customHeight="1" x14ac:dyDescent="0.35">
      <c r="A2" s="369"/>
      <c r="B2" s="369"/>
      <c r="C2" s="46" t="s">
        <v>198</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36" ht="16.5" customHeight="1" thickBot="1" x14ac:dyDescent="0.4">
      <c r="A3" s="404"/>
      <c r="B3" s="404"/>
      <c r="C3" s="52"/>
      <c r="D3" s="52"/>
      <c r="E3" s="75"/>
      <c r="F3" s="75"/>
      <c r="G3" s="75"/>
      <c r="H3" s="52"/>
      <c r="I3" s="52"/>
      <c r="J3" s="52"/>
      <c r="K3" s="52"/>
      <c r="L3" s="52"/>
      <c r="M3" s="52"/>
      <c r="N3" s="52"/>
      <c r="O3" s="52"/>
      <c r="P3" s="52"/>
      <c r="Q3" s="52"/>
      <c r="R3" s="52"/>
      <c r="S3" s="52"/>
    </row>
    <row r="4" spans="1:36" ht="16.5" customHeight="1" x14ac:dyDescent="0.35">
      <c r="A4" s="405" t="str">
        <f>'Tabell 2.1'!A12</f>
        <v>FO1 Administrasjon og fellestjenester</v>
      </c>
      <c r="B4" s="405"/>
      <c r="C4" s="156"/>
      <c r="D4" s="156"/>
      <c r="E4" s="156"/>
      <c r="F4" s="156"/>
      <c r="G4" s="156"/>
      <c r="H4" s="156"/>
      <c r="I4" s="156"/>
      <c r="J4" s="156"/>
      <c r="K4" s="156"/>
      <c r="L4" s="156"/>
      <c r="M4" s="156"/>
      <c r="N4" s="156"/>
      <c r="O4" s="156"/>
      <c r="P4" s="156"/>
      <c r="Q4" s="156"/>
      <c r="R4" s="156"/>
      <c r="S4" s="156"/>
    </row>
    <row r="5" spans="1:36" ht="16.5" customHeight="1" x14ac:dyDescent="0.35">
      <c r="A5" s="395" t="s">
        <v>199</v>
      </c>
      <c r="B5" s="395"/>
      <c r="C5" s="76">
        <f>'Tabell 4.1'!C5</f>
        <v>0.5</v>
      </c>
      <c r="D5" s="77">
        <f>'Tabell 4.1'!D5</f>
        <v>6.666666666666667</v>
      </c>
      <c r="E5" s="77">
        <f>'Tabell 4.1'!E5</f>
        <v>6.666666666666667</v>
      </c>
      <c r="F5" s="77">
        <f>'Tabell 4.1'!F5</f>
        <v>6.666666666666667</v>
      </c>
      <c r="G5" s="77">
        <f>'Tabell 4.1'!G5</f>
        <v>6.666666666666667</v>
      </c>
      <c r="H5" s="77">
        <f>'Tabell 4.1'!H5</f>
        <v>6.666666666666667</v>
      </c>
      <c r="I5" s="77">
        <f>'Tabell 4.1'!I5</f>
        <v>6.666666666666667</v>
      </c>
      <c r="J5" s="77">
        <f>'Tabell 4.1'!J5</f>
        <v>6.666666666666667</v>
      </c>
      <c r="K5" s="77">
        <f>'Tabell 4.1'!K5</f>
        <v>6.666666666666667</v>
      </c>
      <c r="L5" s="77">
        <f>'Tabell 4.1'!L5</f>
        <v>6.666666666666667</v>
      </c>
      <c r="M5" s="77">
        <f>'Tabell 4.1'!M5</f>
        <v>6.666666666666667</v>
      </c>
      <c r="N5" s="77">
        <f>'Tabell 4.1'!N5</f>
        <v>6.666666666666667</v>
      </c>
      <c r="O5" s="77">
        <f>'Tabell 4.1'!O5</f>
        <v>6.666666666666667</v>
      </c>
      <c r="P5" s="77">
        <f>'Tabell 4.1'!P5</f>
        <v>6.666666666666667</v>
      </c>
      <c r="Q5" s="77">
        <f>'Tabell 4.1'!Q5</f>
        <v>6.666666666666667</v>
      </c>
      <c r="R5" s="77">
        <f>'Tabell 4.1'!R5</f>
        <v>6.666666666666667</v>
      </c>
      <c r="S5" s="77">
        <f>'Tabell 4.1'!S5</f>
        <v>100.00000000000001</v>
      </c>
    </row>
    <row r="6" spans="1:36" ht="16.5" customHeight="1" x14ac:dyDescent="0.35">
      <c r="A6" s="402" t="s">
        <v>200</v>
      </c>
      <c r="B6" s="402"/>
      <c r="C6" s="76">
        <f>'Tabell 4.1'!C6</f>
        <v>0.5</v>
      </c>
      <c r="D6" s="78">
        <f>'Tabell 4.1'!D6/'Tabell 4.1'!$S$6*100</f>
        <v>8.2710353214551908</v>
      </c>
      <c r="E6" s="78">
        <f>'Tabell 4.1'!E6/'Tabell 4.1'!$S$6*100</f>
        <v>7.2855184136008475</v>
      </c>
      <c r="F6" s="78">
        <f>'Tabell 4.1'!F6/'Tabell 4.1'!$S$6*100</f>
        <v>6.0583655492305022</v>
      </c>
      <c r="G6" s="78">
        <f>'Tabell 4.1'!G6/'Tabell 4.1'!$S$6*100</f>
        <v>4.4831906338865757</v>
      </c>
      <c r="H6" s="78">
        <f>'Tabell 4.1'!H6/'Tabell 4.1'!$S$6*100</f>
        <v>6.5297105012678758</v>
      </c>
      <c r="I6" s="78">
        <f>'Tabell 4.1'!I6/'Tabell 4.1'!$S$6*100</f>
        <v>5.0928897922558773</v>
      </c>
      <c r="J6" s="78">
        <f>'Tabell 4.1'!J6/'Tabell 4.1'!$S$6*100</f>
        <v>6.9802731734782908</v>
      </c>
      <c r="K6" s="78">
        <f>'Tabell 4.1'!K6/'Tabell 4.1'!$S$6*100</f>
        <v>7.4064083963699803</v>
      </c>
      <c r="L6" s="78">
        <f>'Tabell 4.1'!L6/'Tabell 4.1'!$S$6*100</f>
        <v>5.5098245404424482</v>
      </c>
      <c r="M6" s="78">
        <f>'Tabell 4.1'!M6/'Tabell 4.1'!$S$6*100</f>
        <v>4.9700541130502733</v>
      </c>
      <c r="N6" s="78">
        <f>'Tabell 4.1'!N6/'Tabell 4.1'!$S$6*100</f>
        <v>6.1709058875715437</v>
      </c>
      <c r="O6" s="78">
        <f>'Tabell 4.1'!O6/'Tabell 4.1'!$S$6*100</f>
        <v>8.7860990956795249</v>
      </c>
      <c r="P6" s="78">
        <f>'Tabell 4.1'!P6/'Tabell 4.1'!$S$6*100</f>
        <v>8.1792118377288947</v>
      </c>
      <c r="Q6" s="78">
        <f>'Tabell 4.1'!Q6/'Tabell 4.1'!$S$6*100</f>
        <v>7.5615092268148523</v>
      </c>
      <c r="R6" s="78">
        <f>'Tabell 4.1'!R6/'Tabell 4.1'!$S$6*100</f>
        <v>6.7150035171673199</v>
      </c>
      <c r="S6" s="78">
        <f>'Tabell 4.1'!S6/'Tabell 4.1'!$S$6*100</f>
        <v>100</v>
      </c>
    </row>
    <row r="7" spans="1:36" ht="16.5" customHeight="1" thickBot="1" x14ac:dyDescent="0.4">
      <c r="A7" s="403" t="s">
        <v>201</v>
      </c>
      <c r="B7" s="403"/>
      <c r="C7" s="204" t="s">
        <v>202</v>
      </c>
      <c r="D7" s="205">
        <f>SUMPRODUCT($C5:$C6,D5:D6)</f>
        <v>7.4688509940609293</v>
      </c>
      <c r="E7" s="205">
        <f t="shared" ref="E7:Q7" si="0">SUMPRODUCT($C5:$C6,E5:E6)</f>
        <v>6.9760925401337577</v>
      </c>
      <c r="F7" s="205">
        <f t="shared" si="0"/>
        <v>6.3625161079485846</v>
      </c>
      <c r="G7" s="205">
        <f t="shared" si="0"/>
        <v>5.5749286502766218</v>
      </c>
      <c r="H7" s="205">
        <f t="shared" si="0"/>
        <v>6.5981885839672714</v>
      </c>
      <c r="I7" s="205">
        <f t="shared" si="0"/>
        <v>5.8797782294612722</v>
      </c>
      <c r="J7" s="205">
        <f t="shared" si="0"/>
        <v>6.8234699200724789</v>
      </c>
      <c r="K7" s="205">
        <f t="shared" si="0"/>
        <v>7.0365375315183236</v>
      </c>
      <c r="L7" s="205">
        <f>SUMPRODUCT($C5:$C6,L5:L6)</f>
        <v>6.088245603554558</v>
      </c>
      <c r="M7" s="205">
        <f t="shared" si="0"/>
        <v>5.8183603898584701</v>
      </c>
      <c r="N7" s="205">
        <f>SUMPRODUCT($C5:$C6,N5:N6)</f>
        <v>6.4187862771191053</v>
      </c>
      <c r="O7" s="205">
        <f t="shared" si="0"/>
        <v>7.7263828811730964</v>
      </c>
      <c r="P7" s="205">
        <f t="shared" si="0"/>
        <v>7.4229392521977804</v>
      </c>
      <c r="Q7" s="205">
        <f t="shared" si="0"/>
        <v>7.1140879467407601</v>
      </c>
      <c r="R7" s="205">
        <f>SUMPRODUCT($C5:$C6,R5:R6)</f>
        <v>6.690835091916993</v>
      </c>
      <c r="S7" s="205">
        <f t="shared" ref="S7" si="1">SUM(D7:R7)</f>
        <v>100</v>
      </c>
      <c r="U7" s="84"/>
      <c r="V7" s="84"/>
      <c r="W7" s="84"/>
      <c r="X7" s="84"/>
      <c r="Y7" s="84"/>
      <c r="Z7" s="84"/>
      <c r="AA7" s="84"/>
      <c r="AB7" s="84"/>
      <c r="AC7" s="84"/>
      <c r="AD7" s="84"/>
      <c r="AE7" s="84"/>
      <c r="AF7" s="84"/>
      <c r="AG7" s="84"/>
      <c r="AH7" s="84"/>
      <c r="AI7" s="84"/>
      <c r="AJ7" s="84"/>
    </row>
    <row r="8" spans="1:36" ht="16.5" customHeight="1" thickBot="1" x14ac:dyDescent="0.4">
      <c r="A8" s="384"/>
      <c r="B8" s="384"/>
      <c r="C8" s="79"/>
      <c r="D8" s="326"/>
      <c r="E8" s="326"/>
      <c r="F8" s="326"/>
      <c r="G8" s="326"/>
      <c r="H8" s="326"/>
      <c r="I8" s="326"/>
      <c r="J8" s="326"/>
      <c r="K8" s="326"/>
      <c r="L8" s="326"/>
      <c r="M8" s="326"/>
      <c r="N8" s="326"/>
      <c r="O8" s="326"/>
      <c r="P8" s="326"/>
      <c r="Q8" s="326"/>
      <c r="R8" s="326"/>
      <c r="S8" s="284"/>
    </row>
    <row r="9" spans="1:36" ht="16.5" customHeight="1" x14ac:dyDescent="0.35">
      <c r="A9" s="394" t="s">
        <v>203</v>
      </c>
      <c r="B9" s="394"/>
      <c r="C9" s="195"/>
      <c r="D9" s="196"/>
      <c r="E9" s="196"/>
      <c r="F9" s="196"/>
      <c r="G9" s="196"/>
      <c r="H9" s="196"/>
      <c r="I9" s="196"/>
      <c r="J9" s="196"/>
      <c r="K9" s="196"/>
      <c r="L9" s="196"/>
      <c r="M9" s="196"/>
      <c r="N9" s="196"/>
      <c r="O9" s="196"/>
      <c r="P9" s="196"/>
      <c r="Q9" s="196"/>
      <c r="R9" s="196"/>
      <c r="S9" s="196"/>
    </row>
    <row r="10" spans="1:36" ht="16.5" customHeight="1" x14ac:dyDescent="0.35">
      <c r="A10" s="395" t="s">
        <v>204</v>
      </c>
      <c r="B10" s="395"/>
      <c r="C10" s="80">
        <f>'Tabell 4.1'!C10</f>
        <v>0.56300325187345646</v>
      </c>
      <c r="D10" s="77">
        <f>'Tabell 4.1'!D10/'Tabell 4.1'!$S10*100</f>
        <v>10.883929684577986</v>
      </c>
      <c r="E10" s="77">
        <f>'Tabell 4.1'!E10/'Tabell 4.1'!$S10*100</f>
        <v>10.871462411170677</v>
      </c>
      <c r="F10" s="77">
        <f>'Tabell 4.1'!F10/'Tabell 4.1'!$S10*100</f>
        <v>8.7769604787433</v>
      </c>
      <c r="G10" s="77">
        <f>'Tabell 4.1'!G10/'Tabell 4.1'!$S10*100</f>
        <v>4.4009475127789557</v>
      </c>
      <c r="H10" s="77">
        <f>'Tabell 4.1'!H10/'Tabell 4.1'!$S10*100</f>
        <v>4.8747039022565772</v>
      </c>
      <c r="I10" s="77">
        <f>'Tabell 4.1'!I10/'Tabell 4.1'!$S10*100</f>
        <v>5.7474130407679844</v>
      </c>
      <c r="J10" s="77">
        <f>'Tabell 4.1'!J10/'Tabell 4.1'!$S10*100</f>
        <v>5.9344221418775724</v>
      </c>
      <c r="K10" s="77">
        <f>'Tabell 4.1'!K10/'Tabell 4.1'!$S10*100</f>
        <v>6.0840294227652425</v>
      </c>
      <c r="L10" s="77">
        <f>'Tabell 4.1'!L10/'Tabell 4.1'!$S10*100</f>
        <v>5.834683954619126</v>
      </c>
      <c r="M10" s="77">
        <f>'Tabell 4.1'!M10/'Tabell 4.1'!$S10*100</f>
        <v>4.5131529734447087</v>
      </c>
      <c r="N10" s="77">
        <f>'Tabell 4.1'!N10/'Tabell 4.1'!$S10*100</f>
        <v>4.575489340481238</v>
      </c>
      <c r="O10" s="77">
        <f>'Tabell 4.1'!O10/'Tabell 4.1'!$S10*100</f>
        <v>5.7848148609899033</v>
      </c>
      <c r="P10" s="77">
        <f>'Tabell 4.1'!P10/'Tabell 4.1'!$S10*100</f>
        <v>8.8891659394090521</v>
      </c>
      <c r="Q10" s="77">
        <f>'Tabell 4.1'!Q10/'Tabell 4.1'!$S10*100</f>
        <v>8.0538586211195629</v>
      </c>
      <c r="R10" s="77">
        <f>'Tabell 4.1'!R10/'Tabell 4.1'!$S10*100</f>
        <v>4.7749657149981308</v>
      </c>
      <c r="S10" s="77">
        <f>'Tabell 4.1'!S10/'Tabell 4.1'!$S10*100</f>
        <v>100</v>
      </c>
    </row>
    <row r="11" spans="1:36" ht="16.5" customHeight="1" x14ac:dyDescent="0.35">
      <c r="A11" s="395" t="s">
        <v>205</v>
      </c>
      <c r="B11" s="395"/>
      <c r="C11" s="80">
        <f>'Tabell 4.1'!C11</f>
        <v>0.43699674812654354</v>
      </c>
      <c r="D11" s="77">
        <f>'Tabell 4.1'!D11/'Tabell 4.1'!$S11*100</f>
        <v>7.7605731286169339</v>
      </c>
      <c r="E11" s="77">
        <f>'Tabell 4.1'!E11/'Tabell 4.1'!$S11*100</f>
        <v>8.5121340488985684</v>
      </c>
      <c r="F11" s="77">
        <f>'Tabell 4.1'!F11/'Tabell 4.1'!$S11*100</f>
        <v>5.6095289517645748</v>
      </c>
      <c r="G11" s="77">
        <f>'Tabell 4.1'!G11/'Tabell 4.1'!$S11*100</f>
        <v>3.4081149736011516</v>
      </c>
      <c r="H11" s="77">
        <f>'Tabell 4.1'!H11/'Tabell 4.1'!$S11*100</f>
        <v>3.4814954395399318</v>
      </c>
      <c r="I11" s="77">
        <f>'Tabell 4.1'!I11/'Tabell 4.1'!$S11*100</f>
        <v>5.6095289517645748</v>
      </c>
      <c r="J11" s="77">
        <f>'Tabell 4.1'!J11/'Tabell 4.1'!$S11*100</f>
        <v>5.5116883305128663</v>
      </c>
      <c r="K11" s="77">
        <f>'Tabell 4.1'!K11/'Tabell 4.1'!$S11*100</f>
        <v>7.289126283252223</v>
      </c>
      <c r="L11" s="77">
        <f>'Tabell 4.1'!L11/'Tabell 4.1'!$S11*100</f>
        <v>6.2945944868621799</v>
      </c>
      <c r="M11" s="77">
        <f>'Tabell 4.1'!M11/'Tabell 4.1'!$S11*100</f>
        <v>6.0905786729188041</v>
      </c>
      <c r="N11" s="77">
        <f>'Tabell 4.1'!N11/'Tabell 4.1'!$S11*100</f>
        <v>7.5908015321116542</v>
      </c>
      <c r="O11" s="77">
        <f>'Tabell 4.1'!O11/'Tabell 4.1'!$S11*100</f>
        <v>7.5744947619030372</v>
      </c>
      <c r="P11" s="77">
        <f>'Tabell 4.1'!P11/'Tabell 4.1'!$S11*100</f>
        <v>9.8492892060052402</v>
      </c>
      <c r="Q11" s="77">
        <f>'Tabell 4.1'!Q11/'Tabell 4.1'!$S11*100</f>
        <v>9.1073311615131249</v>
      </c>
      <c r="R11" s="77">
        <f>'Tabell 4.1'!R11/'Tabell 4.1'!$S11*100</f>
        <v>6.3107200707351456</v>
      </c>
      <c r="S11" s="77">
        <f>'Tabell 4.1'!S11/'Tabell 4.1'!$S11*100</f>
        <v>100</v>
      </c>
    </row>
    <row r="12" spans="1:36" ht="16.5" customHeight="1" x14ac:dyDescent="0.35">
      <c r="A12" s="398" t="s">
        <v>206</v>
      </c>
      <c r="B12" s="398"/>
      <c r="C12" s="235" t="s">
        <v>202</v>
      </c>
      <c r="D12" s="236">
        <f>SUMPRODUCT($C10:$C11,D10:D11)</f>
        <v>9.5190330263832852</v>
      </c>
      <c r="E12" s="236">
        <f t="shared" ref="E12" si="2">SUMPRODUCT($C10:$C11,E10:E11)</f>
        <v>9.8404435890950417</v>
      </c>
      <c r="F12" s="236">
        <f t="shared" ref="F12" si="3">SUMPRODUCT($C10:$C11,F10:F11)</f>
        <v>7.3928032015401053</v>
      </c>
      <c r="G12" s="236">
        <f t="shared" ref="G12" si="4">SUMPRODUCT($C10:$C11,G10:G11)</f>
        <v>3.9670829217240362</v>
      </c>
      <c r="H12" s="236">
        <f t="shared" ref="H12" si="5">SUMPRODUCT($C10:$C11,H10:H11)</f>
        <v>4.2658763345870225</v>
      </c>
      <c r="I12" s="236">
        <f t="shared" ref="I12" si="6">SUMPRODUCT($C10:$C11,I10:I11)</f>
        <v>5.6871581422551039</v>
      </c>
      <c r="J12" s="236">
        <f t="shared" ref="J12" si="7">SUMPRODUCT($C10:$C11,J10:J11)</f>
        <v>5.749688840988056</v>
      </c>
      <c r="K12" s="236">
        <f t="shared" ref="K12" si="8">SUMPRODUCT($C10:$C11,K10:K11)</f>
        <v>6.6106528319755604</v>
      </c>
      <c r="L12" s="236">
        <f t="shared" ref="L12" si="9">SUMPRODUCT($C10:$C11,L10:L11)</f>
        <v>6.0356633616384876</v>
      </c>
      <c r="M12" s="236">
        <f t="shared" ref="M12" si="10">SUMPRODUCT($C10:$C11,M10:M11)</f>
        <v>5.2024828745261269</v>
      </c>
      <c r="N12" s="236">
        <f t="shared" ref="N12" si="11">SUMPRODUCT($C10:$C11,N10:N11)</f>
        <v>5.8931709628100508</v>
      </c>
      <c r="O12" s="236">
        <f t="shared" ref="O12" si="12">SUMPRODUCT($C10:$C11,O10:O11)</f>
        <v>6.566899157876378</v>
      </c>
      <c r="P12" s="236">
        <f t="shared" ref="P12" si="13">SUMPRODUCT($C10:$C11,P10:P11)</f>
        <v>9.3087366847122208</v>
      </c>
      <c r="Q12" s="236">
        <f t="shared" ref="Q12" si="14">SUMPRODUCT($C10:$C11,Q10:Q11)</f>
        <v>8.5142226955121583</v>
      </c>
      <c r="R12" s="236">
        <f t="shared" ref="R12" si="15">SUMPRODUCT($C10:$C11,R10:R11)</f>
        <v>5.4460853743763815</v>
      </c>
      <c r="S12" s="236">
        <f t="shared" ref="S12" si="16">SUM(D12:R12)</f>
        <v>100</v>
      </c>
      <c r="U12" s="84"/>
      <c r="V12" s="84"/>
      <c r="W12" s="84"/>
      <c r="X12" s="84"/>
      <c r="Y12" s="84"/>
      <c r="Z12" s="84"/>
      <c r="AA12" s="84"/>
      <c r="AB12" s="84"/>
      <c r="AC12" s="84"/>
      <c r="AD12" s="84"/>
      <c r="AE12" s="84"/>
      <c r="AF12" s="84"/>
      <c r="AG12" s="84"/>
      <c r="AH12" s="84"/>
      <c r="AI12" s="84"/>
      <c r="AJ12" s="84"/>
    </row>
    <row r="13" spans="1:36" ht="16.5" customHeight="1" thickBot="1" x14ac:dyDescent="0.4">
      <c r="A13" s="396"/>
      <c r="B13" s="396"/>
      <c r="C13" s="79"/>
      <c r="D13" s="17"/>
      <c r="E13" s="17"/>
      <c r="F13" s="17"/>
      <c r="G13" s="17"/>
      <c r="H13" s="17"/>
      <c r="I13" s="17"/>
      <c r="J13" s="17"/>
      <c r="K13" s="17"/>
      <c r="L13" s="17"/>
      <c r="M13" s="17"/>
      <c r="N13" s="17"/>
      <c r="O13" s="17"/>
      <c r="P13" s="17"/>
      <c r="Q13" s="17"/>
      <c r="R13" s="17"/>
      <c r="S13" s="17"/>
    </row>
    <row r="14" spans="1:36" ht="16.5" customHeight="1" x14ac:dyDescent="0.35">
      <c r="A14" s="397" t="s">
        <v>207</v>
      </c>
      <c r="B14" s="397"/>
      <c r="C14" s="208"/>
      <c r="D14" s="194"/>
      <c r="E14" s="194"/>
      <c r="F14" s="194"/>
      <c r="G14" s="194"/>
      <c r="H14" s="194"/>
      <c r="I14" s="194"/>
      <c r="J14" s="194"/>
      <c r="K14" s="194"/>
      <c r="L14" s="194"/>
      <c r="M14" s="194"/>
      <c r="N14" s="194"/>
      <c r="O14" s="194"/>
      <c r="P14" s="194"/>
      <c r="Q14" s="194"/>
      <c r="R14" s="194"/>
      <c r="S14" s="194"/>
    </row>
    <row r="15" spans="1:36" ht="16.5" customHeight="1" x14ac:dyDescent="0.35">
      <c r="A15" s="395" t="s">
        <v>204</v>
      </c>
      <c r="B15" s="395"/>
      <c r="C15" s="80">
        <f>'Tabell 4.1'!C15</f>
        <v>0.55791363315452813</v>
      </c>
      <c r="D15" s="77">
        <f>'Tabell 4.1'!D15/'Tabell 4.1'!$S15*100</f>
        <v>8.5695582313383998</v>
      </c>
      <c r="E15" s="77">
        <f>'Tabell 4.1'!E15/'Tabell 4.1'!$S15*100</f>
        <v>6.2129297177203391</v>
      </c>
      <c r="F15" s="77">
        <f>'Tabell 4.1'!F15/'Tabell 4.1'!$S15*100</f>
        <v>7.5697764376822523</v>
      </c>
      <c r="G15" s="77">
        <f>'Tabell 4.1'!G15/'Tabell 4.1'!$S15*100</f>
        <v>9.1805359941282649</v>
      </c>
      <c r="H15" s="77">
        <f>'Tabell 4.1'!H15/'Tabell 4.1'!$S15*100</f>
        <v>6.8734998313860078</v>
      </c>
      <c r="I15" s="77">
        <f>'Tabell 4.1'!I15/'Tabell 4.1'!$S15*100</f>
        <v>5.6594790819464009</v>
      </c>
      <c r="J15" s="77">
        <f>'Tabell 4.1'!J15/'Tabell 4.1'!$S15*100</f>
        <v>10.944039991271746</v>
      </c>
      <c r="K15" s="77">
        <f>'Tabell 4.1'!K15/'Tabell 4.1'!$S15*100</f>
        <v>14.907460673265756</v>
      </c>
      <c r="L15" s="77">
        <f>'Tabell 4.1'!L15/'Tabell 4.1'!$S15*100</f>
        <v>4.5168713177679471</v>
      </c>
      <c r="M15" s="77">
        <f>'Tabell 4.1'!M15/'Tabell 4.1'!$S15*100</f>
        <v>0.69627660629624488</v>
      </c>
      <c r="N15" s="77">
        <f>'Tabell 4.1'!N15/'Tabell 4.1'!$S15*100</f>
        <v>0.9997817936561465</v>
      </c>
      <c r="O15" s="77">
        <f>'Tabell 4.1'!O15/'Tabell 4.1'!$S15*100</f>
        <v>7.3912439745293694</v>
      </c>
      <c r="P15" s="77">
        <f>'Tabell 4.1'!P15/'Tabell 4.1'!$S15*100</f>
        <v>4.4811648251373706</v>
      </c>
      <c r="Q15" s="77">
        <f>'Tabell 4.1'!Q15/'Tabell 4.1'!$S15*100</f>
        <v>7.0520322945388916</v>
      </c>
      <c r="R15" s="77">
        <f>'Tabell 4.1'!R15/'Tabell 4.1'!$S15*100</f>
        <v>4.9453492293348678</v>
      </c>
      <c r="S15" s="77">
        <f>'Tabell 4.1'!S15/'Tabell 4.1'!$S15*100</f>
        <v>100</v>
      </c>
    </row>
    <row r="16" spans="1:36" ht="16.5" customHeight="1" x14ac:dyDescent="0.35">
      <c r="A16" s="395" t="s">
        <v>205</v>
      </c>
      <c r="B16" s="395"/>
      <c r="C16" s="80">
        <f>'Tabell 4.1'!C16</f>
        <v>0.44208636684547187</v>
      </c>
      <c r="D16" s="77">
        <f>'Tabell 4.1'!D16/'Tabell 4.1'!$S16*100</f>
        <v>7.83432157189658</v>
      </c>
      <c r="E16" s="77">
        <f>'Tabell 4.1'!E16/'Tabell 4.1'!$S16*100</f>
        <v>6.0387179415494803</v>
      </c>
      <c r="F16" s="77">
        <f>'Tabell 4.1'!F16/'Tabell 4.1'!$S16*100</f>
        <v>5.9357852493639784</v>
      </c>
      <c r="G16" s="77">
        <f>'Tabell 4.1'!G16/'Tabell 4.1'!$S16*100</f>
        <v>5.9423932740474923</v>
      </c>
      <c r="H16" s="77">
        <f>'Tabell 4.1'!H16/'Tabell 4.1'!$S16*100</f>
        <v>7.2510363161787312</v>
      </c>
      <c r="I16" s="77">
        <f>'Tabell 4.1'!I16/'Tabell 4.1'!$S16*100</f>
        <v>6.0501549073478698</v>
      </c>
      <c r="J16" s="77">
        <f>'Tabell 4.1'!J16/'Tabell 4.1'!$S16*100</f>
        <v>13.129636736550765</v>
      </c>
      <c r="K16" s="77">
        <f>'Tabell 4.1'!K16/'Tabell 4.1'!$S16*100</f>
        <v>13.518493573695997</v>
      </c>
      <c r="L16" s="77">
        <f>'Tabell 4.1'!L16/'Tabell 4.1'!$S16*100</f>
        <v>4.8149626011218398</v>
      </c>
      <c r="M16" s="77">
        <f>'Tabell 4.1'!M16/'Tabell 4.1'!$S16*100</f>
        <v>0.92639422966952267</v>
      </c>
      <c r="N16" s="77">
        <f>'Tabell 4.1'!N16/'Tabell 4.1'!$S16*100</f>
        <v>1.3953098274034785</v>
      </c>
      <c r="O16" s="77">
        <f>'Tabell 4.1'!O16/'Tabell 4.1'!$S16*100</f>
        <v>8.0630608878643635</v>
      </c>
      <c r="P16" s="77">
        <f>'Tabell 4.1'!P16/'Tabell 4.1'!$S16*100</f>
        <v>4.9407692249041206</v>
      </c>
      <c r="Q16" s="77">
        <f>'Tabell 4.1'!Q16/'Tabell 4.1'!$S16*100</f>
        <v>8.463354690807984</v>
      </c>
      <c r="R16" s="77">
        <f>'Tabell 4.1'!R16/'Tabell 4.1'!$S16*100</f>
        <v>5.6956089675978054</v>
      </c>
      <c r="S16" s="77">
        <f>'Tabell 4.1'!S16/'Tabell 4.1'!$S16*100</f>
        <v>100</v>
      </c>
    </row>
    <row r="17" spans="1:36" ht="16.5" customHeight="1" x14ac:dyDescent="0.35">
      <c r="A17" s="398" t="s">
        <v>208</v>
      </c>
      <c r="B17" s="398"/>
      <c r="C17" s="235" t="s">
        <v>202</v>
      </c>
      <c r="D17" s="236">
        <f>SUMPRODUCT($C15:$C16,D15:D16)</f>
        <v>8.2445201277941642</v>
      </c>
      <c r="E17" s="236">
        <f t="shared" ref="E17" si="17">SUMPRODUCT($C15:$C16,E15:E16)</f>
        <v>6.135913066531268</v>
      </c>
      <c r="F17" s="236">
        <f t="shared" ref="F17" si="18">SUMPRODUCT($C15:$C16,F15:F16)</f>
        <v>6.8474112097811117</v>
      </c>
      <c r="G17" s="236">
        <f t="shared" ref="G17" si="19">SUMPRODUCT($C15:$C16,G15:G16)</f>
        <v>7.748997243680642</v>
      </c>
      <c r="H17" s="236">
        <f t="shared" ref="H17" si="20">SUMPRODUCT($C15:$C16,H15:H16)</f>
        <v>7.0404035642996341</v>
      </c>
      <c r="I17" s="236">
        <f t="shared" ref="I17" si="21">SUMPRODUCT($C15:$C16,I15:I16)</f>
        <v>5.8321915382124914</v>
      </c>
      <c r="J17" s="236">
        <f t="shared" ref="J17" si="22">SUMPRODUCT($C15:$C16,J15:J16)</f>
        <v>11.910262515781437</v>
      </c>
      <c r="K17" s="236">
        <f t="shared" ref="K17" si="23">SUMPRODUCT($C15:$C16,K15:K16)</f>
        <v>14.293417254549068</v>
      </c>
      <c r="L17" s="236">
        <f t="shared" ref="L17" si="24">SUMPRODUCT($C15:$C16,L15:L16)</f>
        <v>4.6486534102141732</v>
      </c>
      <c r="M17" s="236">
        <f t="shared" ref="M17" si="25">SUMPRODUCT($C15:$C16,M15:M16)</f>
        <v>0.79800847036045197</v>
      </c>
      <c r="N17" s="236">
        <f t="shared" ref="N17" si="26">SUMPRODUCT($C15:$C16,N15:N16)</f>
        <v>1.1746393450810377</v>
      </c>
      <c r="O17" s="236">
        <f t="shared" ref="O17" si="27">SUMPRODUCT($C15:$C16,O15:O16)</f>
        <v>7.6882450729309753</v>
      </c>
      <c r="P17" s="236">
        <f t="shared" ref="P17" si="28">SUMPRODUCT($C15:$C16,P15:P16)</f>
        <v>4.6843496644164464</v>
      </c>
      <c r="Q17" s="236">
        <f t="shared" ref="Q17" si="29">SUMPRODUCT($C15:$C16,Q15:Q16)</f>
        <v>7.6759586851531401</v>
      </c>
      <c r="R17" s="236">
        <f t="shared" ref="R17" si="30">SUMPRODUCT($C15:$C16,R15:R16)</f>
        <v>5.2770288312139648</v>
      </c>
      <c r="S17" s="236">
        <f t="shared" ref="S17" si="31">SUM(D17:R17)</f>
        <v>100.00000000000001</v>
      </c>
      <c r="U17" s="84"/>
    </row>
    <row r="18" spans="1:36" ht="16.5" customHeight="1" x14ac:dyDescent="0.35">
      <c r="A18" s="399"/>
      <c r="B18" s="399"/>
      <c r="C18" s="79"/>
      <c r="D18" s="17"/>
      <c r="E18" s="17"/>
      <c r="F18" s="17"/>
      <c r="G18" s="17"/>
      <c r="H18" s="17"/>
      <c r="I18" s="17"/>
      <c r="J18" s="17"/>
      <c r="K18" s="17"/>
      <c r="L18" s="17"/>
      <c r="M18" s="17"/>
      <c r="N18" s="17"/>
      <c r="O18" s="17"/>
      <c r="P18" s="17"/>
      <c r="Q18" s="17"/>
      <c r="R18" s="17"/>
      <c r="S18" s="17"/>
    </row>
    <row r="19" spans="1:36" ht="16.5" customHeight="1" x14ac:dyDescent="0.35">
      <c r="A19" s="400" t="s">
        <v>209</v>
      </c>
      <c r="B19" s="400"/>
      <c r="C19" s="80">
        <f>'Tabell 4.1'!C19</f>
        <v>0.59150724390761411</v>
      </c>
      <c r="D19" s="81">
        <f>D12</f>
        <v>9.5190330263832852</v>
      </c>
      <c r="E19" s="81">
        <f t="shared" ref="E19:S19" si="32">E12</f>
        <v>9.8404435890950417</v>
      </c>
      <c r="F19" s="81">
        <f t="shared" si="32"/>
        <v>7.3928032015401053</v>
      </c>
      <c r="G19" s="81">
        <f>G12</f>
        <v>3.9670829217240362</v>
      </c>
      <c r="H19" s="81">
        <f t="shared" si="32"/>
        <v>4.2658763345870225</v>
      </c>
      <c r="I19" s="81">
        <f t="shared" si="32"/>
        <v>5.6871581422551039</v>
      </c>
      <c r="J19" s="81">
        <f t="shared" si="32"/>
        <v>5.749688840988056</v>
      </c>
      <c r="K19" s="81">
        <f t="shared" si="32"/>
        <v>6.6106528319755604</v>
      </c>
      <c r="L19" s="81">
        <f t="shared" si="32"/>
        <v>6.0356633616384876</v>
      </c>
      <c r="M19" s="81">
        <f t="shared" si="32"/>
        <v>5.2024828745261269</v>
      </c>
      <c r="N19" s="81">
        <f t="shared" si="32"/>
        <v>5.8931709628100508</v>
      </c>
      <c r="O19" s="81">
        <f t="shared" si="32"/>
        <v>6.566899157876378</v>
      </c>
      <c r="P19" s="81">
        <f t="shared" si="32"/>
        <v>9.3087366847122208</v>
      </c>
      <c r="Q19" s="81">
        <f t="shared" si="32"/>
        <v>8.5142226955121583</v>
      </c>
      <c r="R19" s="81">
        <f t="shared" si="32"/>
        <v>5.4460853743763815</v>
      </c>
      <c r="S19" s="81">
        <f t="shared" si="32"/>
        <v>100</v>
      </c>
    </row>
    <row r="20" spans="1:36" ht="16.5" customHeight="1" x14ac:dyDescent="0.35">
      <c r="A20" s="400" t="s">
        <v>208</v>
      </c>
      <c r="B20" s="400"/>
      <c r="C20" s="80">
        <f>'Tabell 4.1'!C20</f>
        <v>0.40849275609238589</v>
      </c>
      <c r="D20" s="81">
        <f>D17</f>
        <v>8.2445201277941642</v>
      </c>
      <c r="E20" s="81">
        <f t="shared" ref="E20:S20" si="33">E17</f>
        <v>6.135913066531268</v>
      </c>
      <c r="F20" s="81">
        <f t="shared" si="33"/>
        <v>6.8474112097811117</v>
      </c>
      <c r="G20" s="81">
        <f t="shared" si="33"/>
        <v>7.748997243680642</v>
      </c>
      <c r="H20" s="81">
        <f t="shared" si="33"/>
        <v>7.0404035642996341</v>
      </c>
      <c r="I20" s="81">
        <f t="shared" si="33"/>
        <v>5.8321915382124914</v>
      </c>
      <c r="J20" s="81">
        <f t="shared" si="33"/>
        <v>11.910262515781437</v>
      </c>
      <c r="K20" s="81">
        <f t="shared" si="33"/>
        <v>14.293417254549068</v>
      </c>
      <c r="L20" s="81">
        <f t="shared" si="33"/>
        <v>4.6486534102141732</v>
      </c>
      <c r="M20" s="81">
        <f t="shared" si="33"/>
        <v>0.79800847036045197</v>
      </c>
      <c r="N20" s="81">
        <f t="shared" si="33"/>
        <v>1.1746393450810377</v>
      </c>
      <c r="O20" s="81">
        <f t="shared" si="33"/>
        <v>7.6882450729309753</v>
      </c>
      <c r="P20" s="81">
        <f t="shared" si="33"/>
        <v>4.6843496644164464</v>
      </c>
      <c r="Q20" s="81">
        <f t="shared" si="33"/>
        <v>7.6759586851531401</v>
      </c>
      <c r="R20" s="81">
        <f t="shared" si="33"/>
        <v>5.2770288312139648</v>
      </c>
      <c r="S20" s="81">
        <f t="shared" si="33"/>
        <v>100.00000000000001</v>
      </c>
    </row>
    <row r="21" spans="1:36" ht="16.5" customHeight="1" thickBot="1" x14ac:dyDescent="0.4">
      <c r="A21" s="401" t="s">
        <v>210</v>
      </c>
      <c r="B21" s="401"/>
      <c r="C21" s="207" t="s">
        <v>202</v>
      </c>
      <c r="D21" s="207">
        <f>SUMPRODUCT($C19:$C20,D19:D20)</f>
        <v>8.9984037397633188</v>
      </c>
      <c r="E21" s="207">
        <f t="shared" ref="E21" si="34">SUMPRODUCT($C19:$C20,E19:E20)</f>
        <v>8.3271697059045984</v>
      </c>
      <c r="F21" s="207">
        <f t="shared" ref="F21" si="35">SUMPRODUCT($C19:$C20,F19:F20)</f>
        <v>7.170014523675758</v>
      </c>
      <c r="G21" s="207">
        <f t="shared" ref="G21" si="36">SUMPRODUCT($C19:$C20,G19:G20)</f>
        <v>5.5119675264053569</v>
      </c>
      <c r="H21" s="207">
        <f t="shared" ref="H21" si="37">SUMPRODUCT($C19:$C20,H19:H20)</f>
        <v>5.3992506095056996</v>
      </c>
      <c r="I21" s="207">
        <f t="shared" ref="I21" si="38">SUMPRODUCT($C19:$C20,I19:I20)</f>
        <v>5.7464032338951752</v>
      </c>
      <c r="J21" s="207">
        <f t="shared" ref="J21" si="39">SUMPRODUCT($C19:$C20,J19:J20)</f>
        <v>8.2662385605146014</v>
      </c>
      <c r="K21" s="207">
        <f t="shared" ref="K21" si="40">SUMPRODUCT($C19:$C20,K19:K20)</f>
        <v>9.7490064453611396</v>
      </c>
      <c r="L21" s="207">
        <f t="shared" ref="L21" si="41">SUMPRODUCT($C19:$C20,L19:L20)</f>
        <v>5.4690798438536028</v>
      </c>
      <c r="M21" s="207">
        <f t="shared" ref="M21" si="42">SUMPRODUCT($C19:$C20,M19:M20)</f>
        <v>3.4032869860301211</v>
      </c>
      <c r="N21" s="207">
        <f t="shared" ref="N21" si="43">SUMPRODUCT($C19:$C20,N19:N20)</f>
        <v>3.9656849775748619</v>
      </c>
      <c r="O21" s="207">
        <f t="shared" ref="O21" si="44">SUMPRODUCT($C19:$C20,O19:O20)</f>
        <v>7.0249608412499693</v>
      </c>
      <c r="P21" s="207">
        <f t="shared" ref="P21" si="45">SUMPRODUCT($C19:$C20,P19:P20)</f>
        <v>7.4197080855537436</v>
      </c>
      <c r="Q21" s="207">
        <f t="shared" ref="Q21" si="46">SUMPRODUCT($C19:$C20,Q19:Q20)</f>
        <v>8.1717979195875472</v>
      </c>
      <c r="R21" s="207">
        <f t="shared" ref="R21" si="47">SUMPRODUCT($C19:$C20,R19:R20)</f>
        <v>5.3770270011245138</v>
      </c>
      <c r="S21" s="207">
        <f t="shared" ref="S21" si="48">SUM(D21:R21)</f>
        <v>100</v>
      </c>
      <c r="U21" s="84"/>
      <c r="V21" s="84"/>
      <c r="W21" s="84"/>
      <c r="X21" s="84"/>
      <c r="Y21" s="84"/>
      <c r="Z21" s="84"/>
      <c r="AA21" s="84"/>
      <c r="AB21" s="84"/>
      <c r="AC21" s="84"/>
      <c r="AD21" s="84"/>
      <c r="AE21" s="84"/>
      <c r="AF21" s="84"/>
      <c r="AG21" s="84"/>
      <c r="AH21" s="84"/>
      <c r="AI21" s="84"/>
      <c r="AJ21" s="84"/>
    </row>
    <row r="22" spans="1:36" ht="16.5" customHeight="1" thickBot="1" x14ac:dyDescent="0.4">
      <c r="A22" s="393"/>
      <c r="B22" s="393"/>
      <c r="C22" s="82"/>
      <c r="D22" s="83"/>
      <c r="E22" s="83"/>
      <c r="F22" s="83"/>
      <c r="G22" s="83"/>
      <c r="H22" s="83"/>
      <c r="I22" s="83"/>
      <c r="J22" s="83"/>
      <c r="K22" s="83"/>
      <c r="L22" s="83"/>
      <c r="M22" s="83"/>
      <c r="N22" s="83"/>
      <c r="O22" s="83"/>
      <c r="P22" s="83"/>
      <c r="Q22" s="83"/>
      <c r="R22" s="83"/>
      <c r="S22" s="83"/>
    </row>
    <row r="23" spans="1:36" ht="16.5" customHeight="1" x14ac:dyDescent="0.35">
      <c r="A23" s="364" t="str">
        <f>'Tabell 2.1'!A24</f>
        <v xml:space="preserve">FO2B  Barnevern </v>
      </c>
      <c r="B23" s="364"/>
      <c r="C23" s="168"/>
      <c r="D23" s="169"/>
      <c r="E23" s="169"/>
      <c r="F23" s="169"/>
      <c r="G23" s="169"/>
      <c r="H23" s="169"/>
      <c r="I23" s="169"/>
      <c r="J23" s="169"/>
      <c r="K23" s="169"/>
      <c r="L23" s="169"/>
      <c r="M23" s="169"/>
      <c r="N23" s="169"/>
      <c r="O23" s="169"/>
      <c r="P23" s="169"/>
      <c r="Q23" s="169"/>
      <c r="R23" s="169"/>
      <c r="S23" s="169"/>
    </row>
    <row r="24" spans="1:36" ht="16.5" customHeight="1" x14ac:dyDescent="0.35">
      <c r="A24" s="380" t="s">
        <v>211</v>
      </c>
      <c r="B24" s="380"/>
      <c r="C24" s="85">
        <f>'Tabell 4.1'!C24</f>
        <v>0.01</v>
      </c>
      <c r="D24" s="86">
        <f>'Tabell 4.1'!D24/'Tabell 4.1'!$S24*100</f>
        <v>8.9645254074784262</v>
      </c>
      <c r="E24" s="86">
        <f>'Tabell 4.1'!E24/'Tabell 4.1'!$S24*100</f>
        <v>8.3466496218174075</v>
      </c>
      <c r="F24" s="86">
        <f>'Tabell 4.1'!F24/'Tabell 4.1'!$S24*100</f>
        <v>6.1467987642484285</v>
      </c>
      <c r="G24" s="86">
        <f>'Tabell 4.1'!G24/'Tabell 4.1'!$S24*100</f>
        <v>3.8350910834132312</v>
      </c>
      <c r="H24" s="86">
        <f>'Tabell 4.1'!H24/'Tabell 4.1'!$S24*100</f>
        <v>4.8684350697773517</v>
      </c>
      <c r="I24" s="86">
        <f>'Tabell 4.1'!I24/'Tabell 4.1'!$S24*100</f>
        <v>5.1480771279428996</v>
      </c>
      <c r="J24" s="86">
        <f>'Tabell 4.1'!J24/'Tabell 4.1'!$S24*100</f>
        <v>9.0444231383828697</v>
      </c>
      <c r="K24" s="86">
        <f>'Tabell 4.1'!K24/'Tabell 4.1'!$S24*100</f>
        <v>8.4132310642377757</v>
      </c>
      <c r="L24" s="86">
        <f>'Tabell 4.1'!L24/'Tabell 4.1'!$S24*100</f>
        <v>6.1947374027910946</v>
      </c>
      <c r="M24" s="86">
        <f>'Tabell 4.1'!M24/'Tabell 4.1'!$S24*100</f>
        <v>4.0268456375838921</v>
      </c>
      <c r="N24" s="86">
        <f>'Tabell 4.1'!N24/'Tabell 4.1'!$S24*100</f>
        <v>5.2625972089059339</v>
      </c>
      <c r="O24" s="86">
        <f>'Tabell 4.1'!O24/'Tabell 4.1'!$S24*100</f>
        <v>7.4171726856290618</v>
      </c>
      <c r="P24" s="86">
        <f>'Tabell 4.1'!P24/'Tabell 4.1'!$S24*100</f>
        <v>7.9711302865665283</v>
      </c>
      <c r="Q24" s="86">
        <f>'Tabell 4.1'!Q24/'Tabell 4.1'!$S24*100</f>
        <v>8.2534356024288904</v>
      </c>
      <c r="R24" s="86">
        <f>'Tabell 4.1'!R24/'Tabell 4.1'!$S24*100</f>
        <v>6.1068498987962077</v>
      </c>
      <c r="S24" s="86">
        <f>'Tabell 4.1'!S24/'Tabell 4.1'!$S24*100</f>
        <v>100</v>
      </c>
    </row>
    <row r="25" spans="1:36" ht="16.5" customHeight="1" x14ac:dyDescent="0.35">
      <c r="A25" s="380" t="s">
        <v>212</v>
      </c>
      <c r="B25" s="380"/>
      <c r="C25" s="85">
        <f>'Tabell 4.1'!C25</f>
        <v>0.03</v>
      </c>
      <c r="D25" s="88">
        <f>'Tabell 4.1'!D25/'Tabell 4.1'!$S25*100</f>
        <v>6.8365631005765533</v>
      </c>
      <c r="E25" s="88">
        <f>'Tabell 4.1'!E25/'Tabell 4.1'!$S25*100</f>
        <v>5.8816463805253045</v>
      </c>
      <c r="F25" s="88">
        <f>'Tabell 4.1'!F25/'Tabell 4.1'!$S25*100</f>
        <v>4.2400704676489429</v>
      </c>
      <c r="G25" s="88">
        <f>'Tabell 4.1'!G25/'Tabell 4.1'!$S25*100</f>
        <v>2.9788597053171042</v>
      </c>
      <c r="H25" s="88">
        <f>'Tabell 4.1'!H25/'Tabell 4.1'!$S25*100</f>
        <v>4.6064221652786674</v>
      </c>
      <c r="I25" s="88">
        <f>'Tabell 4.1'!I25/'Tabell 4.1'!$S25*100</f>
        <v>5.5253042921204356</v>
      </c>
      <c r="J25" s="88">
        <f>'Tabell 4.1'!J25/'Tabell 4.1'!$S25*100</f>
        <v>9.6772901985906472</v>
      </c>
      <c r="K25" s="88">
        <f>'Tabell 4.1'!K25/'Tabell 4.1'!$S25*100</f>
        <v>9.2929212043561815</v>
      </c>
      <c r="L25" s="88">
        <f>'Tabell 4.1'!L25/'Tabell 4.1'!$S25*100</f>
        <v>6.2540038436899428</v>
      </c>
      <c r="M25" s="88">
        <f>'Tabell 4.1'!M25/'Tabell 4.1'!$S25*100</f>
        <v>4.4542761050608588</v>
      </c>
      <c r="N25" s="88">
        <f>'Tabell 4.1'!N25/'Tabell 4.1'!$S25*100</f>
        <v>5.9136771300448432</v>
      </c>
      <c r="O25" s="88">
        <f>'Tabell 4.1'!O25/'Tabell 4.1'!$S25*100</f>
        <v>8.2979660474055095</v>
      </c>
      <c r="P25" s="88">
        <f>'Tabell 4.1'!P25/'Tabell 4.1'!$S25*100</f>
        <v>9.210842408712363</v>
      </c>
      <c r="Q25" s="88">
        <f>'Tabell 4.1'!Q25/'Tabell 4.1'!$S25*100</f>
        <v>9.4370595771941073</v>
      </c>
      <c r="R25" s="88">
        <f>'Tabell 4.1'!R25/'Tabell 4.1'!$S25*100</f>
        <v>7.3930973734785397</v>
      </c>
      <c r="S25" s="88">
        <f>'Tabell 4.1'!S25/'Tabell 4.1'!$S25*100</f>
        <v>100</v>
      </c>
    </row>
    <row r="26" spans="1:36" ht="16.5" customHeight="1" x14ac:dyDescent="0.35">
      <c r="A26" s="380" t="s">
        <v>213</v>
      </c>
      <c r="B26" s="380"/>
      <c r="C26" s="85">
        <f>'Tabell 4.1'!C26</f>
        <v>0.06</v>
      </c>
      <c r="D26" s="88">
        <f>'Tabell 4.1'!D26/'Tabell 4.1'!$S26*100</f>
        <v>6.1730463187871685</v>
      </c>
      <c r="E26" s="88">
        <f>'Tabell 4.1'!E26/'Tabell 4.1'!$S26*100</f>
        <v>4.8384845185247229</v>
      </c>
      <c r="F26" s="88">
        <f>'Tabell 4.1'!F26/'Tabell 4.1'!$S26*100</f>
        <v>3.0823352039534297</v>
      </c>
      <c r="G26" s="88">
        <f>'Tabell 4.1'!G26/'Tabell 4.1'!$S26*100</f>
        <v>2.8533936398916717</v>
      </c>
      <c r="H26" s="88">
        <f>'Tabell 4.1'!H26/'Tabell 4.1'!$S26*100</f>
        <v>4.9864589440768352</v>
      </c>
      <c r="I26" s="88">
        <f>'Tabell 4.1'!I26/'Tabell 4.1'!$S26*100</f>
        <v>5.7989222994667333</v>
      </c>
      <c r="J26" s="88">
        <f>'Tabell 4.1'!J26/'Tabell 4.1'!$S26*100</f>
        <v>9.7970237596671979</v>
      </c>
      <c r="K26" s="88">
        <f>'Tabell 4.1'!K26/'Tabell 4.1'!$S26*100</f>
        <v>9.6155456905938514</v>
      </c>
      <c r="L26" s="88">
        <f>'Tabell 4.1'!L26/'Tabell 4.1'!$S26*100</f>
        <v>6.2372616355361981</v>
      </c>
      <c r="M26" s="88">
        <f>'Tabell 4.1'!M26/'Tabell 4.1'!$S26*100</f>
        <v>4.5425356674204984</v>
      </c>
      <c r="N26" s="88">
        <f>'Tabell 4.1'!N26/'Tabell 4.1'!$S26*100</f>
        <v>6.5360024569338577</v>
      </c>
      <c r="O26" s="88">
        <f>'Tabell 4.1'!O26/'Tabell 4.1'!$S26*100</f>
        <v>8.4680458999916244</v>
      </c>
      <c r="P26" s="88">
        <f>'Tabell 4.1'!P26/'Tabell 4.1'!$S26*100</f>
        <v>9.2302537900996739</v>
      </c>
      <c r="Q26" s="88">
        <f>'Tabell 4.1'!Q26/'Tabell 4.1'!$S26*100</f>
        <v>9.7970237596671979</v>
      </c>
      <c r="R26" s="88">
        <f>'Tabell 4.1'!R26/'Tabell 4.1'!$S26*100</f>
        <v>8.0436664153893407</v>
      </c>
      <c r="S26" s="88">
        <f>'Tabell 4.1'!S26/'Tabell 4.1'!$S26*100</f>
        <v>100</v>
      </c>
    </row>
    <row r="27" spans="1:36" ht="16.5" customHeight="1" x14ac:dyDescent="0.35">
      <c r="A27" s="380" t="s">
        <v>214</v>
      </c>
      <c r="B27" s="380"/>
      <c r="C27" s="85">
        <f>'Tabell 4.1'!C27</f>
        <v>0.24</v>
      </c>
      <c r="D27" s="88">
        <f>'Tabell 4.1'!D27/'Tabell 4.1'!$S27*100</f>
        <v>10.163385202696585</v>
      </c>
      <c r="E27" s="88">
        <f>'Tabell 4.1'!E27/'Tabell 4.1'!$S27*100</f>
        <v>6.4741221082285776</v>
      </c>
      <c r="F27" s="88">
        <f>'Tabell 4.1'!F27/'Tabell 4.1'!$S27*100</f>
        <v>5.082847445915724</v>
      </c>
      <c r="G27" s="88">
        <f>'Tabell 4.1'!G27/'Tabell 4.1'!$S27*100</f>
        <v>2.9650707560277825</v>
      </c>
      <c r="H27" s="88">
        <f>'Tabell 4.1'!H27/'Tabell 4.1'!$S27*100</f>
        <v>3.7093441818746324</v>
      </c>
      <c r="I27" s="88">
        <f>'Tabell 4.1'!I27/'Tabell 4.1'!$S27*100</f>
        <v>1.6971025780995286</v>
      </c>
      <c r="J27" s="88">
        <f>'Tabell 4.1'!J27/'Tabell 4.1'!$S27*100</f>
        <v>2.0736848055866473</v>
      </c>
      <c r="K27" s="88">
        <f>'Tabell 4.1'!K27/'Tabell 4.1'!$S27*100</f>
        <v>2.1211641242989314</v>
      </c>
      <c r="L27" s="88">
        <f>'Tabell 4.1'!L27/'Tabell 4.1'!$S27*100</f>
        <v>7.5147522227123034</v>
      </c>
      <c r="M27" s="88">
        <f>'Tabell 4.1'!M27/'Tabell 4.1'!$S27*100</f>
        <v>9.1933790812738696</v>
      </c>
      <c r="N27" s="88">
        <f>'Tabell 4.1'!N27/'Tabell 4.1'!$S27*100</f>
        <v>11.470828376922148</v>
      </c>
      <c r="O27" s="88">
        <f>'Tabell 4.1'!O27/'Tabell 4.1'!$S27*100</f>
        <v>14.92866736394175</v>
      </c>
      <c r="P27" s="88">
        <f>'Tabell 4.1'!P27/'Tabell 4.1'!$S27*100</f>
        <v>6.0699300952630084</v>
      </c>
      <c r="Q27" s="88">
        <f>'Tabell 4.1'!Q27/'Tabell 4.1'!$S27*100</f>
        <v>3.2716236488763157</v>
      </c>
      <c r="R27" s="88">
        <f>'Tabell 4.1'!R27/'Tabell 4.1'!$S27*100</f>
        <v>13.264098008282218</v>
      </c>
      <c r="S27" s="88">
        <f>'Tabell 4.1'!S27/'Tabell 4.1'!$S27*100</f>
        <v>100</v>
      </c>
    </row>
    <row r="28" spans="1:36" ht="16.5" customHeight="1" x14ac:dyDescent="0.35">
      <c r="A28" s="380" t="s">
        <v>215</v>
      </c>
      <c r="B28" s="380"/>
      <c r="C28" s="87">
        <f>'Tabell 4.1'!C30</f>
        <v>0.08</v>
      </c>
      <c r="D28" s="88">
        <f>'Tabell 4.1'!D30/'Tabell 4.1'!$S30*100</f>
        <v>13.980582524271846</v>
      </c>
      <c r="E28" s="88">
        <f>'Tabell 4.1'!E30/'Tabell 4.1'!$S30*100</f>
        <v>7.0873786407766994</v>
      </c>
      <c r="F28" s="88">
        <f>'Tabell 4.1'!F30/'Tabell 4.1'!$S30*100</f>
        <v>5.9223300970873787</v>
      </c>
      <c r="G28" s="88">
        <f>'Tabell 4.1'!G30/'Tabell 4.1'!$S30*100</f>
        <v>2.912621359223301</v>
      </c>
      <c r="H28" s="88">
        <f>'Tabell 4.1'!H30/'Tabell 4.1'!$S30*100</f>
        <v>3.3980582524271843</v>
      </c>
      <c r="I28" s="88">
        <f>'Tabell 4.1'!I30/'Tabell 4.1'!$S30*100</f>
        <v>2.233009708737864</v>
      </c>
      <c r="J28" s="88">
        <f>'Tabell 4.1'!J30/'Tabell 4.1'!$S30*100</f>
        <v>4.3689320388349513</v>
      </c>
      <c r="K28" s="88">
        <f>'Tabell 4.1'!K30/'Tabell 4.1'!$S30*100</f>
        <v>3.5922330097087376</v>
      </c>
      <c r="L28" s="88">
        <f>'Tabell 4.1'!L30/'Tabell 4.1'!$S30*100</f>
        <v>6.8932038834951452</v>
      </c>
      <c r="M28" s="88">
        <f>'Tabell 4.1'!M30/'Tabell 4.1'!$S30*100</f>
        <v>5.2427184466019421</v>
      </c>
      <c r="N28" s="88">
        <f>'Tabell 4.1'!N30/'Tabell 4.1'!$S30*100</f>
        <v>10</v>
      </c>
      <c r="O28" s="88">
        <f>'Tabell 4.1'!O30/'Tabell 4.1'!$S30*100</f>
        <v>12.330097087378642</v>
      </c>
      <c r="P28" s="88">
        <f>'Tabell 4.1'!P30/'Tabell 4.1'!$S30*100</f>
        <v>4.4660194174757279</v>
      </c>
      <c r="Q28" s="88">
        <f>'Tabell 4.1'!Q30/'Tabell 4.1'!$S30*100</f>
        <v>3.9805825242718447</v>
      </c>
      <c r="R28" s="88">
        <f>'Tabell 4.1'!R30/'Tabell 4.1'!$S30*100</f>
        <v>13.592233009708737</v>
      </c>
      <c r="S28" s="88">
        <f>'Tabell 4.1'!S30/'Tabell 4.1'!$S30*100</f>
        <v>100</v>
      </c>
    </row>
    <row r="29" spans="1:36" ht="16.5" customHeight="1" x14ac:dyDescent="0.35">
      <c r="A29" s="380" t="s">
        <v>216</v>
      </c>
      <c r="B29" s="380"/>
      <c r="C29" s="87">
        <f>'Tabell 4.1'!C31</f>
        <v>0.1</v>
      </c>
      <c r="D29" s="88">
        <f>'Tabell 4.1'!D31/'Tabell 4.1'!$S31*100</f>
        <v>8.975785060323437</v>
      </c>
      <c r="E29" s="88">
        <f>'Tabell 4.1'!E31/'Tabell 4.1'!$S31*100</f>
        <v>9.3437152391546174</v>
      </c>
      <c r="F29" s="88">
        <f>'Tabell 4.1'!F31/'Tabell 4.1'!$S31*100</f>
        <v>5.0483443141952602</v>
      </c>
      <c r="G29" s="88">
        <f>'Tabell 4.1'!G31/'Tabell 4.1'!$S31*100</f>
        <v>4.5435098827757336</v>
      </c>
      <c r="H29" s="88">
        <f>'Tabell 4.1'!H31/'Tabell 4.1'!$S31*100</f>
        <v>6.6911953452554114</v>
      </c>
      <c r="I29" s="88">
        <f>'Tabell 4.1'!I31/'Tabell 4.1'!$S31*100</f>
        <v>3.5338410199366814</v>
      </c>
      <c r="J29" s="88">
        <f>'Tabell 4.1'!J31/'Tabell 4.1'!$S31*100</f>
        <v>3.3028150936938476</v>
      </c>
      <c r="K29" s="88">
        <f>'Tabell 4.1'!K31/'Tabell 4.1'!$S31*100</f>
        <v>6.8366561136305295</v>
      </c>
      <c r="L29" s="88">
        <f>'Tabell 4.1'!L31/'Tabell 4.1'!$S31*100</f>
        <v>6.9136647557114737</v>
      </c>
      <c r="M29" s="88">
        <f>'Tabell 4.1'!M31/'Tabell 4.1'!$S31*100</f>
        <v>6.6056301873876953</v>
      </c>
      <c r="N29" s="88">
        <f>'Tabell 4.1'!N31/'Tabell 4.1'!$S31*100</f>
        <v>8.8474373235218611</v>
      </c>
      <c r="O29" s="88">
        <f>'Tabell 4.1'!O31/'Tabell 4.1'!$S31*100</f>
        <v>10.533070933515873</v>
      </c>
      <c r="P29" s="88">
        <f>'Tabell 4.1'!P31/'Tabell 4.1'!$S31*100</f>
        <v>5.8184307350047062</v>
      </c>
      <c r="Q29" s="88">
        <f>'Tabell 4.1'!Q31/'Tabell 4.1'!$S31*100</f>
        <v>3.7990930093266018</v>
      </c>
      <c r="R29" s="88">
        <f>'Tabell 4.1'!R31/'Tabell 4.1'!$S31*100</f>
        <v>9.2068109865662695</v>
      </c>
      <c r="S29" s="88">
        <f>'Tabell 4.1'!S31/'Tabell 4.1'!$S31*100</f>
        <v>100</v>
      </c>
    </row>
    <row r="30" spans="1:36" ht="16.5" customHeight="1" x14ac:dyDescent="0.35">
      <c r="A30" s="380" t="s">
        <v>217</v>
      </c>
      <c r="B30" s="380"/>
      <c r="C30" s="87">
        <f>'Tabell 4.1'!C32</f>
        <v>0.2</v>
      </c>
      <c r="D30" s="88">
        <f>'Tabell 4.1'!D32/'Tabell 4.1'!$S32*100</f>
        <v>10.264582384782718</v>
      </c>
      <c r="E30" s="88">
        <f>'Tabell 4.1'!E32/'Tabell 4.1'!$S32*100</f>
        <v>7.0723933829109118</v>
      </c>
      <c r="F30" s="88">
        <f>'Tabell 4.1'!F32/'Tabell 4.1'!$S32*100</f>
        <v>4.077502908888551</v>
      </c>
      <c r="G30" s="88">
        <f>'Tabell 4.1'!G32/'Tabell 4.1'!$S32*100</f>
        <v>2.0792229473364698</v>
      </c>
      <c r="H30" s="88">
        <f>'Tabell 4.1'!H32/'Tabell 4.1'!$S32*100</f>
        <v>3.0353619669145546</v>
      </c>
      <c r="I30" s="88">
        <f>'Tabell 4.1'!I32/'Tabell 4.1'!$S32*100</f>
        <v>1.9881620883290332</v>
      </c>
      <c r="J30" s="88">
        <f>'Tabell 4.1'!J32/'Tabell 4.1'!$S32*100</f>
        <v>2.0488693276673242</v>
      </c>
      <c r="K30" s="88">
        <f>'Tabell 4.1'!K32/'Tabell 4.1'!$S32*100</f>
        <v>2.5598219254312742</v>
      </c>
      <c r="L30" s="88">
        <f>'Tabell 4.1'!L32/'Tabell 4.1'!$S32*100</f>
        <v>7.9880609095968031</v>
      </c>
      <c r="M30" s="88">
        <f>'Tabell 4.1'!M32/'Tabell 4.1'!$S32*100</f>
        <v>8.1853594374462482</v>
      </c>
      <c r="N30" s="88">
        <f>'Tabell 4.1'!N32/'Tabell 4.1'!$S32*100</f>
        <v>12.773814944098749</v>
      </c>
      <c r="O30" s="88">
        <f>'Tabell 4.1'!O32/'Tabell 4.1'!$S32*100</f>
        <v>16.208832903323721</v>
      </c>
      <c r="P30" s="88">
        <f>'Tabell 4.1'!P32/'Tabell 4.1'!$S32*100</f>
        <v>6.4552031163049524</v>
      </c>
      <c r="Q30" s="88">
        <f>'Tabell 4.1'!Q32/'Tabell 4.1'!$S32*100</f>
        <v>3.2023068750948549</v>
      </c>
      <c r="R30" s="88">
        <f>'Tabell 4.1'!R32/'Tabell 4.1'!$S32*100</f>
        <v>12.060504881873831</v>
      </c>
      <c r="S30" s="88">
        <f>'Tabell 4.1'!S32/'Tabell 4.1'!$S32*100</f>
        <v>100</v>
      </c>
    </row>
    <row r="31" spans="1:36" ht="16.5" customHeight="1" x14ac:dyDescent="0.35">
      <c r="A31" s="380" t="s">
        <v>218</v>
      </c>
      <c r="B31" s="380"/>
      <c r="C31" s="87">
        <f>'Tabell 4.1'!C33</f>
        <v>0.14000000000000001</v>
      </c>
      <c r="D31" s="88">
        <f>'Tabell 4.1'!D33/'Tabell 4.1'!$S33*100</f>
        <v>15.879132021902251</v>
      </c>
      <c r="E31" s="88">
        <f>'Tabell 4.1'!E33/'Tabell 4.1'!$S33*100</f>
        <v>12.28959643074427</v>
      </c>
      <c r="F31" s="88">
        <f>'Tabell 4.1'!F33/'Tabell 4.1'!$S33*100</f>
        <v>16.40640843642263</v>
      </c>
      <c r="G31" s="88">
        <f>'Tabell 4.1'!G33/'Tabell 4.1'!$S33*100</f>
        <v>3.7619144189819509</v>
      </c>
      <c r="H31" s="88">
        <f>'Tabell 4.1'!H33/'Tabell 4.1'!$S33*100</f>
        <v>5.2119245589129992</v>
      </c>
      <c r="I31" s="88">
        <f>'Tabell 4.1'!I33/'Tabell 4.1'!$S33*100</f>
        <v>2.7377813830865949</v>
      </c>
      <c r="J31" s="88">
        <f>'Tabell 4.1'!J33/'Tabell 4.1'!$S33*100</f>
        <v>3.5793956601095114</v>
      </c>
      <c r="K31" s="88">
        <f>'Tabell 4.1'!K33/'Tabell 4.1'!$S33*100</f>
        <v>3.2244980734131006</v>
      </c>
      <c r="L31" s="88">
        <f>'Tabell 4.1'!L33/'Tabell 4.1'!$S33*100</f>
        <v>3.8531737984181706</v>
      </c>
      <c r="M31" s="88">
        <f>'Tabell 4.1'!M33/'Tabell 4.1'!$S33*100</f>
        <v>4.5832488339079296</v>
      </c>
      <c r="N31" s="88">
        <f>'Tabell 4.1'!N33/'Tabell 4.1'!$S33*100</f>
        <v>5.6885013181910358</v>
      </c>
      <c r="O31" s="88">
        <f>'Tabell 4.1'!O33/'Tabell 4.1'!$S33*100</f>
        <v>7.2399107686067738</v>
      </c>
      <c r="P31" s="88">
        <f>'Tabell 4.1'!P33/'Tabell 4.1'!$S33*100</f>
        <v>6.7329142161833309</v>
      </c>
      <c r="Q31" s="88">
        <f>'Tabell 4.1'!Q33/'Tabell 4.1'!$S33*100</f>
        <v>4.0863922125329548</v>
      </c>
      <c r="R31" s="88">
        <f>'Tabell 4.1'!R33/'Tabell 4.1'!$S33*100</f>
        <v>4.7252078685864936</v>
      </c>
      <c r="S31" s="88">
        <f>'Tabell 4.1'!S33/'Tabell 4.1'!$S33*100</f>
        <v>100</v>
      </c>
    </row>
    <row r="32" spans="1:36" ht="16.5" customHeight="1" x14ac:dyDescent="0.35">
      <c r="A32" s="387" t="s">
        <v>219</v>
      </c>
      <c r="B32" s="387"/>
      <c r="C32" s="87">
        <f>'Tabell 4.1'!C34</f>
        <v>0.06</v>
      </c>
      <c r="D32" s="88">
        <f>'Tabell 4.1'!D34/'Tabell 4.1'!$S34*100</f>
        <v>12.684961866892641</v>
      </c>
      <c r="E32" s="88">
        <f>'Tabell 4.1'!E34/'Tabell 4.1'!$S34*100</f>
        <v>8.2458770614692654</v>
      </c>
      <c r="F32" s="88">
        <f>'Tabell 4.1'!F34/'Tabell 4.1'!$S34*100</f>
        <v>5.0322664754579236</v>
      </c>
      <c r="G32" s="88">
        <f>'Tabell 4.1'!G34/'Tabell 4.1'!$S34*100</f>
        <v>3.0441301088586141</v>
      </c>
      <c r="H32" s="88">
        <f>'Tabell 4.1'!H34/'Tabell 4.1'!$S34*100</f>
        <v>4.4456032853138652</v>
      </c>
      <c r="I32" s="88">
        <f>'Tabell 4.1'!I34/'Tabell 4.1'!$S34*100</f>
        <v>2.0793950850661624</v>
      </c>
      <c r="J32" s="88">
        <f>'Tabell 4.1'!J34/'Tabell 4.1'!$S34*100</f>
        <v>2.8616126719249073</v>
      </c>
      <c r="K32" s="88">
        <f>'Tabell 4.1'!K34/'Tabell 4.1'!$S34*100</f>
        <v>3.3896095430545592</v>
      </c>
      <c r="L32" s="88">
        <f>'Tabell 4.1'!L34/'Tabell 4.1'!$S34*100</f>
        <v>7.2941789974577924</v>
      </c>
      <c r="M32" s="88">
        <f>'Tabell 4.1'!M34/'Tabell 4.1'!$S34*100</f>
        <v>6.4207026921321946</v>
      </c>
      <c r="N32" s="88">
        <f>'Tabell 4.1'!N34/'Tabell 4.1'!$S34*100</f>
        <v>10.905416856788996</v>
      </c>
      <c r="O32" s="88">
        <f>'Tabell 4.1'!O34/'Tabell 4.1'!$S34*100</f>
        <v>11.831041001238511</v>
      </c>
      <c r="P32" s="88">
        <f>'Tabell 4.1'!P34/'Tabell 4.1'!$S34*100</f>
        <v>5.3842643895443585</v>
      </c>
      <c r="Q32" s="88">
        <f>'Tabell 4.1'!Q34/'Tabell 4.1'!$S34*100</f>
        <v>3.7872368163744214</v>
      </c>
      <c r="R32" s="88">
        <f>'Tabell 4.1'!R34/'Tabell 4.1'!$S34*100</f>
        <v>12.593703148425787</v>
      </c>
      <c r="S32" s="88">
        <f>'Tabell 4.1'!S34/'Tabell 4.1'!$S34*100</f>
        <v>100</v>
      </c>
    </row>
    <row r="33" spans="1:38" ht="16.5" customHeight="1" x14ac:dyDescent="0.35">
      <c r="A33" s="380" t="s">
        <v>220</v>
      </c>
      <c r="B33" s="380"/>
      <c r="C33" s="87">
        <f>'Tabell 4.1'!C35</f>
        <v>0.05</v>
      </c>
      <c r="D33" s="88">
        <f>'Tabell 4.1'!D35/'Tabell 4.1'!$S35*100</f>
        <v>8.2751744765702888</v>
      </c>
      <c r="E33" s="88">
        <f>'Tabell 4.1'!E35/'Tabell 4.1'!$S35*100</f>
        <v>5.5832502492522433</v>
      </c>
      <c r="F33" s="88">
        <f>'Tabell 4.1'!F35/'Tabell 4.1'!$S35*100</f>
        <v>4.4865403788634097</v>
      </c>
      <c r="G33" s="88">
        <f>'Tabell 4.1'!G35/'Tabell 4.1'!$S35*100</f>
        <v>2.6919242273180455</v>
      </c>
      <c r="H33" s="88">
        <f>'Tabell 4.1'!H35/'Tabell 4.1'!$S35*100</f>
        <v>3.6889332003988038</v>
      </c>
      <c r="I33" s="88">
        <f>'Tabell 4.1'!I35/'Tabell 4.1'!$S35*100</f>
        <v>2.9910269192422732</v>
      </c>
      <c r="J33" s="88">
        <f>'Tabell 4.1'!J35/'Tabell 4.1'!$S35*100</f>
        <v>5.5832502492522433</v>
      </c>
      <c r="K33" s="88">
        <f>'Tabell 4.1'!K35/'Tabell 4.1'!$S35*100</f>
        <v>4.6859421734795612</v>
      </c>
      <c r="L33" s="88">
        <f>'Tabell 4.1'!L35/'Tabell 4.1'!$S35*100</f>
        <v>6.6799601196410761</v>
      </c>
      <c r="M33" s="88">
        <f>'Tabell 4.1'!M35/'Tabell 4.1'!$S35*100</f>
        <v>6.3808574277168493</v>
      </c>
      <c r="N33" s="88">
        <f>'Tabell 4.1'!N35/'Tabell 4.1'!$S35*100</f>
        <v>10.867397806580259</v>
      </c>
      <c r="O33" s="88">
        <f>'Tabell 4.1'!O35/'Tabell 4.1'!$S35*100</f>
        <v>12.961116650049851</v>
      </c>
      <c r="P33" s="88">
        <f>'Tabell 4.1'!P35/'Tabell 4.1'!$S35*100</f>
        <v>7.5772681954137582</v>
      </c>
      <c r="Q33" s="88">
        <f>'Tabell 4.1'!Q35/'Tabell 4.1'!$S35*100</f>
        <v>5.9820538384845463</v>
      </c>
      <c r="R33" s="88">
        <f>'Tabell 4.1'!R35/'Tabell 4.1'!$S35*100</f>
        <v>11.56530408773679</v>
      </c>
      <c r="S33" s="88">
        <f>'Tabell 4.1'!S35/'Tabell 4.1'!$S35*100</f>
        <v>100</v>
      </c>
    </row>
    <row r="34" spans="1:38" ht="16.5" customHeight="1" x14ac:dyDescent="0.35">
      <c r="A34" s="380" t="s">
        <v>221</v>
      </c>
      <c r="B34" s="380"/>
      <c r="C34" s="87">
        <f>'Tabell 4.1'!C36</f>
        <v>0.03</v>
      </c>
      <c r="D34" s="88">
        <f>'Tabell 4.1'!D36/'Tabell 4.1'!$S36*100</f>
        <v>11.811652035115722</v>
      </c>
      <c r="E34" s="88">
        <f>'Tabell 4.1'!E36/'Tabell 4.1'!$S36*100</f>
        <v>11.598829475924449</v>
      </c>
      <c r="F34" s="88">
        <f>'Tabell 4.1'!F36/'Tabell 4.1'!$S36*100</f>
        <v>8.7656291566906095</v>
      </c>
      <c r="G34" s="88">
        <f>'Tabell 4.1'!G36/'Tabell 4.1'!$S36*100</f>
        <v>7.4354881617451447</v>
      </c>
      <c r="H34" s="88">
        <f>'Tabell 4.1'!H36/'Tabell 4.1'!$S36*100</f>
        <v>8.4996009577015172</v>
      </c>
      <c r="I34" s="88">
        <f>'Tabell 4.1'!I36/'Tabell 4.1'!$S36*100</f>
        <v>2.8332003192338386</v>
      </c>
      <c r="J34" s="88">
        <f>'Tabell 4.1'!J36/'Tabell 4.1'!$S36*100</f>
        <v>4.4426709231178503</v>
      </c>
      <c r="K34" s="88">
        <f>'Tabell 4.1'!K36/'Tabell 4.1'!$S36*100</f>
        <v>5.1210428305400377</v>
      </c>
      <c r="L34" s="88">
        <f>'Tabell 4.1'!L36/'Tabell 4.1'!$S36*100</f>
        <v>5.1210428305400377</v>
      </c>
      <c r="M34" s="88">
        <f>'Tabell 4.1'!M36/'Tabell 4.1'!$S36*100</f>
        <v>4.908220271348763</v>
      </c>
      <c r="N34" s="88">
        <f>'Tabell 4.1'!N36/'Tabell 4.1'!$S36*100</f>
        <v>5.0545357807927642</v>
      </c>
      <c r="O34" s="88">
        <f>'Tabell 4.1'!O36/'Tabell 4.1'!$S36*100</f>
        <v>8.1670657089651506</v>
      </c>
      <c r="P34" s="88">
        <f>'Tabell 4.1'!P36/'Tabell 4.1'!$S36*100</f>
        <v>5.8925246076084061</v>
      </c>
      <c r="Q34" s="88">
        <f>'Tabell 4.1'!Q36/'Tabell 4.1'!$S36*100</f>
        <v>4.7086991221069434</v>
      </c>
      <c r="R34" s="88">
        <f>'Tabell 4.1'!R36/'Tabell 4.1'!$S36*100</f>
        <v>5.6397978185687681</v>
      </c>
      <c r="S34" s="88">
        <f>'Tabell 4.1'!S36/'Tabell 4.1'!$S36*100</f>
        <v>100</v>
      </c>
    </row>
    <row r="35" spans="1:38" ht="16.5" customHeight="1" x14ac:dyDescent="0.35">
      <c r="A35" s="390" t="s">
        <v>222</v>
      </c>
      <c r="B35" s="390"/>
      <c r="C35" s="209" t="s">
        <v>202</v>
      </c>
      <c r="D35" s="210">
        <f>SUMPRODUCT($C24:$C34,D24:D34)</f>
        <v>10.925563439758987</v>
      </c>
      <c r="E35" s="210">
        <f t="shared" ref="E35:R35" si="49">SUMPRODUCT($C24:$C34,E24:E34)</f>
        <v>7.8622782772127557</v>
      </c>
      <c r="F35" s="210">
        <f t="shared" si="49"/>
        <v>6.4737440851636903</v>
      </c>
      <c r="G35" s="210">
        <f t="shared" si="49"/>
        <v>3.1807192697237916</v>
      </c>
      <c r="H35" s="210">
        <f t="shared" si="49"/>
        <v>4.3601840681709181</v>
      </c>
      <c r="I35" s="210">
        <f t="shared" si="49"/>
        <v>2.6447376073886586</v>
      </c>
      <c r="J35" s="210">
        <f t="shared" si="49"/>
        <v>3.6410934471589949</v>
      </c>
      <c r="K35" s="210">
        <f t="shared" si="49"/>
        <v>3.9746754117177319</v>
      </c>
      <c r="L35" s="210">
        <f t="shared" si="49"/>
        <v>6.7325030516161197</v>
      </c>
      <c r="M35" s="210">
        <f t="shared" si="49"/>
        <v>6.8630987188361452</v>
      </c>
      <c r="N35" s="210">
        <f t="shared" si="49"/>
        <v>9.7604231247465663</v>
      </c>
      <c r="O35" s="210">
        <f t="shared" si="49"/>
        <v>12.312072842081305</v>
      </c>
      <c r="P35" s="210">
        <f t="shared" si="49"/>
        <v>6.4181032771929258</v>
      </c>
      <c r="Q35" s="210">
        <f t="shared" si="49"/>
        <v>4.3171673068683543</v>
      </c>
      <c r="R35" s="210">
        <f t="shared" si="49"/>
        <v>10.533636072363063</v>
      </c>
      <c r="S35" s="210">
        <f>SUM(D35:R35)</f>
        <v>100.00000000000001</v>
      </c>
      <c r="U35" s="84"/>
    </row>
    <row r="36" spans="1:38" ht="16.5" customHeight="1" x14ac:dyDescent="0.35">
      <c r="A36" s="391"/>
      <c r="B36" s="391"/>
      <c r="C36" s="79"/>
      <c r="D36" s="17"/>
      <c r="E36" s="17"/>
      <c r="F36" s="17"/>
      <c r="G36" s="17"/>
      <c r="H36" s="17"/>
      <c r="I36" s="17"/>
      <c r="J36" s="17"/>
      <c r="K36" s="17"/>
      <c r="L36" s="17"/>
      <c r="M36" s="17"/>
      <c r="N36" s="17"/>
      <c r="O36" s="17"/>
      <c r="P36" s="17"/>
      <c r="Q36" s="17"/>
      <c r="R36" s="17"/>
      <c r="S36" s="17"/>
    </row>
    <row r="37" spans="1:38" ht="16.5" customHeight="1" x14ac:dyDescent="0.35">
      <c r="A37" s="379" t="str">
        <f>'Tabell 4.1'!A39</f>
        <v>Kriterienøkkel FO2B Barnevern</v>
      </c>
      <c r="B37" s="379"/>
      <c r="C37" s="89">
        <f>'Tabell 4.1'!C39</f>
        <v>0.8</v>
      </c>
      <c r="D37" s="90">
        <f>'Tabell 4.1'!D39</f>
        <v>10.925563439758985</v>
      </c>
      <c r="E37" s="90">
        <f>'Tabell 4.1'!E39</f>
        <v>7.8622782772127549</v>
      </c>
      <c r="F37" s="90">
        <f>'Tabell 4.1'!F39</f>
        <v>6.4737440851636912</v>
      </c>
      <c r="G37" s="90">
        <f>'Tabell 4.1'!G39</f>
        <v>3.1807192697237912</v>
      </c>
      <c r="H37" s="90">
        <f>'Tabell 4.1'!H39</f>
        <v>4.3601840681709199</v>
      </c>
      <c r="I37" s="90">
        <f>'Tabell 4.1'!I39</f>
        <v>2.6447376073886586</v>
      </c>
      <c r="J37" s="90">
        <f>'Tabell 4.1'!J39</f>
        <v>3.6410934471589949</v>
      </c>
      <c r="K37" s="90">
        <f>'Tabell 4.1'!K39</f>
        <v>3.974675411717731</v>
      </c>
      <c r="L37" s="90">
        <f>'Tabell 4.1'!L39</f>
        <v>6.7325030516161206</v>
      </c>
      <c r="M37" s="90">
        <f>'Tabell 4.1'!M39</f>
        <v>6.8630987188361452</v>
      </c>
      <c r="N37" s="90">
        <f>'Tabell 4.1'!N39</f>
        <v>9.760423124746568</v>
      </c>
      <c r="O37" s="90">
        <f>'Tabell 4.1'!O39</f>
        <v>12.312072842081303</v>
      </c>
      <c r="P37" s="90">
        <f>'Tabell 4.1'!P39</f>
        <v>6.4181032771929258</v>
      </c>
      <c r="Q37" s="90">
        <f>'Tabell 4.1'!Q39</f>
        <v>4.3171673068683534</v>
      </c>
      <c r="R37" s="90">
        <f>'Tabell 4.1'!R39</f>
        <v>10.533636072363063</v>
      </c>
      <c r="S37" s="90">
        <v>100.00000000000001</v>
      </c>
    </row>
    <row r="38" spans="1:38" ht="16.5" customHeight="1" x14ac:dyDescent="0.35">
      <c r="A38" s="380" t="str">
        <f>'Tabell 4.1'!A40</f>
        <v>Regnskapsandeler 2023 FO2B Barnevern</v>
      </c>
      <c r="B38" s="380"/>
      <c r="C38" s="89">
        <f>'Tabell 4.1'!C40</f>
        <v>0.2</v>
      </c>
      <c r="D38" s="90">
        <f>'Tabell 4.1'!D40</f>
        <v>10.464845298451216</v>
      </c>
      <c r="E38" s="90">
        <f>'Tabell 4.1'!E40</f>
        <v>8.4925720984354793</v>
      </c>
      <c r="F38" s="90">
        <f>'Tabell 4.1'!F40</f>
        <v>6.7783927735513601</v>
      </c>
      <c r="G38" s="90">
        <f>'Tabell 4.1'!G40</f>
        <v>3.6447743025716526</v>
      </c>
      <c r="H38" s="90">
        <f>'Tabell 4.1'!H40</f>
        <v>4.0136712971846196</v>
      </c>
      <c r="I38" s="90">
        <f>'Tabell 4.1'!I40</f>
        <v>2.6104548894074124</v>
      </c>
      <c r="J38" s="90">
        <f>'Tabell 4.1'!J40</f>
        <v>2.5175913369392542</v>
      </c>
      <c r="K38" s="90">
        <f>'Tabell 4.1'!K40</f>
        <v>2.9282483343001782</v>
      </c>
      <c r="L38" s="90">
        <f>'Tabell 4.1'!L40</f>
        <v>5.2176410156777342</v>
      </c>
      <c r="M38" s="90">
        <f>'Tabell 4.1'!M40</f>
        <v>6.7053421371522202</v>
      </c>
      <c r="N38" s="90">
        <f>'Tabell 4.1'!N40</f>
        <v>8.2294775236281268</v>
      </c>
      <c r="O38" s="90">
        <f>'Tabell 4.1'!O40</f>
        <v>10.596185481693732</v>
      </c>
      <c r="P38" s="90">
        <f>'Tabell 4.1'!P40</f>
        <v>8.15088382673874</v>
      </c>
      <c r="Q38" s="90">
        <f>'Tabell 4.1'!Q40</f>
        <v>4.7421926446742662</v>
      </c>
      <c r="R38" s="90">
        <f>'Tabell 4.1'!R40</f>
        <v>14.907727039594015</v>
      </c>
      <c r="S38" s="90">
        <f t="shared" ref="S38" si="50">S35</f>
        <v>100.00000000000001</v>
      </c>
      <c r="W38" s="84"/>
      <c r="X38" s="84"/>
      <c r="Y38" s="84"/>
      <c r="Z38" s="84"/>
      <c r="AA38" s="84"/>
      <c r="AB38" s="84"/>
      <c r="AC38" s="84"/>
      <c r="AD38" s="84"/>
      <c r="AE38" s="84"/>
      <c r="AF38" s="84"/>
      <c r="AG38" s="84"/>
      <c r="AH38" s="84"/>
      <c r="AI38" s="84"/>
      <c r="AJ38" s="84"/>
      <c r="AK38" s="84"/>
      <c r="AL38" s="84"/>
    </row>
    <row r="39" spans="1:38" ht="16.5" customHeight="1" thickBot="1" x14ac:dyDescent="0.4">
      <c r="A39" s="388" t="s">
        <v>223</v>
      </c>
      <c r="B39" s="388"/>
      <c r="C39" s="211" t="s">
        <v>202</v>
      </c>
      <c r="D39" s="212">
        <f>SUMPRODUCT($C37:$C38,D37:D38)</f>
        <v>10.833419811497432</v>
      </c>
      <c r="E39" s="212">
        <f t="shared" ref="E39:R39" si="51">SUMPRODUCT($C37:$C38,E37:E38)</f>
        <v>7.9883370414573003</v>
      </c>
      <c r="F39" s="212">
        <f t="shared" si="51"/>
        <v>6.534673822841226</v>
      </c>
      <c r="G39" s="212">
        <f t="shared" si="51"/>
        <v>3.2735302762933634</v>
      </c>
      <c r="H39" s="212">
        <f t="shared" si="51"/>
        <v>4.2908815139736607</v>
      </c>
      <c r="I39" s="212">
        <f t="shared" si="51"/>
        <v>2.6378810637924093</v>
      </c>
      <c r="J39" s="212">
        <f t="shared" si="51"/>
        <v>3.4163930251150472</v>
      </c>
      <c r="K39" s="212">
        <f t="shared" si="51"/>
        <v>3.7653899962342208</v>
      </c>
      <c r="L39" s="212">
        <f t="shared" si="51"/>
        <v>6.4295306444284437</v>
      </c>
      <c r="M39" s="212">
        <f t="shared" si="51"/>
        <v>6.8315474024993605</v>
      </c>
      <c r="N39" s="212">
        <f t="shared" si="51"/>
        <v>9.4542340045228812</v>
      </c>
      <c r="O39" s="212">
        <f t="shared" si="51"/>
        <v>11.968895370003789</v>
      </c>
      <c r="P39" s="212">
        <f t="shared" si="51"/>
        <v>6.764659387102089</v>
      </c>
      <c r="Q39" s="212">
        <f t="shared" si="51"/>
        <v>4.4021723744295365</v>
      </c>
      <c r="R39" s="212">
        <f t="shared" si="51"/>
        <v>11.408454265809254</v>
      </c>
      <c r="S39" s="212">
        <f>SUM(D39:R39)</f>
        <v>100.00000000000001</v>
      </c>
      <c r="U39" s="84"/>
      <c r="V39" s="84"/>
      <c r="W39" s="84"/>
      <c r="X39" s="84"/>
      <c r="Y39" s="84"/>
      <c r="Z39" s="84"/>
      <c r="AA39" s="84"/>
      <c r="AB39" s="84"/>
      <c r="AC39" s="84"/>
      <c r="AD39" s="84"/>
      <c r="AE39" s="84"/>
      <c r="AF39" s="84"/>
      <c r="AG39" s="84"/>
      <c r="AH39" s="84"/>
      <c r="AI39" s="84"/>
      <c r="AJ39" s="84"/>
      <c r="AK39" s="84"/>
      <c r="AL39" s="84"/>
    </row>
    <row r="40" spans="1:38" ht="16.5" customHeight="1" thickBot="1" x14ac:dyDescent="0.4">
      <c r="A40" s="392"/>
      <c r="B40" s="392"/>
      <c r="C40" s="91"/>
      <c r="D40" s="92"/>
      <c r="E40" s="92"/>
      <c r="F40" s="92"/>
      <c r="G40" s="92"/>
      <c r="H40" s="92"/>
      <c r="I40" s="92"/>
      <c r="J40" s="92"/>
      <c r="K40" s="92"/>
      <c r="L40" s="92"/>
      <c r="M40" s="92"/>
      <c r="N40" s="92"/>
      <c r="O40" s="92"/>
      <c r="P40" s="92"/>
      <c r="Q40" s="92"/>
      <c r="R40" s="92"/>
      <c r="S40" s="92"/>
      <c r="W40" s="84"/>
      <c r="X40" s="84"/>
      <c r="Y40" s="84"/>
      <c r="Z40" s="84"/>
      <c r="AA40" s="84"/>
      <c r="AB40" s="84"/>
      <c r="AC40" s="84"/>
      <c r="AD40" s="84"/>
      <c r="AE40" s="84"/>
      <c r="AF40" s="84"/>
      <c r="AG40" s="84"/>
      <c r="AH40" s="84"/>
      <c r="AI40" s="84"/>
      <c r="AJ40" s="84"/>
      <c r="AK40" s="84"/>
      <c r="AL40" s="84"/>
    </row>
    <row r="41" spans="1:38" ht="16.5" customHeight="1" x14ac:dyDescent="0.35">
      <c r="A41" s="364" t="str">
        <f>'Tabell 2.1'!A30</f>
        <v>FO2C Aktivitetstilbud for barn og unge, helsestasjon og skolehelsetjeneste</v>
      </c>
      <c r="B41" s="364"/>
      <c r="C41" s="168"/>
      <c r="D41" s="169"/>
      <c r="E41" s="169"/>
      <c r="F41" s="169"/>
      <c r="G41" s="169"/>
      <c r="H41" s="169"/>
      <c r="I41" s="169"/>
      <c r="J41" s="169"/>
      <c r="K41" s="169"/>
      <c r="L41" s="169"/>
      <c r="M41" s="169"/>
      <c r="N41" s="169"/>
      <c r="O41" s="169"/>
      <c r="P41" s="169"/>
      <c r="Q41" s="169"/>
      <c r="R41" s="169"/>
      <c r="S41" s="169"/>
      <c r="W41" s="84"/>
      <c r="X41" s="84"/>
      <c r="Y41" s="84"/>
      <c r="Z41" s="84"/>
      <c r="AA41" s="84"/>
      <c r="AB41" s="84"/>
      <c r="AC41" s="84"/>
      <c r="AD41" s="84"/>
      <c r="AE41" s="84"/>
      <c r="AF41" s="84"/>
      <c r="AG41" s="84"/>
      <c r="AH41" s="84"/>
      <c r="AI41" s="84"/>
      <c r="AJ41" s="84"/>
      <c r="AK41" s="84"/>
      <c r="AL41" s="84"/>
    </row>
    <row r="42" spans="1:38" ht="16.5" customHeight="1" x14ac:dyDescent="0.35">
      <c r="A42" s="380" t="str">
        <f>'Tabell 4.1'!A44:B44</f>
        <v>1. Fødte 2023</v>
      </c>
      <c r="B42" s="380"/>
      <c r="C42" s="85">
        <f>'Tabell 4.1'!C44</f>
        <v>0.28000000000000003</v>
      </c>
      <c r="D42" s="86">
        <f>'Tabell 4.1'!D44/'Tabell 4.1'!$S44*100</f>
        <v>11.680878402055834</v>
      </c>
      <c r="E42" s="86">
        <f>'Tabell 4.1'!E44/'Tabell 4.1'!$S44*100</f>
        <v>12.323326714168905</v>
      </c>
      <c r="F42" s="86">
        <f>'Tabell 4.1'!F44/'Tabell 4.1'!$S44*100</f>
        <v>9.2512556944282203</v>
      </c>
      <c r="G42" s="86">
        <f>'Tabell 4.1'!G44/'Tabell 4.1'!$S44*100</f>
        <v>5.5484172409765211</v>
      </c>
      <c r="H42" s="86">
        <f>'Tabell 4.1'!H44/'Tabell 4.1'!$S44*100</f>
        <v>6.774909473192384</v>
      </c>
      <c r="I42" s="86">
        <f>'Tabell 4.1'!I44/'Tabell 4.1'!$S44*100</f>
        <v>4.6139469688120549</v>
      </c>
      <c r="J42" s="86">
        <f>'Tabell 4.1'!J44/'Tabell 4.1'!$S44*100</f>
        <v>6.3777596075224858</v>
      </c>
      <c r="K42" s="86">
        <f>'Tabell 4.1'!K44/'Tabell 4.1'!$S44*100</f>
        <v>6.1441420394813688</v>
      </c>
      <c r="L42" s="86">
        <f>'Tabell 4.1'!L44/'Tabell 4.1'!$S44*100</f>
        <v>5.8170774442238056</v>
      </c>
      <c r="M42" s="86">
        <f>'Tabell 4.1'!M44/'Tabell 4.1'!$S44*100</f>
        <v>3.387454736596192</v>
      </c>
      <c r="N42" s="86">
        <f>'Tabell 4.1'!N44/'Tabell 4.1'!$S44*100</f>
        <v>3.9831795351010397</v>
      </c>
      <c r="O42" s="86">
        <f>'Tabell 4.1'!O44/'Tabell 4.1'!$S44*100</f>
        <v>6.7281859595841613</v>
      </c>
      <c r="P42" s="86">
        <f>'Tabell 4.1'!P44/'Tabell 4.1'!$S44*100</f>
        <v>6.541291905151267</v>
      </c>
      <c r="Q42" s="86">
        <f>'Tabell 4.1'!Q44/'Tabell 4.1'!$S44*100</f>
        <v>6.2843125803060396</v>
      </c>
      <c r="R42" s="86">
        <f>'Tabell 4.1'!R44/'Tabell 4.1'!$S44*100</f>
        <v>4.54386169839972</v>
      </c>
      <c r="S42" s="86">
        <f>'Tabell 4.1'!S44/'Tabell 4.1'!$S44*100</f>
        <v>100</v>
      </c>
      <c r="W42" s="84"/>
      <c r="X42" s="84"/>
      <c r="Y42" s="84"/>
      <c r="Z42" s="84"/>
      <c r="AA42" s="84"/>
      <c r="AB42" s="84"/>
      <c r="AC42" s="84"/>
      <c r="AD42" s="84"/>
      <c r="AE42" s="84"/>
      <c r="AF42" s="84"/>
      <c r="AG42" s="84"/>
      <c r="AH42" s="84"/>
      <c r="AI42" s="84"/>
      <c r="AJ42" s="84"/>
      <c r="AK42" s="84"/>
      <c r="AL42" s="84"/>
    </row>
    <row r="43" spans="1:38" ht="16.5" customHeight="1" x14ac:dyDescent="0.35">
      <c r="A43" s="380" t="s">
        <v>224</v>
      </c>
      <c r="B43" s="380"/>
      <c r="C43" s="85">
        <f>'Tabell 4.1'!C45</f>
        <v>0.12</v>
      </c>
      <c r="D43" s="88">
        <f>'Tabell 4.1'!D45/'Tabell 4.1'!$S45*100</f>
        <v>8.9645254074784262</v>
      </c>
      <c r="E43" s="88">
        <f>'Tabell 4.1'!E45/'Tabell 4.1'!$S45*100</f>
        <v>8.3466496218174075</v>
      </c>
      <c r="F43" s="88">
        <f>'Tabell 4.1'!F45/'Tabell 4.1'!$S45*100</f>
        <v>6.1467987642484285</v>
      </c>
      <c r="G43" s="88">
        <f>'Tabell 4.1'!G45/'Tabell 4.1'!$S45*100</f>
        <v>3.8350910834132312</v>
      </c>
      <c r="H43" s="88">
        <f>'Tabell 4.1'!H45/'Tabell 4.1'!$S45*100</f>
        <v>4.8684350697773517</v>
      </c>
      <c r="I43" s="88">
        <f>'Tabell 4.1'!I45/'Tabell 4.1'!$S45*100</f>
        <v>5.1480771279428996</v>
      </c>
      <c r="J43" s="88">
        <f>'Tabell 4.1'!J45/'Tabell 4.1'!$S45*100</f>
        <v>9.0444231383828697</v>
      </c>
      <c r="K43" s="88">
        <f>'Tabell 4.1'!K45/'Tabell 4.1'!$S45*100</f>
        <v>8.4132310642377757</v>
      </c>
      <c r="L43" s="88">
        <f>'Tabell 4.1'!L45/'Tabell 4.1'!$S45*100</f>
        <v>6.1947374027910946</v>
      </c>
      <c r="M43" s="88">
        <f>'Tabell 4.1'!M45/'Tabell 4.1'!$S45*100</f>
        <v>4.0268456375838921</v>
      </c>
      <c r="N43" s="88">
        <f>'Tabell 4.1'!N45/'Tabell 4.1'!$S45*100</f>
        <v>5.2625972089059339</v>
      </c>
      <c r="O43" s="88">
        <f>'Tabell 4.1'!O45/'Tabell 4.1'!$S45*100</f>
        <v>7.4171726856290618</v>
      </c>
      <c r="P43" s="88">
        <f>'Tabell 4.1'!P45/'Tabell 4.1'!$S45*100</f>
        <v>7.9711302865665283</v>
      </c>
      <c r="Q43" s="88">
        <f>'Tabell 4.1'!Q45/'Tabell 4.1'!$S45*100</f>
        <v>8.2534356024288904</v>
      </c>
      <c r="R43" s="88">
        <f>'Tabell 4.1'!R45/'Tabell 4.1'!$S45*100</f>
        <v>6.1068498987962077</v>
      </c>
      <c r="S43" s="88">
        <f>'Tabell 4.1'!S45/'Tabell 4.1'!$S45*100</f>
        <v>100</v>
      </c>
      <c r="W43" s="84"/>
      <c r="X43" s="84"/>
      <c r="Y43" s="84"/>
      <c r="Z43" s="84"/>
      <c r="AA43" s="84"/>
      <c r="AB43" s="84"/>
      <c r="AC43" s="84"/>
      <c r="AD43" s="84"/>
      <c r="AE43" s="84"/>
      <c r="AF43" s="84"/>
      <c r="AG43" s="84"/>
      <c r="AH43" s="84"/>
      <c r="AI43" s="84"/>
      <c r="AJ43" s="84"/>
      <c r="AK43" s="84"/>
      <c r="AL43" s="84"/>
    </row>
    <row r="44" spans="1:38" ht="16.5" customHeight="1" x14ac:dyDescent="0.35">
      <c r="A44" s="380" t="s">
        <v>225</v>
      </c>
      <c r="B44" s="380"/>
      <c r="C44" s="85">
        <f>'Tabell 4.1'!C46</f>
        <v>0.16</v>
      </c>
      <c r="D44" s="88">
        <f>'Tabell 4.1'!D46/'Tabell 4.1'!$S46*100</f>
        <v>6.8365631005765533</v>
      </c>
      <c r="E44" s="88">
        <f>'Tabell 4.1'!E46/'Tabell 4.1'!$S46*100</f>
        <v>5.8816463805253045</v>
      </c>
      <c r="F44" s="88">
        <f>'Tabell 4.1'!F46/'Tabell 4.1'!$S46*100</f>
        <v>4.2400704676489429</v>
      </c>
      <c r="G44" s="88">
        <f>'Tabell 4.1'!G46/'Tabell 4.1'!$S46*100</f>
        <v>2.9788597053171042</v>
      </c>
      <c r="H44" s="88">
        <f>'Tabell 4.1'!H46/'Tabell 4.1'!$S46*100</f>
        <v>4.6064221652786674</v>
      </c>
      <c r="I44" s="88">
        <f>'Tabell 4.1'!I46/'Tabell 4.1'!$S46*100</f>
        <v>5.5253042921204356</v>
      </c>
      <c r="J44" s="88">
        <f>'Tabell 4.1'!J46/'Tabell 4.1'!$S46*100</f>
        <v>9.6772901985906472</v>
      </c>
      <c r="K44" s="88">
        <f>'Tabell 4.1'!K46/'Tabell 4.1'!$S46*100</f>
        <v>9.2929212043561815</v>
      </c>
      <c r="L44" s="88">
        <f>'Tabell 4.1'!L46/'Tabell 4.1'!$S46*100</f>
        <v>6.2540038436899428</v>
      </c>
      <c r="M44" s="88">
        <f>'Tabell 4.1'!M46/'Tabell 4.1'!$S46*100</f>
        <v>4.4542761050608588</v>
      </c>
      <c r="N44" s="88">
        <f>'Tabell 4.1'!N46/'Tabell 4.1'!$S46*100</f>
        <v>5.9136771300448432</v>
      </c>
      <c r="O44" s="88">
        <f>'Tabell 4.1'!O46/'Tabell 4.1'!$S46*100</f>
        <v>8.2979660474055095</v>
      </c>
      <c r="P44" s="88">
        <f>'Tabell 4.1'!P46/'Tabell 4.1'!$S46*100</f>
        <v>9.210842408712363</v>
      </c>
      <c r="Q44" s="88">
        <f>'Tabell 4.1'!Q46/'Tabell 4.1'!$S46*100</f>
        <v>9.4370595771941073</v>
      </c>
      <c r="R44" s="88">
        <f>'Tabell 4.1'!R46/'Tabell 4.1'!$S46*100</f>
        <v>7.3930973734785397</v>
      </c>
      <c r="S44" s="88">
        <f>'Tabell 4.1'!S46/'Tabell 4.1'!$S46*100</f>
        <v>100</v>
      </c>
      <c r="W44" s="84"/>
      <c r="X44" s="84"/>
      <c r="Y44" s="84"/>
      <c r="Z44" s="84"/>
      <c r="AA44" s="84"/>
      <c r="AB44" s="84"/>
      <c r="AC44" s="84"/>
      <c r="AD44" s="84"/>
      <c r="AE44" s="84"/>
      <c r="AF44" s="84"/>
      <c r="AG44" s="84"/>
      <c r="AH44" s="84"/>
      <c r="AI44" s="84"/>
      <c r="AJ44" s="84"/>
      <c r="AK44" s="84"/>
      <c r="AL44" s="84"/>
    </row>
    <row r="45" spans="1:38" ht="16.5" customHeight="1" x14ac:dyDescent="0.35">
      <c r="A45" s="380" t="s">
        <v>226</v>
      </c>
      <c r="B45" s="380"/>
      <c r="C45" s="85">
        <f>'Tabell 4.1'!C47</f>
        <v>0.28999999999999998</v>
      </c>
      <c r="D45" s="88">
        <f>'Tabell 4.1'!D47/'Tabell 4.1'!$S47*100</f>
        <v>6.1730463187871685</v>
      </c>
      <c r="E45" s="88">
        <f>'Tabell 4.1'!E47/'Tabell 4.1'!$S47*100</f>
        <v>4.8384845185247229</v>
      </c>
      <c r="F45" s="88">
        <f>'Tabell 4.1'!F47/'Tabell 4.1'!$S47*100</f>
        <v>3.0823352039534297</v>
      </c>
      <c r="G45" s="88">
        <f>'Tabell 4.1'!G47/'Tabell 4.1'!$S47*100</f>
        <v>2.8533936398916717</v>
      </c>
      <c r="H45" s="88">
        <f>'Tabell 4.1'!H47/'Tabell 4.1'!$S47*100</f>
        <v>4.9864589440768352</v>
      </c>
      <c r="I45" s="88">
        <f>'Tabell 4.1'!I47/'Tabell 4.1'!$S47*100</f>
        <v>5.7989222994667333</v>
      </c>
      <c r="J45" s="88">
        <f>'Tabell 4.1'!J47/'Tabell 4.1'!$S47*100</f>
        <v>9.7970237596671979</v>
      </c>
      <c r="K45" s="88">
        <f>'Tabell 4.1'!K47/'Tabell 4.1'!$S47*100</f>
        <v>9.6155456905938514</v>
      </c>
      <c r="L45" s="88">
        <f>'Tabell 4.1'!L47/'Tabell 4.1'!$S47*100</f>
        <v>6.2372616355361981</v>
      </c>
      <c r="M45" s="88">
        <f>'Tabell 4.1'!M47/'Tabell 4.1'!$S47*100</f>
        <v>4.5425356674204984</v>
      </c>
      <c r="N45" s="88">
        <f>'Tabell 4.1'!N47/'Tabell 4.1'!$S47*100</f>
        <v>6.5360024569338577</v>
      </c>
      <c r="O45" s="88">
        <f>'Tabell 4.1'!O47/'Tabell 4.1'!$S47*100</f>
        <v>8.4680458999916244</v>
      </c>
      <c r="P45" s="88">
        <f>'Tabell 4.1'!P47/'Tabell 4.1'!$S47*100</f>
        <v>9.2302537900996739</v>
      </c>
      <c r="Q45" s="88">
        <f>'Tabell 4.1'!Q47/'Tabell 4.1'!$S47*100</f>
        <v>9.7970237596671979</v>
      </c>
      <c r="R45" s="88">
        <f>'Tabell 4.1'!R47/'Tabell 4.1'!$S47*100</f>
        <v>8.0436664153893407</v>
      </c>
      <c r="S45" s="88">
        <f>'Tabell 4.1'!S47/'Tabell 4.1'!$S47*100</f>
        <v>100</v>
      </c>
      <c r="W45" s="84"/>
      <c r="X45" s="84"/>
      <c r="Y45" s="84"/>
      <c r="Z45" s="84"/>
      <c r="AA45" s="84"/>
      <c r="AB45" s="84"/>
      <c r="AC45" s="84"/>
      <c r="AD45" s="84"/>
      <c r="AE45" s="84"/>
      <c r="AF45" s="84"/>
      <c r="AG45" s="84"/>
      <c r="AH45" s="84"/>
      <c r="AI45" s="84"/>
      <c r="AJ45" s="84"/>
      <c r="AK45" s="84"/>
      <c r="AL45" s="84"/>
    </row>
    <row r="46" spans="1:38" ht="16.5" customHeight="1" x14ac:dyDescent="0.35">
      <c r="A46" s="380" t="s">
        <v>227</v>
      </c>
      <c r="B46" s="380"/>
      <c r="C46" s="85">
        <f>'Tabell 4.1'!C48</f>
        <v>0.06</v>
      </c>
      <c r="D46" s="88">
        <f>'Tabell 4.1'!D48/'Tabell 4.1'!$S48*100</f>
        <v>10.163385202696585</v>
      </c>
      <c r="E46" s="88">
        <f>'Tabell 4.1'!E48/'Tabell 4.1'!$S48*100</f>
        <v>6.4741221082285776</v>
      </c>
      <c r="F46" s="88">
        <f>'Tabell 4.1'!F48/'Tabell 4.1'!$S48*100</f>
        <v>5.082847445915724</v>
      </c>
      <c r="G46" s="88">
        <f>'Tabell 4.1'!G48/'Tabell 4.1'!$S48*100</f>
        <v>2.9650707560277825</v>
      </c>
      <c r="H46" s="88">
        <f>'Tabell 4.1'!H48/'Tabell 4.1'!$S48*100</f>
        <v>3.7093441818746324</v>
      </c>
      <c r="I46" s="88">
        <f>'Tabell 4.1'!I48/'Tabell 4.1'!$S48*100</f>
        <v>1.6971025780995286</v>
      </c>
      <c r="J46" s="88">
        <f>'Tabell 4.1'!J48/'Tabell 4.1'!$S48*100</f>
        <v>2.0736848055866473</v>
      </c>
      <c r="K46" s="88">
        <f>'Tabell 4.1'!K48/'Tabell 4.1'!$S48*100</f>
        <v>2.1211641242989314</v>
      </c>
      <c r="L46" s="88">
        <f>'Tabell 4.1'!L48/'Tabell 4.1'!$S48*100</f>
        <v>7.5147522227123034</v>
      </c>
      <c r="M46" s="88">
        <f>'Tabell 4.1'!M48/'Tabell 4.1'!$S48*100</f>
        <v>9.1933790812738696</v>
      </c>
      <c r="N46" s="88">
        <f>'Tabell 4.1'!N48/'Tabell 4.1'!$S48*100</f>
        <v>11.470828376922148</v>
      </c>
      <c r="O46" s="88">
        <f>'Tabell 4.1'!O48/'Tabell 4.1'!$S48*100</f>
        <v>14.92866736394175</v>
      </c>
      <c r="P46" s="88">
        <f>'Tabell 4.1'!P48/'Tabell 4.1'!$S48*100</f>
        <v>6.0699300952630084</v>
      </c>
      <c r="Q46" s="88">
        <f>'Tabell 4.1'!Q48/'Tabell 4.1'!$S48*100</f>
        <v>3.2716236488763157</v>
      </c>
      <c r="R46" s="88">
        <f>'Tabell 4.1'!R48/'Tabell 4.1'!$S48*100</f>
        <v>13.264098008282218</v>
      </c>
      <c r="S46" s="88">
        <f>'Tabell 4.1'!S48/'Tabell 4.1'!$S48*100</f>
        <v>100</v>
      </c>
    </row>
    <row r="47" spans="1:38" ht="16.5" customHeight="1" x14ac:dyDescent="0.35">
      <c r="A47" s="380" t="s">
        <v>216</v>
      </c>
      <c r="B47" s="380"/>
      <c r="C47" s="87">
        <f>'Tabell 4.1'!C51</f>
        <v>0.04</v>
      </c>
      <c r="D47" s="88">
        <f>'Tabell 4.1'!D51/'Tabell 4.1'!$S51*100</f>
        <v>8.975785060323437</v>
      </c>
      <c r="E47" s="88">
        <f>'Tabell 4.1'!E51/'Tabell 4.1'!$S51*100</f>
        <v>9.3437152391546174</v>
      </c>
      <c r="F47" s="88">
        <f>'Tabell 4.1'!F51/'Tabell 4.1'!$S51*100</f>
        <v>5.0483443141952602</v>
      </c>
      <c r="G47" s="88">
        <f>'Tabell 4.1'!G51/'Tabell 4.1'!$S51*100</f>
        <v>4.5435098827757336</v>
      </c>
      <c r="H47" s="88">
        <f>'Tabell 4.1'!H51/'Tabell 4.1'!$S51*100</f>
        <v>6.6911953452554114</v>
      </c>
      <c r="I47" s="88">
        <f>'Tabell 4.1'!I51/'Tabell 4.1'!$S51*100</f>
        <v>3.5338410199366814</v>
      </c>
      <c r="J47" s="88">
        <f>'Tabell 4.1'!J51/'Tabell 4.1'!$S51*100</f>
        <v>3.3028150936938476</v>
      </c>
      <c r="K47" s="88">
        <f>'Tabell 4.1'!K51/'Tabell 4.1'!$S51*100</f>
        <v>6.8366561136305295</v>
      </c>
      <c r="L47" s="88">
        <f>'Tabell 4.1'!L51/'Tabell 4.1'!$S51*100</f>
        <v>6.9136647557114737</v>
      </c>
      <c r="M47" s="88">
        <f>'Tabell 4.1'!M51/'Tabell 4.1'!$S51*100</f>
        <v>6.6056301873876953</v>
      </c>
      <c r="N47" s="88">
        <f>'Tabell 4.1'!N51/'Tabell 4.1'!$S51*100</f>
        <v>8.8474373235218611</v>
      </c>
      <c r="O47" s="88">
        <f>'Tabell 4.1'!O51/'Tabell 4.1'!$S51*100</f>
        <v>10.533070933515873</v>
      </c>
      <c r="P47" s="88">
        <f>'Tabell 4.1'!P51/'Tabell 4.1'!$S51*100</f>
        <v>5.8184307350047062</v>
      </c>
      <c r="Q47" s="88">
        <f>'Tabell 4.1'!Q51/'Tabell 4.1'!$S51*100</f>
        <v>3.7990930093266018</v>
      </c>
      <c r="R47" s="88">
        <f>'Tabell 4.1'!R51/'Tabell 4.1'!$S51*100</f>
        <v>9.2068109865662695</v>
      </c>
      <c r="S47" s="88">
        <f>'Tabell 4.1'!S51/'Tabell 4.1'!$S51*100</f>
        <v>100</v>
      </c>
    </row>
    <row r="48" spans="1:38" ht="16.5" customHeight="1" x14ac:dyDescent="0.35">
      <c r="A48" s="387" t="s">
        <v>228</v>
      </c>
      <c r="B48" s="387"/>
      <c r="C48" s="87">
        <f>'Tabell 4.1'!C52</f>
        <v>0.02</v>
      </c>
      <c r="D48" s="88">
        <f>'Tabell 4.1'!D52/'Tabell 4.1'!$S52*100</f>
        <v>12.684961866892641</v>
      </c>
      <c r="E48" s="88">
        <f>'Tabell 4.1'!E52/'Tabell 4.1'!$S52*100</f>
        <v>8.2458770614692654</v>
      </c>
      <c r="F48" s="88">
        <f>'Tabell 4.1'!F52/'Tabell 4.1'!$S52*100</f>
        <v>5.0322664754579236</v>
      </c>
      <c r="G48" s="88">
        <f>'Tabell 4.1'!G52/'Tabell 4.1'!$S52*100</f>
        <v>3.0441301088586141</v>
      </c>
      <c r="H48" s="88">
        <f>'Tabell 4.1'!H52/'Tabell 4.1'!$S52*100</f>
        <v>4.4456032853138652</v>
      </c>
      <c r="I48" s="88">
        <f>'Tabell 4.1'!I52/'Tabell 4.1'!$S52*100</f>
        <v>2.0793950850661624</v>
      </c>
      <c r="J48" s="88">
        <f>'Tabell 4.1'!J52/'Tabell 4.1'!$S52*100</f>
        <v>2.8616126719249073</v>
      </c>
      <c r="K48" s="88">
        <f>'Tabell 4.1'!K52/'Tabell 4.1'!$S52*100</f>
        <v>3.3896095430545592</v>
      </c>
      <c r="L48" s="88">
        <f>'Tabell 4.1'!L52/'Tabell 4.1'!$S52*100</f>
        <v>7.2941789974577924</v>
      </c>
      <c r="M48" s="88">
        <f>'Tabell 4.1'!M52/'Tabell 4.1'!$S52*100</f>
        <v>6.4207026921321946</v>
      </c>
      <c r="N48" s="88">
        <f>'Tabell 4.1'!N52/'Tabell 4.1'!$S52*100</f>
        <v>10.905416856788996</v>
      </c>
      <c r="O48" s="88">
        <f>'Tabell 4.1'!O52/'Tabell 4.1'!$S52*100</f>
        <v>11.831041001238511</v>
      </c>
      <c r="P48" s="88">
        <f>'Tabell 4.1'!P52/'Tabell 4.1'!$S52*100</f>
        <v>5.3842643895443585</v>
      </c>
      <c r="Q48" s="88">
        <f>'Tabell 4.1'!Q52/'Tabell 4.1'!$S52*100</f>
        <v>3.7872368163744214</v>
      </c>
      <c r="R48" s="88">
        <f>'Tabell 4.1'!R52/'Tabell 4.1'!$S52*100</f>
        <v>12.593703148425787</v>
      </c>
      <c r="S48" s="88">
        <f>'Tabell 4.1'!S52/'Tabell 4.1'!$S52*100</f>
        <v>100</v>
      </c>
    </row>
    <row r="49" spans="1:38" ht="16.5" customHeight="1" x14ac:dyDescent="0.35">
      <c r="A49" s="380" t="s">
        <v>229</v>
      </c>
      <c r="B49" s="380"/>
      <c r="C49" s="87">
        <f>'Tabell 4.1'!C53</f>
        <v>0.03</v>
      </c>
      <c r="D49" s="88">
        <f>'Tabell 4.1'!D53/'Tabell 4.1'!$S53*100</f>
        <v>8.2751744765702888</v>
      </c>
      <c r="E49" s="88">
        <f>'Tabell 4.1'!E53/'Tabell 4.1'!$S53*100</f>
        <v>5.5832502492522433</v>
      </c>
      <c r="F49" s="88">
        <f>'Tabell 4.1'!F53/'Tabell 4.1'!$S53*100</f>
        <v>4.4865403788634097</v>
      </c>
      <c r="G49" s="88">
        <f>'Tabell 4.1'!G53/'Tabell 4.1'!$S53*100</f>
        <v>2.6919242273180455</v>
      </c>
      <c r="H49" s="88">
        <f>'Tabell 4.1'!H53/'Tabell 4.1'!$S53*100</f>
        <v>3.6889332003988038</v>
      </c>
      <c r="I49" s="88">
        <f>'Tabell 4.1'!I53/'Tabell 4.1'!$S53*100</f>
        <v>2.9910269192422732</v>
      </c>
      <c r="J49" s="88">
        <f>'Tabell 4.1'!J53/'Tabell 4.1'!$S53*100</f>
        <v>5.5832502492522433</v>
      </c>
      <c r="K49" s="88">
        <f>'Tabell 4.1'!K53/'Tabell 4.1'!$S53*100</f>
        <v>4.6859421734795612</v>
      </c>
      <c r="L49" s="88">
        <f>'Tabell 4.1'!L53/'Tabell 4.1'!$S53*100</f>
        <v>6.6799601196410761</v>
      </c>
      <c r="M49" s="88">
        <f>'Tabell 4.1'!M53/'Tabell 4.1'!$S53*100</f>
        <v>6.3808574277168493</v>
      </c>
      <c r="N49" s="88">
        <f>'Tabell 4.1'!N53/'Tabell 4.1'!$S53*100</f>
        <v>10.867397806580259</v>
      </c>
      <c r="O49" s="88">
        <f>'Tabell 4.1'!O53/'Tabell 4.1'!$S53*100</f>
        <v>12.961116650049851</v>
      </c>
      <c r="P49" s="88">
        <f>'Tabell 4.1'!P53/'Tabell 4.1'!$S53*100</f>
        <v>7.5772681954137582</v>
      </c>
      <c r="Q49" s="88">
        <f>'Tabell 4.1'!Q53/'Tabell 4.1'!$S53*100</f>
        <v>5.9820538384845463</v>
      </c>
      <c r="R49" s="88">
        <f>'Tabell 4.1'!R53/'Tabell 4.1'!$S53*100</f>
        <v>11.56530408773679</v>
      </c>
      <c r="S49" s="88">
        <f>'Tabell 4.1'!S53/'Tabell 4.1'!$S53*100</f>
        <v>100</v>
      </c>
    </row>
    <row r="50" spans="1:38" ht="16.5" customHeight="1" thickBot="1" x14ac:dyDescent="0.4">
      <c r="A50" s="388" t="s">
        <v>230</v>
      </c>
      <c r="B50" s="388"/>
      <c r="C50" s="211" t="s">
        <v>202</v>
      </c>
      <c r="D50" s="212">
        <f>SUMPRODUCT($C42:$C49,D42:D49)</f>
        <v>8.7012115162232657</v>
      </c>
      <c r="E50" s="212">
        <f t="shared" ref="E50:R50" si="52">SUMPRODUCT($C42:$C49,E42:E49)</f>
        <v>7.8909643506084537</v>
      </c>
      <c r="F50" s="212">
        <f t="shared" si="52"/>
        <v>5.6424020903178533</v>
      </c>
      <c r="G50" s="212">
        <f t="shared" si="52"/>
        <v>3.8191544355717451</v>
      </c>
      <c r="H50" s="212">
        <f t="shared" si="52"/>
        <v>5.3540760275349557</v>
      </c>
      <c r="I50" s="212">
        <f t="shared" si="52"/>
        <v>4.8499090649671759</v>
      </c>
      <c r="J50" s="212">
        <f t="shared" si="52"/>
        <v>7.7418702417892495</v>
      </c>
      <c r="K50" s="212">
        <f t="shared" si="52"/>
        <v>7.614429689801157</v>
      </c>
      <c r="L50" s="212">
        <f t="shared" si="52"/>
        <v>6.2553107691430698</v>
      </c>
      <c r="M50" s="212">
        <f t="shared" si="52"/>
        <v>4.5973960521647719</v>
      </c>
      <c r="N50" s="212">
        <f t="shared" si="52"/>
        <v>6.1747084551043869</v>
      </c>
      <c r="O50" s="212">
        <f t="shared" si="52"/>
        <v>8.4998578682449129</v>
      </c>
      <c r="P50" s="212">
        <f t="shared" si="52"/>
        <v>7.8705421211224911</v>
      </c>
      <c r="Q50" s="212">
        <f t="shared" si="52"/>
        <v>7.7045537082193682</v>
      </c>
      <c r="R50" s="212">
        <f t="shared" si="52"/>
        <v>7.2836136091871442</v>
      </c>
      <c r="S50" s="212">
        <f>SUM(D50:R50)</f>
        <v>100</v>
      </c>
      <c r="U50" s="84"/>
      <c r="V50" s="84"/>
      <c r="W50" s="84"/>
      <c r="X50" s="84"/>
      <c r="Y50" s="84"/>
      <c r="Z50" s="84"/>
      <c r="AA50" s="84"/>
      <c r="AB50" s="84"/>
      <c r="AC50" s="84"/>
      <c r="AD50" s="84"/>
      <c r="AE50" s="84"/>
      <c r="AF50" s="84"/>
      <c r="AG50" s="84"/>
      <c r="AH50" s="84"/>
      <c r="AI50" s="84"/>
      <c r="AJ50" s="84"/>
      <c r="AK50" s="84"/>
      <c r="AL50" s="84"/>
    </row>
    <row r="51" spans="1:38" ht="16.5" customHeight="1" thickBot="1" x14ac:dyDescent="0.4">
      <c r="A51" s="384"/>
      <c r="B51" s="384"/>
      <c r="C51" s="79"/>
      <c r="D51" s="17"/>
      <c r="E51" s="17"/>
      <c r="F51" s="17"/>
      <c r="G51" s="17"/>
      <c r="H51" s="17"/>
      <c r="I51" s="17"/>
      <c r="J51" s="17"/>
      <c r="K51" s="17"/>
      <c r="L51" s="17"/>
      <c r="M51" s="17"/>
      <c r="N51" s="17"/>
      <c r="O51" s="17"/>
      <c r="P51" s="17"/>
      <c r="Q51" s="17"/>
      <c r="R51" s="17"/>
      <c r="S51" s="17"/>
    </row>
    <row r="52" spans="1:38" ht="16.5" customHeight="1" x14ac:dyDescent="0.35">
      <c r="A52" s="389" t="str">
        <f>'Tabell 2.1'!A36</f>
        <v>FO3 Helse og omsorg</v>
      </c>
      <c r="B52" s="389"/>
      <c r="C52" s="213"/>
      <c r="D52" s="214"/>
      <c r="E52" s="214"/>
      <c r="F52" s="214"/>
      <c r="G52" s="214"/>
      <c r="H52" s="214"/>
      <c r="I52" s="214"/>
      <c r="J52" s="214"/>
      <c r="K52" s="214"/>
      <c r="L52" s="214"/>
      <c r="M52" s="214"/>
      <c r="N52" s="214"/>
      <c r="O52" s="214"/>
      <c r="P52" s="214"/>
      <c r="Q52" s="214"/>
      <c r="R52" s="214"/>
      <c r="S52" s="214"/>
    </row>
    <row r="53" spans="1:38" ht="16.5" customHeight="1" x14ac:dyDescent="0.35">
      <c r="A53" s="380" t="s">
        <v>231</v>
      </c>
      <c r="B53" s="380"/>
      <c r="C53" s="85">
        <f>'Tabell 4.1'!C57</f>
        <v>4.9000000000000002E-2</v>
      </c>
      <c r="D53" s="86">
        <f>'Tabell 4.1'!D57/'Tabell 4.1'!$S57*100</f>
        <v>7.5458636206299765</v>
      </c>
      <c r="E53" s="86">
        <f>'Tabell 4.1'!E57/'Tabell 4.1'!$S57*100</f>
        <v>4.8459674627898925</v>
      </c>
      <c r="F53" s="86">
        <f>'Tabell 4.1'!F57/'Tabell 4.1'!$S57*100</f>
        <v>3.7383177570093453</v>
      </c>
      <c r="G53" s="86">
        <f>'Tabell 4.1'!G57/'Tabell 4.1'!$S57*100</f>
        <v>2.665282104534441</v>
      </c>
      <c r="H53" s="86">
        <f>'Tabell 4.1'!H57/'Tabell 4.1'!$S57*100</f>
        <v>3.7037037037037033</v>
      </c>
      <c r="I53" s="86">
        <f>'Tabell 4.1'!I57/'Tabell 4.1'!$S57*100</f>
        <v>3.7383177570093453</v>
      </c>
      <c r="J53" s="86">
        <f>'Tabell 4.1'!J57/'Tabell 4.1'!$S57*100</f>
        <v>6.6458982346832816</v>
      </c>
      <c r="K53" s="86">
        <f>'Tabell 4.1'!K57/'Tabell 4.1'!$S57*100</f>
        <v>7.2343371408791972</v>
      </c>
      <c r="L53" s="86">
        <f>'Tabell 4.1'!L57/'Tabell 4.1'!$S57*100</f>
        <v>6.5420560747663545</v>
      </c>
      <c r="M53" s="86">
        <f>'Tabell 4.1'!M57/'Tabell 4.1'!$S57*100</f>
        <v>5.3651782623745241</v>
      </c>
      <c r="N53" s="86">
        <f>'Tabell 4.1'!N57/'Tabell 4.1'!$S57*100</f>
        <v>8.861197646244376</v>
      </c>
      <c r="O53" s="86">
        <f>'Tabell 4.1'!O57/'Tabell 4.1'!$S57*100</f>
        <v>11.976462443752164</v>
      </c>
      <c r="P53" s="86">
        <f>'Tabell 4.1'!P57/'Tabell 4.1'!$S57*100</f>
        <v>8.6188992731048817</v>
      </c>
      <c r="Q53" s="86">
        <f>'Tabell 4.1'!Q57/'Tabell 4.1'!$S57*100</f>
        <v>9.0342679127725845</v>
      </c>
      <c r="R53" s="86">
        <f>'Tabell 4.1'!R57/'Tabell 4.1'!$S57*100</f>
        <v>9.4842506057459328</v>
      </c>
      <c r="S53" s="86">
        <f>'Tabell 4.1'!S57/'Tabell 4.1'!$S57*100</f>
        <v>100</v>
      </c>
    </row>
    <row r="54" spans="1:38" ht="16.5" customHeight="1" x14ac:dyDescent="0.35">
      <c r="A54" s="380" t="s">
        <v>232</v>
      </c>
      <c r="B54" s="380"/>
      <c r="C54" s="85">
        <f>'Tabell 4.1'!C58</f>
        <v>0.121</v>
      </c>
      <c r="D54" s="88">
        <f>'Tabell 4.1'!D58/'Tabell 4.1'!$S58*100</f>
        <v>10.624037677746582</v>
      </c>
      <c r="E54" s="88">
        <f>'Tabell 4.1'!E58/'Tabell 4.1'!$S58*100</f>
        <v>8.8488361561452766</v>
      </c>
      <c r="F54" s="88">
        <f>'Tabell 4.1'!F58/'Tabell 4.1'!$S58*100</f>
        <v>7.0328774567521055</v>
      </c>
      <c r="G54" s="88">
        <f>'Tabell 4.1'!G58/'Tabell 4.1'!$S58*100</f>
        <v>5.253147359840594</v>
      </c>
      <c r="H54" s="88">
        <f>'Tabell 4.1'!H58/'Tabell 4.1'!$S58*100</f>
        <v>7.340820577846209</v>
      </c>
      <c r="I54" s="88">
        <f>'Tabell 4.1'!I58/'Tabell 4.1'!$S58*100</f>
        <v>3.133774114663527</v>
      </c>
      <c r="J54" s="88">
        <f>'Tabell 4.1'!J58/'Tabell 4.1'!$S58*100</f>
        <v>4.0259034507743863</v>
      </c>
      <c r="K54" s="88">
        <f>'Tabell 4.1'!K58/'Tabell 4.1'!$S58*100</f>
        <v>5.1218186758445787</v>
      </c>
      <c r="L54" s="88">
        <f>'Tabell 4.1'!L58/'Tabell 4.1'!$S58*100</f>
        <v>4.8863327597137944</v>
      </c>
      <c r="M54" s="88">
        <f>'Tabell 4.1'!M58/'Tabell 4.1'!$S58*100</f>
        <v>6.666062856625306</v>
      </c>
      <c r="N54" s="88">
        <f>'Tabell 4.1'!N58/'Tabell 4.1'!$S58*100</f>
        <v>6.2041481749841498</v>
      </c>
      <c r="O54" s="88">
        <f>'Tabell 4.1'!O58/'Tabell 4.1'!$S58*100</f>
        <v>9.94475138121547</v>
      </c>
      <c r="P54" s="88">
        <f>'Tabell 4.1'!P58/'Tabell 4.1'!$S58*100</f>
        <v>7.5944207952178235</v>
      </c>
      <c r="Q54" s="88">
        <f>'Tabell 4.1'!Q58/'Tabell 4.1'!$S58*100</f>
        <v>6.6071913775926099</v>
      </c>
      <c r="R54" s="88">
        <f>'Tabell 4.1'!R58/'Tabell 4.1'!$S58*100</f>
        <v>6.7158771850375869</v>
      </c>
      <c r="S54" s="88">
        <f>'Tabell 4.1'!S58/'Tabell 4.1'!$S58*100</f>
        <v>100</v>
      </c>
    </row>
    <row r="55" spans="1:38" ht="16.5" customHeight="1" x14ac:dyDescent="0.35">
      <c r="A55" s="380" t="s">
        <v>233</v>
      </c>
      <c r="B55" s="380"/>
      <c r="C55" s="85">
        <f>'Tabell 4.1'!C59</f>
        <v>4.4999999999999998E-2</v>
      </c>
      <c r="D55" s="88">
        <f>'Tabell 4.1'!D59/'Tabell 4.1'!$S59*100</f>
        <v>7.5516224188790559</v>
      </c>
      <c r="E55" s="88">
        <f>'Tabell 4.1'!E59/'Tabell 4.1'!$S59*100</f>
        <v>4.71976401179941</v>
      </c>
      <c r="F55" s="88">
        <f>'Tabell 4.1'!F59/'Tabell 4.1'!$S59*100</f>
        <v>3.4218289085545721</v>
      </c>
      <c r="G55" s="88">
        <f>'Tabell 4.1'!G59/'Tabell 4.1'!$S59*100</f>
        <v>1.9469026548672566</v>
      </c>
      <c r="H55" s="88">
        <f>'Tabell 4.1'!H59/'Tabell 4.1'!$S59*100</f>
        <v>4.5427728613569318</v>
      </c>
      <c r="I55" s="88">
        <f>'Tabell 4.1'!I59/'Tabell 4.1'!$S59*100</f>
        <v>3.6578171091445428</v>
      </c>
      <c r="J55" s="88">
        <f>'Tabell 4.1'!J59/'Tabell 4.1'!$S59*100</f>
        <v>5.3687315634218287</v>
      </c>
      <c r="K55" s="88">
        <f>'Tabell 4.1'!K59/'Tabell 4.1'!$S59*100</f>
        <v>4.4837758112094397</v>
      </c>
      <c r="L55" s="88">
        <f>'Tabell 4.1'!L59/'Tabell 4.1'!$S59*100</f>
        <v>6.3716814159292037</v>
      </c>
      <c r="M55" s="88">
        <f>'Tabell 4.1'!M59/'Tabell 4.1'!$S59*100</f>
        <v>6.9616519174041294</v>
      </c>
      <c r="N55" s="88">
        <f>'Tabell 4.1'!N59/'Tabell 4.1'!$S59*100</f>
        <v>9.7345132743362832</v>
      </c>
      <c r="O55" s="88">
        <f>'Tabell 4.1'!O59/'Tabell 4.1'!$S59*100</f>
        <v>13.746312684365783</v>
      </c>
      <c r="P55" s="88">
        <f>'Tabell 4.1'!P59/'Tabell 4.1'!$S59*100</f>
        <v>7.1976401179941005</v>
      </c>
      <c r="Q55" s="88">
        <f>'Tabell 4.1'!Q59/'Tabell 4.1'!$S59*100</f>
        <v>7.3746312684365778</v>
      </c>
      <c r="R55" s="88">
        <f>'Tabell 4.1'!R59/'Tabell 4.1'!$S59*100</f>
        <v>12.920353982300886</v>
      </c>
      <c r="S55" s="88">
        <f>'Tabell 4.1'!S59/'Tabell 4.1'!$S59*100</f>
        <v>100</v>
      </c>
    </row>
    <row r="56" spans="1:38" ht="16.5" customHeight="1" x14ac:dyDescent="0.35">
      <c r="A56" s="380" t="s">
        <v>234</v>
      </c>
      <c r="B56" s="380"/>
      <c r="C56" s="85">
        <f>'Tabell 4.1'!C60</f>
        <v>2.5000000000000001E-2</v>
      </c>
      <c r="D56" s="88">
        <f>'Tabell 4.1'!D60/'Tabell 4.1'!$S60*100</f>
        <v>10.206432807459571</v>
      </c>
      <c r="E56" s="88">
        <f>'Tabell 4.1'!E60/'Tabell 4.1'!$S60*100</f>
        <v>8.7536740648011193</v>
      </c>
      <c r="F56" s="88">
        <f>'Tabell 4.1'!F60/'Tabell 4.1'!$S60*100</f>
        <v>7.2275628784504109</v>
      </c>
      <c r="G56" s="88">
        <f>'Tabell 4.1'!G60/'Tabell 4.1'!$S60*100</f>
        <v>4.8435938937448908</v>
      </c>
      <c r="H56" s="88">
        <f>'Tabell 4.1'!H60/'Tabell 4.1'!$S60*100</f>
        <v>7.3559291624030898</v>
      </c>
      <c r="I56" s="88">
        <f>'Tabell 4.1'!I60/'Tabell 4.1'!$S60*100</f>
        <v>3.9668339475146253</v>
      </c>
      <c r="J56" s="88">
        <f>'Tabell 4.1'!J60/'Tabell 4.1'!$S60*100</f>
        <v>5.2055193110670075</v>
      </c>
      <c r="K56" s="88">
        <f>'Tabell 4.1'!K60/'Tabell 4.1'!$S60*100</f>
        <v>5.1699856243567162</v>
      </c>
      <c r="L56" s="88">
        <f>'Tabell 4.1'!L60/'Tabell 4.1'!$S60*100</f>
        <v>5.2926067639464431</v>
      </c>
      <c r="M56" s="88">
        <f>'Tabell 4.1'!M60/'Tabell 4.1'!$S60*100</f>
        <v>6.9560796213258582</v>
      </c>
      <c r="N56" s="88">
        <f>'Tabell 4.1'!N60/'Tabell 4.1'!$S60*100</f>
        <v>6.0419388713147502</v>
      </c>
      <c r="O56" s="88">
        <f>'Tabell 4.1'!O60/'Tabell 4.1'!$S60*100</f>
        <v>8.4981707072656683</v>
      </c>
      <c r="P56" s="88">
        <f>'Tabell 4.1'!P60/'Tabell 4.1'!$S60*100</f>
        <v>8.1435521679029321</v>
      </c>
      <c r="Q56" s="88">
        <f>'Tabell 4.1'!Q60/'Tabell 4.1'!$S60*100</f>
        <v>6.5444843848251697</v>
      </c>
      <c r="R56" s="88">
        <f>'Tabell 4.1'!R60/'Tabell 4.1'!$S60*100</f>
        <v>5.7936357936217417</v>
      </c>
      <c r="S56" s="88">
        <f>'Tabell 4.1'!S60/'Tabell 4.1'!$S60*100</f>
        <v>100</v>
      </c>
    </row>
    <row r="57" spans="1:38" ht="16.5" customHeight="1" x14ac:dyDescent="0.35">
      <c r="A57" s="380" t="s">
        <v>235</v>
      </c>
      <c r="B57" s="380"/>
      <c r="C57" s="87">
        <f>'Tabell 4.1'!C63</f>
        <v>0.13</v>
      </c>
      <c r="D57" s="88">
        <f>'Tabell 4.1'!D63/'Tabell 4.1'!$S63*100</f>
        <v>6.02510460251046</v>
      </c>
      <c r="E57" s="88">
        <f>'Tabell 4.1'!E63/'Tabell 4.1'!$S63*100</f>
        <v>4.5188284518828459</v>
      </c>
      <c r="F57" s="88">
        <f>'Tabell 4.1'!F63/'Tabell 4.1'!$S63*100</f>
        <v>6.02510460251046</v>
      </c>
      <c r="G57" s="88">
        <f>'Tabell 4.1'!G63/'Tabell 4.1'!$S63*100</f>
        <v>2.1757322175732217</v>
      </c>
      <c r="H57" s="88">
        <f>'Tabell 4.1'!H63/'Tabell 4.1'!$S63*100</f>
        <v>4.3514644351464433</v>
      </c>
      <c r="I57" s="88">
        <f>'Tabell 4.1'!I63/'Tabell 4.1'!$S63*100</f>
        <v>6.527196652719665</v>
      </c>
      <c r="J57" s="88">
        <f>'Tabell 4.1'!J63/'Tabell 4.1'!$S63*100</f>
        <v>7.5313807531380759</v>
      </c>
      <c r="K57" s="88">
        <f>'Tabell 4.1'!K63/'Tabell 4.1'!$S63*100</f>
        <v>7.6150627615062767</v>
      </c>
      <c r="L57" s="88">
        <f>'Tabell 4.1'!L63/'Tabell 4.1'!$S63*100</f>
        <v>5.6903765690376567</v>
      </c>
      <c r="M57" s="88">
        <f>'Tabell 4.1'!M63/'Tabell 4.1'!$S63*100</f>
        <v>6.4435146443514641</v>
      </c>
      <c r="N57" s="88">
        <f>'Tabell 4.1'!N63/'Tabell 4.1'!$S63*100</f>
        <v>7.8661087866108783</v>
      </c>
      <c r="O57" s="88">
        <f>'Tabell 4.1'!O63/'Tabell 4.1'!$S63*100</f>
        <v>9.0376569037656918</v>
      </c>
      <c r="P57" s="88">
        <f>'Tabell 4.1'!P63/'Tabell 4.1'!$S63*100</f>
        <v>8.2008368200836816</v>
      </c>
      <c r="Q57" s="88">
        <f>'Tabell 4.1'!Q63/'Tabell 4.1'!$S63*100</f>
        <v>7.1129707112970717</v>
      </c>
      <c r="R57" s="88">
        <f>'Tabell 4.1'!R63/'Tabell 4.1'!$S63*100</f>
        <v>10.87866108786611</v>
      </c>
      <c r="S57" s="88">
        <f>'Tabell 4.1'!S63/'Tabell 4.1'!$S63*100</f>
        <v>100</v>
      </c>
    </row>
    <row r="58" spans="1:38" ht="16.5" customHeight="1" x14ac:dyDescent="0.35">
      <c r="A58" s="380" t="s">
        <v>236</v>
      </c>
      <c r="B58" s="380"/>
      <c r="C58" s="87">
        <f>'Tabell 4.1'!C64</f>
        <v>0.09</v>
      </c>
      <c r="D58" s="88">
        <f>'Tabell 4.1'!D64/'Tabell 4.1'!$S64*100</f>
        <v>10.636030636030636</v>
      </c>
      <c r="E58" s="88">
        <f>'Tabell 4.1'!E64/'Tabell 4.1'!$S64*100</f>
        <v>11.02897102897103</v>
      </c>
      <c r="F58" s="88">
        <f>'Tabell 4.1'!F64/'Tabell 4.1'!$S64*100</f>
        <v>7.938727938727939</v>
      </c>
      <c r="G58" s="88">
        <f>'Tabell 4.1'!G64/'Tabell 4.1'!$S64*100</f>
        <v>7.4125874125874125</v>
      </c>
      <c r="H58" s="88">
        <f>'Tabell 4.1'!H64/'Tabell 4.1'!$S64*100</f>
        <v>8.4582084582084569</v>
      </c>
      <c r="I58" s="88">
        <f>'Tabell 4.1'!I64/'Tabell 4.1'!$S64*100</f>
        <v>3.1035631035631037</v>
      </c>
      <c r="J58" s="88">
        <f>'Tabell 4.1'!J64/'Tabell 4.1'!$S64*100</f>
        <v>4.6753246753246751</v>
      </c>
      <c r="K58" s="88">
        <f>'Tabell 4.1'!K64/'Tabell 4.1'!$S64*100</f>
        <v>5.5211455211455212</v>
      </c>
      <c r="L58" s="88">
        <f>'Tabell 4.1'!L64/'Tabell 4.1'!$S64*100</f>
        <v>4.5754245754245755</v>
      </c>
      <c r="M58" s="88">
        <f>'Tabell 4.1'!M64/'Tabell 4.1'!$S64*100</f>
        <v>5.0949050949050951</v>
      </c>
      <c r="N58" s="88">
        <f>'Tabell 4.1'!N64/'Tabell 4.1'!$S64*100</f>
        <v>5.5011655011655014</v>
      </c>
      <c r="O58" s="88">
        <f>'Tabell 4.1'!O64/'Tabell 4.1'!$S64*100</f>
        <v>8.2450882450882439</v>
      </c>
      <c r="P58" s="88">
        <f>'Tabell 4.1'!P64/'Tabell 4.1'!$S64*100</f>
        <v>6.5401265401265398</v>
      </c>
      <c r="Q58" s="88">
        <f>'Tabell 4.1'!Q64/'Tabell 4.1'!$S64*100</f>
        <v>5.1348651348651346</v>
      </c>
      <c r="R58" s="88">
        <f>'Tabell 4.1'!R64/'Tabell 4.1'!$S64*100</f>
        <v>6.1338661338661336</v>
      </c>
      <c r="S58" s="88">
        <f>'Tabell 4.1'!S64/'Tabell 4.1'!$S64*100</f>
        <v>100</v>
      </c>
    </row>
    <row r="59" spans="1:38" ht="16.5" customHeight="1" x14ac:dyDescent="0.35">
      <c r="A59" s="380" t="s">
        <v>237</v>
      </c>
      <c r="B59" s="380"/>
      <c r="C59" s="87">
        <f>'Tabell 4.1'!C65</f>
        <v>4.8000000000000001E-2</v>
      </c>
      <c r="D59" s="88">
        <f>'Tabell 4.1'!D65/'Tabell 4.1'!$S65*100</f>
        <v>8.3020766331373181</v>
      </c>
      <c r="E59" s="88">
        <f>'Tabell 4.1'!E65/'Tabell 4.1'!$S65*100</f>
        <v>7.0034803003887758</v>
      </c>
      <c r="F59" s="88">
        <f>'Tabell 4.1'!F65/'Tabell 4.1'!$S65*100</f>
        <v>7.2191026842717347</v>
      </c>
      <c r="G59" s="88">
        <f>'Tabell 4.1'!G65/'Tabell 4.1'!$S65*100</f>
        <v>4.2210559039803277</v>
      </c>
      <c r="H59" s="88">
        <f>'Tabell 4.1'!H65/'Tabell 4.1'!$S65*100</f>
        <v>8.7202284581818006</v>
      </c>
      <c r="I59" s="88">
        <f>'Tabell 4.1'!I65/'Tabell 4.1'!$S65*100</f>
        <v>5.7199534536773244</v>
      </c>
      <c r="J59" s="88">
        <f>'Tabell 4.1'!J65/'Tabell 4.1'!$S65*100</f>
        <v>6.8895870951798761</v>
      </c>
      <c r="K59" s="88">
        <f>'Tabell 4.1'!K65/'Tabell 4.1'!$S65*100</f>
        <v>5.3522601338955571</v>
      </c>
      <c r="L59" s="88">
        <f>'Tabell 4.1'!L65/'Tabell 4.1'!$S65*100</f>
        <v>4.7146236930155521</v>
      </c>
      <c r="M59" s="88">
        <f>'Tabell 4.1'!M65/'Tabell 4.1'!$S65*100</f>
        <v>6.2140793648214849</v>
      </c>
      <c r="N59" s="88">
        <f>'Tabell 4.1'!N65/'Tabell 4.1'!$S65*100</f>
        <v>5.8629578993585376</v>
      </c>
      <c r="O59" s="88">
        <f>'Tabell 4.1'!O65/'Tabell 4.1'!$S65*100</f>
        <v>9.2215849258434961</v>
      </c>
      <c r="P59" s="88">
        <f>'Tabell 4.1'!P65/'Tabell 4.1'!$S65*100</f>
        <v>7.7366241270090326</v>
      </c>
      <c r="Q59" s="88">
        <f>'Tabell 4.1'!Q65/'Tabell 4.1'!$S65*100</f>
        <v>7.2328578772725152</v>
      </c>
      <c r="R59" s="88">
        <f>'Tabell 4.1'!R65/'Tabell 4.1'!$S65*100</f>
        <v>5.5895274499666661</v>
      </c>
      <c r="S59" s="88">
        <f>'Tabell 4.1'!S65/'Tabell 4.1'!$S65*100</f>
        <v>100</v>
      </c>
    </row>
    <row r="60" spans="1:38" ht="16.5" customHeight="1" x14ac:dyDescent="0.35">
      <c r="A60" s="380" t="s">
        <v>238</v>
      </c>
      <c r="B60" s="380"/>
      <c r="C60" s="87">
        <f>'Tabell 4.1'!C69</f>
        <v>3.7999999999999999E-2</v>
      </c>
      <c r="D60" s="88">
        <f>'Tabell 4.1'!D69/'Tabell 4.1'!$S69*100</f>
        <v>7.1002448360288284</v>
      </c>
      <c r="E60" s="88">
        <f>'Tabell 4.1'!E69/'Tabell 4.1'!$S69*100</f>
        <v>6.4278078554432909</v>
      </c>
      <c r="F60" s="88">
        <f>'Tabell 4.1'!F69/'Tabell 4.1'!$S69*100</f>
        <v>6.0002069036863332</v>
      </c>
      <c r="G60" s="88">
        <f>'Tabell 4.1'!G69/'Tabell 4.1'!$S69*100</f>
        <v>5.1967309217559228</v>
      </c>
      <c r="H60" s="88">
        <f>'Tabell 4.1'!H69/'Tabell 4.1'!$S69*100</f>
        <v>10.434842580778646</v>
      </c>
      <c r="I60" s="88">
        <f>'Tabell 4.1'!I69/'Tabell 4.1'!$S69*100</f>
        <v>6.496775750887962</v>
      </c>
      <c r="J60" s="88">
        <f>'Tabell 4.1'!J69/'Tabell 4.1'!$S69*100</f>
        <v>7.9519983447705096</v>
      </c>
      <c r="K60" s="88">
        <f>'Tabell 4.1'!K69/'Tabell 4.1'!$S69*100</f>
        <v>6.9829994137728892</v>
      </c>
      <c r="L60" s="88">
        <f>'Tabell 4.1'!L69/'Tabell 4.1'!$S69*100</f>
        <v>4.3277354391530745</v>
      </c>
      <c r="M60" s="88">
        <f>'Tabell 4.1'!M69/'Tabell 4.1'!$S69*100</f>
        <v>4.4553260457257142</v>
      </c>
      <c r="N60" s="88">
        <f>'Tabell 4.1'!N69/'Tabell 4.1'!$S69*100</f>
        <v>4.7105072588709955</v>
      </c>
      <c r="O60" s="88">
        <f>'Tabell 4.1'!O69/'Tabell 4.1'!$S69*100</f>
        <v>8.255457084727059</v>
      </c>
      <c r="P60" s="88">
        <f>'Tabell 4.1'!P69/'Tabell 4.1'!$S69*100</f>
        <v>8.1106245042932521</v>
      </c>
      <c r="Q60" s="88">
        <f>'Tabell 4.1'!Q69/'Tabell 4.1'!$S69*100</f>
        <v>8.2347667160936577</v>
      </c>
      <c r="R60" s="88">
        <f>'Tabell 4.1'!R69/'Tabell 4.1'!$S69*100</f>
        <v>5.3139763440118619</v>
      </c>
      <c r="S60" s="88">
        <f>'Tabell 4.1'!S69/'Tabell 4.1'!$S69*100</f>
        <v>100</v>
      </c>
    </row>
    <row r="61" spans="1:38" ht="16.5" customHeight="1" x14ac:dyDescent="0.35">
      <c r="A61" s="380" t="s">
        <v>239</v>
      </c>
      <c r="B61" s="380"/>
      <c r="C61" s="87">
        <f>'Tabell 4.1'!C72</f>
        <v>0.127</v>
      </c>
      <c r="D61" s="88">
        <f>'Tabell 4.1'!D72/'Tabell 4.1'!$S72*100</f>
        <v>3.6247683418728882</v>
      </c>
      <c r="E61" s="88">
        <f>'Tabell 4.1'!E72/'Tabell 4.1'!$S72*100</f>
        <v>3.5375558704894798</v>
      </c>
      <c r="F61" s="88">
        <f>'Tabell 4.1'!F72/'Tabell 4.1'!$S72*100</f>
        <v>3.3958356044914422</v>
      </c>
      <c r="G61" s="88">
        <f>'Tabell 4.1'!G72/'Tabell 4.1'!$S72*100</f>
        <v>3.5593589883353323</v>
      </c>
      <c r="H61" s="88">
        <f>'Tabell 4.1'!H72/'Tabell 4.1'!$S72*100</f>
        <v>11.092336204077183</v>
      </c>
      <c r="I61" s="88">
        <f>'Tabell 4.1'!I72/'Tabell 4.1'!$S72*100</f>
        <v>8.8030088302627281</v>
      </c>
      <c r="J61" s="88">
        <f>'Tabell 4.1'!J72/'Tabell 4.1'!$S72*100</f>
        <v>11.016025291616701</v>
      </c>
      <c r="K61" s="88">
        <f>'Tabell 4.1'!K72/'Tabell 4.1'!$S72*100</f>
        <v>8.6067807696500598</v>
      </c>
      <c r="L61" s="88">
        <f>'Tabell 4.1'!L72/'Tabell 4.1'!$S72*100</f>
        <v>4.1207892728660198</v>
      </c>
      <c r="M61" s="88">
        <f>'Tabell 4.1'!M72/'Tabell 4.1'!$S72*100</f>
        <v>4.2407064210182055</v>
      </c>
      <c r="N61" s="88">
        <f>'Tabell 4.1'!N72/'Tabell 4.1'!$S72*100</f>
        <v>6.0885206584541587</v>
      </c>
      <c r="O61" s="88">
        <f>'Tabell 4.1'!O72/'Tabell 4.1'!$S72*100</f>
        <v>7.9254333369671857</v>
      </c>
      <c r="P61" s="88">
        <f>'Tabell 4.1'!P72/'Tabell 4.1'!$S72*100</f>
        <v>9.4898070424070635</v>
      </c>
      <c r="Q61" s="88">
        <f>'Tabell 4.1'!Q72/'Tabell 4.1'!$S72*100</f>
        <v>10.492750463316254</v>
      </c>
      <c r="R61" s="88">
        <f>'Tabell 4.1'!R72/'Tabell 4.1'!$S72*100</f>
        <v>4.0063229041752972</v>
      </c>
      <c r="S61" s="88">
        <f>'Tabell 4.1'!S72/'Tabell 4.1'!$S72*100</f>
        <v>100</v>
      </c>
    </row>
    <row r="62" spans="1:38" ht="16.5" customHeight="1" x14ac:dyDescent="0.35">
      <c r="A62" s="380" t="s">
        <v>240</v>
      </c>
      <c r="B62" s="380"/>
      <c r="C62" s="87">
        <f>'Tabell 4.1'!C75</f>
        <v>7.0000000000000007E-2</v>
      </c>
      <c r="D62" s="88">
        <f>'Tabell 4.1'!D75/'Tabell 4.1'!$S75*100</f>
        <v>4.2929525564256101</v>
      </c>
      <c r="E62" s="88">
        <f>'Tabell 4.1'!E75/'Tabell 4.1'!$S75*100</f>
        <v>4.1087056655918932</v>
      </c>
      <c r="F62" s="88">
        <f>'Tabell 4.1'!F75/'Tabell 4.1'!$S75*100</f>
        <v>4.2837402118839245</v>
      </c>
      <c r="G62" s="88">
        <f>'Tabell 4.1'!G75/'Tabell 4.1'!$S75*100</f>
        <v>4.136342699216951</v>
      </c>
      <c r="H62" s="88">
        <f>'Tabell 4.1'!H75/'Tabell 4.1'!$S75*100</f>
        <v>11.386457853523723</v>
      </c>
      <c r="I62" s="88">
        <f>'Tabell 4.1'!I75/'Tabell 4.1'!$S75*100</f>
        <v>7.8857669276830951</v>
      </c>
      <c r="J62" s="88">
        <f>'Tabell 4.1'!J75/'Tabell 4.1'!$S75*100</f>
        <v>9.4610778443113777</v>
      </c>
      <c r="K62" s="88">
        <f>'Tabell 4.1'!K75/'Tabell 4.1'!$S75*100</f>
        <v>7.5541225241824055</v>
      </c>
      <c r="L62" s="88">
        <f>'Tabell 4.1'!L75/'Tabell 4.1'!$S75*100</f>
        <v>4.2100414555504377</v>
      </c>
      <c r="M62" s="88">
        <f>'Tabell 4.1'!M75/'Tabell 4.1'!$S75*100</f>
        <v>4.8088438507600184</v>
      </c>
      <c r="N62" s="88">
        <f>'Tabell 4.1'!N75/'Tabell 4.1'!$S75*100</f>
        <v>5.8314140948871485</v>
      </c>
      <c r="O62" s="88">
        <f>'Tabell 4.1'!O75/'Tabell 4.1'!$S75*100</f>
        <v>8.0884385076001841</v>
      </c>
      <c r="P62" s="88">
        <f>'Tabell 4.1'!P75/'Tabell 4.1'!$S75*100</f>
        <v>10.290188853063105</v>
      </c>
      <c r="Q62" s="88">
        <f>'Tabell 4.1'!Q75/'Tabell 4.1'!$S75*100</f>
        <v>9.8203592814371259</v>
      </c>
      <c r="R62" s="88">
        <f>'Tabell 4.1'!R75/'Tabell 4.1'!$S75*100</f>
        <v>3.841547673883003</v>
      </c>
      <c r="S62" s="88">
        <f>'Tabell 4.1'!S75/'Tabell 4.1'!$S75*100</f>
        <v>100</v>
      </c>
    </row>
    <row r="63" spans="1:38" ht="16.5" customHeight="1" x14ac:dyDescent="0.35">
      <c r="A63" s="380" t="s">
        <v>241</v>
      </c>
      <c r="B63" s="380"/>
      <c r="C63" s="87">
        <f>'Tabell 4.1'!C78</f>
        <v>0.16</v>
      </c>
      <c r="D63" s="88">
        <f>'Tabell 4.1'!D78/'Tabell 4.1'!$S78*100</f>
        <v>3.2402472820294181</v>
      </c>
      <c r="E63" s="88">
        <f>'Tabell 4.1'!E78/'Tabell 4.1'!$S78*100</f>
        <v>2.9204860370923047</v>
      </c>
      <c r="F63" s="88">
        <f>'Tabell 4.1'!F78/'Tabell 4.1'!$S78*100</f>
        <v>2.6646770411426135</v>
      </c>
      <c r="G63" s="88">
        <f>'Tabell 4.1'!G78/'Tabell 4.1'!$S78*100</f>
        <v>3.3041995310168408</v>
      </c>
      <c r="H63" s="88">
        <f>'Tabell 4.1'!H78/'Tabell 4.1'!$S78*100</f>
        <v>9.0385845235557447</v>
      </c>
      <c r="I63" s="88">
        <f>'Tabell 4.1'!I78/'Tabell 4.1'!$S78*100</f>
        <v>8.1645704540609678</v>
      </c>
      <c r="J63" s="88">
        <f>'Tabell 4.1'!J78/'Tabell 4.1'!$S78*100</f>
        <v>11.617991899381796</v>
      </c>
      <c r="K63" s="88">
        <f>'Tabell 4.1'!K78/'Tabell 4.1'!$S78*100</f>
        <v>9.9552334257088031</v>
      </c>
      <c r="L63" s="88">
        <f>'Tabell 4.1'!L78/'Tabell 4.1'!$S78*100</f>
        <v>5.2014495843103816</v>
      </c>
      <c r="M63" s="88">
        <f>'Tabell 4.1'!M78/'Tabell 4.1'!$S78*100</f>
        <v>4.4553400127904501</v>
      </c>
      <c r="N63" s="88">
        <f>'Tabell 4.1'!N78/'Tabell 4.1'!$S78*100</f>
        <v>3.7731826902579408</v>
      </c>
      <c r="O63" s="88">
        <f>'Tabell 4.1'!O78/'Tabell 4.1'!$S78*100</f>
        <v>6.970795139629077</v>
      </c>
      <c r="P63" s="88">
        <f>'Tabell 4.1'!P78/'Tabell 4.1'!$S78*100</f>
        <v>13.962907695587296</v>
      </c>
      <c r="Q63" s="88">
        <f>'Tabell 4.1'!Q78/'Tabell 4.1'!$S78*100</f>
        <v>11.959070560648049</v>
      </c>
      <c r="R63" s="88">
        <f>'Tabell 4.1'!R78/'Tabell 4.1'!$S78*100</f>
        <v>2.7712641227883181</v>
      </c>
      <c r="S63" s="88">
        <f>'Tabell 4.1'!S78/'Tabell 4.1'!$S78*100</f>
        <v>100</v>
      </c>
    </row>
    <row r="64" spans="1:38" ht="16.5" customHeight="1" x14ac:dyDescent="0.35">
      <c r="A64" s="380" t="s">
        <v>242</v>
      </c>
      <c r="B64" s="380"/>
      <c r="C64" s="87">
        <f>'Tabell 4.1'!C81</f>
        <v>6.7000000000000004E-2</v>
      </c>
      <c r="D64" s="88">
        <f>'Tabell 4.1'!D81/'Tabell 4.1'!$S81*100</f>
        <v>7.0726338958180479</v>
      </c>
      <c r="E64" s="88">
        <f>'Tabell 4.1'!E81/'Tabell 4.1'!$S81*100</f>
        <v>6.3316214233308878</v>
      </c>
      <c r="F64" s="88">
        <f>'Tabell 4.1'!F81/'Tabell 4.1'!$S81*100</f>
        <v>5.1724137931034484</v>
      </c>
      <c r="G64" s="88">
        <f>'Tabell 4.1'!G81/'Tabell 4.1'!$S81*100</f>
        <v>2.4358033749082906</v>
      </c>
      <c r="H64" s="88">
        <f>'Tabell 4.1'!H81/'Tabell 4.1'!$S81*100</f>
        <v>3.8811445341159203</v>
      </c>
      <c r="I64" s="88">
        <f>'Tabell 4.1'!I81/'Tabell 4.1'!$S81*100</f>
        <v>2.4504768892149671</v>
      </c>
      <c r="J64" s="88">
        <f>'Tabell 4.1'!J81/'Tabell 4.1'!$S81*100</f>
        <v>3.272193690388848</v>
      </c>
      <c r="K64" s="88">
        <f>'Tabell 4.1'!K81/'Tabell 4.1'!$S81*100</f>
        <v>4.1746148202494497</v>
      </c>
      <c r="L64" s="88">
        <f>'Tabell 4.1'!L81/'Tabell 4.1'!$S81*100</f>
        <v>5.8400586940572268</v>
      </c>
      <c r="M64" s="88">
        <f>'Tabell 4.1'!M81/'Tabell 4.1'!$S81*100</f>
        <v>8.0777696258253844</v>
      </c>
      <c r="N64" s="88">
        <f>'Tabell 4.1'!N81/'Tabell 4.1'!$S81*100</f>
        <v>10.638297872340425</v>
      </c>
      <c r="O64" s="88">
        <f>'Tabell 4.1'!O81/'Tabell 4.1'!$S81*100</f>
        <v>14.13059427732942</v>
      </c>
      <c r="P64" s="88">
        <f>'Tabell 4.1'!P81/'Tabell 4.1'!$S81*100</f>
        <v>10.843727072633897</v>
      </c>
      <c r="Q64" s="88">
        <f>'Tabell 4.1'!Q81/'Tabell 4.1'!$S81*100</f>
        <v>7.593543653705062</v>
      </c>
      <c r="R64" s="88">
        <f>'Tabell 4.1'!R81/'Tabell 4.1'!$S81*100</f>
        <v>8.085106382978724</v>
      </c>
      <c r="S64" s="88">
        <f>'Tabell 4.1'!S81/'Tabell 4.1'!$S81*100</f>
        <v>100</v>
      </c>
    </row>
    <row r="65" spans="1:38" ht="16.5" customHeight="1" x14ac:dyDescent="0.35">
      <c r="A65" s="380" t="s">
        <v>243</v>
      </c>
      <c r="B65" s="380"/>
      <c r="C65" s="87">
        <f>'Tabell 4.1'!C82</f>
        <v>0.01</v>
      </c>
      <c r="D65" s="88">
        <f>'Tabell 4.1'!D82/'Tabell 4.1'!$S82*100</f>
        <v>5.463917525773196</v>
      </c>
      <c r="E65" s="88">
        <f>'Tabell 4.1'!E82/'Tabell 4.1'!$S82*100</f>
        <v>4.2268041237113403</v>
      </c>
      <c r="F65" s="88">
        <f>'Tabell 4.1'!F82/'Tabell 4.1'!$S82*100</f>
        <v>4.4845360824742269</v>
      </c>
      <c r="G65" s="88">
        <f>'Tabell 4.1'!G82/'Tabell 4.1'!$S82*100</f>
        <v>4.1237113402061851</v>
      </c>
      <c r="H65" s="88">
        <f>'Tabell 4.1'!H82/'Tabell 4.1'!$S82*100</f>
        <v>10.051546391752577</v>
      </c>
      <c r="I65" s="88">
        <f>'Tabell 4.1'!I82/'Tabell 4.1'!$S82*100</f>
        <v>6.9587628865979383</v>
      </c>
      <c r="J65" s="88">
        <f>'Tabell 4.1'!J82/'Tabell 4.1'!$S82*100</f>
        <v>8.7628865979381434</v>
      </c>
      <c r="K65" s="88">
        <f>'Tabell 4.1'!K82/'Tabell 4.1'!$S82*100</f>
        <v>6.804123711340206</v>
      </c>
      <c r="L65" s="88">
        <f>'Tabell 4.1'!L82/'Tabell 4.1'!$S82*100</f>
        <v>5.0515463917525771</v>
      </c>
      <c r="M65" s="88">
        <f>'Tabell 4.1'!M82/'Tabell 4.1'!$S82*100</f>
        <v>5.2577319587628866</v>
      </c>
      <c r="N65" s="88">
        <f>'Tabell 4.1'!N82/'Tabell 4.1'!$S82*100</f>
        <v>6.4948453608247432</v>
      </c>
      <c r="O65" s="88">
        <f>'Tabell 4.1'!O82/'Tabell 4.1'!$S82*100</f>
        <v>8.4020618556701034</v>
      </c>
      <c r="P65" s="88">
        <f>'Tabell 4.1'!P82/'Tabell 4.1'!$S82*100</f>
        <v>9.3298969072164954</v>
      </c>
      <c r="Q65" s="88">
        <f>'Tabell 4.1'!Q82/'Tabell 4.1'!$S82*100</f>
        <v>9.072164948453608</v>
      </c>
      <c r="R65" s="88">
        <f>'Tabell 4.1'!R82/'Tabell 4.1'!$S82*100</f>
        <v>5.5154639175257731</v>
      </c>
      <c r="S65" s="88">
        <f>'Tabell 4.1'!S82/'Tabell 4.1'!$S82*100</f>
        <v>100</v>
      </c>
    </row>
    <row r="66" spans="1:38" ht="16.5" customHeight="1" x14ac:dyDescent="0.35">
      <c r="A66" s="380" t="s">
        <v>244</v>
      </c>
      <c r="B66" s="380"/>
      <c r="C66" s="87">
        <f>'Tabell 4.1'!C83</f>
        <v>0.01</v>
      </c>
      <c r="D66" s="88">
        <f>'Tabell 4.1'!D83/'Tabell 4.1'!$S83*100</f>
        <v>4.6093115058632295</v>
      </c>
      <c r="E66" s="88">
        <f>'Tabell 4.1'!E83/'Tabell 4.1'!$S83*100</f>
        <v>4.0752351097178678</v>
      </c>
      <c r="F66" s="88">
        <f>'Tabell 4.1'!F83/'Tabell 4.1'!$S83*100</f>
        <v>4.1526374859708195</v>
      </c>
      <c r="G66" s="88">
        <f>'Tabell 4.1'!G83/'Tabell 4.1'!$S83*100</f>
        <v>3.862378575022253</v>
      </c>
      <c r="H66" s="88">
        <f>'Tabell 4.1'!H83/'Tabell 4.1'!$S83*100</f>
        <v>10.484151863462209</v>
      </c>
      <c r="I66" s="88">
        <f>'Tabell 4.1'!I83/'Tabell 4.1'!$S83*100</f>
        <v>8.0304965362436622</v>
      </c>
      <c r="J66" s="88">
        <f>'Tabell 4.1'!J83/'Tabell 4.1'!$S83*100</f>
        <v>9.9307248732536095</v>
      </c>
      <c r="K66" s="88">
        <f>'Tabell 4.1'!K83/'Tabell 4.1'!$S83*100</f>
        <v>8.2665737838151632</v>
      </c>
      <c r="L66" s="88">
        <f>'Tabell 4.1'!L83/'Tabell 4.1'!$S83*100</f>
        <v>4.2493904562870082</v>
      </c>
      <c r="M66" s="88">
        <f>'Tabell 4.1'!M83/'Tabell 4.1'!$S83*100</f>
        <v>4.3035721196640742</v>
      </c>
      <c r="N66" s="88">
        <f>'Tabell 4.1'!N83/'Tabell 4.1'!$S83*100</f>
        <v>5.9328921397886916</v>
      </c>
      <c r="O66" s="88">
        <f>'Tabell 4.1'!O83/'Tabell 4.1'!$S83*100</f>
        <v>7.8989124966136455</v>
      </c>
      <c r="P66" s="88">
        <f>'Tabell 4.1'!P83/'Tabell 4.1'!$S83*100</f>
        <v>9.2650644374782303</v>
      </c>
      <c r="Q66" s="88">
        <f>'Tabell 4.1'!Q83/'Tabell 4.1'!$S83*100</f>
        <v>10.356437942644838</v>
      </c>
      <c r="R66" s="88">
        <f>'Tabell 4.1'!R83/'Tabell 4.1'!$S83*100</f>
        <v>4.5822206741746978</v>
      </c>
      <c r="S66" s="88">
        <f>'Tabell 4.1'!S83/'Tabell 4.1'!$S83*100</f>
        <v>100</v>
      </c>
    </row>
    <row r="67" spans="1:38" ht="16.5" customHeight="1" x14ac:dyDescent="0.35">
      <c r="A67" s="380" t="s">
        <v>245</v>
      </c>
      <c r="B67" s="380"/>
      <c r="C67" s="87">
        <f>'Tabell 4.1'!C84</f>
        <v>0.01</v>
      </c>
      <c r="D67" s="88">
        <f>'Tabell 4.1'!D84/'Tabell 4.1'!$S84*100</f>
        <v>5.5308979173779447</v>
      </c>
      <c r="E67" s="88">
        <f>'Tabell 4.1'!E84/'Tabell 4.1'!$S84*100</f>
        <v>5.701604643222943</v>
      </c>
      <c r="F67" s="88">
        <f>'Tabell 4.1'!F84/'Tabell 4.1'!$S84*100</f>
        <v>5.0870604301809497</v>
      </c>
      <c r="G67" s="88">
        <f>'Tabell 4.1'!G84/'Tabell 4.1'!$S84*100</f>
        <v>4.6090815978149537</v>
      </c>
      <c r="H67" s="88">
        <f>'Tabell 4.1'!H84/'Tabell 4.1'!$S84*100</f>
        <v>9.7302833731649017</v>
      </c>
      <c r="I67" s="88">
        <f>'Tabell 4.1'!I84/'Tabell 4.1'!$S84*100</f>
        <v>6.4868555821099347</v>
      </c>
      <c r="J67" s="88">
        <f>'Tabell 4.1'!J84/'Tabell 4.1'!$S84*100</f>
        <v>9.8327074086719026</v>
      </c>
      <c r="K67" s="88">
        <f>'Tabell 4.1'!K84/'Tabell 4.1'!$S84*100</f>
        <v>7.101399795151929</v>
      </c>
      <c r="L67" s="88">
        <f>'Tabell 4.1'!L84/'Tabell 4.1'!$S84*100</f>
        <v>4.267668146124957</v>
      </c>
      <c r="M67" s="88">
        <f>'Tabell 4.1'!M84/'Tabell 4.1'!$S84*100</f>
        <v>4.8822123591669513</v>
      </c>
      <c r="N67" s="88">
        <f>'Tabell 4.1'!N84/'Tabell 4.1'!$S84*100</f>
        <v>6.5892796176169348</v>
      </c>
      <c r="O67" s="88">
        <f>'Tabell 4.1'!O84/'Tabell 4.1'!$S84*100</f>
        <v>9.388869921474905</v>
      </c>
      <c r="P67" s="88">
        <f>'Tabell 4.1'!P84/'Tabell 4.1'!$S84*100</f>
        <v>7.2379651758279273</v>
      </c>
      <c r="Q67" s="88">
        <f>'Tabell 4.1'!Q84/'Tabell 4.1'!$S84*100</f>
        <v>7.7842266985319224</v>
      </c>
      <c r="R67" s="88">
        <f>'Tabell 4.1'!R84/'Tabell 4.1'!$S84*100</f>
        <v>5.7698873335609422</v>
      </c>
      <c r="S67" s="88">
        <f>'Tabell 4.1'!S84/'Tabell 4.1'!$S84*100</f>
        <v>100</v>
      </c>
    </row>
    <row r="68" spans="1:38" ht="16.5" customHeight="1" thickBot="1" x14ac:dyDescent="0.4">
      <c r="A68" s="386" t="s">
        <v>246</v>
      </c>
      <c r="B68" s="386"/>
      <c r="C68" s="277" t="s">
        <v>202</v>
      </c>
      <c r="D68" s="275">
        <f>SUMPRODUCT($C53:$C67,D53:D67)</f>
        <v>6.5682546071853647</v>
      </c>
      <c r="E68" s="275">
        <f t="shared" ref="E68:R68" si="53">SUMPRODUCT($C53:$C67,E53:E67)</f>
        <v>5.6682834892070106</v>
      </c>
      <c r="F68" s="275">
        <f t="shared" si="53"/>
        <v>5.082376346512973</v>
      </c>
      <c r="G68" s="275">
        <f t="shared" si="53"/>
        <v>3.8843996809864727</v>
      </c>
      <c r="H68" s="275">
        <f t="shared" si="53"/>
        <v>7.8147166725950719</v>
      </c>
      <c r="I68" s="275">
        <f t="shared" si="53"/>
        <v>5.8306885257094603</v>
      </c>
      <c r="J68" s="275">
        <f t="shared" si="53"/>
        <v>7.641938601623818</v>
      </c>
      <c r="K68" s="275">
        <f t="shared" si="53"/>
        <v>7.0304731002544072</v>
      </c>
      <c r="L68" s="275">
        <f t="shared" si="53"/>
        <v>5.0503859495957224</v>
      </c>
      <c r="M68" s="275">
        <f t="shared" si="53"/>
        <v>5.5941291452557289</v>
      </c>
      <c r="N68" s="275">
        <f t="shared" si="53"/>
        <v>6.4402089446738353</v>
      </c>
      <c r="O68" s="275">
        <f t="shared" si="53"/>
        <v>9.1861929115427845</v>
      </c>
      <c r="P68" s="275">
        <f t="shared" si="53"/>
        <v>9.3474583790584269</v>
      </c>
      <c r="Q68" s="275">
        <f t="shared" si="53"/>
        <v>8.4988936379819524</v>
      </c>
      <c r="R68" s="275">
        <f t="shared" si="53"/>
        <v>6.3616000078169721</v>
      </c>
      <c r="S68" s="275">
        <f>SUM(D68:R68)</f>
        <v>100</v>
      </c>
      <c r="U68" s="84"/>
      <c r="V68" s="84"/>
      <c r="W68" s="84"/>
      <c r="X68" s="84"/>
      <c r="Y68" s="84"/>
      <c r="Z68" s="84"/>
      <c r="AA68" s="84"/>
      <c r="AB68" s="84"/>
      <c r="AC68" s="84"/>
      <c r="AD68" s="84"/>
      <c r="AE68" s="84"/>
      <c r="AF68" s="84"/>
      <c r="AG68" s="84"/>
      <c r="AH68" s="84"/>
      <c r="AI68" s="84"/>
      <c r="AJ68" s="84"/>
      <c r="AK68" s="84"/>
      <c r="AL68" s="84"/>
    </row>
    <row r="69" spans="1:38" ht="16.5" customHeight="1" thickBot="1" x14ac:dyDescent="0.4">
      <c r="A69" s="384"/>
      <c r="B69" s="384"/>
      <c r="C69" s="79"/>
      <c r="D69" s="17"/>
      <c r="E69" s="17"/>
      <c r="F69" s="17"/>
      <c r="G69" s="17"/>
      <c r="H69" s="17"/>
      <c r="I69" s="17"/>
      <c r="J69" s="17"/>
      <c r="K69" s="17"/>
      <c r="L69" s="17"/>
      <c r="M69" s="17"/>
      <c r="N69" s="17"/>
      <c r="O69" s="17"/>
      <c r="P69" s="17"/>
      <c r="Q69" s="17"/>
      <c r="R69" s="17"/>
      <c r="S69" s="17"/>
    </row>
    <row r="70" spans="1:38" ht="16.5" customHeight="1" x14ac:dyDescent="0.35">
      <c r="A70" s="385" t="s">
        <v>247</v>
      </c>
      <c r="B70" s="385"/>
      <c r="C70" s="215">
        <f>SUM(C53:C58)</f>
        <v>0.45999999999999996</v>
      </c>
      <c r="D70" s="215">
        <f>SUMPRODUCT($C$53:$C$58,D53:D58)/$C70</f>
        <v>8.6755349152681944</v>
      </c>
      <c r="E70" s="215">
        <f t="shared" ref="E70:S70" si="54">SUMPRODUCT($C$53:$C$58,E53:E58)/$C70</f>
        <v>7.2161910958118431</v>
      </c>
      <c r="F70" s="215">
        <f t="shared" si="54"/>
        <v>6.2316874522142456</v>
      </c>
      <c r="G70" s="215">
        <f t="shared" si="54"/>
        <v>4.1845829910715961</v>
      </c>
      <c r="H70" s="215">
        <f t="shared" si="54"/>
        <v>6.0542889500648061</v>
      </c>
      <c r="I70" s="215">
        <f t="shared" si="54"/>
        <v>4.2478110885681541</v>
      </c>
      <c r="J70" s="215">
        <f t="shared" si="54"/>
        <v>5.6182020714369783</v>
      </c>
      <c r="K70" s="215">
        <f t="shared" si="54"/>
        <v>6.0697899732446308</v>
      </c>
      <c r="L70" s="215">
        <f t="shared" si="54"/>
        <v>5.3964891525380496</v>
      </c>
      <c r="M70" s="215">
        <f t="shared" si="54"/>
        <v>6.2018739774597726</v>
      </c>
      <c r="N70" s="215">
        <f t="shared" si="54"/>
        <v>7.1558722181116696</v>
      </c>
      <c r="O70" s="215">
        <f t="shared" si="54"/>
        <v>9.8655505541228514</v>
      </c>
      <c r="P70" s="215">
        <f t="shared" si="54"/>
        <v>7.6596820985501539</v>
      </c>
      <c r="Q70" s="215">
        <f t="shared" si="54"/>
        <v>6.7922692515680865</v>
      </c>
      <c r="R70" s="215">
        <f t="shared" si="54"/>
        <v>8.6301742099689758</v>
      </c>
      <c r="S70" s="215">
        <f t="shared" si="54"/>
        <v>100.00000000000001</v>
      </c>
    </row>
    <row r="71" spans="1:38" ht="16.5" customHeight="1" thickBot="1" x14ac:dyDescent="0.4">
      <c r="A71" s="383" t="s">
        <v>248</v>
      </c>
      <c r="B71" s="383"/>
      <c r="C71" s="276">
        <f>SUM(C59:C67)</f>
        <v>0.54</v>
      </c>
      <c r="D71" s="276">
        <f>SUMPRODUCT($C$59:$C$67,D59:D67)/$C71</f>
        <v>4.7731639743740661</v>
      </c>
      <c r="E71" s="276">
        <f t="shared" ref="E71:S71" si="55">SUMPRODUCT($C$59:$C$67,E59:E67)/$C71</f>
        <v>4.3496955280251157</v>
      </c>
      <c r="F71" s="276">
        <f t="shared" si="55"/>
        <v>4.1033335527674462</v>
      </c>
      <c r="G71" s="276">
        <f t="shared" si="55"/>
        <v>3.6286879723954413</v>
      </c>
      <c r="H71" s="276">
        <f t="shared" si="55"/>
        <v>9.3143402880838142</v>
      </c>
      <c r="I71" s="276">
        <f t="shared" si="55"/>
        <v>7.1790656017927974</v>
      </c>
      <c r="J71" s="276">
        <f t="shared" si="55"/>
        <v>9.3658623125237188</v>
      </c>
      <c r="K71" s="276">
        <f t="shared" si="55"/>
        <v>7.8488328010405137</v>
      </c>
      <c r="L71" s="276">
        <f t="shared" si="55"/>
        <v>4.755557295237443</v>
      </c>
      <c r="M71" s="276">
        <f t="shared" si="55"/>
        <v>5.0764205844893215</v>
      </c>
      <c r="N71" s="276">
        <f t="shared" si="55"/>
        <v>5.830569859893461</v>
      </c>
      <c r="O71" s="276">
        <f t="shared" si="55"/>
        <v>8.6074808456412413</v>
      </c>
      <c r="P71" s="276">
        <f t="shared" si="55"/>
        <v>10.785193729121028</v>
      </c>
      <c r="Q71" s="276">
        <f t="shared" si="55"/>
        <v>9.952684781964134</v>
      </c>
      <c r="R71" s="276">
        <f t="shared" si="55"/>
        <v>4.4291108726504502</v>
      </c>
      <c r="S71" s="276">
        <f t="shared" si="55"/>
        <v>100</v>
      </c>
    </row>
    <row r="72" spans="1:38" ht="16.5" customHeight="1" thickBot="1" x14ac:dyDescent="0.4">
      <c r="A72" s="384"/>
      <c r="B72" s="384"/>
      <c r="C72" s="79"/>
      <c r="D72" s="17"/>
      <c r="E72" s="17"/>
      <c r="F72" s="17"/>
      <c r="G72" s="17"/>
      <c r="H72" s="17"/>
      <c r="I72" s="17"/>
      <c r="J72" s="17"/>
      <c r="K72" s="17"/>
      <c r="L72" s="17"/>
      <c r="M72" s="17"/>
      <c r="N72" s="17"/>
      <c r="O72" s="17"/>
      <c r="P72" s="17"/>
      <c r="Q72" s="17"/>
      <c r="R72" s="17"/>
      <c r="S72" s="17"/>
    </row>
    <row r="73" spans="1:38" ht="16.5" customHeight="1" x14ac:dyDescent="0.35">
      <c r="A73" s="382" t="str">
        <f>'Tabell 2.1'!A42</f>
        <v>FO4A Sosiale tjenester</v>
      </c>
      <c r="B73" s="382"/>
      <c r="C73" s="216"/>
      <c r="D73" s="217"/>
      <c r="E73" s="217"/>
      <c r="F73" s="217"/>
      <c r="G73" s="217"/>
      <c r="H73" s="217"/>
      <c r="I73" s="217"/>
      <c r="J73" s="217"/>
      <c r="K73" s="217"/>
      <c r="L73" s="217"/>
      <c r="M73" s="217"/>
      <c r="N73" s="217"/>
      <c r="O73" s="217"/>
      <c r="P73" s="217"/>
      <c r="Q73" s="217"/>
      <c r="R73" s="217"/>
      <c r="S73" s="217"/>
    </row>
    <row r="74" spans="1:38" ht="16.5" customHeight="1" x14ac:dyDescent="0.35">
      <c r="A74" s="380" t="s">
        <v>249</v>
      </c>
      <c r="B74" s="380"/>
      <c r="C74" s="85">
        <f>'Tabell 4.1'!C88</f>
        <v>0.26</v>
      </c>
      <c r="D74" s="86">
        <f>'Tabell 4.1'!D88/'Tabell 4.1'!$S88*100</f>
        <v>12.396175391153177</v>
      </c>
      <c r="E74" s="86">
        <f>'Tabell 4.1'!E88/'Tabell 4.1'!$S88*100</f>
        <v>10.493529070890476</v>
      </c>
      <c r="F74" s="86">
        <f>'Tabell 4.1'!F88/'Tabell 4.1'!$S88*100</f>
        <v>7.195286845663512</v>
      </c>
      <c r="G74" s="86">
        <f>'Tabell 4.1'!G88/'Tabell 4.1'!$S88*100</f>
        <v>5.5582383619857056</v>
      </c>
      <c r="H74" s="86">
        <f>'Tabell 4.1'!H88/'Tabell 4.1'!$S88*100</f>
        <v>6.3357156654433071</v>
      </c>
      <c r="I74" s="86">
        <f>'Tabell 4.1'!I88/'Tabell 4.1'!$S88*100</f>
        <v>2.0668340737879083</v>
      </c>
      <c r="J74" s="86">
        <f>'Tabell 4.1'!J88/'Tabell 4.1'!$S88*100</f>
        <v>2.5883716438091557</v>
      </c>
      <c r="K74" s="86">
        <f>'Tabell 4.1'!K88/'Tabell 4.1'!$S88*100</f>
        <v>4.0225999613675869</v>
      </c>
      <c r="L74" s="86">
        <f>'Tabell 4.1'!L88/'Tabell 4.1'!$S88*100</f>
        <v>6.697894533513618</v>
      </c>
      <c r="M74" s="86">
        <f>'Tabell 4.1'!M88/'Tabell 4.1'!$S88*100</f>
        <v>5.9349043847788296</v>
      </c>
      <c r="N74" s="86">
        <f>'Tabell 4.1'!N88/'Tabell 4.1'!$S88*100</f>
        <v>8.8661386903612129</v>
      </c>
      <c r="O74" s="86">
        <f>'Tabell 4.1'!O88/'Tabell 4.1'!$S88*100</f>
        <v>10.2086150280085</v>
      </c>
      <c r="P74" s="86">
        <f>'Tabell 4.1'!P88/'Tabell 4.1'!$S88*100</f>
        <v>5.1960594939153948</v>
      </c>
      <c r="Q74" s="86">
        <f>'Tabell 4.1'!Q88/'Tabell 4.1'!$S88*100</f>
        <v>3.56384006181186</v>
      </c>
      <c r="R74" s="86">
        <f>'Tabell 4.1'!R88/'Tabell 4.1'!$S88*100</f>
        <v>8.875796793509755</v>
      </c>
      <c r="S74" s="86">
        <f>'Tabell 4.1'!S88/'Tabell 4.1'!$S88*100</f>
        <v>100</v>
      </c>
    </row>
    <row r="75" spans="1:38" ht="16.5" customHeight="1" x14ac:dyDescent="0.35">
      <c r="A75" s="380" t="s">
        <v>250</v>
      </c>
      <c r="B75" s="380"/>
      <c r="C75" s="85">
        <f>'Tabell 4.1'!C89</f>
        <v>0.21</v>
      </c>
      <c r="D75" s="86">
        <f>'Tabell 4.1'!D89/'Tabell 4.1'!$S89*100</f>
        <v>13.068785746823911</v>
      </c>
      <c r="E75" s="86">
        <f>'Tabell 4.1'!E89/'Tabell 4.1'!$S89*100</f>
        <v>8.2957938958343878</v>
      </c>
      <c r="F75" s="86">
        <f>'Tabell 4.1'!F89/'Tabell 4.1'!$S89*100</f>
        <v>4.8286683200890819</v>
      </c>
      <c r="G75" s="86">
        <f>'Tabell 4.1'!G89/'Tabell 4.1'!$S89*100</f>
        <v>2.8091309409323277</v>
      </c>
      <c r="H75" s="86">
        <f>'Tabell 4.1'!H89/'Tabell 4.1'!$S89*100</f>
        <v>3.9277218201143898</v>
      </c>
      <c r="I75" s="86">
        <f>'Tabell 4.1'!I89/'Tabell 4.1'!$S89*100</f>
        <v>1.8272004859037305</v>
      </c>
      <c r="J75" s="86">
        <f>'Tabell 4.1'!J89/'Tabell 4.1'!$S89*100</f>
        <v>2.302981221845422</v>
      </c>
      <c r="K75" s="86">
        <f>'Tabell 4.1'!K89/'Tabell 4.1'!$S89*100</f>
        <v>3.2747886824922814</v>
      </c>
      <c r="L75" s="86">
        <f>'Tabell 4.1'!L89/'Tabell 4.1'!$S89*100</f>
        <v>7.1923875082249333</v>
      </c>
      <c r="M75" s="86">
        <f>'Tabell 4.1'!M89/'Tabell 4.1'!$S89*100</f>
        <v>6.7925292301462772</v>
      </c>
      <c r="N75" s="86">
        <f>'Tabell 4.1'!N89/'Tabell 4.1'!$S89*100</f>
        <v>12.16277774965835</v>
      </c>
      <c r="O75" s="86">
        <f>'Tabell 4.1'!O89/'Tabell 4.1'!$S89*100</f>
        <v>12.415852609201803</v>
      </c>
      <c r="P75" s="86">
        <f>'Tabell 4.1'!P89/'Tabell 4.1'!$S89*100</f>
        <v>5.1981576150225237</v>
      </c>
      <c r="Q75" s="86">
        <f>'Tabell 4.1'!Q89/'Tabell 4.1'!$S89*100</f>
        <v>3.2950346712557574</v>
      </c>
      <c r="R75" s="86">
        <f>'Tabell 4.1'!R89/'Tabell 4.1'!$S89*100</f>
        <v>12.608189502454826</v>
      </c>
      <c r="S75" s="86">
        <f>'Tabell 4.1'!S89/'Tabell 4.1'!$S89*100</f>
        <v>100</v>
      </c>
    </row>
    <row r="76" spans="1:38" ht="16.5" customHeight="1" x14ac:dyDescent="0.35">
      <c r="A76" s="380" t="s">
        <v>251</v>
      </c>
      <c r="B76" s="380"/>
      <c r="C76" s="85">
        <f>'Tabell 4.1'!C90</f>
        <v>0.21</v>
      </c>
      <c r="D76" s="88">
        <f>'Tabell 4.1'!D90/'Tabell 4.1'!$S90*100</f>
        <v>10.389356654416895</v>
      </c>
      <c r="E76" s="88">
        <f>'Tabell 4.1'!E90/'Tabell 4.1'!$S90*100</f>
        <v>9.3789831139228728</v>
      </c>
      <c r="F76" s="88">
        <f>'Tabell 4.1'!F90/'Tabell 4.1'!$S90*100</f>
        <v>5.393310694515514</v>
      </c>
      <c r="G76" s="88">
        <f>'Tabell 4.1'!G90/'Tabell 4.1'!$S90*100</f>
        <v>4.5857561520212125</v>
      </c>
      <c r="H76" s="88">
        <f>'Tabell 4.1'!H90/'Tabell 4.1'!$S90*100</f>
        <v>6.1813276271107593</v>
      </c>
      <c r="I76" s="88">
        <f>'Tabell 4.1'!I90/'Tabell 4.1'!$S90*100</f>
        <v>2.7129366888403035</v>
      </c>
      <c r="J76" s="88">
        <f>'Tabell 4.1'!J90/'Tabell 4.1'!$S90*100</f>
        <v>3.0562404056379959</v>
      </c>
      <c r="K76" s="88">
        <f>'Tabell 4.1'!K90/'Tabell 4.1'!$S90*100</f>
        <v>4.1987254035446808</v>
      </c>
      <c r="L76" s="88">
        <f>'Tabell 4.1'!L90/'Tabell 4.1'!$S90*100</f>
        <v>6.8465367260547989</v>
      </c>
      <c r="M76" s="88">
        <f>'Tabell 4.1'!M90/'Tabell 4.1'!$S90*100</f>
        <v>6.9349211517886218</v>
      </c>
      <c r="N76" s="88">
        <f>'Tabell 4.1'!N90/'Tabell 4.1'!$S90*100</f>
        <v>9.3454900683816344</v>
      </c>
      <c r="O76" s="88">
        <f>'Tabell 4.1'!O90/'Tabell 4.1'!$S90*100</f>
        <v>12.38498395124901</v>
      </c>
      <c r="P76" s="88">
        <f>'Tabell 4.1'!P90/'Tabell 4.1'!$S90*100</f>
        <v>5.7524305717076798</v>
      </c>
      <c r="Q76" s="88">
        <f>'Tabell 4.1'!Q90/'Tabell 4.1'!$S90*100</f>
        <v>3.6730706610224684</v>
      </c>
      <c r="R76" s="88">
        <f>'Tabell 4.1'!R90/'Tabell 4.1'!$S90*100</f>
        <v>9.1659301297855524</v>
      </c>
      <c r="S76" s="88">
        <f>'Tabell 4.1'!S90/'Tabell 4.1'!$S90*100</f>
        <v>100</v>
      </c>
    </row>
    <row r="77" spans="1:38" ht="16.5" customHeight="1" x14ac:dyDescent="0.35">
      <c r="A77" s="380" t="s">
        <v>252</v>
      </c>
      <c r="B77" s="380"/>
      <c r="C77" s="85">
        <f>'Tabell 4.1'!C91</f>
        <v>0.05</v>
      </c>
      <c r="D77" s="88">
        <f>'Tabell 4.1'!D91/'Tabell 4.1'!$S91*100</f>
        <v>12.127059522042453</v>
      </c>
      <c r="E77" s="88">
        <f>'Tabell 4.1'!E91/'Tabell 4.1'!$S91*100</f>
        <v>9.0099450794122014</v>
      </c>
      <c r="F77" s="88">
        <f>'Tabell 4.1'!F91/'Tabell 4.1'!$S91*100</f>
        <v>5.195190737717085</v>
      </c>
      <c r="G77" s="88">
        <f>'Tabell 4.1'!G91/'Tabell 4.1'!$S91*100</f>
        <v>3.6217901142941962</v>
      </c>
      <c r="H77" s="88">
        <f>'Tabell 4.1'!H91/'Tabell 4.1'!$S91*100</f>
        <v>5.5069021819801094</v>
      </c>
      <c r="I77" s="88">
        <f>'Tabell 4.1'!I91/'Tabell 4.1'!$S91*100</f>
        <v>2.5085349562119639</v>
      </c>
      <c r="J77" s="88">
        <f>'Tabell 4.1'!J91/'Tabell 4.1'!$S91*100</f>
        <v>3.2655484637078818</v>
      </c>
      <c r="K77" s="88">
        <f>'Tabell 4.1'!K91/'Tabell 4.1'!$S91*100</f>
        <v>3.9038147543416954</v>
      </c>
      <c r="L77" s="88">
        <f>'Tabell 4.1'!L91/'Tabell 4.1'!$S91*100</f>
        <v>7.4365444559893117</v>
      </c>
      <c r="M77" s="88">
        <f>'Tabell 4.1'!M91/'Tabell 4.1'!$S91*100</f>
        <v>6.1748552768294491</v>
      </c>
      <c r="N77" s="88">
        <f>'Tabell 4.1'!N91/'Tabell 4.1'!$S91*100</f>
        <v>9.8263321953391713</v>
      </c>
      <c r="O77" s="88">
        <f>'Tabell 4.1'!O91/'Tabell 4.1'!$S91*100</f>
        <v>10.791153332343773</v>
      </c>
      <c r="P77" s="88">
        <f>'Tabell 4.1'!P91/'Tabell 4.1'!$S91*100</f>
        <v>5.5514323883033994</v>
      </c>
      <c r="Q77" s="88">
        <f>'Tabell 4.1'!Q91/'Tabell 4.1'!$S91*100</f>
        <v>4.0225619712038005</v>
      </c>
      <c r="R77" s="88">
        <f>'Tabell 4.1'!R91/'Tabell 4.1'!$S91*100</f>
        <v>11.05833457028351</v>
      </c>
      <c r="S77" s="88">
        <f>'Tabell 4.1'!S91/'Tabell 4.1'!$S91*100</f>
        <v>100</v>
      </c>
    </row>
    <row r="78" spans="1:38" ht="16.5" customHeight="1" x14ac:dyDescent="0.35">
      <c r="A78" s="380" t="s">
        <v>253</v>
      </c>
      <c r="B78" s="380"/>
      <c r="C78" s="85">
        <f>'Tabell 4.1'!C92</f>
        <v>0.02</v>
      </c>
      <c r="D78" s="88">
        <f>'Tabell 4.1'!D92/'Tabell 4.1'!$S92*100</f>
        <v>14.504456463776949</v>
      </c>
      <c r="E78" s="88">
        <f>'Tabell 4.1'!E92/'Tabell 4.1'!$S92*100</f>
        <v>12.417155481069551</v>
      </c>
      <c r="F78" s="88">
        <f>'Tabell 4.1'!F92/'Tabell 4.1'!$S92*100</f>
        <v>16.568903786089738</v>
      </c>
      <c r="G78" s="88">
        <f>'Tabell 4.1'!G92/'Tabell 4.1'!$S92*100</f>
        <v>3.6261141159442372</v>
      </c>
      <c r="H78" s="88">
        <f>'Tabell 4.1'!H92/'Tabell 4.1'!$S92*100</f>
        <v>5.7134150986516339</v>
      </c>
      <c r="I78" s="88">
        <f>'Tabell 4.1'!I92/'Tabell 4.1'!$S92*100</f>
        <v>2.6357888321779539</v>
      </c>
      <c r="J78" s="88">
        <f>'Tabell 4.1'!J92/'Tabell 4.1'!$S92*100</f>
        <v>4.6773824940961379</v>
      </c>
      <c r="K78" s="88">
        <f>'Tabell 4.1'!K92/'Tabell 4.1'!$S92*100</f>
        <v>4.1288946446255812</v>
      </c>
      <c r="L78" s="88">
        <f>'Tabell 4.1'!L92/'Tabell 4.1'!$S92*100</f>
        <v>4.2888702673878267</v>
      </c>
      <c r="M78" s="88">
        <f>'Tabell 4.1'!M92/'Tabell 4.1'!$S92*100</f>
        <v>4.8906833244457983</v>
      </c>
      <c r="N78" s="88">
        <f>'Tabell 4.1'!N92/'Tabell 4.1'!$S92*100</f>
        <v>4.5783499657195099</v>
      </c>
      <c r="O78" s="88">
        <f>'Tabell 4.1'!O92/'Tabell 4.1'!$S92*100</f>
        <v>6.8256265711891517</v>
      </c>
      <c r="P78" s="88">
        <f>'Tabell 4.1'!P92/'Tabell 4.1'!$S92*100</f>
        <v>6.6656509484269062</v>
      </c>
      <c r="Q78" s="88">
        <f>'Tabell 4.1'!Q92/'Tabell 4.1'!$S92*100</f>
        <v>3.9689190218633352</v>
      </c>
      <c r="R78" s="88">
        <f>'Tabell 4.1'!R92/'Tabell 4.1'!$S92*100</f>
        <v>4.5097889845356898</v>
      </c>
      <c r="S78" s="88">
        <f>'Tabell 4.1'!S92/'Tabell 4.1'!$S92*100</f>
        <v>100</v>
      </c>
    </row>
    <row r="79" spans="1:38" ht="16.5" customHeight="1" x14ac:dyDescent="0.35">
      <c r="A79" s="380" t="s">
        <v>254</v>
      </c>
      <c r="B79" s="380"/>
      <c r="C79" s="85">
        <f>'Tabell 4.1'!C93</f>
        <v>7.0000000000000007E-2</v>
      </c>
      <c r="D79" s="88">
        <f>'Tabell 4.1'!D93/'Tabell 4.1'!$S93*100</f>
        <v>11.0445322075446</v>
      </c>
      <c r="E79" s="88">
        <f>'Tabell 4.1'!E93/'Tabell 4.1'!$S93*100</f>
        <v>12.106768350810295</v>
      </c>
      <c r="F79" s="88">
        <f>'Tabell 4.1'!F93/'Tabell 4.1'!$S93*100</f>
        <v>6.7547323982023695</v>
      </c>
      <c r="G79" s="88">
        <f>'Tabell 4.1'!G93/'Tabell 4.1'!$S93*100</f>
        <v>6.9590085795996179</v>
      </c>
      <c r="H79" s="88">
        <f>'Tabell 4.1'!H93/'Tabell 4.1'!$S93*100</f>
        <v>8.1029551954242134</v>
      </c>
      <c r="I79" s="88">
        <f>'Tabell 4.1'!I93/'Tabell 4.1'!$S93*100</f>
        <v>2.4149984111852558</v>
      </c>
      <c r="J79" s="88">
        <f>'Tabell 4.1'!J93/'Tabell 4.1'!$S93*100</f>
        <v>3.0777611330518861</v>
      </c>
      <c r="K79" s="88">
        <f>'Tabell 4.1'!K93/'Tabell 4.1'!$S93*100</f>
        <v>4.4804575786463294</v>
      </c>
      <c r="L79" s="88">
        <f>'Tabell 4.1'!L93/'Tabell 4.1'!$S93*100</f>
        <v>6.0238776158699894</v>
      </c>
      <c r="M79" s="88">
        <f>'Tabell 4.1'!M93/'Tabell 4.1'!$S93*100</f>
        <v>5.479141132143992</v>
      </c>
      <c r="N79" s="88">
        <f>'Tabell 4.1'!N93/'Tabell 4.1'!$S93*100</f>
        <v>7.0225611693676511</v>
      </c>
      <c r="O79" s="88">
        <f>'Tabell 4.1'!O93/'Tabell 4.1'!$S93*100</f>
        <v>9.6327568205547234</v>
      </c>
      <c r="P79" s="88">
        <f>'Tabell 4.1'!P93/'Tabell 4.1'!$S93*100</f>
        <v>4.8799310000453948</v>
      </c>
      <c r="Q79" s="88">
        <f>'Tabell 4.1'!Q93/'Tabell 4.1'!$S93*100</f>
        <v>4.4940759907394794</v>
      </c>
      <c r="R79" s="88">
        <f>'Tabell 4.1'!R93/'Tabell 4.1'!$S93*100</f>
        <v>7.5264424168141995</v>
      </c>
      <c r="S79" s="88">
        <f>'Tabell 4.1'!S93/'Tabell 4.1'!$S93*100</f>
        <v>100</v>
      </c>
    </row>
    <row r="80" spans="1:38" ht="16.5" customHeight="1" x14ac:dyDescent="0.35">
      <c r="A80" s="380" t="s">
        <v>255</v>
      </c>
      <c r="B80" s="380"/>
      <c r="C80" s="85">
        <f>'Tabell 4.1'!C94</f>
        <v>0.13</v>
      </c>
      <c r="D80" s="88">
        <f>'Tabell 4.1'!D94/'Tabell 4.1'!$S94*100</f>
        <v>12.698412698412698</v>
      </c>
      <c r="E80" s="88">
        <f>'Tabell 4.1'!E94/'Tabell 4.1'!$S94*100</f>
        <v>13.611111111111111</v>
      </c>
      <c r="F80" s="88">
        <f>'Tabell 4.1'!F94/'Tabell 4.1'!$S94*100</f>
        <v>7.242063492063493</v>
      </c>
      <c r="G80" s="88">
        <f>'Tabell 4.1'!G94/'Tabell 4.1'!$S94*100</f>
        <v>9.325396825396826</v>
      </c>
      <c r="H80" s="88">
        <f>'Tabell 4.1'!H94/'Tabell 4.1'!$S94*100</f>
        <v>11.845238095238095</v>
      </c>
      <c r="I80" s="88">
        <f>'Tabell 4.1'!I94/'Tabell 4.1'!$S94*100</f>
        <v>3.5912698412698409</v>
      </c>
      <c r="J80" s="88">
        <f>'Tabell 4.1'!J94/'Tabell 4.1'!$S94*100</f>
        <v>4.0476190476190474</v>
      </c>
      <c r="K80" s="88">
        <f>'Tabell 4.1'!K94/'Tabell 4.1'!$S94*100</f>
        <v>4.6428571428571432</v>
      </c>
      <c r="L80" s="88">
        <f>'Tabell 4.1'!L94/'Tabell 4.1'!$S94*100</f>
        <v>5.6349206349206353</v>
      </c>
      <c r="M80" s="88">
        <f>'Tabell 4.1'!M94/'Tabell 4.1'!$S94*100</f>
        <v>3.0158730158730158</v>
      </c>
      <c r="N80" s="88">
        <f>'Tabell 4.1'!N94/'Tabell 4.1'!$S94*100</f>
        <v>4.4047619047619051</v>
      </c>
      <c r="O80" s="88">
        <f>'Tabell 4.1'!O94/'Tabell 4.1'!$S94*100</f>
        <v>6.746031746031746</v>
      </c>
      <c r="P80" s="88">
        <f>'Tabell 4.1'!P94/'Tabell 4.1'!$S94*100</f>
        <v>3.6309523809523814</v>
      </c>
      <c r="Q80" s="88">
        <f>'Tabell 4.1'!Q94/'Tabell 4.1'!$S94*100</f>
        <v>4.9404761904761907</v>
      </c>
      <c r="R80" s="88">
        <f>'Tabell 4.1'!R94/'Tabell 4.1'!$S94*100</f>
        <v>4.6230158730158735</v>
      </c>
      <c r="S80" s="88">
        <f>'Tabell 4.1'!S94/'Tabell 4.1'!$S94*100</f>
        <v>100</v>
      </c>
    </row>
    <row r="81" spans="1:38" ht="16.5" customHeight="1" x14ac:dyDescent="0.35">
      <c r="A81" s="380" t="s">
        <v>256</v>
      </c>
      <c r="B81" s="380"/>
      <c r="C81" s="85">
        <f>'Tabell 4.1'!C95</f>
        <v>0.05</v>
      </c>
      <c r="D81" s="88">
        <f>'Tabell 4.1'!D95/'Tabell 4.1'!$S95*100</f>
        <v>16.865671641791042</v>
      </c>
      <c r="E81" s="88">
        <f>'Tabell 4.1'!E95/'Tabell 4.1'!$S95*100</f>
        <v>9.2537313432835813</v>
      </c>
      <c r="F81" s="88">
        <f>'Tabell 4.1'!F95/'Tabell 4.1'!$S95*100</f>
        <v>7.1641791044776122</v>
      </c>
      <c r="G81" s="88">
        <f>'Tabell 4.1'!G95/'Tabell 4.1'!$S95*100</f>
        <v>2.0895522388059704</v>
      </c>
      <c r="H81" s="88">
        <f>'Tabell 4.1'!H95/'Tabell 4.1'!$S95*100</f>
        <v>3.1343283582089549</v>
      </c>
      <c r="I81" s="88">
        <f>'Tabell 4.1'!I95/'Tabell 4.1'!$S95*100</f>
        <v>1.3432835820895521</v>
      </c>
      <c r="J81" s="88">
        <f>'Tabell 4.1'!J95/'Tabell 4.1'!$S95*100</f>
        <v>2.3880597014925375</v>
      </c>
      <c r="K81" s="88">
        <f>'Tabell 4.1'!K95/'Tabell 4.1'!$S95*100</f>
        <v>1.9402985074626864</v>
      </c>
      <c r="L81" s="88">
        <f>'Tabell 4.1'!L95/'Tabell 4.1'!$S95*100</f>
        <v>8.0597014925373127</v>
      </c>
      <c r="M81" s="88">
        <f>'Tabell 4.1'!M95/'Tabell 4.1'!$S95*100</f>
        <v>5.3731343283582085</v>
      </c>
      <c r="N81" s="88">
        <f>'Tabell 4.1'!N95/'Tabell 4.1'!$S95*100</f>
        <v>9.7014925373134329</v>
      </c>
      <c r="O81" s="88">
        <f>'Tabell 4.1'!O95/'Tabell 4.1'!$S95*100</f>
        <v>12.238805970149254</v>
      </c>
      <c r="P81" s="88">
        <f>'Tabell 4.1'!P95/'Tabell 4.1'!$S95*100</f>
        <v>4.0298507462686564</v>
      </c>
      <c r="Q81" s="88">
        <f>'Tabell 4.1'!Q95/'Tabell 4.1'!$S95*100</f>
        <v>2.5373134328358207</v>
      </c>
      <c r="R81" s="88">
        <f>'Tabell 4.1'!R95/'Tabell 4.1'!$S95*100</f>
        <v>13.880597014925373</v>
      </c>
      <c r="S81" s="88">
        <f>'Tabell 4.1'!S95/'Tabell 4.1'!$S95*100</f>
        <v>100</v>
      </c>
    </row>
    <row r="82" spans="1:38" ht="16.5" customHeight="1" thickBot="1" x14ac:dyDescent="0.4">
      <c r="A82" s="377" t="s">
        <v>257</v>
      </c>
      <c r="B82" s="377"/>
      <c r="C82" s="218" t="s">
        <v>202</v>
      </c>
      <c r="D82" s="219">
        <f t="shared" ref="D82:R82" si="56">SUMPRODUCT($C74:$C81,D74:D81)</f>
        <v>12.312852098749381</v>
      </c>
      <c r="E82" s="219">
        <f t="shared" si="56"/>
        <v>10.218465890237892</v>
      </c>
      <c r="F82" s="219">
        <f t="shared" si="56"/>
        <v>6.3810362626134278</v>
      </c>
      <c r="G82" s="219">
        <f t="shared" si="56"/>
        <v>5.0555898514839814</v>
      </c>
      <c r="H82" s="219">
        <f t="shared" si="56"/>
        <v>6.4236041019756742</v>
      </c>
      <c r="I82" s="219">
        <f t="shared" si="56"/>
        <v>2.3720273375877854</v>
      </c>
      <c r="J82" s="219">
        <f t="shared" si="56"/>
        <v>2.9162749828079506</v>
      </c>
      <c r="K82" s="219">
        <f t="shared" si="56"/>
        <v>3.9073009630827369</v>
      </c>
      <c r="L82" s="219">
        <f t="shared" si="56"/>
        <v>6.7044274863369537</v>
      </c>
      <c r="M82" s="219">
        <f t="shared" si="56"/>
        <v>5.8766562383106962</v>
      </c>
      <c r="N82" s="219">
        <f t="shared" si="56"/>
        <v>8.954088866704117</v>
      </c>
      <c r="O82" s="219">
        <f t="shared" si="56"/>
        <v>10.701703185948272</v>
      </c>
      <c r="P82" s="219">
        <f t="shared" si="56"/>
        <v>5.0765951428554734</v>
      </c>
      <c r="Q82" s="219">
        <f t="shared" si="56"/>
        <v>3.7541199106024279</v>
      </c>
      <c r="R82" s="219">
        <f t="shared" si="56"/>
        <v>9.3452576807032308</v>
      </c>
      <c r="S82" s="219">
        <f>SUM(D82:R82)</f>
        <v>100</v>
      </c>
      <c r="U82" s="84"/>
      <c r="V82" s="84"/>
      <c r="W82" s="84"/>
      <c r="X82" s="84"/>
      <c r="Y82" s="84"/>
      <c r="Z82" s="84"/>
      <c r="AA82" s="84"/>
      <c r="AB82" s="84"/>
      <c r="AC82" s="84"/>
      <c r="AD82" s="84"/>
      <c r="AE82" s="84"/>
      <c r="AF82" s="84"/>
      <c r="AG82" s="84"/>
      <c r="AH82" s="84"/>
      <c r="AI82" s="84"/>
      <c r="AJ82" s="84"/>
      <c r="AK82" s="84"/>
      <c r="AL82" s="84"/>
    </row>
    <row r="83" spans="1:38" ht="16.5" customHeight="1" thickBot="1" x14ac:dyDescent="0.4">
      <c r="A83" s="381"/>
      <c r="B83" s="381"/>
      <c r="C83" s="94"/>
      <c r="D83" s="95"/>
      <c r="E83" s="95"/>
      <c r="F83" s="95"/>
      <c r="G83" s="95"/>
      <c r="H83" s="95"/>
      <c r="I83" s="95"/>
      <c r="J83" s="95"/>
      <c r="K83" s="95"/>
      <c r="L83" s="95"/>
      <c r="M83" s="95"/>
      <c r="N83" s="95"/>
      <c r="O83" s="95"/>
      <c r="P83" s="95"/>
      <c r="Q83" s="95"/>
      <c r="R83" s="95"/>
      <c r="S83" s="95"/>
    </row>
    <row r="84" spans="1:38" ht="16.5" customHeight="1" x14ac:dyDescent="0.35">
      <c r="A84" s="382" t="s">
        <v>258</v>
      </c>
      <c r="B84" s="382"/>
      <c r="C84" s="216"/>
      <c r="D84" s="217"/>
      <c r="E84" s="217"/>
      <c r="F84" s="217"/>
      <c r="G84" s="217"/>
      <c r="H84" s="217"/>
      <c r="I84" s="217"/>
      <c r="J84" s="217"/>
      <c r="K84" s="217"/>
      <c r="L84" s="217"/>
      <c r="M84" s="217"/>
      <c r="N84" s="217"/>
      <c r="O84" s="217"/>
      <c r="P84" s="217"/>
      <c r="Q84" s="217"/>
      <c r="R84" s="217"/>
      <c r="S84" s="217"/>
    </row>
    <row r="85" spans="1:38" ht="16.5" customHeight="1" x14ac:dyDescent="0.35">
      <c r="A85" s="380" t="s">
        <v>259</v>
      </c>
      <c r="B85" s="380"/>
      <c r="C85" s="85">
        <f>'Tabell 4.1'!C99</f>
        <v>0.23</v>
      </c>
      <c r="D85" s="86">
        <f>'Tabell 4.1'!D99/'Tabell 4.1'!$S99*100</f>
        <v>14.818967879858514</v>
      </c>
      <c r="E85" s="86">
        <f>'Tabell 4.1'!E99/'Tabell 4.1'!$S99*100</f>
        <v>17.285949721616873</v>
      </c>
      <c r="F85" s="86">
        <f>'Tabell 4.1'!F99/'Tabell 4.1'!$S99*100</f>
        <v>11.582564090973424</v>
      </c>
      <c r="G85" s="86">
        <f>'Tabell 4.1'!G99/'Tabell 4.1'!$S99*100</f>
        <v>12.136812046837051</v>
      </c>
      <c r="H85" s="86">
        <f>'Tabell 4.1'!H99/'Tabell 4.1'!$S99*100</f>
        <v>10.328970848218495</v>
      </c>
      <c r="I85" s="86">
        <f>'Tabell 4.1'!I99/'Tabell 4.1'!$S99*100</f>
        <v>1.1548793265738482</v>
      </c>
      <c r="J85" s="86">
        <f>'Tabell 4.1'!J99/'Tabell 4.1'!$S99*100</f>
        <v>1.1961532598874103</v>
      </c>
      <c r="K85" s="86">
        <f>'Tabell 4.1'!K99/'Tabell 4.1'!$S99*100</f>
        <v>2.3165033946367202</v>
      </c>
      <c r="L85" s="86">
        <f>'Tabell 4.1'!L99/'Tabell 4.1'!$S99*100</f>
        <v>5.5624676285779078</v>
      </c>
      <c r="M85" s="86">
        <f>'Tabell 4.1'!M99/'Tabell 4.1'!$S99*100</f>
        <v>3.6969363126890418</v>
      </c>
      <c r="N85" s="86">
        <f>'Tabell 4.1'!N99/'Tabell 4.1'!$S99*100</f>
        <v>4.9107092775478067</v>
      </c>
      <c r="O85" s="86">
        <f>'Tabell 4.1'!O99/'Tabell 4.1'!$S99*100</f>
        <v>6.7268397914469524</v>
      </c>
      <c r="P85" s="86">
        <f>'Tabell 4.1'!P99/'Tabell 4.1'!$S99*100</f>
        <v>2.3081832313856694</v>
      </c>
      <c r="Q85" s="86">
        <f>'Tabell 4.1'!Q99/'Tabell 4.1'!$S99*100</f>
        <v>1.5864317719113408</v>
      </c>
      <c r="R85" s="86">
        <f>'Tabell 4.1'!R99/'Tabell 4.1'!$S99*100</f>
        <v>4.3876314178389251</v>
      </c>
      <c r="S85" s="86">
        <f>'Tabell 4.1'!S99/'Tabell 4.1'!$S99*100</f>
        <v>100</v>
      </c>
    </row>
    <row r="86" spans="1:38" ht="16.5" customHeight="1" x14ac:dyDescent="0.35">
      <c r="A86" s="380" t="s">
        <v>260</v>
      </c>
      <c r="B86" s="380"/>
      <c r="C86" s="87">
        <f>'Tabell 4.1'!C103</f>
        <v>0.12</v>
      </c>
      <c r="D86" s="88">
        <f>'Tabell 4.1'!D103/'Tabell 4.1'!$S103*100</f>
        <v>13.127771475714139</v>
      </c>
      <c r="E86" s="88">
        <f>'Tabell 4.1'!E103/'Tabell 4.1'!$S103*100</f>
        <v>12.003712488398474</v>
      </c>
      <c r="F86" s="88">
        <f>'Tabell 4.1'!F103/'Tabell 4.1'!$S103*100</f>
        <v>8.301536557698256</v>
      </c>
      <c r="G86" s="88">
        <f>'Tabell 4.1'!G103/'Tabell 4.1'!$S103*100</f>
        <v>7.1052902959678255</v>
      </c>
      <c r="H86" s="88">
        <f>'Tabell 4.1'!H103/'Tabell 4.1'!$S103*100</f>
        <v>8.0643497989068784</v>
      </c>
      <c r="I86" s="88">
        <f>'Tabell 4.1'!I103/'Tabell 4.1'!$S103*100</f>
        <v>2.5059296689697845</v>
      </c>
      <c r="J86" s="88">
        <f>'Tabell 4.1'!J103/'Tabell 4.1'!$S103*100</f>
        <v>3.1349902031556152</v>
      </c>
      <c r="K86" s="88">
        <f>'Tabell 4.1'!K103/'Tabell 4.1'!$S103*100</f>
        <v>5.3934206455604823</v>
      </c>
      <c r="L86" s="88">
        <f>'Tabell 4.1'!L103/'Tabell 4.1'!$S103*100</f>
        <v>6.2184180674435394</v>
      </c>
      <c r="M86" s="88">
        <f>'Tabell 4.1'!M103/'Tabell 4.1'!$S103*100</f>
        <v>4.8365473857894195</v>
      </c>
      <c r="N86" s="88">
        <f>'Tabell 4.1'!N103/'Tabell 4.1'!$S103*100</f>
        <v>6.3524801484995352</v>
      </c>
      <c r="O86" s="88">
        <f>'Tabell 4.1'!O103/'Tabell 4.1'!$S103*100</f>
        <v>8.219036815509952</v>
      </c>
      <c r="P86" s="88">
        <f>'Tabell 4.1'!P103/'Tabell 4.1'!$S103*100</f>
        <v>4.2899865937918946</v>
      </c>
      <c r="Q86" s="88">
        <f>'Tabell 4.1'!Q103/'Tabell 4.1'!$S103*100</f>
        <v>3.650613591832526</v>
      </c>
      <c r="R86" s="88">
        <f>'Tabell 4.1'!R103/'Tabell 4.1'!$S103*100</f>
        <v>6.7959162627616791</v>
      </c>
      <c r="S86" s="88">
        <f>'Tabell 4.1'!S103/'Tabell 4.1'!$S103*100</f>
        <v>100</v>
      </c>
    </row>
    <row r="87" spans="1:38" ht="16.5" customHeight="1" x14ac:dyDescent="0.35">
      <c r="A87" s="380" t="s">
        <v>261</v>
      </c>
      <c r="B87" s="380"/>
      <c r="C87" s="87">
        <f>'Tabell 4.1'!C104</f>
        <v>0.25</v>
      </c>
      <c r="D87" s="88">
        <f>'Tabell 4.1'!D104/'Tabell 4.1'!$S104*100</f>
        <v>13.068785746823911</v>
      </c>
      <c r="E87" s="88">
        <f>'Tabell 4.1'!E104/'Tabell 4.1'!$S104*100</f>
        <v>8.2957938958343878</v>
      </c>
      <c r="F87" s="88">
        <f>'Tabell 4.1'!F104/'Tabell 4.1'!$S104*100</f>
        <v>4.8286683200890819</v>
      </c>
      <c r="G87" s="88">
        <f>'Tabell 4.1'!G104/'Tabell 4.1'!$S104*100</f>
        <v>2.8091309409323277</v>
      </c>
      <c r="H87" s="88">
        <f>'Tabell 4.1'!H104/'Tabell 4.1'!$S104*100</f>
        <v>3.9277218201143898</v>
      </c>
      <c r="I87" s="88">
        <f>'Tabell 4.1'!I104/'Tabell 4.1'!$S104*100</f>
        <v>1.8272004859037305</v>
      </c>
      <c r="J87" s="88">
        <f>'Tabell 4.1'!J104/'Tabell 4.1'!$S104*100</f>
        <v>2.302981221845422</v>
      </c>
      <c r="K87" s="88">
        <f>'Tabell 4.1'!K104/'Tabell 4.1'!$S104*100</f>
        <v>3.2747886824922814</v>
      </c>
      <c r="L87" s="88">
        <f>'Tabell 4.1'!L104/'Tabell 4.1'!$S104*100</f>
        <v>7.1923875082249333</v>
      </c>
      <c r="M87" s="88">
        <f>'Tabell 4.1'!M104/'Tabell 4.1'!$S104*100</f>
        <v>6.7925292301462772</v>
      </c>
      <c r="N87" s="88">
        <f>'Tabell 4.1'!N104/'Tabell 4.1'!$S104*100</f>
        <v>12.16277774965835</v>
      </c>
      <c r="O87" s="88">
        <f>'Tabell 4.1'!O104/'Tabell 4.1'!$S104*100</f>
        <v>12.415852609201803</v>
      </c>
      <c r="P87" s="88">
        <f>'Tabell 4.1'!P104/'Tabell 4.1'!$S104*100</f>
        <v>5.1981576150225237</v>
      </c>
      <c r="Q87" s="88">
        <f>'Tabell 4.1'!Q104/'Tabell 4.1'!$S104*100</f>
        <v>3.2950346712557574</v>
      </c>
      <c r="R87" s="88">
        <f>'Tabell 4.1'!R104/'Tabell 4.1'!$S104*100</f>
        <v>12.608189502454826</v>
      </c>
      <c r="S87" s="88">
        <f>'Tabell 4.1'!S104/'Tabell 4.1'!$S104*100</f>
        <v>100</v>
      </c>
    </row>
    <row r="88" spans="1:38" ht="16.5" customHeight="1" x14ac:dyDescent="0.35">
      <c r="A88" s="380" t="s">
        <v>262</v>
      </c>
      <c r="B88" s="380"/>
      <c r="C88" s="87">
        <f>'Tabell 4.1'!C105</f>
        <v>0.06</v>
      </c>
      <c r="D88" s="88">
        <f>'Tabell 4.1'!D105/'Tabell 4.1'!$S105*100</f>
        <v>10.389356654416895</v>
      </c>
      <c r="E88" s="88">
        <f>'Tabell 4.1'!E105/'Tabell 4.1'!$S105*100</f>
        <v>9.3789831139228728</v>
      </c>
      <c r="F88" s="88">
        <f>'Tabell 4.1'!F105/'Tabell 4.1'!$S105*100</f>
        <v>5.393310694515514</v>
      </c>
      <c r="G88" s="88">
        <f>'Tabell 4.1'!G105/'Tabell 4.1'!$S105*100</f>
        <v>4.5857561520212125</v>
      </c>
      <c r="H88" s="88">
        <f>'Tabell 4.1'!H105/'Tabell 4.1'!$S105*100</f>
        <v>6.1813276271107593</v>
      </c>
      <c r="I88" s="88">
        <f>'Tabell 4.1'!I105/'Tabell 4.1'!$S105*100</f>
        <v>2.7129366888403035</v>
      </c>
      <c r="J88" s="88">
        <f>'Tabell 4.1'!J105/'Tabell 4.1'!$S105*100</f>
        <v>3.0562404056379959</v>
      </c>
      <c r="K88" s="88">
        <f>'Tabell 4.1'!K105/'Tabell 4.1'!$S105*100</f>
        <v>4.1987254035446808</v>
      </c>
      <c r="L88" s="88">
        <f>'Tabell 4.1'!L105/'Tabell 4.1'!$S105*100</f>
        <v>6.8465367260547989</v>
      </c>
      <c r="M88" s="88">
        <f>'Tabell 4.1'!M105/'Tabell 4.1'!$S105*100</f>
        <v>6.9349211517886218</v>
      </c>
      <c r="N88" s="88">
        <f>'Tabell 4.1'!N105/'Tabell 4.1'!$S105*100</f>
        <v>9.3454900683816344</v>
      </c>
      <c r="O88" s="88">
        <f>'Tabell 4.1'!O105/'Tabell 4.1'!$S105*100</f>
        <v>12.38498395124901</v>
      </c>
      <c r="P88" s="88">
        <f>'Tabell 4.1'!P105/'Tabell 4.1'!$S105*100</f>
        <v>5.7524305717076798</v>
      </c>
      <c r="Q88" s="88">
        <f>'Tabell 4.1'!Q105/'Tabell 4.1'!$S105*100</f>
        <v>3.6730706610224684</v>
      </c>
      <c r="R88" s="88">
        <f>'Tabell 4.1'!R105/'Tabell 4.1'!$S105*100</f>
        <v>9.1659301297855524</v>
      </c>
      <c r="S88" s="88">
        <f>'Tabell 4.1'!S105/'Tabell 4.1'!$S105*100</f>
        <v>100</v>
      </c>
    </row>
    <row r="89" spans="1:38" ht="16.5" customHeight="1" x14ac:dyDescent="0.35">
      <c r="A89" s="380" t="s">
        <v>263</v>
      </c>
      <c r="B89" s="380"/>
      <c r="C89" s="87">
        <f>'Tabell 4.1'!C106</f>
        <v>0.1</v>
      </c>
      <c r="D89" s="88">
        <f>'Tabell 4.1'!D106/'Tabell 4.1'!$S106*100</f>
        <v>12.127059522042453</v>
      </c>
      <c r="E89" s="88">
        <f>'Tabell 4.1'!E106/'Tabell 4.1'!$S106*100</f>
        <v>9.0099450794122014</v>
      </c>
      <c r="F89" s="88">
        <f>'Tabell 4.1'!F106/'Tabell 4.1'!$S106*100</f>
        <v>5.195190737717085</v>
      </c>
      <c r="G89" s="88">
        <f>'Tabell 4.1'!G106/'Tabell 4.1'!$S106*100</f>
        <v>3.6217901142941962</v>
      </c>
      <c r="H89" s="88">
        <f>'Tabell 4.1'!H106/'Tabell 4.1'!$S106*100</f>
        <v>5.5069021819801094</v>
      </c>
      <c r="I89" s="88">
        <f>'Tabell 4.1'!I106/'Tabell 4.1'!$S106*100</f>
        <v>2.5085349562119639</v>
      </c>
      <c r="J89" s="88">
        <f>'Tabell 4.1'!J106/'Tabell 4.1'!$S106*100</f>
        <v>3.2655484637078818</v>
      </c>
      <c r="K89" s="88">
        <f>'Tabell 4.1'!K106/'Tabell 4.1'!$S106*100</f>
        <v>3.9038147543416954</v>
      </c>
      <c r="L89" s="88">
        <f>'Tabell 4.1'!L106/'Tabell 4.1'!$S106*100</f>
        <v>7.4365444559893117</v>
      </c>
      <c r="M89" s="88">
        <f>'Tabell 4.1'!M106/'Tabell 4.1'!$S106*100</f>
        <v>6.1748552768294491</v>
      </c>
      <c r="N89" s="88">
        <f>'Tabell 4.1'!N106/'Tabell 4.1'!$S106*100</f>
        <v>9.8263321953391713</v>
      </c>
      <c r="O89" s="88">
        <f>'Tabell 4.1'!O106/'Tabell 4.1'!$S106*100</f>
        <v>10.791153332343773</v>
      </c>
      <c r="P89" s="88">
        <f>'Tabell 4.1'!P106/'Tabell 4.1'!$S106*100</f>
        <v>5.5514323883033994</v>
      </c>
      <c r="Q89" s="88">
        <f>'Tabell 4.1'!Q106/'Tabell 4.1'!$S106*100</f>
        <v>4.0225619712038005</v>
      </c>
      <c r="R89" s="88">
        <f>'Tabell 4.1'!R106/'Tabell 4.1'!$S106*100</f>
        <v>11.05833457028351</v>
      </c>
      <c r="S89" s="88">
        <f>'Tabell 4.1'!S106/'Tabell 4.1'!$S106*100</f>
        <v>100</v>
      </c>
    </row>
    <row r="90" spans="1:38" ht="16.5" customHeight="1" x14ac:dyDescent="0.35">
      <c r="A90" s="380" t="s">
        <v>264</v>
      </c>
      <c r="B90" s="380"/>
      <c r="C90" s="87">
        <f>'Tabell 4.1'!C107</f>
        <v>0.02</v>
      </c>
      <c r="D90" s="88">
        <f>'Tabell 4.1'!D107/'Tabell 4.1'!$S107*100</f>
        <v>14.504456463776949</v>
      </c>
      <c r="E90" s="88">
        <f>'Tabell 4.1'!E107/'Tabell 4.1'!$S107*100</f>
        <v>12.417155481069551</v>
      </c>
      <c r="F90" s="88">
        <f>'Tabell 4.1'!F107/'Tabell 4.1'!$S107*100</f>
        <v>16.568903786089738</v>
      </c>
      <c r="G90" s="88">
        <f>'Tabell 4.1'!G107/'Tabell 4.1'!$S107*100</f>
        <v>3.6261141159442372</v>
      </c>
      <c r="H90" s="88">
        <f>'Tabell 4.1'!H107/'Tabell 4.1'!$S107*100</f>
        <v>5.7134150986516339</v>
      </c>
      <c r="I90" s="88">
        <f>'Tabell 4.1'!I107/'Tabell 4.1'!$S107*100</f>
        <v>2.6357888321779539</v>
      </c>
      <c r="J90" s="88">
        <f>'Tabell 4.1'!J107/'Tabell 4.1'!$S107*100</f>
        <v>4.6773824940961379</v>
      </c>
      <c r="K90" s="88">
        <f>'Tabell 4.1'!K107/'Tabell 4.1'!$S107*100</f>
        <v>4.1288946446255812</v>
      </c>
      <c r="L90" s="88">
        <f>'Tabell 4.1'!L107/'Tabell 4.1'!$S107*100</f>
        <v>4.2888702673878267</v>
      </c>
      <c r="M90" s="88">
        <f>'Tabell 4.1'!M107/'Tabell 4.1'!$S107*100</f>
        <v>4.8906833244457983</v>
      </c>
      <c r="N90" s="88">
        <f>'Tabell 4.1'!N107/'Tabell 4.1'!$S107*100</f>
        <v>4.5783499657195099</v>
      </c>
      <c r="O90" s="88">
        <f>'Tabell 4.1'!O107/'Tabell 4.1'!$S107*100</f>
        <v>6.8256265711891517</v>
      </c>
      <c r="P90" s="88">
        <f>'Tabell 4.1'!P107/'Tabell 4.1'!$S107*100</f>
        <v>6.6656509484269062</v>
      </c>
      <c r="Q90" s="88">
        <f>'Tabell 4.1'!Q107/'Tabell 4.1'!$S107*100</f>
        <v>3.9689190218633352</v>
      </c>
      <c r="R90" s="88">
        <f>'Tabell 4.1'!R107/'Tabell 4.1'!$S107*100</f>
        <v>4.5097889845356898</v>
      </c>
      <c r="S90" s="88">
        <f>'Tabell 4.1'!S107/'Tabell 4.1'!$S107*100</f>
        <v>100</v>
      </c>
    </row>
    <row r="91" spans="1:38" ht="16.5" customHeight="1" x14ac:dyDescent="0.35">
      <c r="A91" s="380" t="s">
        <v>265</v>
      </c>
      <c r="B91" s="380"/>
      <c r="C91" s="87">
        <f>'Tabell 4.1'!C108</f>
        <v>0.05</v>
      </c>
      <c r="D91" s="88">
        <f>'Tabell 4.1'!D108/'Tabell 4.1'!$S108*100</f>
        <v>11.0445322075446</v>
      </c>
      <c r="E91" s="88">
        <f>'Tabell 4.1'!E108/'Tabell 4.1'!$S108*100</f>
        <v>12.106768350810295</v>
      </c>
      <c r="F91" s="88">
        <f>'Tabell 4.1'!F108/'Tabell 4.1'!$S108*100</f>
        <v>6.7547323982023695</v>
      </c>
      <c r="G91" s="88">
        <f>'Tabell 4.1'!G108/'Tabell 4.1'!$S108*100</f>
        <v>6.9590085795996179</v>
      </c>
      <c r="H91" s="88">
        <f>'Tabell 4.1'!H108/'Tabell 4.1'!$S108*100</f>
        <v>8.1029551954242134</v>
      </c>
      <c r="I91" s="88">
        <f>'Tabell 4.1'!I108/'Tabell 4.1'!$S108*100</f>
        <v>2.4149984111852558</v>
      </c>
      <c r="J91" s="88">
        <f>'Tabell 4.1'!J108/'Tabell 4.1'!$S108*100</f>
        <v>3.0777611330518861</v>
      </c>
      <c r="K91" s="88">
        <f>'Tabell 4.1'!K108/'Tabell 4.1'!$S108*100</f>
        <v>4.4804575786463294</v>
      </c>
      <c r="L91" s="88">
        <f>'Tabell 4.1'!L108/'Tabell 4.1'!$S108*100</f>
        <v>6.0238776158699894</v>
      </c>
      <c r="M91" s="88">
        <f>'Tabell 4.1'!M108/'Tabell 4.1'!$S108*100</f>
        <v>5.479141132143992</v>
      </c>
      <c r="N91" s="88">
        <f>'Tabell 4.1'!N108/'Tabell 4.1'!$S108*100</f>
        <v>7.0225611693676511</v>
      </c>
      <c r="O91" s="88">
        <f>'Tabell 4.1'!O108/'Tabell 4.1'!$S108*100</f>
        <v>9.6327568205547234</v>
      </c>
      <c r="P91" s="88">
        <f>'Tabell 4.1'!P108/'Tabell 4.1'!$S108*100</f>
        <v>4.8799310000453948</v>
      </c>
      <c r="Q91" s="88">
        <f>'Tabell 4.1'!Q108/'Tabell 4.1'!$S108*100</f>
        <v>4.4940759907394794</v>
      </c>
      <c r="R91" s="88">
        <f>'Tabell 4.1'!R108/'Tabell 4.1'!$S108*100</f>
        <v>7.5264424168141995</v>
      </c>
      <c r="S91" s="88">
        <f>'Tabell 4.1'!S108/'Tabell 4.1'!$S108*100</f>
        <v>100</v>
      </c>
    </row>
    <row r="92" spans="1:38" ht="16.5" customHeight="1" x14ac:dyDescent="0.35">
      <c r="A92" s="380" t="s">
        <v>266</v>
      </c>
      <c r="B92" s="380"/>
      <c r="C92" s="87">
        <f>'Tabell 4.1'!C109</f>
        <v>0.05</v>
      </c>
      <c r="D92" s="88">
        <f>'Tabell 4.1'!D109/'Tabell 4.1'!$S109*100</f>
        <v>12.698412698412698</v>
      </c>
      <c r="E92" s="88">
        <f>'Tabell 4.1'!E109/'Tabell 4.1'!$S109*100</f>
        <v>13.611111111111111</v>
      </c>
      <c r="F92" s="88">
        <f>'Tabell 4.1'!F109/'Tabell 4.1'!$S109*100</f>
        <v>7.242063492063493</v>
      </c>
      <c r="G92" s="88">
        <f>'Tabell 4.1'!G109/'Tabell 4.1'!$S109*100</f>
        <v>9.325396825396826</v>
      </c>
      <c r="H92" s="88">
        <f>'Tabell 4.1'!H109/'Tabell 4.1'!$S109*100</f>
        <v>11.845238095238095</v>
      </c>
      <c r="I92" s="88">
        <f>'Tabell 4.1'!I109/'Tabell 4.1'!$S109*100</f>
        <v>3.5912698412698409</v>
      </c>
      <c r="J92" s="88">
        <f>'Tabell 4.1'!J109/'Tabell 4.1'!$S109*100</f>
        <v>4.0476190476190474</v>
      </c>
      <c r="K92" s="88">
        <f>'Tabell 4.1'!K109/'Tabell 4.1'!$S109*100</f>
        <v>4.6428571428571432</v>
      </c>
      <c r="L92" s="88">
        <f>'Tabell 4.1'!L109/'Tabell 4.1'!$S109*100</f>
        <v>5.6349206349206353</v>
      </c>
      <c r="M92" s="88">
        <f>'Tabell 4.1'!M109/'Tabell 4.1'!$S109*100</f>
        <v>3.0158730158730158</v>
      </c>
      <c r="N92" s="88">
        <f>'Tabell 4.1'!N109/'Tabell 4.1'!$S109*100</f>
        <v>4.4047619047619051</v>
      </c>
      <c r="O92" s="88">
        <f>'Tabell 4.1'!O109/'Tabell 4.1'!$S109*100</f>
        <v>6.746031746031746</v>
      </c>
      <c r="P92" s="88">
        <f>'Tabell 4.1'!P109/'Tabell 4.1'!$S109*100</f>
        <v>3.6309523809523814</v>
      </c>
      <c r="Q92" s="88">
        <f>'Tabell 4.1'!Q109/'Tabell 4.1'!$S109*100</f>
        <v>4.9404761904761907</v>
      </c>
      <c r="R92" s="88">
        <f>'Tabell 4.1'!R109/'Tabell 4.1'!$S109*100</f>
        <v>4.6230158730158735</v>
      </c>
      <c r="S92" s="88">
        <f>'Tabell 4.1'!S109/'Tabell 4.1'!$S109*100</f>
        <v>100</v>
      </c>
    </row>
    <row r="93" spans="1:38" ht="16.5" customHeight="1" x14ac:dyDescent="0.35">
      <c r="A93" s="380" t="s">
        <v>267</v>
      </c>
      <c r="B93" s="380"/>
      <c r="C93" s="87">
        <f>'Tabell 4.1'!C110</f>
        <v>0.12</v>
      </c>
      <c r="D93" s="88">
        <f>'Tabell 4.1'!D110/'Tabell 4.1'!$S110*100</f>
        <v>16.865671641791042</v>
      </c>
      <c r="E93" s="88">
        <f>'Tabell 4.1'!E110/'Tabell 4.1'!$S110*100</f>
        <v>9.2537313432835813</v>
      </c>
      <c r="F93" s="88">
        <f>'Tabell 4.1'!F110/'Tabell 4.1'!$S110*100</f>
        <v>7.1641791044776122</v>
      </c>
      <c r="G93" s="88">
        <f>'Tabell 4.1'!G110/'Tabell 4.1'!$S110*100</f>
        <v>2.0895522388059704</v>
      </c>
      <c r="H93" s="88">
        <f>'Tabell 4.1'!H110/'Tabell 4.1'!$S110*100</f>
        <v>3.1343283582089549</v>
      </c>
      <c r="I93" s="88">
        <f>'Tabell 4.1'!I110/'Tabell 4.1'!$S110*100</f>
        <v>1.3432835820895521</v>
      </c>
      <c r="J93" s="88">
        <f>'Tabell 4.1'!J110/'Tabell 4.1'!$S110*100</f>
        <v>2.3880597014925375</v>
      </c>
      <c r="K93" s="88">
        <f>'Tabell 4.1'!K110/'Tabell 4.1'!$S110*100</f>
        <v>1.9402985074626864</v>
      </c>
      <c r="L93" s="88">
        <f>'Tabell 4.1'!L110/'Tabell 4.1'!$S110*100</f>
        <v>8.0597014925373127</v>
      </c>
      <c r="M93" s="88">
        <f>'Tabell 4.1'!M110/'Tabell 4.1'!$S110*100</f>
        <v>5.3731343283582085</v>
      </c>
      <c r="N93" s="88">
        <f>'Tabell 4.1'!N110/'Tabell 4.1'!$S110*100</f>
        <v>9.7014925373134329</v>
      </c>
      <c r="O93" s="88">
        <f>'Tabell 4.1'!O110/'Tabell 4.1'!$S110*100</f>
        <v>12.238805970149254</v>
      </c>
      <c r="P93" s="88">
        <f>'Tabell 4.1'!P110/'Tabell 4.1'!$S110*100</f>
        <v>4.0298507462686564</v>
      </c>
      <c r="Q93" s="88">
        <f>'Tabell 4.1'!Q110/'Tabell 4.1'!$S110*100</f>
        <v>2.5373134328358207</v>
      </c>
      <c r="R93" s="88">
        <f>'Tabell 4.1'!R110/'Tabell 4.1'!$S110*100</f>
        <v>13.880597014925373</v>
      </c>
      <c r="S93" s="88">
        <f>'Tabell 4.1'!S110/'Tabell 4.1'!$S110*100</f>
        <v>100</v>
      </c>
    </row>
    <row r="94" spans="1:38" ht="16.5" customHeight="1" thickBot="1" x14ac:dyDescent="0.4">
      <c r="A94" s="377" t="s">
        <v>268</v>
      </c>
      <c r="B94" s="377"/>
      <c r="C94" s="218" t="s">
        <v>202</v>
      </c>
      <c r="D94" s="219">
        <f>SUMPRODUCT($C85:$C93,D85:D93)</f>
        <v>13.588075949216721</v>
      </c>
      <c r="E94" s="219">
        <f t="shared" ref="E94:R94" si="57">SUMPRODUCT($C85:$C93,E85:E93)</f>
        <v>11.598580747226379</v>
      </c>
      <c r="F94" s="219">
        <f t="shared" si="57"/>
        <v>7.6013782860849899</v>
      </c>
      <c r="G94" s="219">
        <f t="shared" si="57"/>
        <v>6.1211975432978587</v>
      </c>
      <c r="H94" s="219">
        <f t="shared" si="57"/>
        <v>6.7346829713035561</v>
      </c>
      <c r="I94" s="219">
        <f t="shared" si="57"/>
        <v>1.9509868429329666</v>
      </c>
      <c r="J94" s="219">
        <f t="shared" si="57"/>
        <v>2.4733724734177756</v>
      </c>
      <c r="K94" s="219">
        <f t="shared" si="57"/>
        <v>3.4125878783668315</v>
      </c>
      <c r="L94" s="219">
        <f t="shared" si="57"/>
        <v>6.6140027458763608</v>
      </c>
      <c r="M94" s="219">
        <f t="shared" si="57"/>
        <v>5.3297346358327928</v>
      </c>
      <c r="N94" s="219">
        <f t="shared" si="57"/>
        <v>8.3029300702058215</v>
      </c>
      <c r="O94" s="219">
        <f t="shared" si="57"/>
        <v>9.8837437686747798</v>
      </c>
      <c r="P94" s="219">
        <f t="shared" si="57"/>
        <v>4.2879482889328289</v>
      </c>
      <c r="Q94" s="219">
        <f t="shared" si="57"/>
        <v>3.1049356445935277</v>
      </c>
      <c r="R94" s="219">
        <f t="shared" si="57"/>
        <v>8.9958421540368061</v>
      </c>
      <c r="S94" s="219">
        <f>SUM(D94:R94)</f>
        <v>99.999999999999986</v>
      </c>
      <c r="U94" s="84"/>
      <c r="V94" s="84"/>
      <c r="W94" s="84"/>
      <c r="X94" s="84"/>
      <c r="Y94" s="84"/>
      <c r="Z94" s="84"/>
      <c r="AA94" s="84"/>
      <c r="AB94" s="84"/>
      <c r="AC94" s="84"/>
      <c r="AD94" s="84"/>
      <c r="AE94" s="84"/>
      <c r="AF94" s="84"/>
      <c r="AG94" s="84"/>
      <c r="AH94" s="84"/>
      <c r="AI94" s="84"/>
      <c r="AJ94" s="84"/>
      <c r="AK94" s="84"/>
      <c r="AL94" s="84"/>
    </row>
    <row r="95" spans="1:38" ht="16.5" customHeight="1" x14ac:dyDescent="0.35">
      <c r="A95" s="378"/>
      <c r="B95" s="378"/>
      <c r="C95" s="79"/>
      <c r="D95" s="17"/>
      <c r="E95" s="17"/>
      <c r="F95" s="17"/>
      <c r="G95" s="17"/>
      <c r="H95" s="17"/>
      <c r="I95" s="17"/>
      <c r="J95" s="17"/>
      <c r="K95" s="17"/>
      <c r="L95" s="17"/>
      <c r="M95" s="17"/>
      <c r="N95" s="17"/>
      <c r="O95" s="17"/>
      <c r="P95" s="17"/>
      <c r="Q95" s="17"/>
      <c r="R95" s="17"/>
      <c r="S95" s="17"/>
    </row>
    <row r="96" spans="1:38" ht="16.5" customHeight="1" x14ac:dyDescent="0.35">
      <c r="A96" s="379" t="s">
        <v>268</v>
      </c>
      <c r="B96" s="379"/>
      <c r="C96" s="89">
        <f>'Tabell 4.1'!C113</f>
        <v>0.8</v>
      </c>
      <c r="D96" s="90">
        <f>D94</f>
        <v>13.588075949216721</v>
      </c>
      <c r="E96" s="90">
        <f t="shared" ref="E96:S96" si="58">E94</f>
        <v>11.598580747226379</v>
      </c>
      <c r="F96" s="90">
        <f t="shared" si="58"/>
        <v>7.6013782860849899</v>
      </c>
      <c r="G96" s="90">
        <f t="shared" si="58"/>
        <v>6.1211975432978587</v>
      </c>
      <c r="H96" s="90">
        <f t="shared" si="58"/>
        <v>6.7346829713035561</v>
      </c>
      <c r="I96" s="90">
        <f>I94</f>
        <v>1.9509868429329666</v>
      </c>
      <c r="J96" s="90">
        <f t="shared" si="58"/>
        <v>2.4733724734177756</v>
      </c>
      <c r="K96" s="90">
        <f t="shared" si="58"/>
        <v>3.4125878783668315</v>
      </c>
      <c r="L96" s="90">
        <f t="shared" si="58"/>
        <v>6.6140027458763608</v>
      </c>
      <c r="M96" s="90">
        <f t="shared" si="58"/>
        <v>5.3297346358327928</v>
      </c>
      <c r="N96" s="90">
        <f t="shared" si="58"/>
        <v>8.3029300702058215</v>
      </c>
      <c r="O96" s="90">
        <f t="shared" si="58"/>
        <v>9.8837437686747798</v>
      </c>
      <c r="P96" s="90">
        <f t="shared" si="58"/>
        <v>4.2879482889328289</v>
      </c>
      <c r="Q96" s="90">
        <f t="shared" si="58"/>
        <v>3.1049356445935277</v>
      </c>
      <c r="R96" s="90">
        <f t="shared" si="58"/>
        <v>8.9958421540368061</v>
      </c>
      <c r="S96" s="90">
        <f t="shared" si="58"/>
        <v>99.999999999999986</v>
      </c>
    </row>
    <row r="97" spans="1:38" ht="16.5" customHeight="1" x14ac:dyDescent="0.35">
      <c r="A97" s="380" t="str">
        <f>'Tabell 4.1'!A114:B114</f>
        <v>Regnskapsandeler 2023, FO4C</v>
      </c>
      <c r="B97" s="380"/>
      <c r="C97" s="89">
        <f>'Tabell 4.1'!C114</f>
        <v>0.2</v>
      </c>
      <c r="D97" s="90">
        <f>'Tabell 4.1'!D114</f>
        <v>12.246704325364249</v>
      </c>
      <c r="E97" s="90">
        <f>'Tabell 4.1'!E114</f>
        <v>12.103065483027985</v>
      </c>
      <c r="F97" s="90">
        <f>'Tabell 4.1'!F114</f>
        <v>7.2821439505606351</v>
      </c>
      <c r="G97" s="90">
        <f>'Tabell 4.1'!G114</f>
        <v>6.5056061833472789</v>
      </c>
      <c r="H97" s="90">
        <f>'Tabell 4.1'!H114</f>
        <v>5.054268508008418</v>
      </c>
      <c r="I97" s="90">
        <f>'Tabell 4.1'!I114</f>
        <v>2.5907578561740006</v>
      </c>
      <c r="J97" s="90">
        <f>'Tabell 4.1'!J114</f>
        <v>3.1504303953408272</v>
      </c>
      <c r="K97" s="90">
        <f>'Tabell 4.1'!K114</f>
        <v>4.4226897440869433</v>
      </c>
      <c r="L97" s="90">
        <f>'Tabell 4.1'!L114</f>
        <v>6.6831130222147204</v>
      </c>
      <c r="M97" s="90">
        <f>'Tabell 4.1'!M114</f>
        <v>5.5716287147930332</v>
      </c>
      <c r="N97" s="90">
        <f>'Tabell 4.1'!N114</f>
        <v>6.5529562999414068</v>
      </c>
      <c r="O97" s="90">
        <f>'Tabell 4.1'!O114</f>
        <v>9.0287378988464155</v>
      </c>
      <c r="P97" s="90">
        <f>'Tabell 4.1'!P114</f>
        <v>5.4498316293289051</v>
      </c>
      <c r="Q97" s="90">
        <f>'Tabell 4.1'!Q114</f>
        <v>3.2325250303290725</v>
      </c>
      <c r="R97" s="90">
        <f>'Tabell 4.1'!R114</f>
        <v>10.125540958636106</v>
      </c>
      <c r="S97" s="90">
        <v>100</v>
      </c>
    </row>
    <row r="98" spans="1:38" ht="16.5" customHeight="1" thickBot="1" x14ac:dyDescent="0.4">
      <c r="A98" s="377" t="s">
        <v>269</v>
      </c>
      <c r="B98" s="377"/>
      <c r="C98" s="218" t="s">
        <v>202</v>
      </c>
      <c r="D98" s="219">
        <f>SUMPRODUCT($C96:$C97,D96:D97)</f>
        <v>13.319801624446228</v>
      </c>
      <c r="E98" s="219">
        <f t="shared" ref="E98:R98" si="59">SUMPRODUCT($C96:$C97,E96:E97)</f>
        <v>11.699477694386701</v>
      </c>
      <c r="F98" s="219">
        <f t="shared" si="59"/>
        <v>7.5375314189801195</v>
      </c>
      <c r="G98" s="219">
        <f t="shared" si="59"/>
        <v>6.1980792713077433</v>
      </c>
      <c r="H98" s="219">
        <f t="shared" si="59"/>
        <v>6.3986000786445283</v>
      </c>
      <c r="I98" s="219">
        <f>SUMPRODUCT($C96:$C97,I96:I97)</f>
        <v>2.0789410455811739</v>
      </c>
      <c r="J98" s="219">
        <f t="shared" si="59"/>
        <v>2.608784057802386</v>
      </c>
      <c r="K98" s="219">
        <f t="shared" si="59"/>
        <v>3.614608251510854</v>
      </c>
      <c r="L98" s="219">
        <f t="shared" si="59"/>
        <v>6.6278248011440333</v>
      </c>
      <c r="M98" s="219">
        <f t="shared" si="59"/>
        <v>5.3781134516248414</v>
      </c>
      <c r="N98" s="219">
        <f t="shared" si="59"/>
        <v>7.9529353161529386</v>
      </c>
      <c r="O98" s="219">
        <f t="shared" si="59"/>
        <v>9.7127425947091073</v>
      </c>
      <c r="P98" s="219">
        <f t="shared" si="59"/>
        <v>4.5203249570120443</v>
      </c>
      <c r="Q98" s="219">
        <f t="shared" si="59"/>
        <v>3.1304535217406366</v>
      </c>
      <c r="R98" s="219">
        <f t="shared" si="59"/>
        <v>9.2217819149566669</v>
      </c>
      <c r="S98" s="219">
        <v>100.00000000000003</v>
      </c>
      <c r="U98" s="84"/>
      <c r="V98" s="84"/>
      <c r="W98" s="84"/>
      <c r="X98" s="84"/>
      <c r="Y98" s="84"/>
      <c r="Z98" s="84"/>
      <c r="AA98" s="84"/>
      <c r="AB98" s="84"/>
      <c r="AC98" s="84"/>
      <c r="AD98" s="84"/>
      <c r="AE98" s="84"/>
      <c r="AF98" s="84"/>
      <c r="AG98" s="84"/>
      <c r="AH98" s="84"/>
      <c r="AI98" s="84"/>
      <c r="AJ98" s="84"/>
      <c r="AK98" s="84"/>
      <c r="AL98" s="84"/>
    </row>
    <row r="100" spans="1:38" x14ac:dyDescent="0.35">
      <c r="D100" s="96"/>
      <c r="E100" s="96"/>
      <c r="F100" s="96"/>
      <c r="G100" s="96"/>
      <c r="H100" s="96"/>
      <c r="I100" s="96"/>
      <c r="J100" s="96"/>
      <c r="K100" s="96"/>
      <c r="L100" s="97"/>
      <c r="M100" s="97"/>
      <c r="N100" s="97"/>
      <c r="O100" s="97"/>
      <c r="P100" s="97"/>
      <c r="Q100" s="97"/>
      <c r="R100" s="97"/>
      <c r="S100" s="97"/>
    </row>
    <row r="101" spans="1:38" x14ac:dyDescent="0.35">
      <c r="D101" s="97"/>
      <c r="E101" s="97"/>
      <c r="F101" s="97"/>
      <c r="G101" s="97"/>
      <c r="H101" s="97"/>
      <c r="I101" s="97"/>
      <c r="J101" s="97"/>
      <c r="K101" s="97"/>
      <c r="L101" s="97"/>
      <c r="M101" s="97"/>
      <c r="N101" s="97"/>
      <c r="O101" s="97"/>
      <c r="P101" s="97"/>
      <c r="Q101" s="97"/>
    </row>
  </sheetData>
  <mergeCells count="98">
    <mergeCell ref="A6:B6"/>
    <mergeCell ref="A7:B7"/>
    <mergeCell ref="A8:B8"/>
    <mergeCell ref="A1:B1"/>
    <mergeCell ref="A2:B2"/>
    <mergeCell ref="A3:B3"/>
    <mergeCell ref="A4:B4"/>
    <mergeCell ref="A5:B5"/>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34:B34"/>
    <mergeCell ref="A23:B23"/>
    <mergeCell ref="A24:B24"/>
    <mergeCell ref="A25:B25"/>
    <mergeCell ref="A26:B26"/>
    <mergeCell ref="A27:B27"/>
    <mergeCell ref="A28:B28"/>
    <mergeCell ref="A29:B29"/>
    <mergeCell ref="A30:B30"/>
    <mergeCell ref="A31:B31"/>
    <mergeCell ref="A32:B32"/>
    <mergeCell ref="A33:B33"/>
    <mergeCell ref="A46:B46"/>
    <mergeCell ref="A35:B35"/>
    <mergeCell ref="A36:B36"/>
    <mergeCell ref="A37:B37"/>
    <mergeCell ref="A38:B38"/>
    <mergeCell ref="A39:B39"/>
    <mergeCell ref="A40:B40"/>
    <mergeCell ref="A41:B41"/>
    <mergeCell ref="A42:B42"/>
    <mergeCell ref="A43:B43"/>
    <mergeCell ref="A44:B44"/>
    <mergeCell ref="A45:B45"/>
    <mergeCell ref="A58:B58"/>
    <mergeCell ref="A47:B47"/>
    <mergeCell ref="A48:B48"/>
    <mergeCell ref="A49:B49"/>
    <mergeCell ref="A50:B50"/>
    <mergeCell ref="A51:B51"/>
    <mergeCell ref="A52:B52"/>
    <mergeCell ref="A53:B53"/>
    <mergeCell ref="A54:B54"/>
    <mergeCell ref="A55:B55"/>
    <mergeCell ref="A56:B56"/>
    <mergeCell ref="A57:B57"/>
    <mergeCell ref="A70:B70"/>
    <mergeCell ref="A59:B59"/>
    <mergeCell ref="A60:B60"/>
    <mergeCell ref="A61:B61"/>
    <mergeCell ref="A62:B62"/>
    <mergeCell ref="A63:B63"/>
    <mergeCell ref="A64:B64"/>
    <mergeCell ref="A65:B65"/>
    <mergeCell ref="A66:B66"/>
    <mergeCell ref="A67:B67"/>
    <mergeCell ref="A68:B68"/>
    <mergeCell ref="A69:B69"/>
    <mergeCell ref="A81:B81"/>
    <mergeCell ref="A71:B71"/>
    <mergeCell ref="A72:B72"/>
    <mergeCell ref="A73:B73"/>
    <mergeCell ref="A74:B74"/>
    <mergeCell ref="A75:B75"/>
    <mergeCell ref="A76:B76"/>
    <mergeCell ref="A77:B77"/>
    <mergeCell ref="A78:B78"/>
    <mergeCell ref="A79:B79"/>
    <mergeCell ref="A80:B80"/>
    <mergeCell ref="A93:B93"/>
    <mergeCell ref="A82:B82"/>
    <mergeCell ref="A83:B83"/>
    <mergeCell ref="A84:B84"/>
    <mergeCell ref="A85:B85"/>
    <mergeCell ref="A86:B86"/>
    <mergeCell ref="A87:B87"/>
    <mergeCell ref="A88:B88"/>
    <mergeCell ref="A89:B89"/>
    <mergeCell ref="A90:B90"/>
    <mergeCell ref="A91:B91"/>
    <mergeCell ref="A92:B92"/>
    <mergeCell ref="A94:B94"/>
    <mergeCell ref="A95:B95"/>
    <mergeCell ref="A96:B96"/>
    <mergeCell ref="A97:B97"/>
    <mergeCell ref="A98:B98"/>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W151"/>
  <sheetViews>
    <sheetView zoomScale="70" zoomScaleNormal="70" zoomScaleSheetLayoutView="40" zoomScalePageLayoutView="40" workbookViewId="0">
      <selection activeCell="D116" sqref="D116"/>
    </sheetView>
  </sheetViews>
  <sheetFormatPr baseColWidth="10" defaultColWidth="11.42578125" defaultRowHeight="15.75" x14ac:dyDescent="0.35"/>
  <cols>
    <col min="1" max="1" width="25.140625" style="18" customWidth="1"/>
    <col min="2" max="2" width="34.7109375" style="18" customWidth="1"/>
    <col min="3" max="3" width="14" style="18" customWidth="1"/>
    <col min="4" max="19" width="13.28515625" style="18" customWidth="1"/>
    <col min="20" max="16384" width="11.42578125" style="18"/>
  </cols>
  <sheetData>
    <row r="1" spans="1:23" ht="16.5" customHeight="1" x14ac:dyDescent="0.35">
      <c r="A1" s="368" t="s">
        <v>7</v>
      </c>
      <c r="B1" s="368"/>
      <c r="C1" s="17"/>
      <c r="D1" s="17"/>
      <c r="E1" s="17"/>
      <c r="F1" s="17"/>
      <c r="G1" s="17"/>
      <c r="H1" s="17"/>
      <c r="I1" s="17"/>
      <c r="J1" s="17"/>
      <c r="K1" s="17"/>
      <c r="L1" s="17"/>
      <c r="M1" s="17"/>
      <c r="N1" s="17"/>
      <c r="O1" s="17"/>
      <c r="P1" s="17"/>
      <c r="Q1" s="17"/>
      <c r="R1" s="17"/>
      <c r="S1" s="17"/>
    </row>
    <row r="2" spans="1:23" ht="54.75" customHeight="1" x14ac:dyDescent="0.35">
      <c r="A2" s="369"/>
      <c r="B2" s="369"/>
      <c r="C2" s="46" t="s">
        <v>198</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23" ht="16.5" customHeight="1" thickBot="1" x14ac:dyDescent="0.4">
      <c r="A3" s="422"/>
      <c r="B3" s="422"/>
      <c r="C3" s="98"/>
      <c r="D3" s="52"/>
      <c r="E3" s="75"/>
      <c r="F3" s="75"/>
      <c r="G3" s="75"/>
      <c r="H3" s="52"/>
      <c r="I3" s="52"/>
      <c r="J3" s="52"/>
      <c r="K3" s="52"/>
      <c r="L3" s="52"/>
      <c r="M3" s="52"/>
      <c r="N3" s="52"/>
      <c r="O3" s="52"/>
      <c r="P3" s="52"/>
      <c r="Q3" s="52"/>
      <c r="R3" s="52"/>
      <c r="S3" s="52"/>
    </row>
    <row r="4" spans="1:23" ht="16.5" customHeight="1" x14ac:dyDescent="0.35">
      <c r="A4" s="375" t="str">
        <f>'Tabell 2.1'!A12</f>
        <v>FO1 Administrasjon og fellestjenester</v>
      </c>
      <c r="B4" s="375"/>
      <c r="C4" s="156"/>
      <c r="D4" s="156"/>
      <c r="E4" s="156"/>
      <c r="F4" s="156"/>
      <c r="G4" s="156"/>
      <c r="H4" s="156"/>
      <c r="I4" s="156"/>
      <c r="J4" s="156"/>
      <c r="K4" s="156"/>
      <c r="L4" s="156"/>
      <c r="M4" s="156"/>
      <c r="N4" s="156"/>
      <c r="O4" s="156"/>
      <c r="P4" s="156"/>
      <c r="Q4" s="156"/>
      <c r="R4" s="156"/>
      <c r="S4" s="156"/>
    </row>
    <row r="5" spans="1:23" ht="16.5" customHeight="1" x14ac:dyDescent="0.35">
      <c r="A5" s="402" t="s">
        <v>199</v>
      </c>
      <c r="B5" s="402"/>
      <c r="C5" s="77">
        <v>0.5</v>
      </c>
      <c r="D5" s="320">
        <v>6.666666666666667</v>
      </c>
      <c r="E5" s="320">
        <v>6.666666666666667</v>
      </c>
      <c r="F5" s="320">
        <v>6.666666666666667</v>
      </c>
      <c r="G5" s="320">
        <v>6.666666666666667</v>
      </c>
      <c r="H5" s="320">
        <v>6.666666666666667</v>
      </c>
      <c r="I5" s="320">
        <v>6.666666666666667</v>
      </c>
      <c r="J5" s="320">
        <v>6.666666666666667</v>
      </c>
      <c r="K5" s="320">
        <v>6.666666666666667</v>
      </c>
      <c r="L5" s="320">
        <v>6.666666666666667</v>
      </c>
      <c r="M5" s="320">
        <v>6.666666666666667</v>
      </c>
      <c r="N5" s="320">
        <v>6.666666666666667</v>
      </c>
      <c r="O5" s="320">
        <v>6.666666666666667</v>
      </c>
      <c r="P5" s="320">
        <v>6.666666666666667</v>
      </c>
      <c r="Q5" s="320">
        <v>6.666666666666667</v>
      </c>
      <c r="R5" s="320">
        <v>6.666666666666667</v>
      </c>
      <c r="S5" s="99">
        <f>SUM(D5:R5)</f>
        <v>100.00000000000001</v>
      </c>
    </row>
    <row r="6" spans="1:23" ht="16.5" customHeight="1" x14ac:dyDescent="0.35">
      <c r="A6" s="402" t="s">
        <v>270</v>
      </c>
      <c r="B6" s="402"/>
      <c r="C6" s="77">
        <v>0.5</v>
      </c>
      <c r="D6" s="321">
        <v>2314.0445986757409</v>
      </c>
      <c r="E6" s="321">
        <v>2038.319736081063</v>
      </c>
      <c r="F6" s="321">
        <v>1694.9907153260106</v>
      </c>
      <c r="G6" s="321">
        <v>1254.2931650004932</v>
      </c>
      <c r="H6" s="321">
        <v>1826.862143506934</v>
      </c>
      <c r="I6" s="321">
        <v>1424.8729037403104</v>
      </c>
      <c r="J6" s="321">
        <v>1952.9191699216128</v>
      </c>
      <c r="K6" s="321">
        <v>2072.1419603599575</v>
      </c>
      <c r="L6" s="321">
        <v>1541.5216139131039</v>
      </c>
      <c r="M6" s="321">
        <v>1390.5063185495724</v>
      </c>
      <c r="N6" s="321">
        <v>1726.4769019942846</v>
      </c>
      <c r="O6" s="321">
        <v>2458.1475432763532</v>
      </c>
      <c r="P6" s="321">
        <v>2288.3545093108414</v>
      </c>
      <c r="Q6" s="321">
        <v>2115.5355894513555</v>
      </c>
      <c r="R6" s="321">
        <v>1878.7028485637961</v>
      </c>
      <c r="S6" s="101">
        <f t="shared" ref="S6" si="0">SUM(D6:R6)</f>
        <v>27977.68971767143</v>
      </c>
    </row>
    <row r="7" spans="1:23" ht="16.5" customHeight="1" thickBot="1" x14ac:dyDescent="0.4">
      <c r="A7" s="421" t="s">
        <v>201</v>
      </c>
      <c r="B7" s="421"/>
      <c r="C7" s="220" t="s">
        <v>202</v>
      </c>
      <c r="D7" s="205">
        <f t="shared" ref="D7:R7" si="1">(D5/$S$5*$C$5+D6/$S$6*$C$6)*100</f>
        <v>7.4688509940609284</v>
      </c>
      <c r="E7" s="205">
        <f t="shared" si="1"/>
        <v>6.9760925401337577</v>
      </c>
      <c r="F7" s="205">
        <f t="shared" si="1"/>
        <v>6.3625161079485846</v>
      </c>
      <c r="G7" s="205">
        <f t="shared" si="1"/>
        <v>5.5749286502766209</v>
      </c>
      <c r="H7" s="205">
        <f t="shared" si="1"/>
        <v>6.5981885839672714</v>
      </c>
      <c r="I7" s="205">
        <f t="shared" si="1"/>
        <v>5.8797782294612713</v>
      </c>
      <c r="J7" s="205">
        <f t="shared" si="1"/>
        <v>6.823469920072478</v>
      </c>
      <c r="K7" s="205">
        <f t="shared" si="1"/>
        <v>7.0365375315183236</v>
      </c>
      <c r="L7" s="205">
        <f t="shared" si="1"/>
        <v>6.0882456035545571</v>
      </c>
      <c r="M7" s="205">
        <f t="shared" si="1"/>
        <v>5.8183603898584701</v>
      </c>
      <c r="N7" s="205">
        <f t="shared" si="1"/>
        <v>6.4187862771191053</v>
      </c>
      <c r="O7" s="205">
        <f t="shared" si="1"/>
        <v>7.7263828811730964</v>
      </c>
      <c r="P7" s="205">
        <f t="shared" si="1"/>
        <v>7.4229392521977804</v>
      </c>
      <c r="Q7" s="205">
        <f t="shared" si="1"/>
        <v>7.1140879467407601</v>
      </c>
      <c r="R7" s="205">
        <f t="shared" si="1"/>
        <v>6.6908350919169939</v>
      </c>
      <c r="S7" s="205">
        <f>SUM(D7:R7)</f>
        <v>100</v>
      </c>
    </row>
    <row r="8" spans="1:23" ht="16.5" customHeight="1" thickBot="1" x14ac:dyDescent="0.4">
      <c r="A8" s="356"/>
      <c r="B8" s="356"/>
      <c r="C8" s="17"/>
      <c r="D8" s="17"/>
      <c r="E8" s="17"/>
      <c r="F8" s="17"/>
      <c r="G8" s="17"/>
      <c r="H8" s="17"/>
      <c r="I8" s="17"/>
      <c r="J8" s="17"/>
      <c r="K8" s="17"/>
      <c r="L8" s="17"/>
      <c r="M8" s="17"/>
      <c r="N8" s="17"/>
      <c r="O8" s="17"/>
      <c r="P8" s="17"/>
      <c r="Q8" s="17"/>
      <c r="R8" s="17"/>
      <c r="S8" s="17"/>
    </row>
    <row r="9" spans="1:23" ht="16.5" customHeight="1" x14ac:dyDescent="0.35">
      <c r="A9" s="366" t="str">
        <f>'Tabell 3.1'!A9</f>
        <v xml:space="preserve">FO2A Barnehage - kommunale </v>
      </c>
      <c r="B9" s="366"/>
      <c r="C9" s="196"/>
      <c r="D9" s="196"/>
      <c r="E9" s="196"/>
      <c r="F9" s="196"/>
      <c r="G9" s="196"/>
      <c r="H9" s="196"/>
      <c r="I9" s="196"/>
      <c r="J9" s="196"/>
      <c r="K9" s="196"/>
      <c r="L9" s="196"/>
      <c r="M9" s="196"/>
      <c r="N9" s="196"/>
      <c r="O9" s="196"/>
      <c r="P9" s="196"/>
      <c r="Q9" s="196"/>
      <c r="R9" s="196"/>
      <c r="S9" s="196"/>
    </row>
    <row r="10" spans="1:23" ht="16.5" customHeight="1" x14ac:dyDescent="0.35">
      <c r="A10" s="402" t="s">
        <v>271</v>
      </c>
      <c r="B10" s="402"/>
      <c r="C10" s="81">
        <f>S10/(S10+S11)</f>
        <v>0.56300325187345646</v>
      </c>
      <c r="D10" s="105">
        <f>'Tabell 4.5-4.7'!D54</f>
        <v>1719.81</v>
      </c>
      <c r="E10" s="105">
        <f>'Tabell 4.5-4.7'!E54</f>
        <v>1717.84</v>
      </c>
      <c r="F10" s="105">
        <f>'Tabell 4.5-4.7'!F54</f>
        <v>1386.8799999999999</v>
      </c>
      <c r="G10" s="105">
        <f>'Tabell 4.5-4.7'!G54</f>
        <v>695.41</v>
      </c>
      <c r="H10" s="105">
        <f>'Tabell 4.5-4.7'!H54</f>
        <v>770.27</v>
      </c>
      <c r="I10" s="105">
        <f>'Tabell 4.5-4.7'!I54</f>
        <v>908.17</v>
      </c>
      <c r="J10" s="105">
        <f>'Tabell 4.5-4.7'!J54</f>
        <v>937.72</v>
      </c>
      <c r="K10" s="105">
        <f>'Tabell 4.5-4.7'!K54</f>
        <v>961.36</v>
      </c>
      <c r="L10" s="105">
        <f>'Tabell 4.5-4.7'!L54</f>
        <v>921.96</v>
      </c>
      <c r="M10" s="105">
        <f>'Tabell 4.5-4.7'!M54</f>
        <v>713.14</v>
      </c>
      <c r="N10" s="105">
        <f>'Tabell 4.5-4.7'!N54</f>
        <v>722.99</v>
      </c>
      <c r="O10" s="105">
        <f>'Tabell 4.5-4.7'!O54</f>
        <v>914.08</v>
      </c>
      <c r="P10" s="105">
        <f>'Tabell 4.5-4.7'!P54</f>
        <v>1404.61</v>
      </c>
      <c r="Q10" s="105">
        <f>'Tabell 4.5-4.7'!Q54</f>
        <v>1272.6199999999999</v>
      </c>
      <c r="R10" s="105">
        <f>'Tabell 4.5-4.7'!R54</f>
        <v>754.51</v>
      </c>
      <c r="S10" s="105">
        <f>SUM(D10:R10)</f>
        <v>15801.369999999997</v>
      </c>
      <c r="T10" s="29"/>
    </row>
    <row r="11" spans="1:23" ht="16.5" customHeight="1" x14ac:dyDescent="0.35">
      <c r="A11" s="402" t="s">
        <v>272</v>
      </c>
      <c r="B11" s="402"/>
      <c r="C11" s="81">
        <f>1-C10</f>
        <v>0.43699674812654354</v>
      </c>
      <c r="D11" s="105">
        <f>'Tabell 4.5-4.7'!D55</f>
        <v>951.82222222222219</v>
      </c>
      <c r="E11" s="105">
        <f>'Tabell 4.5-4.7'!E55</f>
        <v>1044</v>
      </c>
      <c r="F11" s="105">
        <f>'Tabell 4.5-4.7'!F55</f>
        <v>688</v>
      </c>
      <c r="G11" s="105">
        <f>'Tabell 4.5-4.7'!G55</f>
        <v>418</v>
      </c>
      <c r="H11" s="105">
        <f>'Tabell 4.5-4.7'!H55</f>
        <v>427</v>
      </c>
      <c r="I11" s="105">
        <f>'Tabell 4.5-4.7'!I55</f>
        <v>688</v>
      </c>
      <c r="J11" s="105">
        <f>'Tabell 4.5-4.7'!J55</f>
        <v>676</v>
      </c>
      <c r="K11" s="105">
        <f>'Tabell 4.5-4.7'!K55</f>
        <v>894</v>
      </c>
      <c r="L11" s="105">
        <f>'Tabell 4.5-4.7'!L55</f>
        <v>772.02222222222224</v>
      </c>
      <c r="M11" s="105">
        <f>'Tabell 4.5-4.7'!M55</f>
        <v>747</v>
      </c>
      <c r="N11" s="105">
        <f>'Tabell 4.5-4.7'!N55</f>
        <v>931</v>
      </c>
      <c r="O11" s="105">
        <f>'Tabell 4.5-4.7'!O55</f>
        <v>929</v>
      </c>
      <c r="P11" s="105">
        <f>'Tabell 4.5-4.7'!P55</f>
        <v>1208</v>
      </c>
      <c r="Q11" s="105">
        <f>'Tabell 4.5-4.7'!Q55</f>
        <v>1117</v>
      </c>
      <c r="R11" s="105">
        <f>'Tabell 4.5-4.7'!R55</f>
        <v>774</v>
      </c>
      <c r="S11" s="105">
        <f>SUM(D11:R11)</f>
        <v>12264.844444444443</v>
      </c>
      <c r="T11" s="29"/>
    </row>
    <row r="12" spans="1:23" ht="16.5" customHeight="1" x14ac:dyDescent="0.35">
      <c r="A12" s="414" t="str">
        <f>'Tabell 3.1'!A12</f>
        <v>Kriterienøkkel FO2A  - kommunale barnehager</v>
      </c>
      <c r="B12" s="414"/>
      <c r="C12" s="221" t="s">
        <v>202</v>
      </c>
      <c r="D12" s="222">
        <f>(D10/$S$10*$C$10+D11/$S$11*$C$11)*100</f>
        <v>9.5190330263832852</v>
      </c>
      <c r="E12" s="222">
        <f t="shared" ref="E12:R12" si="2">(E10/$S$10*$C$10+E11/$S$11*$C$11)*100</f>
        <v>9.8404435890950417</v>
      </c>
      <c r="F12" s="222">
        <f t="shared" si="2"/>
        <v>7.3928032015401044</v>
      </c>
      <c r="G12" s="222">
        <f t="shared" si="2"/>
        <v>3.9670829217240353</v>
      </c>
      <c r="H12" s="222">
        <f t="shared" si="2"/>
        <v>4.2658763345870225</v>
      </c>
      <c r="I12" s="222">
        <f t="shared" si="2"/>
        <v>5.687158142255103</v>
      </c>
      <c r="J12" s="222">
        <f t="shared" si="2"/>
        <v>5.7496888409880569</v>
      </c>
      <c r="K12" s="222">
        <f t="shared" si="2"/>
        <v>6.6106528319755595</v>
      </c>
      <c r="L12" s="222">
        <f t="shared" si="2"/>
        <v>6.0356633616384894</v>
      </c>
      <c r="M12" s="222">
        <f t="shared" si="2"/>
        <v>5.202482874526126</v>
      </c>
      <c r="N12" s="222">
        <f t="shared" si="2"/>
        <v>5.8931709628100508</v>
      </c>
      <c r="O12" s="222">
        <f t="shared" si="2"/>
        <v>6.5668991578763771</v>
      </c>
      <c r="P12" s="222">
        <f t="shared" si="2"/>
        <v>9.3087366847122208</v>
      </c>
      <c r="Q12" s="222">
        <f t="shared" si="2"/>
        <v>8.5142226955121583</v>
      </c>
      <c r="R12" s="222">
        <f t="shared" si="2"/>
        <v>5.4460853743763815</v>
      </c>
      <c r="S12" s="222">
        <f>SUM(D12:R12)</f>
        <v>100</v>
      </c>
      <c r="T12" s="29"/>
    </row>
    <row r="13" spans="1:23" ht="16.5" customHeight="1" thickBot="1" x14ac:dyDescent="0.4">
      <c r="A13" s="420"/>
      <c r="B13" s="420"/>
      <c r="C13" s="17"/>
      <c r="D13" s="17"/>
      <c r="E13" s="17"/>
      <c r="F13" s="17"/>
      <c r="G13" s="17"/>
      <c r="H13" s="17"/>
      <c r="I13" s="17"/>
      <c r="J13" s="17"/>
      <c r="K13" s="17"/>
      <c r="L13" s="17"/>
      <c r="M13" s="17"/>
      <c r="N13" s="17"/>
      <c r="O13" s="17"/>
      <c r="P13" s="17"/>
      <c r="Q13" s="17"/>
      <c r="R13" s="17"/>
      <c r="S13" s="17"/>
    </row>
    <row r="14" spans="1:23" ht="16.5" customHeight="1" x14ac:dyDescent="0.35">
      <c r="A14" s="366" t="str">
        <f>'Tabell 3.1'!A14</f>
        <v xml:space="preserve">FO2A Barnehage - ordinære private </v>
      </c>
      <c r="B14" s="366"/>
      <c r="C14" s="194"/>
      <c r="D14" s="194"/>
      <c r="E14" s="194"/>
      <c r="F14" s="194"/>
      <c r="G14" s="194"/>
      <c r="H14" s="194"/>
      <c r="I14" s="194"/>
      <c r="J14" s="194"/>
      <c r="K14" s="194"/>
      <c r="L14" s="194"/>
      <c r="M14" s="194"/>
      <c r="N14" s="194"/>
      <c r="O14" s="194"/>
      <c r="P14" s="194"/>
      <c r="Q14" s="194"/>
      <c r="R14" s="194"/>
      <c r="S14" s="194"/>
    </row>
    <row r="15" spans="1:23" ht="16.5" customHeight="1" x14ac:dyDescent="0.35">
      <c r="A15" s="402" t="s">
        <v>271</v>
      </c>
      <c r="B15" s="402"/>
      <c r="C15" s="81">
        <f>S15/(S15+S16)</f>
        <v>0.55791363315452813</v>
      </c>
      <c r="D15" s="105">
        <f>'Tabell 4.5-4.7'!D58</f>
        <v>926.68799999999999</v>
      </c>
      <c r="E15" s="105">
        <f>'Tabell 4.5-4.7'!E58</f>
        <v>671.84879999999998</v>
      </c>
      <c r="F15" s="105">
        <f>'Tabell 4.5-4.7'!F58</f>
        <v>818.57439999999997</v>
      </c>
      <c r="G15" s="105">
        <f>'Tabell 4.5-4.7'!G58</f>
        <v>992.75742222222209</v>
      </c>
      <c r="H15" s="105">
        <f>'Tabell 4.5-4.7'!H58</f>
        <v>743.28100000000006</v>
      </c>
      <c r="I15" s="105">
        <f>'Tabell 4.5-4.7'!I58</f>
        <v>612.00019999999995</v>
      </c>
      <c r="J15" s="105">
        <f>'Tabell 4.5-4.7'!J58</f>
        <v>1183.4577999999999</v>
      </c>
      <c r="K15" s="105">
        <f>'Tabell 4.5-4.7'!K58</f>
        <v>1612.0509999999999</v>
      </c>
      <c r="L15" s="105">
        <f>'Tabell 4.5-4.7'!L58</f>
        <v>488.44179999999994</v>
      </c>
      <c r="M15" s="105">
        <f>'Tabell 4.5-4.7'!M58</f>
        <v>75.293399999999991</v>
      </c>
      <c r="N15" s="105">
        <f>'Tabell 4.5-4.7'!N58</f>
        <v>108.11359999999999</v>
      </c>
      <c r="O15" s="105">
        <f>'Tabell 4.5-4.7'!O58</f>
        <v>799.26840000000004</v>
      </c>
      <c r="P15" s="105">
        <f>'Tabell 4.5-4.7'!P58</f>
        <v>484.58059999999995</v>
      </c>
      <c r="Q15" s="105">
        <f>'Tabell 4.5-4.7'!Q58</f>
        <v>762.58699999999999</v>
      </c>
      <c r="R15" s="105">
        <f>'Tabell 4.5-4.7'!R58</f>
        <v>534.7761999999999</v>
      </c>
      <c r="S15" s="105">
        <f>SUM(D15:R15)</f>
        <v>10813.719622222221</v>
      </c>
      <c r="T15" s="29"/>
    </row>
    <row r="16" spans="1:23" ht="16.5" customHeight="1" x14ac:dyDescent="0.35">
      <c r="A16" s="402" t="s">
        <v>272</v>
      </c>
      <c r="B16" s="402"/>
      <c r="C16" s="81">
        <f>1-C15</f>
        <v>0.44208636684547187</v>
      </c>
      <c r="D16" s="105">
        <f>'Tabell 4.5-4.7'!D59</f>
        <v>671.3</v>
      </c>
      <c r="E16" s="105">
        <f>'Tabell 4.5-4.7'!E59</f>
        <v>517.43999999999994</v>
      </c>
      <c r="F16" s="105">
        <f>'Tabell 4.5-4.7'!F59</f>
        <v>508.62</v>
      </c>
      <c r="G16" s="105">
        <f>'Tabell 4.5-4.7'!G59</f>
        <v>509.18622222222223</v>
      </c>
      <c r="H16" s="105">
        <f>'Tabell 4.5-4.7'!H59</f>
        <v>621.31999999999994</v>
      </c>
      <c r="I16" s="105">
        <f>'Tabell 4.5-4.7'!I59</f>
        <v>518.41999999999996</v>
      </c>
      <c r="J16" s="105">
        <f>'Tabell 4.5-4.7'!J59</f>
        <v>1125.04</v>
      </c>
      <c r="K16" s="105">
        <f>'Tabell 4.5-4.7'!K59</f>
        <v>1158.3599999999999</v>
      </c>
      <c r="L16" s="105">
        <f>'Tabell 4.5-4.7'!L59</f>
        <v>412.58</v>
      </c>
      <c r="M16" s="105">
        <f>'Tabell 4.5-4.7'!M59</f>
        <v>79.38</v>
      </c>
      <c r="N16" s="105">
        <f>'Tabell 4.5-4.7'!N59</f>
        <v>119.56</v>
      </c>
      <c r="O16" s="105">
        <f>'Tabell 4.5-4.7'!O59</f>
        <v>690.9</v>
      </c>
      <c r="P16" s="105">
        <f>'Tabell 4.5-4.7'!P59</f>
        <v>423.36</v>
      </c>
      <c r="Q16" s="105">
        <f>'Tabell 4.5-4.7'!Q59</f>
        <v>725.19999999999993</v>
      </c>
      <c r="R16" s="105">
        <f>'Tabell 4.5-4.7'!R59</f>
        <v>488.03999999999996</v>
      </c>
      <c r="S16" s="105">
        <f>SUM(D16:R16)</f>
        <v>8568.7062222222212</v>
      </c>
      <c r="T16" s="29"/>
      <c r="W16" s="291"/>
    </row>
    <row r="17" spans="1:20" ht="16.5" customHeight="1" x14ac:dyDescent="0.35">
      <c r="A17" s="414" t="str">
        <f>'Tabell 3.1'!A17</f>
        <v>Kriterienøkkel FO2A - ordinære private barnehager</v>
      </c>
      <c r="B17" s="414"/>
      <c r="C17" s="221" t="s">
        <v>202</v>
      </c>
      <c r="D17" s="222">
        <f>(D15/$S$15*$C$15+D16/$S$16*$C$16)*100</f>
        <v>8.2445201277941642</v>
      </c>
      <c r="E17" s="222">
        <f t="shared" ref="E17:R17" si="3">(E15/$S$15*$C$15+E16/$S$16*$C$16)*100</f>
        <v>6.135913066531268</v>
      </c>
      <c r="F17" s="222">
        <f t="shared" si="3"/>
        <v>6.8474112097811108</v>
      </c>
      <c r="G17" s="222">
        <f t="shared" si="3"/>
        <v>7.7489972436806411</v>
      </c>
      <c r="H17" s="222">
        <f t="shared" si="3"/>
        <v>7.0404035642996341</v>
      </c>
      <c r="I17" s="222">
        <f t="shared" si="3"/>
        <v>5.8321915382124914</v>
      </c>
      <c r="J17" s="222">
        <f t="shared" si="3"/>
        <v>11.910262515781437</v>
      </c>
      <c r="K17" s="222">
        <f t="shared" si="3"/>
        <v>14.293417254549068</v>
      </c>
      <c r="L17" s="222">
        <f t="shared" si="3"/>
        <v>4.6486534102141732</v>
      </c>
      <c r="M17" s="222">
        <f t="shared" si="3"/>
        <v>0.79800847036045186</v>
      </c>
      <c r="N17" s="222">
        <f t="shared" si="3"/>
        <v>1.1746393450810375</v>
      </c>
      <c r="O17" s="222">
        <f t="shared" si="3"/>
        <v>7.688245072930977</v>
      </c>
      <c r="P17" s="222">
        <f t="shared" si="3"/>
        <v>4.6843496644164473</v>
      </c>
      <c r="Q17" s="222">
        <f t="shared" si="3"/>
        <v>7.6759586851531392</v>
      </c>
      <c r="R17" s="222">
        <f t="shared" si="3"/>
        <v>5.2770288312139648</v>
      </c>
      <c r="S17" s="222">
        <f>SUM(D17:R17)</f>
        <v>100.00000000000001</v>
      </c>
      <c r="T17" s="29"/>
    </row>
    <row r="18" spans="1:20" ht="16.5" customHeight="1" x14ac:dyDescent="0.35">
      <c r="A18" s="415"/>
      <c r="B18" s="415"/>
      <c r="C18" s="17"/>
      <c r="D18" s="17"/>
      <c r="E18" s="17"/>
      <c r="F18" s="17"/>
      <c r="G18" s="17"/>
      <c r="H18" s="17"/>
      <c r="I18" s="17"/>
      <c r="J18" s="17"/>
      <c r="K18" s="17"/>
      <c r="L18" s="17"/>
      <c r="M18" s="17"/>
      <c r="N18" s="17"/>
      <c r="O18" s="17"/>
      <c r="P18" s="17"/>
      <c r="Q18" s="17"/>
      <c r="R18" s="17"/>
      <c r="S18" s="17"/>
    </row>
    <row r="19" spans="1:20" ht="16.5" customHeight="1" x14ac:dyDescent="0.35">
      <c r="A19" s="416" t="str">
        <f>'Tabell 3.1'!A19</f>
        <v>Kriterienøkkel FO2A - kommunale barnehager</v>
      </c>
      <c r="B19" s="416"/>
      <c r="C19" s="81">
        <f>SUM(S10:S11)/(SUM(S10:S11)+SUM(S15:S16))</f>
        <v>0.59150724390761411</v>
      </c>
      <c r="D19" s="81">
        <f>D12</f>
        <v>9.5190330263832852</v>
      </c>
      <c r="E19" s="81">
        <f>E12</f>
        <v>9.8404435890950417</v>
      </c>
      <c r="F19" s="81">
        <f t="shared" ref="F19:S19" si="4">F12</f>
        <v>7.3928032015401044</v>
      </c>
      <c r="G19" s="81">
        <f t="shared" si="4"/>
        <v>3.9670829217240353</v>
      </c>
      <c r="H19" s="81">
        <f t="shared" si="4"/>
        <v>4.2658763345870225</v>
      </c>
      <c r="I19" s="81">
        <f t="shared" si="4"/>
        <v>5.687158142255103</v>
      </c>
      <c r="J19" s="81">
        <f t="shared" si="4"/>
        <v>5.7496888409880569</v>
      </c>
      <c r="K19" s="81">
        <f t="shared" si="4"/>
        <v>6.6106528319755595</v>
      </c>
      <c r="L19" s="81">
        <f t="shared" si="4"/>
        <v>6.0356633616384894</v>
      </c>
      <c r="M19" s="81">
        <f t="shared" si="4"/>
        <v>5.202482874526126</v>
      </c>
      <c r="N19" s="81">
        <f t="shared" si="4"/>
        <v>5.8931709628100508</v>
      </c>
      <c r="O19" s="81">
        <f t="shared" si="4"/>
        <v>6.5668991578763771</v>
      </c>
      <c r="P19" s="81">
        <f t="shared" si="4"/>
        <v>9.3087366847122208</v>
      </c>
      <c r="Q19" s="81">
        <f t="shared" si="4"/>
        <v>8.5142226955121583</v>
      </c>
      <c r="R19" s="81">
        <f t="shared" si="4"/>
        <v>5.4460853743763815</v>
      </c>
      <c r="S19" s="81">
        <f t="shared" si="4"/>
        <v>100</v>
      </c>
      <c r="T19" s="29"/>
    </row>
    <row r="20" spans="1:20" ht="16.5" customHeight="1" x14ac:dyDescent="0.35">
      <c r="A20" s="417" t="str">
        <f>'Tabell 3.1'!A20</f>
        <v>Kriterienøkkel FO2A - ordinære private barnehager</v>
      </c>
      <c r="B20" s="417"/>
      <c r="C20" s="81">
        <f>1-C19</f>
        <v>0.40849275609238589</v>
      </c>
      <c r="D20" s="81">
        <f>D17</f>
        <v>8.2445201277941642</v>
      </c>
      <c r="E20" s="81">
        <f>E17</f>
        <v>6.135913066531268</v>
      </c>
      <c r="F20" s="81">
        <f t="shared" ref="F20:S20" si="5">F17</f>
        <v>6.8474112097811108</v>
      </c>
      <c r="G20" s="81">
        <f t="shared" si="5"/>
        <v>7.7489972436806411</v>
      </c>
      <c r="H20" s="81">
        <f t="shared" si="5"/>
        <v>7.0404035642996341</v>
      </c>
      <c r="I20" s="81">
        <f t="shared" si="5"/>
        <v>5.8321915382124914</v>
      </c>
      <c r="J20" s="81">
        <f t="shared" si="5"/>
        <v>11.910262515781437</v>
      </c>
      <c r="K20" s="81">
        <f t="shared" si="5"/>
        <v>14.293417254549068</v>
      </c>
      <c r="L20" s="81">
        <f t="shared" si="5"/>
        <v>4.6486534102141732</v>
      </c>
      <c r="M20" s="81">
        <f t="shared" si="5"/>
        <v>0.79800847036045186</v>
      </c>
      <c r="N20" s="81">
        <f t="shared" si="5"/>
        <v>1.1746393450810375</v>
      </c>
      <c r="O20" s="81">
        <f t="shared" si="5"/>
        <v>7.688245072930977</v>
      </c>
      <c r="P20" s="81">
        <f t="shared" si="5"/>
        <v>4.6843496644164473</v>
      </c>
      <c r="Q20" s="81">
        <f t="shared" si="5"/>
        <v>7.6759586851531392</v>
      </c>
      <c r="R20" s="81">
        <f t="shared" si="5"/>
        <v>5.2770288312139648</v>
      </c>
      <c r="S20" s="81">
        <f t="shared" si="5"/>
        <v>100.00000000000001</v>
      </c>
      <c r="T20" s="29"/>
    </row>
    <row r="21" spans="1:20" ht="16.5" customHeight="1" thickBot="1" x14ac:dyDescent="0.4">
      <c r="A21" s="418" t="str">
        <f>'Tabell 3.1'!A21</f>
        <v xml:space="preserve">Fordelingsnøkkel FO2A </v>
      </c>
      <c r="B21" s="418"/>
      <c r="C21" s="206" t="s">
        <v>202</v>
      </c>
      <c r="D21" s="223">
        <f>D19*$C$19+D20*$C$20</f>
        <v>8.9984037397633188</v>
      </c>
      <c r="E21" s="223">
        <f t="shared" ref="E21:R21" si="6">E19*$C$19+E20*$C$20</f>
        <v>8.3271697059045984</v>
      </c>
      <c r="F21" s="223">
        <f t="shared" si="6"/>
        <v>7.1700145236757571</v>
      </c>
      <c r="G21" s="223">
        <f t="shared" si="6"/>
        <v>5.511967526405356</v>
      </c>
      <c r="H21" s="223">
        <f t="shared" si="6"/>
        <v>5.3992506095056996</v>
      </c>
      <c r="I21" s="223">
        <f t="shared" si="6"/>
        <v>5.7464032338951743</v>
      </c>
      <c r="J21" s="223">
        <f t="shared" si="6"/>
        <v>8.2662385605146032</v>
      </c>
      <c r="K21" s="223">
        <f t="shared" si="6"/>
        <v>9.7490064453611396</v>
      </c>
      <c r="L21" s="223">
        <f t="shared" si="6"/>
        <v>5.4690798438536046</v>
      </c>
      <c r="M21" s="223">
        <f t="shared" si="6"/>
        <v>3.4032869860301207</v>
      </c>
      <c r="N21" s="223">
        <f t="shared" si="6"/>
        <v>3.9656849775748619</v>
      </c>
      <c r="O21" s="223">
        <f t="shared" si="6"/>
        <v>7.0249608412499693</v>
      </c>
      <c r="P21" s="223">
        <f t="shared" si="6"/>
        <v>7.4197080855537436</v>
      </c>
      <c r="Q21" s="223">
        <f t="shared" si="6"/>
        <v>8.1717979195875472</v>
      </c>
      <c r="R21" s="223">
        <f t="shared" si="6"/>
        <v>5.3770270011245138</v>
      </c>
      <c r="S21" s="223">
        <f t="shared" ref="S21" si="7">SUM(D21:R21)</f>
        <v>100</v>
      </c>
      <c r="T21" s="29"/>
    </row>
    <row r="22" spans="1:20" ht="16.5" customHeight="1" thickBot="1" x14ac:dyDescent="0.4">
      <c r="A22" s="419"/>
      <c r="B22" s="419"/>
      <c r="C22" s="83"/>
      <c r="D22" s="106"/>
      <c r="E22" s="106"/>
      <c r="F22" s="106"/>
      <c r="G22" s="106"/>
      <c r="H22" s="106"/>
      <c r="I22" s="106"/>
      <c r="J22" s="106"/>
      <c r="K22" s="106"/>
      <c r="L22" s="106"/>
      <c r="M22" s="106"/>
      <c r="N22" s="106"/>
      <c r="O22" s="106"/>
      <c r="P22" s="106"/>
      <c r="Q22" s="17"/>
      <c r="R22" s="17"/>
      <c r="S22" s="17"/>
    </row>
    <row r="23" spans="1:20" ht="16.5" customHeight="1" x14ac:dyDescent="0.35">
      <c r="A23" s="364" t="str">
        <f>'Tabell 2.1'!A24</f>
        <v xml:space="preserve">FO2B  Barnevern </v>
      </c>
      <c r="B23" s="364"/>
      <c r="C23" s="168"/>
      <c r="D23" s="169"/>
      <c r="E23" s="169"/>
      <c r="F23" s="169"/>
      <c r="G23" s="169"/>
      <c r="H23" s="169"/>
      <c r="I23" s="169"/>
      <c r="J23" s="169"/>
      <c r="K23" s="169"/>
      <c r="L23" s="169"/>
      <c r="M23" s="169"/>
      <c r="N23" s="169"/>
      <c r="O23" s="169"/>
      <c r="P23" s="169"/>
      <c r="Q23" s="169"/>
      <c r="R23" s="169"/>
      <c r="S23" s="169"/>
    </row>
    <row r="24" spans="1:20" ht="16.5" customHeight="1" x14ac:dyDescent="0.35">
      <c r="A24" s="410" t="s">
        <v>211</v>
      </c>
      <c r="B24" s="410"/>
      <c r="C24" s="88">
        <v>0.01</v>
      </c>
      <c r="D24" s="322">
        <v>3366</v>
      </c>
      <c r="E24" s="322">
        <v>3134</v>
      </c>
      <c r="F24" s="322">
        <v>2308</v>
      </c>
      <c r="G24" s="322">
        <v>1440</v>
      </c>
      <c r="H24" s="322">
        <v>1828</v>
      </c>
      <c r="I24" s="322">
        <v>1933</v>
      </c>
      <c r="J24" s="322">
        <v>3396</v>
      </c>
      <c r="K24" s="322">
        <v>3159</v>
      </c>
      <c r="L24" s="322">
        <v>2326</v>
      </c>
      <c r="M24" s="322">
        <v>1512</v>
      </c>
      <c r="N24" s="322">
        <v>1976</v>
      </c>
      <c r="O24" s="322">
        <v>2785</v>
      </c>
      <c r="P24" s="322">
        <v>2993</v>
      </c>
      <c r="Q24" s="322">
        <v>3099</v>
      </c>
      <c r="R24" s="322">
        <v>2293</v>
      </c>
      <c r="S24" s="103">
        <f>SUM(D24:R24)</f>
        <v>37548</v>
      </c>
    </row>
    <row r="25" spans="1:20" ht="16.5" customHeight="1" x14ac:dyDescent="0.35">
      <c r="A25" s="410" t="s">
        <v>212</v>
      </c>
      <c r="B25" s="410"/>
      <c r="C25" s="88">
        <v>0.03</v>
      </c>
      <c r="D25" s="322">
        <v>3415</v>
      </c>
      <c r="E25" s="322">
        <v>2938</v>
      </c>
      <c r="F25" s="322">
        <v>2118</v>
      </c>
      <c r="G25" s="322">
        <v>1488</v>
      </c>
      <c r="H25" s="322">
        <v>2301</v>
      </c>
      <c r="I25" s="322">
        <v>2760</v>
      </c>
      <c r="J25" s="322">
        <v>4834</v>
      </c>
      <c r="K25" s="322">
        <v>4642</v>
      </c>
      <c r="L25" s="322">
        <v>3124</v>
      </c>
      <c r="M25" s="322">
        <v>2225</v>
      </c>
      <c r="N25" s="322">
        <v>2954</v>
      </c>
      <c r="O25" s="322">
        <v>4145</v>
      </c>
      <c r="P25" s="322">
        <v>4601</v>
      </c>
      <c r="Q25" s="322">
        <v>4714</v>
      </c>
      <c r="R25" s="322">
        <v>3693</v>
      </c>
      <c r="S25" s="103">
        <f>SUM(D25:R25)</f>
        <v>49952</v>
      </c>
    </row>
    <row r="26" spans="1:20" ht="16.5" customHeight="1" x14ac:dyDescent="0.35">
      <c r="A26" s="410" t="s">
        <v>213</v>
      </c>
      <c r="B26" s="410"/>
      <c r="C26" s="88">
        <v>0.06</v>
      </c>
      <c r="D26" s="322">
        <v>2211</v>
      </c>
      <c r="E26" s="322">
        <v>1733</v>
      </c>
      <c r="F26" s="322">
        <v>1104</v>
      </c>
      <c r="G26" s="322">
        <v>1022</v>
      </c>
      <c r="H26" s="322">
        <v>1786</v>
      </c>
      <c r="I26" s="322">
        <v>2077</v>
      </c>
      <c r="J26" s="322">
        <v>3509</v>
      </c>
      <c r="K26" s="322">
        <v>3444</v>
      </c>
      <c r="L26" s="322">
        <v>2234</v>
      </c>
      <c r="M26" s="322">
        <v>1627</v>
      </c>
      <c r="N26" s="322">
        <v>2341</v>
      </c>
      <c r="O26" s="322">
        <v>3033</v>
      </c>
      <c r="P26" s="322">
        <v>3306</v>
      </c>
      <c r="Q26" s="322">
        <v>3509</v>
      </c>
      <c r="R26" s="322">
        <v>2881</v>
      </c>
      <c r="S26" s="103">
        <f t="shared" ref="S26:S36" si="8">SUM(D26:R26)</f>
        <v>35817</v>
      </c>
    </row>
    <row r="27" spans="1:20" ht="16.5" customHeight="1" x14ac:dyDescent="0.35">
      <c r="A27" s="410" t="s">
        <v>214</v>
      </c>
      <c r="B27" s="410"/>
      <c r="C27" s="88">
        <v>0.24</v>
      </c>
      <c r="D27" s="322">
        <f>D28*D29</f>
        <v>2013.59783148735</v>
      </c>
      <c r="E27" s="322">
        <f t="shared" ref="E27:R27" si="9">E28*E29</f>
        <v>1282.6708796252792</v>
      </c>
      <c r="F27" s="322">
        <f t="shared" si="9"/>
        <v>1007.0277167258585</v>
      </c>
      <c r="G27" s="322">
        <f t="shared" si="9"/>
        <v>587.44797382667309</v>
      </c>
      <c r="H27" s="322">
        <f t="shared" si="9"/>
        <v>734.90547213356081</v>
      </c>
      <c r="I27" s="322">
        <f t="shared" si="9"/>
        <v>336.23463077696954</v>
      </c>
      <c r="J27" s="322">
        <f t="shared" si="9"/>
        <v>410.84413750348301</v>
      </c>
      <c r="K27" s="322">
        <f t="shared" si="9"/>
        <v>420.25087072207492</v>
      </c>
      <c r="L27" s="322">
        <f t="shared" si="9"/>
        <v>1488.8433802354994</v>
      </c>
      <c r="M27" s="322">
        <f t="shared" si="9"/>
        <v>1821.4175506387992</v>
      </c>
      <c r="N27" s="322">
        <f t="shared" si="9"/>
        <v>2272.6320693823204</v>
      </c>
      <c r="O27" s="322">
        <f t="shared" si="9"/>
        <v>2957.7086405278992</v>
      </c>
      <c r="P27" s="322">
        <f t="shared" si="9"/>
        <v>1202.591246257055</v>
      </c>
      <c r="Q27" s="322">
        <f t="shared" si="9"/>
        <v>648.18307615381934</v>
      </c>
      <c r="R27" s="322">
        <f t="shared" si="9"/>
        <v>2627.9195812657326</v>
      </c>
      <c r="S27" s="103">
        <f t="shared" si="8"/>
        <v>19812.27505726237</v>
      </c>
    </row>
    <row r="28" spans="1:20" ht="16.5" customHeight="1" x14ac:dyDescent="0.35">
      <c r="A28" s="410" t="s">
        <v>273</v>
      </c>
      <c r="B28" s="410"/>
      <c r="C28" s="87" t="s">
        <v>202</v>
      </c>
      <c r="D28" s="322">
        <v>1815</v>
      </c>
      <c r="E28" s="322">
        <v>1391</v>
      </c>
      <c r="F28" s="322">
        <v>1134</v>
      </c>
      <c r="G28" s="322">
        <v>722</v>
      </c>
      <c r="H28" s="322">
        <v>1000</v>
      </c>
      <c r="I28" s="322">
        <v>743</v>
      </c>
      <c r="J28" s="322">
        <v>1081</v>
      </c>
      <c r="K28" s="322">
        <v>1031</v>
      </c>
      <c r="L28" s="322">
        <v>1172</v>
      </c>
      <c r="M28" s="322">
        <v>1021</v>
      </c>
      <c r="N28" s="322">
        <v>1032</v>
      </c>
      <c r="O28" s="322">
        <v>1649</v>
      </c>
      <c r="P28" s="322">
        <v>1490</v>
      </c>
      <c r="Q28" s="322">
        <v>1220</v>
      </c>
      <c r="R28" s="322">
        <v>1452</v>
      </c>
      <c r="S28" s="103">
        <f t="shared" si="8"/>
        <v>17953</v>
      </c>
    </row>
    <row r="29" spans="1:20" ht="16.5" customHeight="1" x14ac:dyDescent="0.35">
      <c r="A29" s="387" t="s">
        <v>274</v>
      </c>
      <c r="B29" s="387"/>
      <c r="C29" s="87" t="s">
        <v>202</v>
      </c>
      <c r="D29" s="323">
        <f>'Tabell 4.2-4.4'!D7</f>
        <v>1.1094202928304959</v>
      </c>
      <c r="E29" s="323">
        <f>'Tabell 4.2-4.4'!E7</f>
        <v>0.92212140878884197</v>
      </c>
      <c r="F29" s="323">
        <f>'Tabell 4.2-4.4'!F7</f>
        <v>0.88803149623091571</v>
      </c>
      <c r="G29" s="323">
        <f>'Tabell 4.2-4.4'!G7</f>
        <v>0.81363985294553065</v>
      </c>
      <c r="H29" s="323">
        <f>'Tabell 4.2-4.4'!H7</f>
        <v>0.73490547213356083</v>
      </c>
      <c r="I29" s="323">
        <f>'Tabell 4.2-4.4'!I7</f>
        <v>0.45253651517761712</v>
      </c>
      <c r="J29" s="323">
        <f>'Tabell 4.2-4.4'!J7</f>
        <v>0.38005933164059486</v>
      </c>
      <c r="K29" s="323">
        <f>'Tabell 4.2-4.4'!K7</f>
        <v>0.40761481156360324</v>
      </c>
      <c r="L29" s="323">
        <f>'Tabell 4.2-4.4'!L7</f>
        <v>1.27034418108831</v>
      </c>
      <c r="M29" s="323">
        <f>'Tabell 4.2-4.4'!M7</f>
        <v>1.7839545060125359</v>
      </c>
      <c r="N29" s="323">
        <f>'Tabell 4.2-4.4'!N7</f>
        <v>2.202162857928605</v>
      </c>
      <c r="O29" s="323">
        <f>'Tabell 4.2-4.4'!O7</f>
        <v>1.7936377444074585</v>
      </c>
      <c r="P29" s="323">
        <f>'Tabell 4.2-4.4'!P7</f>
        <v>0.8071082189644665</v>
      </c>
      <c r="Q29" s="323">
        <f>'Tabell 4.2-4.4'!Q7</f>
        <v>0.53129760340476995</v>
      </c>
      <c r="R29" s="323">
        <f>'Tabell 4.2-4.4'!R7</f>
        <v>1.8098619705686863</v>
      </c>
      <c r="S29" s="269">
        <v>1</v>
      </c>
    </row>
    <row r="30" spans="1:20" ht="16.5" customHeight="1" x14ac:dyDescent="0.35">
      <c r="A30" s="410" t="s">
        <v>215</v>
      </c>
      <c r="B30" s="410"/>
      <c r="C30" s="88">
        <v>0.08</v>
      </c>
      <c r="D30" s="322">
        <v>144</v>
      </c>
      <c r="E30" s="322">
        <v>73</v>
      </c>
      <c r="F30" s="322">
        <v>61</v>
      </c>
      <c r="G30" s="322">
        <v>30</v>
      </c>
      <c r="H30" s="322">
        <v>35</v>
      </c>
      <c r="I30" s="322">
        <v>23</v>
      </c>
      <c r="J30" s="322">
        <v>45</v>
      </c>
      <c r="K30" s="322">
        <v>37</v>
      </c>
      <c r="L30" s="322">
        <v>71</v>
      </c>
      <c r="M30" s="322">
        <v>54</v>
      </c>
      <c r="N30" s="322">
        <v>103</v>
      </c>
      <c r="O30" s="322">
        <v>127</v>
      </c>
      <c r="P30" s="322">
        <v>46</v>
      </c>
      <c r="Q30" s="322">
        <v>41</v>
      </c>
      <c r="R30" s="322">
        <v>140</v>
      </c>
      <c r="S30" s="107">
        <f t="shared" ref="S30" si="10">SUM(D30:R30)</f>
        <v>1030</v>
      </c>
    </row>
    <row r="31" spans="1:20" ht="16.5" customHeight="1" x14ac:dyDescent="0.35">
      <c r="A31" s="410" t="s">
        <v>216</v>
      </c>
      <c r="B31" s="410"/>
      <c r="C31" s="88">
        <v>0.1</v>
      </c>
      <c r="D31" s="322">
        <v>1049</v>
      </c>
      <c r="E31" s="322">
        <v>1092</v>
      </c>
      <c r="F31" s="322">
        <v>590</v>
      </c>
      <c r="G31" s="322">
        <v>531</v>
      </c>
      <c r="H31" s="322">
        <v>782</v>
      </c>
      <c r="I31" s="322">
        <v>413</v>
      </c>
      <c r="J31" s="322">
        <v>386</v>
      </c>
      <c r="K31" s="322">
        <v>799</v>
      </c>
      <c r="L31" s="322">
        <v>808</v>
      </c>
      <c r="M31" s="322">
        <v>772</v>
      </c>
      <c r="N31" s="322">
        <v>1034</v>
      </c>
      <c r="O31" s="322">
        <v>1231</v>
      </c>
      <c r="P31" s="322">
        <v>680</v>
      </c>
      <c r="Q31" s="322">
        <v>444</v>
      </c>
      <c r="R31" s="322">
        <v>1076</v>
      </c>
      <c r="S31" s="103">
        <f t="shared" si="8"/>
        <v>11687</v>
      </c>
    </row>
    <row r="32" spans="1:20" ht="16.5" customHeight="1" x14ac:dyDescent="0.35">
      <c r="A32" s="410" t="s">
        <v>217</v>
      </c>
      <c r="B32" s="410"/>
      <c r="C32" s="88">
        <v>0.2</v>
      </c>
      <c r="D32" s="322">
        <v>2029</v>
      </c>
      <c r="E32" s="322">
        <v>1398</v>
      </c>
      <c r="F32" s="322">
        <v>806</v>
      </c>
      <c r="G32" s="322">
        <v>411</v>
      </c>
      <c r="H32" s="322">
        <v>600</v>
      </c>
      <c r="I32" s="322">
        <v>393</v>
      </c>
      <c r="J32" s="322">
        <v>405</v>
      </c>
      <c r="K32" s="322">
        <v>506</v>
      </c>
      <c r="L32" s="322">
        <v>1579</v>
      </c>
      <c r="M32" s="322">
        <v>1618</v>
      </c>
      <c r="N32" s="322">
        <v>2525</v>
      </c>
      <c r="O32" s="322">
        <v>3204</v>
      </c>
      <c r="P32" s="322">
        <v>1276</v>
      </c>
      <c r="Q32" s="322">
        <v>633</v>
      </c>
      <c r="R32" s="322">
        <v>2384</v>
      </c>
      <c r="S32" s="103">
        <f t="shared" si="8"/>
        <v>19767</v>
      </c>
    </row>
    <row r="33" spans="1:19" ht="16.5" customHeight="1" x14ac:dyDescent="0.35">
      <c r="A33" s="410" t="s">
        <v>218</v>
      </c>
      <c r="B33" s="410"/>
      <c r="C33" s="88">
        <v>0.14000000000000001</v>
      </c>
      <c r="D33" s="322">
        <v>1566</v>
      </c>
      <c r="E33" s="322">
        <v>1212</v>
      </c>
      <c r="F33" s="322">
        <v>1618</v>
      </c>
      <c r="G33" s="322">
        <v>371</v>
      </c>
      <c r="H33" s="322">
        <v>514</v>
      </c>
      <c r="I33" s="322">
        <v>270</v>
      </c>
      <c r="J33" s="322">
        <v>353</v>
      </c>
      <c r="K33" s="322">
        <v>318</v>
      </c>
      <c r="L33" s="322">
        <v>380</v>
      </c>
      <c r="M33" s="322">
        <v>452</v>
      </c>
      <c r="N33" s="322">
        <v>561</v>
      </c>
      <c r="O33" s="322">
        <v>714</v>
      </c>
      <c r="P33" s="322">
        <v>664</v>
      </c>
      <c r="Q33" s="322">
        <v>403</v>
      </c>
      <c r="R33" s="322">
        <v>466</v>
      </c>
      <c r="S33" s="103">
        <f t="shared" si="8"/>
        <v>9862</v>
      </c>
    </row>
    <row r="34" spans="1:19" ht="16.5" customHeight="1" x14ac:dyDescent="0.35">
      <c r="A34" s="408" t="s">
        <v>219</v>
      </c>
      <c r="B34" s="408"/>
      <c r="C34" s="88">
        <v>0.06</v>
      </c>
      <c r="D34" s="322">
        <v>1946</v>
      </c>
      <c r="E34" s="322">
        <v>1265</v>
      </c>
      <c r="F34" s="322">
        <v>772</v>
      </c>
      <c r="G34" s="322">
        <v>467</v>
      </c>
      <c r="H34" s="322">
        <v>682</v>
      </c>
      <c r="I34" s="322">
        <v>319</v>
      </c>
      <c r="J34" s="322">
        <v>439</v>
      </c>
      <c r="K34" s="322">
        <v>520</v>
      </c>
      <c r="L34" s="322">
        <v>1119</v>
      </c>
      <c r="M34" s="322">
        <v>985</v>
      </c>
      <c r="N34" s="322">
        <v>1673</v>
      </c>
      <c r="O34" s="322">
        <v>1815</v>
      </c>
      <c r="P34" s="322">
        <v>826</v>
      </c>
      <c r="Q34" s="322">
        <v>581</v>
      </c>
      <c r="R34" s="322">
        <v>1932</v>
      </c>
      <c r="S34" s="107">
        <f t="shared" si="8"/>
        <v>15341</v>
      </c>
    </row>
    <row r="35" spans="1:19" ht="16.5" customHeight="1" x14ac:dyDescent="0.35">
      <c r="A35" s="387" t="s">
        <v>220</v>
      </c>
      <c r="B35" s="387"/>
      <c r="C35" s="88">
        <v>0.05</v>
      </c>
      <c r="D35" s="322">
        <v>83</v>
      </c>
      <c r="E35" s="322">
        <v>56</v>
      </c>
      <c r="F35" s="322">
        <v>45</v>
      </c>
      <c r="G35" s="322">
        <v>27</v>
      </c>
      <c r="H35" s="322">
        <v>37</v>
      </c>
      <c r="I35" s="322">
        <v>30</v>
      </c>
      <c r="J35" s="322">
        <v>56</v>
      </c>
      <c r="K35" s="322">
        <v>47</v>
      </c>
      <c r="L35" s="322">
        <v>67</v>
      </c>
      <c r="M35" s="322">
        <v>64</v>
      </c>
      <c r="N35" s="322">
        <v>109</v>
      </c>
      <c r="O35" s="322">
        <v>130</v>
      </c>
      <c r="P35" s="322">
        <v>76</v>
      </c>
      <c r="Q35" s="322">
        <v>60</v>
      </c>
      <c r="R35" s="322">
        <v>116</v>
      </c>
      <c r="S35" s="107">
        <f t="shared" si="8"/>
        <v>1003</v>
      </c>
    </row>
    <row r="36" spans="1:19" ht="16.5" customHeight="1" x14ac:dyDescent="0.35">
      <c r="A36" s="387" t="s">
        <v>221</v>
      </c>
      <c r="B36" s="387"/>
      <c r="C36" s="88">
        <v>0.03</v>
      </c>
      <c r="D36" s="322">
        <v>888</v>
      </c>
      <c r="E36" s="322">
        <v>872</v>
      </c>
      <c r="F36" s="322">
        <v>659</v>
      </c>
      <c r="G36" s="322">
        <v>559</v>
      </c>
      <c r="H36" s="322">
        <v>639</v>
      </c>
      <c r="I36" s="322">
        <v>213</v>
      </c>
      <c r="J36" s="322">
        <v>334</v>
      </c>
      <c r="K36" s="322">
        <v>385</v>
      </c>
      <c r="L36" s="322">
        <v>385</v>
      </c>
      <c r="M36" s="322">
        <v>369</v>
      </c>
      <c r="N36" s="322">
        <v>380</v>
      </c>
      <c r="O36" s="322">
        <v>614</v>
      </c>
      <c r="P36" s="322">
        <v>443</v>
      </c>
      <c r="Q36" s="322">
        <v>354</v>
      </c>
      <c r="R36" s="322">
        <v>424</v>
      </c>
      <c r="S36" s="107">
        <f t="shared" si="8"/>
        <v>7518</v>
      </c>
    </row>
    <row r="37" spans="1:19" ht="16.5" customHeight="1" x14ac:dyDescent="0.35">
      <c r="A37" s="413" t="str">
        <f>'Tabell 3.1'!A35</f>
        <v>Kriterienøkkel FO2B</v>
      </c>
      <c r="B37" s="413"/>
      <c r="C37" s="209" t="s">
        <v>202</v>
      </c>
      <c r="D37" s="210">
        <f>(D24/$S$24*$C$24+D25/$S$25*$C$25+D26/$S$26*$C$26+D27/$S$27*$C$27+D30/$S$30*$C$30+D31/$S$31*$C$31+D32/$S$32*$C$32+D33/$S$33*$C$33+D34/$S$34*$C$34+D35/$S$35*$C$35+D36/$S$36*$C$36)*100</f>
        <v>10.925563439758985</v>
      </c>
      <c r="E37" s="210">
        <f t="shared" ref="E37:Q37" si="11">(E24/$S$24*$C$24+E25/$S$25*$C$25+E26/$S$26*$C$26+E27/$S$27*$C$27+E30/$S$30*$C$30+E31/$S$31*$C$31+E32/$S$32*$C$32+E33/$S$33*$C$33+E34/$S$34*$C$34+E35/$S$35*$C$35+E36/$S$36*$C$36)*100</f>
        <v>7.8622782772127549</v>
      </c>
      <c r="F37" s="210">
        <f t="shared" si="11"/>
        <v>6.4737440851636912</v>
      </c>
      <c r="G37" s="210">
        <f t="shared" si="11"/>
        <v>3.1807192697237912</v>
      </c>
      <c r="H37" s="210">
        <f t="shared" si="11"/>
        <v>4.3601840681709199</v>
      </c>
      <c r="I37" s="210">
        <f t="shared" si="11"/>
        <v>2.6447376073886586</v>
      </c>
      <c r="J37" s="210">
        <f t="shared" si="11"/>
        <v>3.6410934471589949</v>
      </c>
      <c r="K37" s="210">
        <f t="shared" si="11"/>
        <v>3.974675411717731</v>
      </c>
      <c r="L37" s="210">
        <f t="shared" si="11"/>
        <v>6.7325030516161206</v>
      </c>
      <c r="M37" s="210">
        <f t="shared" si="11"/>
        <v>6.8630987188361452</v>
      </c>
      <c r="N37" s="210">
        <f t="shared" si="11"/>
        <v>9.760423124746568</v>
      </c>
      <c r="O37" s="210">
        <f t="shared" si="11"/>
        <v>12.312072842081303</v>
      </c>
      <c r="P37" s="210">
        <f t="shared" si="11"/>
        <v>6.4181032771929258</v>
      </c>
      <c r="Q37" s="210">
        <f t="shared" si="11"/>
        <v>4.3171673068683534</v>
      </c>
      <c r="R37" s="210">
        <f>(R24/$S$24*$C$24+R25/$S$25*$C$25+R26/$S$26*$C$26+R27/$S$27*$C$27+R30/$S$30*$C$30+R31/$S$31*$C$31+R32/$S$32*$C$32+R33/$S$33*$C$33+R34/$S$34*$C$34+R35/$S$35*$C$35+R36/$S$36*$C$36)*100</f>
        <v>10.533636072363063</v>
      </c>
      <c r="S37" s="210">
        <f>SUM(D37:R37)</f>
        <v>100.00000000000001</v>
      </c>
    </row>
    <row r="38" spans="1:19" ht="16.5" customHeight="1" x14ac:dyDescent="0.35">
      <c r="A38" s="365"/>
      <c r="B38" s="365"/>
      <c r="C38" s="17"/>
      <c r="D38" s="17"/>
      <c r="E38" s="17"/>
      <c r="F38" s="17"/>
      <c r="G38" s="17"/>
      <c r="H38" s="17"/>
      <c r="I38" s="17"/>
      <c r="J38" s="17"/>
      <c r="K38" s="17"/>
      <c r="L38" s="17"/>
      <c r="M38" s="17"/>
      <c r="N38" s="17"/>
      <c r="O38" s="17"/>
      <c r="P38" s="17"/>
      <c r="Q38" s="17"/>
      <c r="R38" s="17"/>
      <c r="S38" s="17"/>
    </row>
    <row r="39" spans="1:19" ht="16.5" customHeight="1" x14ac:dyDescent="0.35">
      <c r="A39" s="407" t="s">
        <v>275</v>
      </c>
      <c r="B39" s="407"/>
      <c r="C39" s="90">
        <v>0.8</v>
      </c>
      <c r="D39" s="90">
        <f>D37</f>
        <v>10.925563439758985</v>
      </c>
      <c r="E39" s="90">
        <f t="shared" ref="E39:R39" si="12">E37</f>
        <v>7.8622782772127549</v>
      </c>
      <c r="F39" s="90">
        <f t="shared" si="12"/>
        <v>6.4737440851636912</v>
      </c>
      <c r="G39" s="90">
        <f t="shared" si="12"/>
        <v>3.1807192697237912</v>
      </c>
      <c r="H39" s="90">
        <f t="shared" si="12"/>
        <v>4.3601840681709199</v>
      </c>
      <c r="I39" s="90">
        <f t="shared" si="12"/>
        <v>2.6447376073886586</v>
      </c>
      <c r="J39" s="90">
        <f t="shared" si="12"/>
        <v>3.6410934471589949</v>
      </c>
      <c r="K39" s="90">
        <f t="shared" si="12"/>
        <v>3.974675411717731</v>
      </c>
      <c r="L39" s="90">
        <f t="shared" si="12"/>
        <v>6.7325030516161206</v>
      </c>
      <c r="M39" s="90">
        <f t="shared" si="12"/>
        <v>6.8630987188361452</v>
      </c>
      <c r="N39" s="90">
        <f t="shared" si="12"/>
        <v>9.760423124746568</v>
      </c>
      <c r="O39" s="90">
        <f t="shared" si="12"/>
        <v>12.312072842081303</v>
      </c>
      <c r="P39" s="90">
        <f t="shared" si="12"/>
        <v>6.4181032771929258</v>
      </c>
      <c r="Q39" s="90">
        <f t="shared" si="12"/>
        <v>4.3171673068683534</v>
      </c>
      <c r="R39" s="90">
        <f t="shared" si="12"/>
        <v>10.533636072363063</v>
      </c>
      <c r="S39" s="78">
        <f>SUM(D39:R39)</f>
        <v>100.00000000000001</v>
      </c>
    </row>
    <row r="40" spans="1:19" ht="16.5" customHeight="1" x14ac:dyDescent="0.35">
      <c r="A40" s="408" t="s">
        <v>276</v>
      </c>
      <c r="B40" s="408"/>
      <c r="C40" s="90">
        <v>0.2</v>
      </c>
      <c r="D40" s="117">
        <v>10.464845298451216</v>
      </c>
      <c r="E40" s="117">
        <v>8.4925720984354793</v>
      </c>
      <c r="F40" s="117">
        <v>6.7783927735513601</v>
      </c>
      <c r="G40" s="117">
        <v>3.6447743025716526</v>
      </c>
      <c r="H40" s="117">
        <v>4.0136712971846196</v>
      </c>
      <c r="I40" s="117">
        <v>2.6104548894074124</v>
      </c>
      <c r="J40" s="117">
        <v>2.5175913369392542</v>
      </c>
      <c r="K40" s="117">
        <v>2.9282483343001782</v>
      </c>
      <c r="L40" s="117">
        <v>5.2176410156777342</v>
      </c>
      <c r="M40" s="117">
        <v>6.7053421371522202</v>
      </c>
      <c r="N40" s="117">
        <v>8.2294775236281268</v>
      </c>
      <c r="O40" s="117">
        <v>10.596185481693732</v>
      </c>
      <c r="P40" s="117">
        <v>8.15088382673874</v>
      </c>
      <c r="Q40" s="117">
        <v>4.7421926446742662</v>
      </c>
      <c r="R40" s="117">
        <v>14.907727039594015</v>
      </c>
      <c r="S40" s="78">
        <f>SUM(D40:R40)</f>
        <v>100</v>
      </c>
    </row>
    <row r="41" spans="1:19" ht="16.5" customHeight="1" thickBot="1" x14ac:dyDescent="0.4">
      <c r="A41" s="388" t="str">
        <f>'Tabell 3.1'!A39</f>
        <v>Fordelingsnøkkel FO2B</v>
      </c>
      <c r="B41" s="388"/>
      <c r="C41" s="211" t="s">
        <v>202</v>
      </c>
      <c r="D41" s="212">
        <f>(D40/$S$40*$C$40+D39/$S$39*$C$39)*100</f>
        <v>10.833419811497432</v>
      </c>
      <c r="E41" s="212">
        <f>(E40/$S$40*$C$40+E39/$S$39*$C$39)*100</f>
        <v>7.9883370414572985</v>
      </c>
      <c r="F41" s="212">
        <f t="shared" ref="F41:R41" si="13">(F40/$S$40*$C$40+F39/$S$39*$C$39)*100</f>
        <v>6.5346738228412251</v>
      </c>
      <c r="G41" s="212">
        <f t="shared" si="13"/>
        <v>3.2735302762933625</v>
      </c>
      <c r="H41" s="212">
        <f t="shared" si="13"/>
        <v>4.2908815139736589</v>
      </c>
      <c r="I41" s="212">
        <f t="shared" si="13"/>
        <v>2.6378810637924093</v>
      </c>
      <c r="J41" s="212">
        <f t="shared" si="13"/>
        <v>3.4163930251150472</v>
      </c>
      <c r="K41" s="212">
        <f t="shared" si="13"/>
        <v>3.7653899962342203</v>
      </c>
      <c r="L41" s="212">
        <f t="shared" si="13"/>
        <v>6.4295306444284428</v>
      </c>
      <c r="M41" s="212">
        <f t="shared" si="13"/>
        <v>6.8315474024993605</v>
      </c>
      <c r="N41" s="212">
        <f t="shared" si="13"/>
        <v>9.4542340045228794</v>
      </c>
      <c r="O41" s="212">
        <f t="shared" si="13"/>
        <v>11.968895370003787</v>
      </c>
      <c r="P41" s="212">
        <f t="shared" si="13"/>
        <v>6.7646593871020899</v>
      </c>
      <c r="Q41" s="212">
        <f t="shared" si="13"/>
        <v>4.4021723744295365</v>
      </c>
      <c r="R41" s="212">
        <f t="shared" si="13"/>
        <v>11.408454265809254</v>
      </c>
      <c r="S41" s="212">
        <f>SUM(D41:R41)</f>
        <v>100.00000000000001</v>
      </c>
    </row>
    <row r="42" spans="1:19" ht="16.5" customHeight="1" thickBot="1" x14ac:dyDescent="0.4">
      <c r="A42" s="412"/>
      <c r="B42" s="412"/>
      <c r="C42" s="111"/>
      <c r="D42" s="26"/>
      <c r="E42" s="26"/>
      <c r="F42" s="26"/>
      <c r="G42" s="26"/>
      <c r="H42" s="26"/>
      <c r="I42" s="26"/>
      <c r="J42" s="26"/>
      <c r="K42" s="26"/>
      <c r="L42" s="26"/>
      <c r="M42" s="26"/>
      <c r="N42" s="26"/>
      <c r="O42" s="26"/>
      <c r="P42" s="26"/>
      <c r="Q42" s="26"/>
      <c r="R42" s="26"/>
      <c r="S42" s="26"/>
    </row>
    <row r="43" spans="1:19" ht="16.5" customHeight="1" x14ac:dyDescent="0.35">
      <c r="A43" s="364" t="str">
        <f>'Tabell 2.1'!A30</f>
        <v>FO2C Aktivitetstilbud for barn og unge, helsestasjon og skolehelsetjeneste</v>
      </c>
      <c r="B43" s="364"/>
      <c r="C43" s="168"/>
      <c r="D43" s="169"/>
      <c r="E43" s="169"/>
      <c r="F43" s="169"/>
      <c r="G43" s="169"/>
      <c r="H43" s="169"/>
      <c r="I43" s="169"/>
      <c r="J43" s="169"/>
      <c r="K43" s="169"/>
      <c r="L43" s="169"/>
      <c r="M43" s="169"/>
      <c r="N43" s="169"/>
      <c r="O43" s="169"/>
      <c r="P43" s="169"/>
      <c r="Q43" s="169"/>
      <c r="R43" s="169"/>
      <c r="S43" s="169"/>
    </row>
    <row r="44" spans="1:19" ht="16.5" customHeight="1" x14ac:dyDescent="0.35">
      <c r="A44" s="410" t="s">
        <v>277</v>
      </c>
      <c r="B44" s="410"/>
      <c r="C44" s="88">
        <v>0.28000000000000003</v>
      </c>
      <c r="D44" s="322">
        <v>1000</v>
      </c>
      <c r="E44" s="322">
        <v>1055</v>
      </c>
      <c r="F44" s="322">
        <v>792</v>
      </c>
      <c r="G44" s="322">
        <v>475</v>
      </c>
      <c r="H44" s="322">
        <v>580</v>
      </c>
      <c r="I44" s="322">
        <v>395</v>
      </c>
      <c r="J44" s="322">
        <v>546</v>
      </c>
      <c r="K44" s="322">
        <v>526</v>
      </c>
      <c r="L44" s="322">
        <v>498</v>
      </c>
      <c r="M44" s="322">
        <v>290</v>
      </c>
      <c r="N44" s="322">
        <v>341</v>
      </c>
      <c r="O44" s="322">
        <v>576</v>
      </c>
      <c r="P44" s="322">
        <v>560</v>
      </c>
      <c r="Q44" s="322">
        <v>538</v>
      </c>
      <c r="R44" s="322">
        <v>389</v>
      </c>
      <c r="S44" s="112">
        <f>SUM(D44:R44)</f>
        <v>8561</v>
      </c>
    </row>
    <row r="45" spans="1:19" ht="16.5" customHeight="1" x14ac:dyDescent="0.35">
      <c r="A45" s="410" t="s">
        <v>224</v>
      </c>
      <c r="B45" s="410"/>
      <c r="C45" s="88">
        <v>0.12</v>
      </c>
      <c r="D45" s="322">
        <v>3366</v>
      </c>
      <c r="E45" s="322">
        <v>3134</v>
      </c>
      <c r="F45" s="322">
        <v>2308</v>
      </c>
      <c r="G45" s="322">
        <v>1440</v>
      </c>
      <c r="H45" s="322">
        <v>1828</v>
      </c>
      <c r="I45" s="322">
        <v>1933</v>
      </c>
      <c r="J45" s="322">
        <v>3396</v>
      </c>
      <c r="K45" s="322">
        <v>3159</v>
      </c>
      <c r="L45" s="322">
        <v>2326</v>
      </c>
      <c r="M45" s="322">
        <v>1512</v>
      </c>
      <c r="N45" s="322">
        <v>1976</v>
      </c>
      <c r="O45" s="322">
        <v>2785</v>
      </c>
      <c r="P45" s="322">
        <v>2993</v>
      </c>
      <c r="Q45" s="322">
        <v>3099</v>
      </c>
      <c r="R45" s="322">
        <v>2293</v>
      </c>
      <c r="S45" s="112">
        <f t="shared" ref="S45:S51" si="14">SUM(D45:R45)</f>
        <v>37548</v>
      </c>
    </row>
    <row r="46" spans="1:19" ht="16.5" customHeight="1" x14ac:dyDescent="0.35">
      <c r="A46" s="410" t="s">
        <v>225</v>
      </c>
      <c r="B46" s="410"/>
      <c r="C46" s="88">
        <v>0.16</v>
      </c>
      <c r="D46" s="322">
        <v>3415</v>
      </c>
      <c r="E46" s="322">
        <v>2938</v>
      </c>
      <c r="F46" s="322">
        <v>2118</v>
      </c>
      <c r="G46" s="322">
        <v>1488</v>
      </c>
      <c r="H46" s="322">
        <v>2301</v>
      </c>
      <c r="I46" s="322">
        <v>2760</v>
      </c>
      <c r="J46" s="322">
        <v>4834</v>
      </c>
      <c r="K46" s="322">
        <v>4642</v>
      </c>
      <c r="L46" s="322">
        <v>3124</v>
      </c>
      <c r="M46" s="322">
        <v>2225</v>
      </c>
      <c r="N46" s="322">
        <v>2954</v>
      </c>
      <c r="O46" s="322">
        <v>4145</v>
      </c>
      <c r="P46" s="322">
        <v>4601</v>
      </c>
      <c r="Q46" s="322">
        <v>4714</v>
      </c>
      <c r="R46" s="322">
        <v>3693</v>
      </c>
      <c r="S46" s="112">
        <f t="shared" si="14"/>
        <v>49952</v>
      </c>
    </row>
    <row r="47" spans="1:19" ht="16.5" customHeight="1" x14ac:dyDescent="0.35">
      <c r="A47" s="410" t="s">
        <v>226</v>
      </c>
      <c r="B47" s="410"/>
      <c r="C47" s="88">
        <v>0.28999999999999998</v>
      </c>
      <c r="D47" s="322">
        <v>2211</v>
      </c>
      <c r="E47" s="322">
        <v>1733</v>
      </c>
      <c r="F47" s="322">
        <v>1104</v>
      </c>
      <c r="G47" s="322">
        <v>1022</v>
      </c>
      <c r="H47" s="322">
        <v>1786</v>
      </c>
      <c r="I47" s="322">
        <v>2077</v>
      </c>
      <c r="J47" s="322">
        <v>3509</v>
      </c>
      <c r="K47" s="322">
        <v>3444</v>
      </c>
      <c r="L47" s="322">
        <v>2234</v>
      </c>
      <c r="M47" s="322">
        <v>1627</v>
      </c>
      <c r="N47" s="322">
        <v>2341</v>
      </c>
      <c r="O47" s="322">
        <v>3033</v>
      </c>
      <c r="P47" s="322">
        <v>3306</v>
      </c>
      <c r="Q47" s="322">
        <v>3509</v>
      </c>
      <c r="R47" s="322">
        <v>2881</v>
      </c>
      <c r="S47" s="112">
        <f t="shared" si="14"/>
        <v>35817</v>
      </c>
    </row>
    <row r="48" spans="1:19" ht="16.5" customHeight="1" x14ac:dyDescent="0.35">
      <c r="A48" s="410" t="s">
        <v>227</v>
      </c>
      <c r="B48" s="410"/>
      <c r="C48" s="88">
        <v>0.06</v>
      </c>
      <c r="D48" s="322">
        <f>D49*D50</f>
        <v>2013.59783148735</v>
      </c>
      <c r="E48" s="322">
        <f t="shared" ref="E48:R48" si="15">E49*E50</f>
        <v>1282.6708796252792</v>
      </c>
      <c r="F48" s="322">
        <f t="shared" si="15"/>
        <v>1007.0277167258585</v>
      </c>
      <c r="G48" s="322">
        <f t="shared" si="15"/>
        <v>587.44797382667309</v>
      </c>
      <c r="H48" s="322">
        <f t="shared" si="15"/>
        <v>734.90547213356081</v>
      </c>
      <c r="I48" s="322">
        <f t="shared" si="15"/>
        <v>336.23463077696954</v>
      </c>
      <c r="J48" s="322">
        <f t="shared" si="15"/>
        <v>410.84413750348301</v>
      </c>
      <c r="K48" s="322">
        <f t="shared" si="15"/>
        <v>420.25087072207492</v>
      </c>
      <c r="L48" s="322">
        <f t="shared" si="15"/>
        <v>1488.8433802354994</v>
      </c>
      <c r="M48" s="322">
        <f t="shared" si="15"/>
        <v>1821.4175506387992</v>
      </c>
      <c r="N48" s="322">
        <f t="shared" si="15"/>
        <v>2272.6320693823204</v>
      </c>
      <c r="O48" s="322">
        <f t="shared" si="15"/>
        <v>2957.7086405278992</v>
      </c>
      <c r="P48" s="322">
        <f t="shared" si="15"/>
        <v>1202.591246257055</v>
      </c>
      <c r="Q48" s="322">
        <f t="shared" si="15"/>
        <v>648.18307615381934</v>
      </c>
      <c r="R48" s="322">
        <f t="shared" si="15"/>
        <v>2627.9195812657326</v>
      </c>
      <c r="S48" s="112">
        <f t="shared" si="14"/>
        <v>19812.27505726237</v>
      </c>
    </row>
    <row r="49" spans="1:20" ht="16.5" customHeight="1" x14ac:dyDescent="0.35">
      <c r="A49" s="410" t="s">
        <v>278</v>
      </c>
      <c r="B49" s="410"/>
      <c r="C49" s="87" t="s">
        <v>202</v>
      </c>
      <c r="D49" s="322">
        <v>1815</v>
      </c>
      <c r="E49" s="322">
        <v>1391</v>
      </c>
      <c r="F49" s="322">
        <v>1134</v>
      </c>
      <c r="G49" s="322">
        <v>722</v>
      </c>
      <c r="H49" s="322">
        <v>1000</v>
      </c>
      <c r="I49" s="322">
        <v>743</v>
      </c>
      <c r="J49" s="322">
        <v>1081</v>
      </c>
      <c r="K49" s="322">
        <v>1031</v>
      </c>
      <c r="L49" s="322">
        <v>1172</v>
      </c>
      <c r="M49" s="322">
        <v>1021</v>
      </c>
      <c r="N49" s="322">
        <v>1032</v>
      </c>
      <c r="O49" s="322">
        <v>1649</v>
      </c>
      <c r="P49" s="322">
        <v>1490</v>
      </c>
      <c r="Q49" s="322">
        <v>1220</v>
      </c>
      <c r="R49" s="322">
        <v>1452</v>
      </c>
      <c r="S49" s="112">
        <f t="shared" si="14"/>
        <v>17953</v>
      </c>
    </row>
    <row r="50" spans="1:20" ht="16.5" customHeight="1" x14ac:dyDescent="0.35">
      <c r="A50" s="387" t="s">
        <v>279</v>
      </c>
      <c r="B50" s="387"/>
      <c r="C50" s="87" t="s">
        <v>202</v>
      </c>
      <c r="D50" s="323">
        <f>'Tabell 4.2-4.4'!D7</f>
        <v>1.1094202928304959</v>
      </c>
      <c r="E50" s="323">
        <f>'Tabell 4.2-4.4'!E7</f>
        <v>0.92212140878884197</v>
      </c>
      <c r="F50" s="323">
        <f>'Tabell 4.2-4.4'!F7</f>
        <v>0.88803149623091571</v>
      </c>
      <c r="G50" s="323">
        <f>'Tabell 4.2-4.4'!G7</f>
        <v>0.81363985294553065</v>
      </c>
      <c r="H50" s="323">
        <f>'Tabell 4.2-4.4'!H7</f>
        <v>0.73490547213356083</v>
      </c>
      <c r="I50" s="323">
        <f>'Tabell 4.2-4.4'!I7</f>
        <v>0.45253651517761712</v>
      </c>
      <c r="J50" s="323">
        <f>'Tabell 4.2-4.4'!J7</f>
        <v>0.38005933164059486</v>
      </c>
      <c r="K50" s="323">
        <f>'Tabell 4.2-4.4'!K7</f>
        <v>0.40761481156360324</v>
      </c>
      <c r="L50" s="323">
        <f>'Tabell 4.2-4.4'!L7</f>
        <v>1.27034418108831</v>
      </c>
      <c r="M50" s="323">
        <f>'Tabell 4.2-4.4'!M7</f>
        <v>1.7839545060125359</v>
      </c>
      <c r="N50" s="323">
        <f>'Tabell 4.2-4.4'!N7</f>
        <v>2.202162857928605</v>
      </c>
      <c r="O50" s="323">
        <f>'Tabell 4.2-4.4'!O7</f>
        <v>1.7936377444074585</v>
      </c>
      <c r="P50" s="323">
        <f>'Tabell 4.2-4.4'!P7</f>
        <v>0.8071082189644665</v>
      </c>
      <c r="Q50" s="323">
        <f>'Tabell 4.2-4.4'!Q7</f>
        <v>0.53129760340476995</v>
      </c>
      <c r="R50" s="323">
        <f>'Tabell 4.2-4.4'!R7</f>
        <v>1.8098619705686863</v>
      </c>
      <c r="S50" s="113">
        <v>1</v>
      </c>
    </row>
    <row r="51" spans="1:20" ht="16.5" customHeight="1" x14ac:dyDescent="0.35">
      <c r="A51" s="410" t="s">
        <v>216</v>
      </c>
      <c r="B51" s="410"/>
      <c r="C51" s="88">
        <v>0.04</v>
      </c>
      <c r="D51" s="322">
        <v>1049</v>
      </c>
      <c r="E51" s="322">
        <v>1092</v>
      </c>
      <c r="F51" s="322">
        <v>590</v>
      </c>
      <c r="G51" s="322">
        <v>531</v>
      </c>
      <c r="H51" s="322">
        <v>782</v>
      </c>
      <c r="I51" s="322">
        <v>413</v>
      </c>
      <c r="J51" s="322">
        <v>386</v>
      </c>
      <c r="K51" s="322">
        <v>799</v>
      </c>
      <c r="L51" s="322">
        <v>808</v>
      </c>
      <c r="M51" s="322">
        <v>772</v>
      </c>
      <c r="N51" s="322">
        <v>1034</v>
      </c>
      <c r="O51" s="322">
        <v>1231</v>
      </c>
      <c r="P51" s="322">
        <v>680</v>
      </c>
      <c r="Q51" s="322">
        <v>444</v>
      </c>
      <c r="R51" s="322">
        <v>1076</v>
      </c>
      <c r="S51" s="112">
        <f t="shared" si="14"/>
        <v>11687</v>
      </c>
    </row>
    <row r="52" spans="1:20" ht="16.5" customHeight="1" x14ac:dyDescent="0.35">
      <c r="A52" s="408" t="s">
        <v>228</v>
      </c>
      <c r="B52" s="408"/>
      <c r="C52" s="87">
        <v>0.02</v>
      </c>
      <c r="D52" s="322">
        <v>1946</v>
      </c>
      <c r="E52" s="322">
        <v>1265</v>
      </c>
      <c r="F52" s="322">
        <v>772</v>
      </c>
      <c r="G52" s="322">
        <v>467</v>
      </c>
      <c r="H52" s="322">
        <v>682</v>
      </c>
      <c r="I52" s="322">
        <v>319</v>
      </c>
      <c r="J52" s="322">
        <v>439</v>
      </c>
      <c r="K52" s="322">
        <v>520</v>
      </c>
      <c r="L52" s="322">
        <v>1119</v>
      </c>
      <c r="M52" s="322">
        <v>985</v>
      </c>
      <c r="N52" s="322">
        <v>1673</v>
      </c>
      <c r="O52" s="322">
        <v>1815</v>
      </c>
      <c r="P52" s="322">
        <v>826</v>
      </c>
      <c r="Q52" s="322">
        <v>581</v>
      </c>
      <c r="R52" s="322">
        <v>1932</v>
      </c>
      <c r="S52" s="109">
        <f>SUM(D52:R52)</f>
        <v>15341</v>
      </c>
    </row>
    <row r="53" spans="1:20" ht="16.5" customHeight="1" x14ac:dyDescent="0.35">
      <c r="A53" s="387" t="s">
        <v>229</v>
      </c>
      <c r="B53" s="387"/>
      <c r="C53" s="87">
        <v>0.03</v>
      </c>
      <c r="D53" s="322">
        <v>83</v>
      </c>
      <c r="E53" s="322">
        <v>56</v>
      </c>
      <c r="F53" s="322">
        <v>45</v>
      </c>
      <c r="G53" s="322">
        <v>27</v>
      </c>
      <c r="H53" s="322">
        <v>37</v>
      </c>
      <c r="I53" s="322">
        <v>30</v>
      </c>
      <c r="J53" s="322">
        <v>56</v>
      </c>
      <c r="K53" s="322">
        <v>47</v>
      </c>
      <c r="L53" s="322">
        <v>67</v>
      </c>
      <c r="M53" s="322">
        <v>64</v>
      </c>
      <c r="N53" s="322">
        <v>109</v>
      </c>
      <c r="O53" s="322">
        <v>130</v>
      </c>
      <c r="P53" s="322">
        <v>76</v>
      </c>
      <c r="Q53" s="322">
        <v>60</v>
      </c>
      <c r="R53" s="322">
        <v>116</v>
      </c>
      <c r="S53" s="109">
        <f>SUM(D53:R53)</f>
        <v>1003</v>
      </c>
    </row>
    <row r="54" spans="1:20" ht="16.5" customHeight="1" x14ac:dyDescent="0.35">
      <c r="A54" s="388" t="str">
        <f>'Tabell 3.1'!A50</f>
        <v>Fordelingsnøkkel FO2C</v>
      </c>
      <c r="B54" s="388"/>
      <c r="C54" s="211" t="s">
        <v>202</v>
      </c>
      <c r="D54" s="212">
        <f>(D44/$S$44*$C$44+D45/$S$45*$C$45+D46/$S$46*$C$46+D47/$S$47*$C$47+D48/$S$48*$C$48+D51/$S$51*$C$51+D52/$S$52*$C$52+D53/$S$53*$C$53)*100</f>
        <v>8.7012115162232657</v>
      </c>
      <c r="E54" s="212">
        <f t="shared" ref="E54:R54" si="16">(E44/$S$44*$C$44+E45/$S$45*$C$45+E46/$S$46*$C$46+E47/$S$47*$C$47+E48/$S$48*$C$48+E51/$S$51*$C$51+E52/$S$52*$C$52+E53/$S$53*$C$53)*100</f>
        <v>7.8909643506084519</v>
      </c>
      <c r="F54" s="212">
        <f t="shared" si="16"/>
        <v>5.6424020903178533</v>
      </c>
      <c r="G54" s="212">
        <f t="shared" si="16"/>
        <v>3.8191544355717451</v>
      </c>
      <c r="H54" s="212">
        <f t="shared" si="16"/>
        <v>5.3540760275349539</v>
      </c>
      <c r="I54" s="212">
        <f t="shared" si="16"/>
        <v>4.8499090649671759</v>
      </c>
      <c r="J54" s="212">
        <f t="shared" si="16"/>
        <v>7.7418702417892487</v>
      </c>
      <c r="K54" s="212">
        <f t="shared" si="16"/>
        <v>7.6144296898011579</v>
      </c>
      <c r="L54" s="212">
        <f t="shared" si="16"/>
        <v>6.2553107691430716</v>
      </c>
      <c r="M54" s="212">
        <f t="shared" si="16"/>
        <v>4.5973960521647719</v>
      </c>
      <c r="N54" s="212">
        <f t="shared" si="16"/>
        <v>6.1747084551043878</v>
      </c>
      <c r="O54" s="212">
        <f t="shared" si="16"/>
        <v>8.4998578682449111</v>
      </c>
      <c r="P54" s="212">
        <f t="shared" si="16"/>
        <v>7.8705421211224911</v>
      </c>
      <c r="Q54" s="212">
        <f t="shared" si="16"/>
        <v>7.7045537082193709</v>
      </c>
      <c r="R54" s="212">
        <f t="shared" si="16"/>
        <v>7.2836136091871451</v>
      </c>
      <c r="S54" s="212">
        <f>SUM(D54:R54)</f>
        <v>100.00000000000001</v>
      </c>
    </row>
    <row r="55" spans="1:20" ht="16.5" customHeight="1" thickBot="1" x14ac:dyDescent="0.4">
      <c r="A55" s="356"/>
      <c r="B55" s="356"/>
      <c r="C55" s="79"/>
      <c r="D55" s="17"/>
      <c r="E55" s="17"/>
      <c r="F55" s="17"/>
      <c r="G55" s="17"/>
      <c r="H55" s="17"/>
      <c r="I55" s="17"/>
      <c r="J55" s="17"/>
      <c r="K55" s="17"/>
      <c r="L55" s="17"/>
      <c r="M55" s="17"/>
      <c r="N55" s="17"/>
      <c r="O55" s="17"/>
      <c r="P55" s="17"/>
      <c r="Q55" s="17"/>
      <c r="R55" s="17"/>
      <c r="S55" s="17"/>
    </row>
    <row r="56" spans="1:20" ht="16.5" customHeight="1" x14ac:dyDescent="0.35">
      <c r="A56" s="389" t="str">
        <f>'Tabell 2.1'!A36</f>
        <v>FO3 Helse og omsorg</v>
      </c>
      <c r="B56" s="389"/>
      <c r="C56" s="213"/>
      <c r="D56" s="214"/>
      <c r="E56" s="214"/>
      <c r="F56" s="214"/>
      <c r="G56" s="214"/>
      <c r="H56" s="214"/>
      <c r="I56" s="214"/>
      <c r="J56" s="214"/>
      <c r="K56" s="214"/>
      <c r="L56" s="214"/>
      <c r="M56" s="214"/>
      <c r="N56" s="214"/>
      <c r="O56" s="214"/>
      <c r="P56" s="214"/>
      <c r="Q56" s="214"/>
      <c r="R56" s="214"/>
      <c r="S56" s="214"/>
    </row>
    <row r="57" spans="1:20" ht="16.5" customHeight="1" x14ac:dyDescent="0.35">
      <c r="A57" s="387" t="s">
        <v>231</v>
      </c>
      <c r="B57" s="387"/>
      <c r="C57" s="89">
        <v>4.9000000000000002E-2</v>
      </c>
      <c r="D57" s="322">
        <v>218</v>
      </c>
      <c r="E57" s="322">
        <v>140</v>
      </c>
      <c r="F57" s="322">
        <v>108</v>
      </c>
      <c r="G57" s="322">
        <v>77</v>
      </c>
      <c r="H57" s="322">
        <v>107</v>
      </c>
      <c r="I57" s="322">
        <v>108</v>
      </c>
      <c r="J57" s="322">
        <v>192</v>
      </c>
      <c r="K57" s="322">
        <v>209</v>
      </c>
      <c r="L57" s="322">
        <v>189</v>
      </c>
      <c r="M57" s="322">
        <v>155</v>
      </c>
      <c r="N57" s="322">
        <v>256</v>
      </c>
      <c r="O57" s="322">
        <v>346</v>
      </c>
      <c r="P57" s="322">
        <v>249</v>
      </c>
      <c r="Q57" s="322">
        <v>261</v>
      </c>
      <c r="R57" s="322">
        <v>274</v>
      </c>
      <c r="S57" s="110">
        <f>SUM(D57:R57)</f>
        <v>2889</v>
      </c>
      <c r="T57" s="84"/>
    </row>
    <row r="58" spans="1:20" ht="16.5" customHeight="1" x14ac:dyDescent="0.35">
      <c r="A58" s="387" t="s">
        <v>232</v>
      </c>
      <c r="B58" s="387"/>
      <c r="C58" s="87">
        <v>0.121</v>
      </c>
      <c r="D58" s="322">
        <v>2346</v>
      </c>
      <c r="E58" s="322">
        <v>1954</v>
      </c>
      <c r="F58" s="322">
        <v>1553</v>
      </c>
      <c r="G58" s="322">
        <v>1160</v>
      </c>
      <c r="H58" s="322">
        <v>1621</v>
      </c>
      <c r="I58" s="322">
        <v>692</v>
      </c>
      <c r="J58" s="322">
        <v>889</v>
      </c>
      <c r="K58" s="322">
        <v>1131</v>
      </c>
      <c r="L58" s="322">
        <v>1079</v>
      </c>
      <c r="M58" s="322">
        <v>1472</v>
      </c>
      <c r="N58" s="322">
        <v>1370</v>
      </c>
      <c r="O58" s="322">
        <v>2196</v>
      </c>
      <c r="P58" s="322">
        <v>1677</v>
      </c>
      <c r="Q58" s="322">
        <v>1459</v>
      </c>
      <c r="R58" s="322">
        <v>1483</v>
      </c>
      <c r="S58" s="110">
        <f>SUM(D58:R58)</f>
        <v>22082</v>
      </c>
    </row>
    <row r="59" spans="1:20" ht="16.5" customHeight="1" x14ac:dyDescent="0.35">
      <c r="A59" s="387" t="s">
        <v>233</v>
      </c>
      <c r="B59" s="387"/>
      <c r="C59" s="87">
        <v>4.4999999999999998E-2</v>
      </c>
      <c r="D59" s="322">
        <v>128</v>
      </c>
      <c r="E59" s="322">
        <v>80</v>
      </c>
      <c r="F59" s="322">
        <v>58</v>
      </c>
      <c r="G59" s="322">
        <v>33</v>
      </c>
      <c r="H59" s="322">
        <v>77</v>
      </c>
      <c r="I59" s="322">
        <v>62</v>
      </c>
      <c r="J59" s="322">
        <v>91</v>
      </c>
      <c r="K59" s="322">
        <v>76</v>
      </c>
      <c r="L59" s="322">
        <v>108</v>
      </c>
      <c r="M59" s="322">
        <v>118</v>
      </c>
      <c r="N59" s="322">
        <v>165</v>
      </c>
      <c r="O59" s="322">
        <v>233</v>
      </c>
      <c r="P59" s="322">
        <v>122</v>
      </c>
      <c r="Q59" s="322">
        <v>125</v>
      </c>
      <c r="R59" s="322">
        <v>219</v>
      </c>
      <c r="S59" s="110">
        <f>SUM(D59:R59)</f>
        <v>1695</v>
      </c>
    </row>
    <row r="60" spans="1:20" ht="16.5" customHeight="1" x14ac:dyDescent="0.35">
      <c r="A60" s="387" t="s">
        <v>234</v>
      </c>
      <c r="B60" s="387"/>
      <c r="C60" s="87">
        <v>2.5000000000000001E-2</v>
      </c>
      <c r="D60" s="322">
        <f>D61*D62</f>
        <v>13430.144356612818</v>
      </c>
      <c r="E60" s="322">
        <f t="shared" ref="E60:R60" si="17">E61*E62</f>
        <v>11518.53037773329</v>
      </c>
      <c r="F60" s="322">
        <f t="shared" si="17"/>
        <v>9510.3955157713481</v>
      </c>
      <c r="G60" s="322">
        <f t="shared" si="17"/>
        <v>6373.4476506090423</v>
      </c>
      <c r="H60" s="322">
        <f t="shared" si="17"/>
        <v>9679.3064130974381</v>
      </c>
      <c r="I60" s="322">
        <f t="shared" si="17"/>
        <v>5219.7622380756284</v>
      </c>
      <c r="J60" s="322">
        <f t="shared" si="17"/>
        <v>6849.687556623102</v>
      </c>
      <c r="K60" s="322">
        <f t="shared" si="17"/>
        <v>6802.9305210314815</v>
      </c>
      <c r="L60" s="322">
        <f t="shared" si="17"/>
        <v>6964.2816646610954</v>
      </c>
      <c r="M60" s="322">
        <f t="shared" si="17"/>
        <v>9153.1640126235125</v>
      </c>
      <c r="N60" s="322">
        <f t="shared" si="17"/>
        <v>7950.2910337372386</v>
      </c>
      <c r="O60" s="322">
        <f t="shared" si="17"/>
        <v>11182.326040720223</v>
      </c>
      <c r="P60" s="322">
        <f t="shared" si="17"/>
        <v>10715.700897046921</v>
      </c>
      <c r="Q60" s="322">
        <f t="shared" si="17"/>
        <v>8611.5660276097515</v>
      </c>
      <c r="R60" s="322">
        <f t="shared" si="17"/>
        <v>7623.561191830956</v>
      </c>
      <c r="S60" s="110">
        <f>SUM(D60:R60)</f>
        <v>131585.09549778386</v>
      </c>
    </row>
    <row r="61" spans="1:20" ht="16.5" customHeight="1" x14ac:dyDescent="0.35">
      <c r="A61" s="387" t="s">
        <v>280</v>
      </c>
      <c r="B61" s="387"/>
      <c r="C61" s="87" t="s">
        <v>202</v>
      </c>
      <c r="D61" s="322">
        <v>9483</v>
      </c>
      <c r="E61" s="322">
        <v>8245</v>
      </c>
      <c r="F61" s="322">
        <v>6086</v>
      </c>
      <c r="G61" s="322">
        <v>5757</v>
      </c>
      <c r="H61" s="322">
        <v>10961</v>
      </c>
      <c r="I61" s="322">
        <v>7060</v>
      </c>
      <c r="J61" s="322">
        <v>10147</v>
      </c>
      <c r="K61" s="322">
        <v>10639</v>
      </c>
      <c r="L61" s="322">
        <v>6171</v>
      </c>
      <c r="M61" s="322">
        <v>6047</v>
      </c>
      <c r="N61" s="322">
        <v>7076</v>
      </c>
      <c r="O61" s="322">
        <v>9777</v>
      </c>
      <c r="P61" s="322">
        <v>10832</v>
      </c>
      <c r="Q61" s="322">
        <v>11431</v>
      </c>
      <c r="R61" s="322">
        <v>8220</v>
      </c>
      <c r="S61" s="110">
        <f t="shared" ref="S61:S64" si="18">SUM(D61:R61)</f>
        <v>127932</v>
      </c>
    </row>
    <row r="62" spans="1:20" ht="16.5" customHeight="1" x14ac:dyDescent="0.35">
      <c r="A62" s="387" t="s">
        <v>281</v>
      </c>
      <c r="B62" s="387"/>
      <c r="C62" s="87" t="s">
        <v>202</v>
      </c>
      <c r="D62" s="90">
        <f>'Tabell 4.2-4.4'!D30</f>
        <v>1.4162337189299607</v>
      </c>
      <c r="E62" s="90">
        <f>'Tabell 4.2-4.4'!E30</f>
        <v>1.3970321865049473</v>
      </c>
      <c r="F62" s="90">
        <f>'Tabell 4.2-4.4'!F30</f>
        <v>1.562667682512545</v>
      </c>
      <c r="G62" s="90">
        <f>'Tabell 4.2-4.4'!G30</f>
        <v>1.1070779313199657</v>
      </c>
      <c r="H62" s="90">
        <f>'Tabell 4.2-4.4'!H30</f>
        <v>0.88306782347390189</v>
      </c>
      <c r="I62" s="90">
        <f>'Tabell 4.2-4.4'!I30</f>
        <v>0.73934309321184533</v>
      </c>
      <c r="J62" s="90">
        <f>'Tabell 4.2-4.4'!J30</f>
        <v>0.67504558555465677</v>
      </c>
      <c r="K62" s="90">
        <f>'Tabell 4.2-4.4'!K30</f>
        <v>0.6394332663813781</v>
      </c>
      <c r="L62" s="90">
        <f>'Tabell 4.2-4.4'!L30</f>
        <v>1.1285499375564894</v>
      </c>
      <c r="M62" s="90">
        <f>'Tabell 4.2-4.4'!M30</f>
        <v>1.5136702517981664</v>
      </c>
      <c r="N62" s="90">
        <f>'Tabell 4.2-4.4'!N30</f>
        <v>1.1235572404942396</v>
      </c>
      <c r="O62" s="90">
        <f>'Tabell 4.2-4.4'!O30</f>
        <v>1.1437379605932518</v>
      </c>
      <c r="P62" s="90">
        <f>'Tabell 4.2-4.4'!P30</f>
        <v>0.98926337675839371</v>
      </c>
      <c r="Q62" s="90">
        <f>'Tabell 4.2-4.4'!Q30</f>
        <v>0.75335194012857587</v>
      </c>
      <c r="R62" s="90">
        <f>'Tabell 4.2-4.4'!R30</f>
        <v>0.92744053428600437</v>
      </c>
      <c r="S62" s="108">
        <v>1</v>
      </c>
    </row>
    <row r="63" spans="1:20" ht="16.5" customHeight="1" x14ac:dyDescent="0.35">
      <c r="A63" s="387" t="s">
        <v>235</v>
      </c>
      <c r="B63" s="387"/>
      <c r="C63" s="87">
        <v>0.13</v>
      </c>
      <c r="D63" s="322">
        <v>72</v>
      </c>
      <c r="E63" s="322">
        <v>54</v>
      </c>
      <c r="F63" s="322">
        <v>72</v>
      </c>
      <c r="G63" s="322">
        <v>26</v>
      </c>
      <c r="H63" s="322">
        <v>52</v>
      </c>
      <c r="I63" s="322">
        <v>78</v>
      </c>
      <c r="J63" s="322">
        <v>90</v>
      </c>
      <c r="K63" s="322">
        <v>91</v>
      </c>
      <c r="L63" s="322">
        <v>68</v>
      </c>
      <c r="M63" s="322">
        <v>77</v>
      </c>
      <c r="N63" s="322">
        <v>94</v>
      </c>
      <c r="O63" s="322">
        <v>108</v>
      </c>
      <c r="P63" s="322">
        <v>98</v>
      </c>
      <c r="Q63" s="322">
        <v>85</v>
      </c>
      <c r="R63" s="322">
        <v>130</v>
      </c>
      <c r="S63" s="110">
        <f>SUM(D63:R63)</f>
        <v>1195</v>
      </c>
    </row>
    <row r="64" spans="1:20" ht="16.5" customHeight="1" x14ac:dyDescent="0.35">
      <c r="A64" s="387" t="s">
        <v>236</v>
      </c>
      <c r="B64" s="387"/>
      <c r="C64" s="87">
        <v>0.09</v>
      </c>
      <c r="D64" s="322">
        <v>1597</v>
      </c>
      <c r="E64" s="322">
        <v>1656</v>
      </c>
      <c r="F64" s="322">
        <v>1192</v>
      </c>
      <c r="G64" s="322">
        <v>1113</v>
      </c>
      <c r="H64" s="322">
        <v>1270</v>
      </c>
      <c r="I64" s="322">
        <v>466</v>
      </c>
      <c r="J64" s="322">
        <v>702</v>
      </c>
      <c r="K64" s="322">
        <v>829</v>
      </c>
      <c r="L64" s="322">
        <v>687</v>
      </c>
      <c r="M64" s="322">
        <v>765</v>
      </c>
      <c r="N64" s="322">
        <v>826</v>
      </c>
      <c r="O64" s="322">
        <v>1238</v>
      </c>
      <c r="P64" s="322">
        <v>982</v>
      </c>
      <c r="Q64" s="322">
        <v>771</v>
      </c>
      <c r="R64" s="322">
        <v>921</v>
      </c>
      <c r="S64" s="110">
        <f t="shared" si="18"/>
        <v>15015</v>
      </c>
    </row>
    <row r="65" spans="1:19" ht="16.5" customHeight="1" x14ac:dyDescent="0.35">
      <c r="A65" s="387" t="s">
        <v>237</v>
      </c>
      <c r="B65" s="387"/>
      <c r="C65" s="87">
        <v>4.8000000000000001E-2</v>
      </c>
      <c r="D65" s="322">
        <f>(D66+D67)*D68</f>
        <v>4938.4069779087731</v>
      </c>
      <c r="E65" s="322">
        <f t="shared" ref="E65:R65" si="19">(E66+E67)*E68</f>
        <v>4165.9499801577531</v>
      </c>
      <c r="F65" s="322">
        <f t="shared" si="19"/>
        <v>4294.210791544474</v>
      </c>
      <c r="G65" s="322">
        <f t="shared" si="19"/>
        <v>2510.8527482336822</v>
      </c>
      <c r="H65" s="322">
        <f t="shared" si="19"/>
        <v>5187.1403950856993</v>
      </c>
      <c r="I65" s="322">
        <f t="shared" si="19"/>
        <v>3402.4569149609124</v>
      </c>
      <c r="J65" s="322">
        <f t="shared" si="19"/>
        <v>4098.2017499023214</v>
      </c>
      <c r="K65" s="322">
        <f t="shared" si="19"/>
        <v>3183.7382333128817</v>
      </c>
      <c r="L65" s="322">
        <f t="shared" si="19"/>
        <v>2804.4465948278762</v>
      </c>
      <c r="M65" s="322">
        <f t="shared" si="19"/>
        <v>3696.3827548911222</v>
      </c>
      <c r="N65" s="322">
        <f t="shared" si="19"/>
        <v>3487.5216744941195</v>
      </c>
      <c r="O65" s="322">
        <f t="shared" si="19"/>
        <v>5485.3672590052356</v>
      </c>
      <c r="P65" s="322">
        <f t="shared" si="19"/>
        <v>4602.0532286800471</v>
      </c>
      <c r="Q65" s="322">
        <f t="shared" si="19"/>
        <v>4302.3929300742966</v>
      </c>
      <c r="R65" s="322">
        <f t="shared" si="19"/>
        <v>3324.8743154153258</v>
      </c>
      <c r="S65" s="110">
        <f>SUM(D65:R65)</f>
        <v>59483.996548494521</v>
      </c>
    </row>
    <row r="66" spans="1:19" ht="16.5" customHeight="1" x14ac:dyDescent="0.35">
      <c r="A66" s="387" t="s">
        <v>282</v>
      </c>
      <c r="B66" s="387"/>
      <c r="C66" s="87" t="s">
        <v>202</v>
      </c>
      <c r="D66" s="322">
        <v>3481</v>
      </c>
      <c r="E66" s="322">
        <v>2997</v>
      </c>
      <c r="F66" s="322">
        <v>2757</v>
      </c>
      <c r="G66" s="322">
        <v>2276</v>
      </c>
      <c r="H66" s="322">
        <v>5853</v>
      </c>
      <c r="I66" s="322">
        <v>4599</v>
      </c>
      <c r="J66" s="322">
        <v>6069</v>
      </c>
      <c r="K66" s="322">
        <v>4977</v>
      </c>
      <c r="L66" s="322">
        <v>2488</v>
      </c>
      <c r="M66" s="322">
        <v>2440</v>
      </c>
      <c r="N66" s="322">
        <v>3113</v>
      </c>
      <c r="O66" s="322">
        <v>4793</v>
      </c>
      <c r="P66" s="322">
        <v>4639</v>
      </c>
      <c r="Q66" s="322">
        <v>5697</v>
      </c>
      <c r="R66" s="322">
        <v>3577</v>
      </c>
      <c r="S66" s="110">
        <f>SUM(D66:R66)</f>
        <v>59756</v>
      </c>
    </row>
    <row r="67" spans="1:19" ht="16.5" customHeight="1" x14ac:dyDescent="0.35">
      <c r="A67" s="387" t="s">
        <v>283</v>
      </c>
      <c r="B67" s="387"/>
      <c r="C67" s="87" t="s">
        <v>202</v>
      </c>
      <c r="D67" s="322">
        <v>6</v>
      </c>
      <c r="E67" s="322">
        <v>-15</v>
      </c>
      <c r="F67" s="322">
        <v>-9</v>
      </c>
      <c r="G67" s="322">
        <v>-8</v>
      </c>
      <c r="H67" s="322">
        <v>21</v>
      </c>
      <c r="I67" s="322">
        <v>3</v>
      </c>
      <c r="J67" s="322">
        <v>2</v>
      </c>
      <c r="K67" s="322">
        <v>2</v>
      </c>
      <c r="L67" s="322">
        <v>-3</v>
      </c>
      <c r="M67" s="322">
        <v>2</v>
      </c>
      <c r="N67" s="322">
        <v>-9</v>
      </c>
      <c r="O67" s="322">
        <v>3</v>
      </c>
      <c r="P67" s="322">
        <v>13</v>
      </c>
      <c r="Q67" s="322">
        <v>14</v>
      </c>
      <c r="R67" s="322">
        <v>8</v>
      </c>
      <c r="S67" s="110">
        <f>SUM(D67:R67)</f>
        <v>30</v>
      </c>
    </row>
    <row r="68" spans="1:19" ht="16.5" customHeight="1" x14ac:dyDescent="0.35">
      <c r="A68" s="387" t="s">
        <v>284</v>
      </c>
      <c r="B68" s="387"/>
      <c r="C68" s="87" t="s">
        <v>202</v>
      </c>
      <c r="D68" s="90">
        <f>'Tabell 4.2-4.4'!D30</f>
        <v>1.4162337189299607</v>
      </c>
      <c r="E68" s="90">
        <f>'Tabell 4.2-4.4'!E30</f>
        <v>1.3970321865049473</v>
      </c>
      <c r="F68" s="90">
        <f>'Tabell 4.2-4.4'!F30</f>
        <v>1.562667682512545</v>
      </c>
      <c r="G68" s="90">
        <f>'Tabell 4.2-4.4'!G30</f>
        <v>1.1070779313199657</v>
      </c>
      <c r="H68" s="90">
        <f>'Tabell 4.2-4.4'!H30</f>
        <v>0.88306782347390189</v>
      </c>
      <c r="I68" s="90">
        <f>'Tabell 4.2-4.4'!I30</f>
        <v>0.73934309321184533</v>
      </c>
      <c r="J68" s="90">
        <f>'Tabell 4.2-4.4'!J30</f>
        <v>0.67504558555465677</v>
      </c>
      <c r="K68" s="90">
        <f>'Tabell 4.2-4.4'!K30</f>
        <v>0.6394332663813781</v>
      </c>
      <c r="L68" s="90">
        <f>'Tabell 4.2-4.4'!L30</f>
        <v>1.1285499375564894</v>
      </c>
      <c r="M68" s="90">
        <f>'Tabell 4.2-4.4'!M30</f>
        <v>1.5136702517981664</v>
      </c>
      <c r="N68" s="90">
        <f>'Tabell 4.2-4.4'!N30</f>
        <v>1.1235572404942396</v>
      </c>
      <c r="O68" s="90">
        <f>'Tabell 4.2-4.4'!O30</f>
        <v>1.1437379605932518</v>
      </c>
      <c r="P68" s="90">
        <f>'Tabell 4.2-4.4'!P30</f>
        <v>0.98926337675839371</v>
      </c>
      <c r="Q68" s="90">
        <f>'Tabell 4.2-4.4'!Q30</f>
        <v>0.75335194012857587</v>
      </c>
      <c r="R68" s="90">
        <f>'Tabell 4.2-4.4'!R30</f>
        <v>0.92744053428600437</v>
      </c>
      <c r="S68" s="108">
        <v>1</v>
      </c>
    </row>
    <row r="69" spans="1:19" ht="16.5" customHeight="1" x14ac:dyDescent="0.35">
      <c r="A69" s="387" t="s">
        <v>238</v>
      </c>
      <c r="B69" s="387"/>
      <c r="C69" s="87">
        <v>3.7999999999999999E-2</v>
      </c>
      <c r="D69" s="322">
        <f>D70+D71</f>
        <v>2059</v>
      </c>
      <c r="E69" s="322">
        <f t="shared" ref="E69:R69" si="20">E70+E71</f>
        <v>1864</v>
      </c>
      <c r="F69" s="322">
        <f t="shared" si="20"/>
        <v>1740</v>
      </c>
      <c r="G69" s="322">
        <f t="shared" si="20"/>
        <v>1507</v>
      </c>
      <c r="H69" s="322">
        <f t="shared" si="20"/>
        <v>3026</v>
      </c>
      <c r="I69" s="322">
        <f t="shared" si="20"/>
        <v>1884</v>
      </c>
      <c r="J69" s="322">
        <f t="shared" si="20"/>
        <v>2306</v>
      </c>
      <c r="K69" s="322">
        <f t="shared" si="20"/>
        <v>2025</v>
      </c>
      <c r="L69" s="322">
        <f t="shared" si="20"/>
        <v>1255</v>
      </c>
      <c r="M69" s="322">
        <f t="shared" si="20"/>
        <v>1292</v>
      </c>
      <c r="N69" s="322">
        <f t="shared" si="20"/>
        <v>1366</v>
      </c>
      <c r="O69" s="322">
        <f t="shared" si="20"/>
        <v>2394</v>
      </c>
      <c r="P69" s="322">
        <f t="shared" si="20"/>
        <v>2352</v>
      </c>
      <c r="Q69" s="322">
        <f t="shared" si="20"/>
        <v>2388</v>
      </c>
      <c r="R69" s="322">
        <f t="shared" si="20"/>
        <v>1541</v>
      </c>
      <c r="S69" s="110">
        <f>SUM(D69:R69)</f>
        <v>28999</v>
      </c>
    </row>
    <row r="70" spans="1:19" ht="16.5" customHeight="1" x14ac:dyDescent="0.35">
      <c r="A70" s="387" t="s">
        <v>285</v>
      </c>
      <c r="B70" s="387"/>
      <c r="C70" s="87" t="s">
        <v>202</v>
      </c>
      <c r="D70" s="322">
        <v>2053</v>
      </c>
      <c r="E70" s="322">
        <v>1879</v>
      </c>
      <c r="F70" s="322">
        <v>1749</v>
      </c>
      <c r="G70" s="322">
        <v>1515</v>
      </c>
      <c r="H70" s="322">
        <v>3005</v>
      </c>
      <c r="I70" s="322">
        <v>1881</v>
      </c>
      <c r="J70" s="322">
        <v>2304</v>
      </c>
      <c r="K70" s="322">
        <v>2023</v>
      </c>
      <c r="L70" s="322">
        <v>1258</v>
      </c>
      <c r="M70" s="322">
        <v>1290</v>
      </c>
      <c r="N70" s="322">
        <v>1375</v>
      </c>
      <c r="O70" s="322">
        <v>2391</v>
      </c>
      <c r="P70" s="322">
        <v>2339</v>
      </c>
      <c r="Q70" s="322">
        <v>2374</v>
      </c>
      <c r="R70" s="322">
        <v>1533</v>
      </c>
      <c r="S70" s="110">
        <f>SUM(D70:R70)</f>
        <v>28969</v>
      </c>
    </row>
    <row r="71" spans="1:19" ht="16.5" customHeight="1" x14ac:dyDescent="0.35">
      <c r="A71" s="387" t="s">
        <v>286</v>
      </c>
      <c r="B71" s="387"/>
      <c r="C71" s="87" t="s">
        <v>202</v>
      </c>
      <c r="D71" s="322">
        <v>6</v>
      </c>
      <c r="E71" s="322">
        <v>-15</v>
      </c>
      <c r="F71" s="322">
        <v>-9</v>
      </c>
      <c r="G71" s="322">
        <v>-8</v>
      </c>
      <c r="H71" s="322">
        <v>21</v>
      </c>
      <c r="I71" s="322">
        <v>3</v>
      </c>
      <c r="J71" s="322">
        <v>2</v>
      </c>
      <c r="K71" s="322">
        <v>2</v>
      </c>
      <c r="L71" s="322">
        <v>-3</v>
      </c>
      <c r="M71" s="322">
        <v>2</v>
      </c>
      <c r="N71" s="322">
        <v>-9</v>
      </c>
      <c r="O71" s="322">
        <v>3</v>
      </c>
      <c r="P71" s="322">
        <v>13</v>
      </c>
      <c r="Q71" s="322">
        <v>14</v>
      </c>
      <c r="R71" s="322">
        <v>8</v>
      </c>
      <c r="S71" s="110">
        <f>S67</f>
        <v>30</v>
      </c>
    </row>
    <row r="72" spans="1:19" ht="16.5" customHeight="1" x14ac:dyDescent="0.35">
      <c r="A72" s="387" t="s">
        <v>239</v>
      </c>
      <c r="B72" s="387"/>
      <c r="C72" s="87">
        <v>0.127</v>
      </c>
      <c r="D72" s="322">
        <f>D73+D74</f>
        <v>665</v>
      </c>
      <c r="E72" s="322">
        <f t="shared" ref="E72:R72" si="21">E73+E74</f>
        <v>649</v>
      </c>
      <c r="F72" s="322">
        <f t="shared" si="21"/>
        <v>623</v>
      </c>
      <c r="G72" s="322">
        <f t="shared" si="21"/>
        <v>653</v>
      </c>
      <c r="H72" s="322">
        <f t="shared" si="21"/>
        <v>2035</v>
      </c>
      <c r="I72" s="322">
        <f t="shared" si="21"/>
        <v>1615</v>
      </c>
      <c r="J72" s="322">
        <f t="shared" si="21"/>
        <v>2021</v>
      </c>
      <c r="K72" s="322">
        <f t="shared" si="21"/>
        <v>1579</v>
      </c>
      <c r="L72" s="322">
        <f t="shared" si="21"/>
        <v>756</v>
      </c>
      <c r="M72" s="322">
        <f t="shared" si="21"/>
        <v>778</v>
      </c>
      <c r="N72" s="322">
        <f t="shared" si="21"/>
        <v>1117</v>
      </c>
      <c r="O72" s="322">
        <f t="shared" si="21"/>
        <v>1454</v>
      </c>
      <c r="P72" s="322">
        <f t="shared" si="21"/>
        <v>1741</v>
      </c>
      <c r="Q72" s="322">
        <f t="shared" si="21"/>
        <v>1925</v>
      </c>
      <c r="R72" s="322">
        <f t="shared" si="21"/>
        <v>735</v>
      </c>
      <c r="S72" s="110">
        <f t="shared" ref="S72:S85" si="22">SUM(D72:R72)</f>
        <v>18346</v>
      </c>
    </row>
    <row r="73" spans="1:19" ht="16.5" customHeight="1" x14ac:dyDescent="0.35">
      <c r="A73" s="387" t="s">
        <v>287</v>
      </c>
      <c r="B73" s="387"/>
      <c r="C73" s="87" t="s">
        <v>202</v>
      </c>
      <c r="D73" s="322">
        <v>665</v>
      </c>
      <c r="E73" s="322">
        <v>662</v>
      </c>
      <c r="F73" s="322">
        <v>631</v>
      </c>
      <c r="G73" s="322">
        <v>671</v>
      </c>
      <c r="H73" s="322">
        <v>1998</v>
      </c>
      <c r="I73" s="322">
        <v>1608</v>
      </c>
      <c r="J73" s="322">
        <v>2020</v>
      </c>
      <c r="K73" s="322">
        <v>1586</v>
      </c>
      <c r="L73" s="322">
        <v>764</v>
      </c>
      <c r="M73" s="322">
        <v>772</v>
      </c>
      <c r="N73" s="322">
        <v>1132</v>
      </c>
      <c r="O73" s="322">
        <v>1470</v>
      </c>
      <c r="P73" s="322">
        <v>1704</v>
      </c>
      <c r="Q73" s="322">
        <v>1909</v>
      </c>
      <c r="R73" s="322">
        <v>737</v>
      </c>
      <c r="S73" s="110">
        <f t="shared" si="22"/>
        <v>18329</v>
      </c>
    </row>
    <row r="74" spans="1:19" ht="16.5" customHeight="1" x14ac:dyDescent="0.35">
      <c r="A74" s="387" t="s">
        <v>288</v>
      </c>
      <c r="B74" s="387"/>
      <c r="C74" s="87" t="s">
        <v>202</v>
      </c>
      <c r="D74" s="322">
        <v>0</v>
      </c>
      <c r="E74" s="322">
        <v>-13</v>
      </c>
      <c r="F74" s="322">
        <v>-8</v>
      </c>
      <c r="G74" s="322">
        <v>-18</v>
      </c>
      <c r="H74" s="322">
        <v>37</v>
      </c>
      <c r="I74" s="322">
        <v>7</v>
      </c>
      <c r="J74" s="322">
        <v>1</v>
      </c>
      <c r="K74" s="322">
        <v>-7</v>
      </c>
      <c r="L74" s="322">
        <v>-8</v>
      </c>
      <c r="M74" s="322">
        <v>6</v>
      </c>
      <c r="N74" s="322">
        <v>-15</v>
      </c>
      <c r="O74" s="322">
        <v>-16</v>
      </c>
      <c r="P74" s="322">
        <v>37</v>
      </c>
      <c r="Q74" s="322">
        <v>16</v>
      </c>
      <c r="R74" s="322">
        <v>-2</v>
      </c>
      <c r="S74" s="110">
        <f t="shared" si="22"/>
        <v>17</v>
      </c>
    </row>
    <row r="75" spans="1:19" ht="16.5" customHeight="1" x14ac:dyDescent="0.35">
      <c r="A75" s="387" t="s">
        <v>240</v>
      </c>
      <c r="B75" s="387"/>
      <c r="C75" s="87">
        <v>7.0000000000000007E-2</v>
      </c>
      <c r="D75" s="322">
        <f>D76+D77</f>
        <v>466</v>
      </c>
      <c r="E75" s="322">
        <f t="shared" ref="E75:R75" si="23">E76+E77</f>
        <v>446</v>
      </c>
      <c r="F75" s="322">
        <f t="shared" si="23"/>
        <v>465</v>
      </c>
      <c r="G75" s="322">
        <f t="shared" si="23"/>
        <v>449</v>
      </c>
      <c r="H75" s="322">
        <f t="shared" si="23"/>
        <v>1236</v>
      </c>
      <c r="I75" s="322">
        <f t="shared" si="23"/>
        <v>856</v>
      </c>
      <c r="J75" s="322">
        <f t="shared" si="23"/>
        <v>1027</v>
      </c>
      <c r="K75" s="322">
        <f t="shared" si="23"/>
        <v>820</v>
      </c>
      <c r="L75" s="322">
        <f t="shared" si="23"/>
        <v>457</v>
      </c>
      <c r="M75" s="322">
        <f t="shared" si="23"/>
        <v>522</v>
      </c>
      <c r="N75" s="322">
        <f t="shared" si="23"/>
        <v>633</v>
      </c>
      <c r="O75" s="322">
        <f t="shared" si="23"/>
        <v>878</v>
      </c>
      <c r="P75" s="322">
        <f t="shared" si="23"/>
        <v>1117</v>
      </c>
      <c r="Q75" s="322">
        <f t="shared" si="23"/>
        <v>1066</v>
      </c>
      <c r="R75" s="322">
        <f t="shared" si="23"/>
        <v>417</v>
      </c>
      <c r="S75" s="110">
        <f t="shared" si="22"/>
        <v>10855</v>
      </c>
    </row>
    <row r="76" spans="1:19" ht="16.5" customHeight="1" x14ac:dyDescent="0.35">
      <c r="A76" s="387" t="s">
        <v>289</v>
      </c>
      <c r="B76" s="387"/>
      <c r="C76" s="87" t="s">
        <v>202</v>
      </c>
      <c r="D76" s="322">
        <v>466</v>
      </c>
      <c r="E76" s="322">
        <v>459</v>
      </c>
      <c r="F76" s="322">
        <v>473</v>
      </c>
      <c r="G76" s="322">
        <v>467</v>
      </c>
      <c r="H76" s="322">
        <v>1199</v>
      </c>
      <c r="I76" s="322">
        <v>849</v>
      </c>
      <c r="J76" s="322">
        <v>1026</v>
      </c>
      <c r="K76" s="322">
        <v>827</v>
      </c>
      <c r="L76" s="322">
        <v>465</v>
      </c>
      <c r="M76" s="322">
        <v>516</v>
      </c>
      <c r="N76" s="322">
        <v>648</v>
      </c>
      <c r="O76" s="322">
        <v>894</v>
      </c>
      <c r="P76" s="322">
        <v>1080</v>
      </c>
      <c r="Q76" s="322">
        <v>1050</v>
      </c>
      <c r="R76" s="322">
        <v>419</v>
      </c>
      <c r="S76" s="110">
        <f t="shared" si="22"/>
        <v>10838</v>
      </c>
    </row>
    <row r="77" spans="1:19" ht="16.5" customHeight="1" x14ac:dyDescent="0.35">
      <c r="A77" s="387" t="s">
        <v>290</v>
      </c>
      <c r="B77" s="387"/>
      <c r="C77" s="87" t="s">
        <v>202</v>
      </c>
      <c r="D77" s="322">
        <v>0</v>
      </c>
      <c r="E77" s="322">
        <v>-13</v>
      </c>
      <c r="F77" s="322">
        <v>-8</v>
      </c>
      <c r="G77" s="322">
        <v>-18</v>
      </c>
      <c r="H77" s="322">
        <v>37</v>
      </c>
      <c r="I77" s="322">
        <v>7</v>
      </c>
      <c r="J77" s="322">
        <v>1</v>
      </c>
      <c r="K77" s="322">
        <v>-7</v>
      </c>
      <c r="L77" s="322">
        <v>-8</v>
      </c>
      <c r="M77" s="322">
        <v>6</v>
      </c>
      <c r="N77" s="322">
        <v>-15</v>
      </c>
      <c r="O77" s="322">
        <v>-16</v>
      </c>
      <c r="P77" s="322">
        <v>37</v>
      </c>
      <c r="Q77" s="322">
        <v>16</v>
      </c>
      <c r="R77" s="322">
        <v>-2</v>
      </c>
      <c r="S77" s="110">
        <f t="shared" si="22"/>
        <v>17</v>
      </c>
    </row>
    <row r="78" spans="1:19" ht="16.5" customHeight="1" x14ac:dyDescent="0.35">
      <c r="A78" s="387" t="s">
        <v>241</v>
      </c>
      <c r="B78" s="387"/>
      <c r="C78" s="87">
        <v>0.16</v>
      </c>
      <c r="D78" s="322">
        <f>D79+D80</f>
        <v>152</v>
      </c>
      <c r="E78" s="322">
        <f t="shared" ref="E78:R78" si="24">E79+E80</f>
        <v>137</v>
      </c>
      <c r="F78" s="322">
        <f t="shared" si="24"/>
        <v>125</v>
      </c>
      <c r="G78" s="322">
        <f t="shared" si="24"/>
        <v>155</v>
      </c>
      <c r="H78" s="322">
        <f t="shared" si="24"/>
        <v>424</v>
      </c>
      <c r="I78" s="322">
        <f t="shared" si="24"/>
        <v>383</v>
      </c>
      <c r="J78" s="322">
        <f t="shared" si="24"/>
        <v>545</v>
      </c>
      <c r="K78" s="322">
        <f t="shared" si="24"/>
        <v>467</v>
      </c>
      <c r="L78" s="322">
        <f t="shared" si="24"/>
        <v>244</v>
      </c>
      <c r="M78" s="322">
        <f t="shared" si="24"/>
        <v>209</v>
      </c>
      <c r="N78" s="322">
        <f t="shared" si="24"/>
        <v>177</v>
      </c>
      <c r="O78" s="322">
        <f t="shared" si="24"/>
        <v>327</v>
      </c>
      <c r="P78" s="322">
        <f t="shared" si="24"/>
        <v>655</v>
      </c>
      <c r="Q78" s="322">
        <f t="shared" si="24"/>
        <v>561</v>
      </c>
      <c r="R78" s="322">
        <f t="shared" si="24"/>
        <v>130</v>
      </c>
      <c r="S78" s="110">
        <f t="shared" si="22"/>
        <v>4691</v>
      </c>
    </row>
    <row r="79" spans="1:19" ht="16.5" customHeight="1" x14ac:dyDescent="0.35">
      <c r="A79" s="387" t="s">
        <v>291</v>
      </c>
      <c r="B79" s="387"/>
      <c r="C79" s="87" t="s">
        <v>202</v>
      </c>
      <c r="D79" s="322">
        <v>149</v>
      </c>
      <c r="E79" s="322">
        <v>154</v>
      </c>
      <c r="F79" s="322">
        <v>141</v>
      </c>
      <c r="G79" s="322">
        <v>181</v>
      </c>
      <c r="H79" s="322">
        <v>401</v>
      </c>
      <c r="I79" s="322">
        <v>378</v>
      </c>
      <c r="J79" s="322">
        <v>538</v>
      </c>
      <c r="K79" s="322">
        <v>473</v>
      </c>
      <c r="L79" s="322">
        <v>243</v>
      </c>
      <c r="M79" s="322">
        <v>207</v>
      </c>
      <c r="N79" s="322">
        <v>200</v>
      </c>
      <c r="O79" s="322">
        <v>341</v>
      </c>
      <c r="P79" s="322">
        <v>621</v>
      </c>
      <c r="Q79" s="322">
        <v>533</v>
      </c>
      <c r="R79" s="322">
        <v>130</v>
      </c>
      <c r="S79" s="110">
        <f t="shared" si="22"/>
        <v>4690</v>
      </c>
    </row>
    <row r="80" spans="1:19" ht="16.5" customHeight="1" x14ac:dyDescent="0.35">
      <c r="A80" s="387" t="s">
        <v>292</v>
      </c>
      <c r="B80" s="387"/>
      <c r="C80" s="87" t="s">
        <v>202</v>
      </c>
      <c r="D80" s="322">
        <v>3</v>
      </c>
      <c r="E80" s="322">
        <v>-17</v>
      </c>
      <c r="F80" s="322">
        <v>-16</v>
      </c>
      <c r="G80" s="322">
        <v>-26</v>
      </c>
      <c r="H80" s="322">
        <v>23</v>
      </c>
      <c r="I80" s="322">
        <v>5</v>
      </c>
      <c r="J80" s="322">
        <v>7</v>
      </c>
      <c r="K80" s="322">
        <v>-6</v>
      </c>
      <c r="L80" s="322">
        <v>1</v>
      </c>
      <c r="M80" s="322">
        <v>2</v>
      </c>
      <c r="N80" s="322">
        <v>-23</v>
      </c>
      <c r="O80" s="322">
        <v>-14</v>
      </c>
      <c r="P80" s="322">
        <v>34</v>
      </c>
      <c r="Q80" s="322">
        <v>28</v>
      </c>
      <c r="R80" s="322">
        <v>0</v>
      </c>
      <c r="S80" s="110">
        <f t="shared" si="22"/>
        <v>1</v>
      </c>
    </row>
    <row r="81" spans="1:19" ht="16.5" customHeight="1" x14ac:dyDescent="0.35">
      <c r="A81" s="387" t="s">
        <v>242</v>
      </c>
      <c r="B81" s="387"/>
      <c r="C81" s="87">
        <v>6.7000000000000004E-2</v>
      </c>
      <c r="D81" s="322">
        <v>964</v>
      </c>
      <c r="E81" s="322">
        <v>863</v>
      </c>
      <c r="F81" s="322">
        <v>705</v>
      </c>
      <c r="G81" s="322">
        <v>332</v>
      </c>
      <c r="H81" s="322">
        <v>529</v>
      </c>
      <c r="I81" s="322">
        <v>334</v>
      </c>
      <c r="J81" s="322">
        <v>446</v>
      </c>
      <c r="K81" s="322">
        <v>569</v>
      </c>
      <c r="L81" s="322">
        <v>796</v>
      </c>
      <c r="M81" s="322">
        <v>1101</v>
      </c>
      <c r="N81" s="322">
        <v>1450</v>
      </c>
      <c r="O81" s="322">
        <v>1926</v>
      </c>
      <c r="P81" s="322">
        <v>1478</v>
      </c>
      <c r="Q81" s="322">
        <v>1035</v>
      </c>
      <c r="R81" s="322">
        <v>1102</v>
      </c>
      <c r="S81" s="110">
        <f t="shared" si="22"/>
        <v>13630</v>
      </c>
    </row>
    <row r="82" spans="1:19" ht="16.5" customHeight="1" x14ac:dyDescent="0.35">
      <c r="A82" s="387" t="s">
        <v>293</v>
      </c>
      <c r="B82" s="387"/>
      <c r="C82" s="87">
        <v>0.01</v>
      </c>
      <c r="D82" s="322">
        <v>106</v>
      </c>
      <c r="E82" s="322">
        <v>82</v>
      </c>
      <c r="F82" s="322">
        <v>87</v>
      </c>
      <c r="G82" s="322">
        <v>80</v>
      </c>
      <c r="H82" s="322">
        <v>195</v>
      </c>
      <c r="I82" s="322">
        <v>135</v>
      </c>
      <c r="J82" s="322">
        <v>170</v>
      </c>
      <c r="K82" s="322">
        <v>132</v>
      </c>
      <c r="L82" s="322">
        <v>98</v>
      </c>
      <c r="M82" s="322">
        <v>102</v>
      </c>
      <c r="N82" s="322">
        <v>126</v>
      </c>
      <c r="O82" s="322">
        <v>163</v>
      </c>
      <c r="P82" s="322">
        <v>181</v>
      </c>
      <c r="Q82" s="322">
        <v>176</v>
      </c>
      <c r="R82" s="322">
        <v>107</v>
      </c>
      <c r="S82" s="110">
        <f t="shared" si="22"/>
        <v>1940</v>
      </c>
    </row>
    <row r="83" spans="1:19" ht="16.5" customHeight="1" x14ac:dyDescent="0.35">
      <c r="A83" s="387" t="s">
        <v>294</v>
      </c>
      <c r="B83" s="387"/>
      <c r="C83" s="87">
        <v>0.01</v>
      </c>
      <c r="D83" s="322">
        <v>1191</v>
      </c>
      <c r="E83" s="322">
        <v>1053</v>
      </c>
      <c r="F83" s="322">
        <v>1073</v>
      </c>
      <c r="G83" s="322">
        <v>998</v>
      </c>
      <c r="H83" s="322">
        <v>2709</v>
      </c>
      <c r="I83" s="322">
        <v>2075</v>
      </c>
      <c r="J83" s="322">
        <v>2566</v>
      </c>
      <c r="K83" s="322">
        <v>2136</v>
      </c>
      <c r="L83" s="322">
        <v>1098</v>
      </c>
      <c r="M83" s="322">
        <v>1112</v>
      </c>
      <c r="N83" s="322">
        <v>1533</v>
      </c>
      <c r="O83" s="322">
        <v>2041</v>
      </c>
      <c r="P83" s="322">
        <v>2394</v>
      </c>
      <c r="Q83" s="322">
        <v>2676</v>
      </c>
      <c r="R83" s="322">
        <v>1184</v>
      </c>
      <c r="S83" s="110">
        <f>SUM(D83:R83)</f>
        <v>25839</v>
      </c>
    </row>
    <row r="84" spans="1:19" ht="16.5" customHeight="1" x14ac:dyDescent="0.35">
      <c r="A84" s="387" t="s">
        <v>295</v>
      </c>
      <c r="B84" s="387"/>
      <c r="C84" s="93">
        <v>0.01</v>
      </c>
      <c r="D84" s="322">
        <v>162</v>
      </c>
      <c r="E84" s="322">
        <v>167</v>
      </c>
      <c r="F84" s="322">
        <v>149</v>
      </c>
      <c r="G84" s="322">
        <v>135</v>
      </c>
      <c r="H84" s="322">
        <v>285</v>
      </c>
      <c r="I84" s="322">
        <v>190</v>
      </c>
      <c r="J84" s="322">
        <v>288</v>
      </c>
      <c r="K84" s="322">
        <v>208</v>
      </c>
      <c r="L84" s="322">
        <v>125</v>
      </c>
      <c r="M84" s="322">
        <v>143</v>
      </c>
      <c r="N84" s="322">
        <v>193</v>
      </c>
      <c r="O84" s="322">
        <v>275</v>
      </c>
      <c r="P84" s="322">
        <v>212</v>
      </c>
      <c r="Q84" s="322">
        <v>228</v>
      </c>
      <c r="R84" s="322">
        <v>169</v>
      </c>
      <c r="S84" s="110">
        <f>SUM(D84:R84)</f>
        <v>2929</v>
      </c>
    </row>
    <row r="85" spans="1:19" ht="16.5" customHeight="1" thickBot="1" x14ac:dyDescent="0.4">
      <c r="A85" s="360" t="str">
        <f>'Tabell 3.1'!A68</f>
        <v>Fordelingsnøkkel FO3</v>
      </c>
      <c r="B85" s="360"/>
      <c r="C85" s="277" t="s">
        <v>202</v>
      </c>
      <c r="D85" s="275">
        <f>(D57/$S$57*$C$57+D58/$S$58*$C$58+D59/$S$59*$C$59+D60/$S$60*$C$60+D63/$S$63*$C$63+D64/$S$64*$C$64+D65/$S$65*$C$65+D69/$S$69*$C$69+D72/$S$72*$C$72+D75/$S$75*$C$75+D78/$S$78*$C$78+D81/$S$81*$C$81+D82/$S$82*$C$82+D83/$S$83*$C$83+D84/$S$84*$C$84)*100</f>
        <v>6.5682546071853647</v>
      </c>
      <c r="E85" s="275">
        <f t="shared" ref="E85:R85" si="25">(E57/$S$57*$C$57+E58/$S$58*$C$58+E59/$S$59*$C$59+E60/$S$60*$C$60+E63/$S$63*$C$63+E64/$S$64*$C$64+E65/$S$65*$C$65+E69/$S$69*$C$69+E72/$S$72*$C$72+E75/$S$75*$C$75+E78/$S$78*$C$78+E81/$S$81*$C$81+E82/$S$82*$C$82+E83/$S$83*$C$83+E84/$S$84*$C$84)*100</f>
        <v>5.6682834892070089</v>
      </c>
      <c r="F85" s="275">
        <f t="shared" si="25"/>
        <v>5.0823763465129748</v>
      </c>
      <c r="G85" s="275">
        <f t="shared" si="25"/>
        <v>3.8843996809864731</v>
      </c>
      <c r="H85" s="275">
        <f t="shared" si="25"/>
        <v>7.8147166725950719</v>
      </c>
      <c r="I85" s="275">
        <f t="shared" si="25"/>
        <v>5.8306885257094621</v>
      </c>
      <c r="J85" s="275">
        <f t="shared" si="25"/>
        <v>7.641938601623818</v>
      </c>
      <c r="K85" s="275">
        <f t="shared" si="25"/>
        <v>7.0304731002544072</v>
      </c>
      <c r="L85" s="275">
        <f t="shared" si="25"/>
        <v>5.0503859495957224</v>
      </c>
      <c r="M85" s="275">
        <f t="shared" si="25"/>
        <v>5.594129145255728</v>
      </c>
      <c r="N85" s="275">
        <f t="shared" si="25"/>
        <v>6.440208944673838</v>
      </c>
      <c r="O85" s="275">
        <f t="shared" si="25"/>
        <v>9.1861929115427845</v>
      </c>
      <c r="P85" s="275">
        <f t="shared" si="25"/>
        <v>9.3474583790584287</v>
      </c>
      <c r="Q85" s="275">
        <f t="shared" si="25"/>
        <v>8.4988936379819524</v>
      </c>
      <c r="R85" s="275">
        <f t="shared" si="25"/>
        <v>6.361600007816973</v>
      </c>
      <c r="S85" s="275">
        <f t="shared" si="22"/>
        <v>100</v>
      </c>
    </row>
    <row r="86" spans="1:19" ht="16.5" customHeight="1" thickBot="1" x14ac:dyDescent="0.4">
      <c r="A86" s="356"/>
      <c r="B86" s="356"/>
      <c r="C86" s="79"/>
      <c r="D86" s="17"/>
      <c r="E86" s="17"/>
      <c r="F86" s="17"/>
      <c r="G86" s="17"/>
      <c r="H86" s="17"/>
      <c r="I86" s="17"/>
      <c r="J86" s="17"/>
      <c r="K86" s="17"/>
      <c r="L86" s="17"/>
      <c r="M86" s="17"/>
      <c r="N86" s="17"/>
      <c r="O86" s="17"/>
      <c r="P86" s="17"/>
      <c r="Q86" s="17"/>
      <c r="R86" s="17"/>
      <c r="S86" s="17"/>
    </row>
    <row r="87" spans="1:19" ht="16.5" customHeight="1" x14ac:dyDescent="0.35">
      <c r="A87" s="358" t="str">
        <f>'Tabell 2.3'!A65</f>
        <v>FO4A Sosiale tjenester</v>
      </c>
      <c r="B87" s="358"/>
      <c r="C87" s="216"/>
      <c r="D87" s="217"/>
      <c r="E87" s="217"/>
      <c r="F87" s="217"/>
      <c r="G87" s="217"/>
      <c r="H87" s="217"/>
      <c r="I87" s="217"/>
      <c r="J87" s="217"/>
      <c r="K87" s="217"/>
      <c r="L87" s="217"/>
      <c r="M87" s="217"/>
      <c r="N87" s="217"/>
      <c r="O87" s="217"/>
      <c r="P87" s="217"/>
      <c r="Q87" s="217"/>
      <c r="R87" s="217"/>
      <c r="S87" s="217"/>
    </row>
    <row r="88" spans="1:19" ht="16.5" customHeight="1" x14ac:dyDescent="0.35">
      <c r="A88" s="410" t="s">
        <v>249</v>
      </c>
      <c r="B88" s="410"/>
      <c r="C88" s="87">
        <v>0.26</v>
      </c>
      <c r="D88" s="322">
        <v>2567</v>
      </c>
      <c r="E88" s="322">
        <v>2173</v>
      </c>
      <c r="F88" s="322">
        <v>1490</v>
      </c>
      <c r="G88" s="322">
        <v>1151</v>
      </c>
      <c r="H88" s="322">
        <v>1312</v>
      </c>
      <c r="I88" s="322">
        <v>428</v>
      </c>
      <c r="J88" s="322">
        <v>536</v>
      </c>
      <c r="K88" s="322">
        <v>833</v>
      </c>
      <c r="L88" s="322">
        <v>1387</v>
      </c>
      <c r="M88" s="322">
        <v>1229</v>
      </c>
      <c r="N88" s="322">
        <v>1836</v>
      </c>
      <c r="O88" s="322">
        <v>2114</v>
      </c>
      <c r="P88" s="322">
        <v>1076</v>
      </c>
      <c r="Q88" s="322">
        <v>738</v>
      </c>
      <c r="R88" s="322">
        <v>1838</v>
      </c>
      <c r="S88" s="109">
        <f t="shared" ref="S88:S96" si="26">SUM(D88:R88)</f>
        <v>20708</v>
      </c>
    </row>
    <row r="89" spans="1:19" ht="16.5" customHeight="1" x14ac:dyDescent="0.35">
      <c r="A89" s="410" t="s">
        <v>250</v>
      </c>
      <c r="B89" s="410"/>
      <c r="C89" s="87">
        <v>0.21</v>
      </c>
      <c r="D89" s="322">
        <v>2582</v>
      </c>
      <c r="E89" s="322">
        <v>1639</v>
      </c>
      <c r="F89" s="322">
        <v>954</v>
      </c>
      <c r="G89" s="322">
        <v>555</v>
      </c>
      <c r="H89" s="322">
        <v>776</v>
      </c>
      <c r="I89" s="322">
        <v>361</v>
      </c>
      <c r="J89" s="322">
        <v>455</v>
      </c>
      <c r="K89" s="322">
        <v>647</v>
      </c>
      <c r="L89" s="322">
        <v>1421</v>
      </c>
      <c r="M89" s="322">
        <v>1342</v>
      </c>
      <c r="N89" s="322">
        <v>2403</v>
      </c>
      <c r="O89" s="322">
        <v>2453</v>
      </c>
      <c r="P89" s="322">
        <v>1027</v>
      </c>
      <c r="Q89" s="322">
        <v>651</v>
      </c>
      <c r="R89" s="322">
        <v>2491</v>
      </c>
      <c r="S89" s="109">
        <f t="shared" si="26"/>
        <v>19757</v>
      </c>
    </row>
    <row r="90" spans="1:19" ht="16.5" customHeight="1" x14ac:dyDescent="0.35">
      <c r="A90" s="410" t="s">
        <v>251</v>
      </c>
      <c r="B90" s="410"/>
      <c r="C90" s="87">
        <v>0.21</v>
      </c>
      <c r="D90" s="322">
        <v>11167</v>
      </c>
      <c r="E90" s="322">
        <v>10081</v>
      </c>
      <c r="F90" s="322">
        <v>5797</v>
      </c>
      <c r="G90" s="322">
        <v>4929</v>
      </c>
      <c r="H90" s="322">
        <v>6644</v>
      </c>
      <c r="I90" s="322">
        <v>2916</v>
      </c>
      <c r="J90" s="322">
        <v>3285</v>
      </c>
      <c r="K90" s="322">
        <v>4513</v>
      </c>
      <c r="L90" s="322">
        <v>7359</v>
      </c>
      <c r="M90" s="322">
        <v>7454</v>
      </c>
      <c r="N90" s="322">
        <v>10045</v>
      </c>
      <c r="O90" s="322">
        <v>13312</v>
      </c>
      <c r="P90" s="322">
        <v>6183</v>
      </c>
      <c r="Q90" s="322">
        <v>3948</v>
      </c>
      <c r="R90" s="322">
        <v>9852</v>
      </c>
      <c r="S90" s="109">
        <f t="shared" si="26"/>
        <v>107485</v>
      </c>
    </row>
    <row r="91" spans="1:19" ht="16.5" customHeight="1" x14ac:dyDescent="0.35">
      <c r="A91" s="387" t="s">
        <v>252</v>
      </c>
      <c r="B91" s="387"/>
      <c r="C91" s="87">
        <v>0.05</v>
      </c>
      <c r="D91" s="322">
        <v>817</v>
      </c>
      <c r="E91" s="322">
        <v>607</v>
      </c>
      <c r="F91" s="322">
        <v>350</v>
      </c>
      <c r="G91" s="322">
        <v>244</v>
      </c>
      <c r="H91" s="322">
        <v>371</v>
      </c>
      <c r="I91" s="322">
        <v>169</v>
      </c>
      <c r="J91" s="322">
        <v>220</v>
      </c>
      <c r="K91" s="322">
        <v>263</v>
      </c>
      <c r="L91" s="322">
        <v>501</v>
      </c>
      <c r="M91" s="322">
        <v>416</v>
      </c>
      <c r="N91" s="322">
        <v>662</v>
      </c>
      <c r="O91" s="322">
        <v>727</v>
      </c>
      <c r="P91" s="322">
        <v>374</v>
      </c>
      <c r="Q91" s="322">
        <v>271</v>
      </c>
      <c r="R91" s="322">
        <v>745</v>
      </c>
      <c r="S91" s="109">
        <f t="shared" si="26"/>
        <v>6737</v>
      </c>
    </row>
    <row r="92" spans="1:19" ht="16.5" customHeight="1" x14ac:dyDescent="0.35">
      <c r="A92" s="410" t="s">
        <v>253</v>
      </c>
      <c r="B92" s="410"/>
      <c r="C92" s="87">
        <v>0.02</v>
      </c>
      <c r="D92" s="322">
        <v>1904</v>
      </c>
      <c r="E92" s="322">
        <v>1630</v>
      </c>
      <c r="F92" s="322">
        <v>2175</v>
      </c>
      <c r="G92" s="322">
        <v>476</v>
      </c>
      <c r="H92" s="322">
        <v>750</v>
      </c>
      <c r="I92" s="322">
        <v>346</v>
      </c>
      <c r="J92" s="322">
        <v>614</v>
      </c>
      <c r="K92" s="322">
        <v>542</v>
      </c>
      <c r="L92" s="322">
        <v>563</v>
      </c>
      <c r="M92" s="322">
        <v>642</v>
      </c>
      <c r="N92" s="322">
        <v>601</v>
      </c>
      <c r="O92" s="322">
        <v>896</v>
      </c>
      <c r="P92" s="322">
        <v>875</v>
      </c>
      <c r="Q92" s="322">
        <v>521</v>
      </c>
      <c r="R92" s="322">
        <v>592</v>
      </c>
      <c r="S92" s="109">
        <f t="shared" si="26"/>
        <v>13127</v>
      </c>
    </row>
    <row r="93" spans="1:19" ht="16.5" customHeight="1" x14ac:dyDescent="0.35">
      <c r="A93" s="387" t="s">
        <v>254</v>
      </c>
      <c r="B93" s="387"/>
      <c r="C93" s="87">
        <v>7.0000000000000007E-2</v>
      </c>
      <c r="D93" s="322">
        <v>2433</v>
      </c>
      <c r="E93" s="322">
        <v>2667</v>
      </c>
      <c r="F93" s="322">
        <v>1488</v>
      </c>
      <c r="G93" s="322">
        <v>1533</v>
      </c>
      <c r="H93" s="322">
        <v>1785</v>
      </c>
      <c r="I93" s="322">
        <v>532</v>
      </c>
      <c r="J93" s="322">
        <v>678</v>
      </c>
      <c r="K93" s="322">
        <v>987</v>
      </c>
      <c r="L93" s="322">
        <v>1327</v>
      </c>
      <c r="M93" s="322">
        <v>1207</v>
      </c>
      <c r="N93" s="322">
        <v>1547</v>
      </c>
      <c r="O93" s="322">
        <v>2122</v>
      </c>
      <c r="P93" s="322">
        <v>1075</v>
      </c>
      <c r="Q93" s="322">
        <v>990</v>
      </c>
      <c r="R93" s="322">
        <v>1658</v>
      </c>
      <c r="S93" s="114">
        <f t="shared" si="26"/>
        <v>22029</v>
      </c>
    </row>
    <row r="94" spans="1:19" ht="16.5" customHeight="1" x14ac:dyDescent="0.35">
      <c r="A94" s="410" t="s">
        <v>255</v>
      </c>
      <c r="B94" s="410"/>
      <c r="C94" s="87">
        <v>0.13</v>
      </c>
      <c r="D94" s="322">
        <v>640</v>
      </c>
      <c r="E94" s="322">
        <v>686</v>
      </c>
      <c r="F94" s="322">
        <v>365</v>
      </c>
      <c r="G94" s="322">
        <v>470</v>
      </c>
      <c r="H94" s="322">
        <v>597</v>
      </c>
      <c r="I94" s="322">
        <v>181</v>
      </c>
      <c r="J94" s="322">
        <v>204</v>
      </c>
      <c r="K94" s="322">
        <v>234</v>
      </c>
      <c r="L94" s="322">
        <v>284</v>
      </c>
      <c r="M94" s="322">
        <v>152</v>
      </c>
      <c r="N94" s="322">
        <v>222</v>
      </c>
      <c r="O94" s="322">
        <v>340</v>
      </c>
      <c r="P94" s="322">
        <v>183</v>
      </c>
      <c r="Q94" s="322">
        <v>249</v>
      </c>
      <c r="R94" s="322">
        <v>233</v>
      </c>
      <c r="S94" s="109">
        <f t="shared" si="26"/>
        <v>5040</v>
      </c>
    </row>
    <row r="95" spans="1:19" ht="16.5" customHeight="1" x14ac:dyDescent="0.35">
      <c r="A95" s="410" t="s">
        <v>256</v>
      </c>
      <c r="B95" s="410"/>
      <c r="C95" s="115">
        <v>0.05</v>
      </c>
      <c r="D95" s="322">
        <v>113</v>
      </c>
      <c r="E95" s="322">
        <v>62</v>
      </c>
      <c r="F95" s="322">
        <v>48</v>
      </c>
      <c r="G95" s="322">
        <v>14</v>
      </c>
      <c r="H95" s="322">
        <v>21</v>
      </c>
      <c r="I95" s="322">
        <v>9</v>
      </c>
      <c r="J95" s="322">
        <v>16</v>
      </c>
      <c r="K95" s="322">
        <v>13</v>
      </c>
      <c r="L95" s="322">
        <v>54</v>
      </c>
      <c r="M95" s="322">
        <v>36</v>
      </c>
      <c r="N95" s="322">
        <v>65</v>
      </c>
      <c r="O95" s="322">
        <v>82</v>
      </c>
      <c r="P95" s="322">
        <v>27</v>
      </c>
      <c r="Q95" s="322">
        <v>17</v>
      </c>
      <c r="R95" s="322">
        <v>93</v>
      </c>
      <c r="S95" s="109">
        <f t="shared" si="26"/>
        <v>670</v>
      </c>
    </row>
    <row r="96" spans="1:19" ht="16.5" customHeight="1" thickBot="1" x14ac:dyDescent="0.4">
      <c r="A96" s="409" t="str">
        <f>'Tabell 3.1'!A82</f>
        <v>Fordelingsnøkkel FO4A</v>
      </c>
      <c r="B96" s="409"/>
      <c r="C96" s="218" t="s">
        <v>202</v>
      </c>
      <c r="D96" s="219">
        <f>(D88/$S$88*$C$88+D89/$S$89*$C$89+D90/$S$90*$C$90+D91/$S$91*$C$91+D92/$S$92*$C$92+D93/$S$93*$C$93+D94/$S$94*$C$94+D95/$S$95*$C$95)*100</f>
        <v>12.312852098749383</v>
      </c>
      <c r="E96" s="219">
        <f t="shared" ref="E96:Q96" si="27">(E88/$S$88*$C$88+E89/$S$89*$C$89+E90/$S$90*$C$90+E91/$S$91*$C$91+E92/$S$92*$C$92+E93/$S$93*$C$93+E94/$S$94*$C$94+E95/$S$95*$C$95)*100</f>
        <v>10.218465890237894</v>
      </c>
      <c r="F96" s="219">
        <f t="shared" si="27"/>
        <v>6.3810362626134278</v>
      </c>
      <c r="G96" s="219">
        <f t="shared" si="27"/>
        <v>5.0555898514839814</v>
      </c>
      <c r="H96" s="219">
        <f t="shared" si="27"/>
        <v>6.4236041019756742</v>
      </c>
      <c r="I96" s="219">
        <f t="shared" si="27"/>
        <v>2.3720273375877858</v>
      </c>
      <c r="J96" s="219">
        <f t="shared" si="27"/>
        <v>2.9162749828079502</v>
      </c>
      <c r="K96" s="219">
        <f t="shared" si="27"/>
        <v>3.9073009630827373</v>
      </c>
      <c r="L96" s="219">
        <f t="shared" si="27"/>
        <v>6.7044274863369555</v>
      </c>
      <c r="M96" s="219">
        <f t="shared" si="27"/>
        <v>5.8766562383106953</v>
      </c>
      <c r="N96" s="219">
        <f t="shared" si="27"/>
        <v>8.9540888667041152</v>
      </c>
      <c r="O96" s="219">
        <f t="shared" si="27"/>
        <v>10.701703185948274</v>
      </c>
      <c r="P96" s="219">
        <f t="shared" si="27"/>
        <v>5.0765951428554734</v>
      </c>
      <c r="Q96" s="219">
        <f t="shared" si="27"/>
        <v>3.754119910602427</v>
      </c>
      <c r="R96" s="219">
        <f>(R88/$S$88*$C$88+R89/$S$89*$C$89+R90/$S$90*$C$90+R91/$S$91*$C$91+R92/$S$92*$C$92+R93/$S$93*$C$93+R94/$S$94*$C$94+R95/$S$95*$C$95)*100</f>
        <v>9.345257680703229</v>
      </c>
      <c r="S96" s="219">
        <f t="shared" si="26"/>
        <v>100</v>
      </c>
    </row>
    <row r="97" spans="1:19" ht="16.5" customHeight="1" thickBot="1" x14ac:dyDescent="0.4">
      <c r="A97" s="411"/>
      <c r="B97" s="411"/>
      <c r="C97" s="94"/>
      <c r="D97" s="95"/>
      <c r="E97" s="95"/>
      <c r="F97" s="95"/>
      <c r="G97" s="95"/>
      <c r="H97" s="95"/>
      <c r="I97" s="95"/>
      <c r="J97" s="95"/>
      <c r="K97" s="95"/>
      <c r="L97" s="95"/>
      <c r="M97" s="95"/>
      <c r="N97" s="95"/>
      <c r="O97" s="95"/>
      <c r="P97" s="95"/>
      <c r="Q97" s="95"/>
      <c r="R97" s="95"/>
      <c r="S97" s="95"/>
    </row>
    <row r="98" spans="1:19" ht="16.5" customHeight="1" x14ac:dyDescent="0.35">
      <c r="A98" s="358" t="str">
        <f>'Tabell 3.1'!A84</f>
        <v>FO4B Kvalifiseringsprogram (KVP) og FO4C Økonomisk sosialhjelp</v>
      </c>
      <c r="B98" s="358"/>
      <c r="C98" s="216"/>
      <c r="D98" s="217"/>
      <c r="E98" s="217"/>
      <c r="F98" s="217"/>
      <c r="G98" s="217"/>
      <c r="H98" s="217"/>
      <c r="I98" s="217"/>
      <c r="J98" s="217"/>
      <c r="K98" s="217"/>
      <c r="L98" s="217"/>
      <c r="M98" s="217"/>
      <c r="N98" s="217"/>
      <c r="O98" s="217"/>
      <c r="P98" s="217"/>
      <c r="Q98" s="217"/>
      <c r="R98" s="217"/>
      <c r="S98" s="217"/>
    </row>
    <row r="99" spans="1:19" ht="16.5" customHeight="1" x14ac:dyDescent="0.35">
      <c r="A99" s="410" t="s">
        <v>259</v>
      </c>
      <c r="B99" s="410"/>
      <c r="C99" s="87">
        <v>0.23</v>
      </c>
      <c r="D99" s="322">
        <f>D100*D101*D102</f>
        <v>41386.341824636707</v>
      </c>
      <c r="E99" s="322">
        <f t="shared" ref="E99:R99" si="28">E100*E101*E102</f>
        <v>48276.116781025783</v>
      </c>
      <c r="F99" s="322">
        <f t="shared" si="28"/>
        <v>32347.728975532773</v>
      </c>
      <c r="G99" s="322">
        <f t="shared" si="28"/>
        <v>33895.629986112275</v>
      </c>
      <c r="H99" s="322">
        <f t="shared" si="28"/>
        <v>28846.699830026206</v>
      </c>
      <c r="I99" s="322">
        <f t="shared" si="28"/>
        <v>3225.3413978145331</v>
      </c>
      <c r="J99" s="322">
        <f t="shared" si="28"/>
        <v>3340.6110391560228</v>
      </c>
      <c r="K99" s="322">
        <f t="shared" si="28"/>
        <v>6469.5194770394464</v>
      </c>
      <c r="L99" s="322">
        <f t="shared" si="28"/>
        <v>15534.832690858064</v>
      </c>
      <c r="M99" s="322">
        <f t="shared" si="28"/>
        <v>10324.785854271082</v>
      </c>
      <c r="N99" s="322">
        <f t="shared" si="28"/>
        <v>13714.60512025543</v>
      </c>
      <c r="O99" s="322">
        <f t="shared" si="28"/>
        <v>18786.685635966809</v>
      </c>
      <c r="P99" s="322">
        <f t="shared" si="28"/>
        <v>6446.2829653514236</v>
      </c>
      <c r="Q99" s="322">
        <f t="shared" si="28"/>
        <v>4430.5789799993627</v>
      </c>
      <c r="R99" s="322">
        <f t="shared" si="28"/>
        <v>12253.755803466314</v>
      </c>
      <c r="S99" s="112">
        <f>SUM(D99:R99)</f>
        <v>279279.5163615123</v>
      </c>
    </row>
    <row r="100" spans="1:19" ht="16.5" customHeight="1" x14ac:dyDescent="0.35">
      <c r="A100" s="410" t="s">
        <v>296</v>
      </c>
      <c r="B100" s="410"/>
      <c r="C100" s="87" t="s">
        <v>202</v>
      </c>
      <c r="D100" s="322">
        <v>31312</v>
      </c>
      <c r="E100" s="322">
        <v>36319</v>
      </c>
      <c r="F100" s="322">
        <v>26486</v>
      </c>
      <c r="G100" s="322">
        <v>24106</v>
      </c>
      <c r="H100" s="322">
        <v>28401</v>
      </c>
      <c r="I100" s="322">
        <v>9079</v>
      </c>
      <c r="J100" s="322">
        <v>12729</v>
      </c>
      <c r="K100" s="322">
        <v>17432</v>
      </c>
      <c r="L100" s="322">
        <v>11799</v>
      </c>
      <c r="M100" s="322">
        <v>8067</v>
      </c>
      <c r="N100" s="322">
        <v>8233</v>
      </c>
      <c r="O100" s="322">
        <v>14102</v>
      </c>
      <c r="P100" s="322">
        <v>14103</v>
      </c>
      <c r="Q100" s="322">
        <v>14199</v>
      </c>
      <c r="R100" s="322">
        <v>9412</v>
      </c>
      <c r="S100" s="112">
        <f t="shared" ref="S100" si="29">SUM(D100:R100)</f>
        <v>265779</v>
      </c>
    </row>
    <row r="101" spans="1:19" ht="16.5" customHeight="1" x14ac:dyDescent="0.35">
      <c r="A101" s="387" t="s">
        <v>297</v>
      </c>
      <c r="B101" s="387"/>
      <c r="C101" s="87" t="s">
        <v>202</v>
      </c>
      <c r="D101" s="323">
        <f>'Tabell 4.2-4.4'!D7</f>
        <v>1.1094202928304959</v>
      </c>
      <c r="E101" s="323">
        <f>'Tabell 4.2-4.4'!E7</f>
        <v>0.92212140878884197</v>
      </c>
      <c r="F101" s="323">
        <f>'Tabell 4.2-4.4'!F7</f>
        <v>0.88803149623091571</v>
      </c>
      <c r="G101" s="323">
        <f>'Tabell 4.2-4.4'!G7</f>
        <v>0.81363985294553065</v>
      </c>
      <c r="H101" s="323">
        <f>'Tabell 4.2-4.4'!H7</f>
        <v>0.73490547213356083</v>
      </c>
      <c r="I101" s="323">
        <f>'Tabell 4.2-4.4'!I7</f>
        <v>0.45253651517761712</v>
      </c>
      <c r="J101" s="323">
        <f>'Tabell 4.2-4.4'!J7</f>
        <v>0.38005933164059486</v>
      </c>
      <c r="K101" s="323">
        <f>'Tabell 4.2-4.4'!K7</f>
        <v>0.40761481156360324</v>
      </c>
      <c r="L101" s="323">
        <f>'Tabell 4.2-4.4'!L7</f>
        <v>1.27034418108831</v>
      </c>
      <c r="M101" s="323">
        <f>'Tabell 4.2-4.4'!M7</f>
        <v>1.7839545060125359</v>
      </c>
      <c r="N101" s="323">
        <f>'Tabell 4.2-4.4'!N7</f>
        <v>2.202162857928605</v>
      </c>
      <c r="O101" s="323">
        <f>'Tabell 4.2-4.4'!O7</f>
        <v>1.7936377444074585</v>
      </c>
      <c r="P101" s="323">
        <f>'Tabell 4.2-4.4'!P7</f>
        <v>0.8071082189644665</v>
      </c>
      <c r="Q101" s="323">
        <f>'Tabell 4.2-4.4'!Q7</f>
        <v>0.53129760340476995</v>
      </c>
      <c r="R101" s="323">
        <f>'Tabell 4.2-4.4'!R7</f>
        <v>1.8098619705686863</v>
      </c>
      <c r="S101" s="113">
        <v>1</v>
      </c>
    </row>
    <row r="102" spans="1:19" ht="16.5" customHeight="1" x14ac:dyDescent="0.35">
      <c r="A102" s="410" t="s">
        <v>298</v>
      </c>
      <c r="B102" s="410"/>
      <c r="C102" s="87" t="s">
        <v>202</v>
      </c>
      <c r="D102" s="90">
        <f>'Tabell 4.2-4.4'!D16</f>
        <v>1.191379510154627</v>
      </c>
      <c r="E102" s="90">
        <f>'Tabell 4.2-4.4'!E16</f>
        <v>1.4414857114194901</v>
      </c>
      <c r="F102" s="90">
        <f>'Tabell 4.2-4.4'!F16</f>
        <v>1.3753050941840794</v>
      </c>
      <c r="G102" s="90">
        <f>'Tabell 4.2-4.4'!G16</f>
        <v>1.7281695364329748</v>
      </c>
      <c r="H102" s="90">
        <f>'Tabell 4.2-4.4'!H16</f>
        <v>1.3820731263083907</v>
      </c>
      <c r="I102" s="90">
        <f>'Tabell 4.2-4.4'!I16</f>
        <v>0.78502601047597576</v>
      </c>
      <c r="J102" s="90">
        <f>'Tabell 4.2-4.4'!J16</f>
        <v>0.69052630158306683</v>
      </c>
      <c r="K102" s="90">
        <f>'Tabell 4.2-4.4'!K16</f>
        <v>0.91048930929189731</v>
      </c>
      <c r="L102" s="90">
        <f>'Tabell 4.2-4.4'!L16</f>
        <v>1.0364300028244076</v>
      </c>
      <c r="M102" s="90">
        <f>'Tabell 4.2-4.4'!M16</f>
        <v>0.71743939590897765</v>
      </c>
      <c r="N102" s="90">
        <f>'Tabell 4.2-4.4'!N16</f>
        <v>0.75644221690605939</v>
      </c>
      <c r="O102" s="90">
        <f>'Tabell 4.2-4.4'!O16</f>
        <v>0.74273642590237232</v>
      </c>
      <c r="P102" s="90">
        <f>'Tabell 4.2-4.4'!P16</f>
        <v>0.56632546412611973</v>
      </c>
      <c r="Q102" s="90">
        <f>'Tabell 4.2-4.4'!Q16</f>
        <v>0.58730658013842785</v>
      </c>
      <c r="R102" s="90">
        <f>'Tabell 4.2-4.4'!R16</f>
        <v>0.71935265067979892</v>
      </c>
      <c r="S102" s="116">
        <v>1</v>
      </c>
    </row>
    <row r="103" spans="1:19" ht="16.5" customHeight="1" x14ac:dyDescent="0.35">
      <c r="A103" s="410" t="s">
        <v>260</v>
      </c>
      <c r="B103" s="410"/>
      <c r="C103" s="87">
        <v>0.12</v>
      </c>
      <c r="D103" s="322">
        <v>1273</v>
      </c>
      <c r="E103" s="322">
        <v>1164</v>
      </c>
      <c r="F103" s="322">
        <v>805</v>
      </c>
      <c r="G103" s="322">
        <v>689</v>
      </c>
      <c r="H103" s="322">
        <v>782</v>
      </c>
      <c r="I103" s="322">
        <v>243</v>
      </c>
      <c r="J103" s="322">
        <v>304</v>
      </c>
      <c r="K103" s="322">
        <v>523</v>
      </c>
      <c r="L103" s="322">
        <v>603</v>
      </c>
      <c r="M103" s="322">
        <v>469</v>
      </c>
      <c r="N103" s="322">
        <v>616</v>
      </c>
      <c r="O103" s="322">
        <v>797</v>
      </c>
      <c r="P103" s="322">
        <v>416</v>
      </c>
      <c r="Q103" s="322">
        <v>354</v>
      </c>
      <c r="R103" s="322">
        <v>659</v>
      </c>
      <c r="S103" s="109">
        <f t="shared" ref="S103:S107" si="30">SUM(D103:R103)</f>
        <v>9697</v>
      </c>
    </row>
    <row r="104" spans="1:19" ht="16.5" customHeight="1" x14ac:dyDescent="0.35">
      <c r="A104" s="410" t="s">
        <v>261</v>
      </c>
      <c r="B104" s="410"/>
      <c r="C104" s="87">
        <v>0.25</v>
      </c>
      <c r="D104" s="322">
        <v>2582</v>
      </c>
      <c r="E104" s="322">
        <v>1639</v>
      </c>
      <c r="F104" s="322">
        <v>954</v>
      </c>
      <c r="G104" s="322">
        <v>555</v>
      </c>
      <c r="H104" s="322">
        <v>776</v>
      </c>
      <c r="I104" s="322">
        <v>361</v>
      </c>
      <c r="J104" s="322">
        <v>455</v>
      </c>
      <c r="K104" s="322">
        <v>647</v>
      </c>
      <c r="L104" s="322">
        <v>1421</v>
      </c>
      <c r="M104" s="322">
        <v>1342</v>
      </c>
      <c r="N104" s="322">
        <v>2403</v>
      </c>
      <c r="O104" s="322">
        <v>2453</v>
      </c>
      <c r="P104" s="322">
        <v>1027</v>
      </c>
      <c r="Q104" s="322">
        <v>651</v>
      </c>
      <c r="R104" s="322">
        <v>2491</v>
      </c>
      <c r="S104" s="109">
        <f t="shared" si="30"/>
        <v>19757</v>
      </c>
    </row>
    <row r="105" spans="1:19" ht="16.5" customHeight="1" x14ac:dyDescent="0.35">
      <c r="A105" s="410" t="s">
        <v>262</v>
      </c>
      <c r="B105" s="410"/>
      <c r="C105" s="87">
        <v>0.06</v>
      </c>
      <c r="D105" s="322">
        <v>11167</v>
      </c>
      <c r="E105" s="322">
        <v>10081</v>
      </c>
      <c r="F105" s="322">
        <v>5797</v>
      </c>
      <c r="G105" s="322">
        <v>4929</v>
      </c>
      <c r="H105" s="322">
        <v>6644</v>
      </c>
      <c r="I105" s="322">
        <v>2916</v>
      </c>
      <c r="J105" s="322">
        <v>3285</v>
      </c>
      <c r="K105" s="322">
        <v>4513</v>
      </c>
      <c r="L105" s="322">
        <v>7359</v>
      </c>
      <c r="M105" s="322">
        <v>7454</v>
      </c>
      <c r="N105" s="322">
        <v>10045</v>
      </c>
      <c r="O105" s="322">
        <v>13312</v>
      </c>
      <c r="P105" s="322">
        <v>6183</v>
      </c>
      <c r="Q105" s="322">
        <v>3948</v>
      </c>
      <c r="R105" s="322">
        <v>9852</v>
      </c>
      <c r="S105" s="109">
        <f t="shared" si="30"/>
        <v>107485</v>
      </c>
    </row>
    <row r="106" spans="1:19" ht="16.5" customHeight="1" x14ac:dyDescent="0.35">
      <c r="A106" s="387" t="s">
        <v>263</v>
      </c>
      <c r="B106" s="387"/>
      <c r="C106" s="87">
        <v>0.1</v>
      </c>
      <c r="D106" s="322">
        <v>817</v>
      </c>
      <c r="E106" s="322">
        <v>607</v>
      </c>
      <c r="F106" s="322">
        <v>350</v>
      </c>
      <c r="G106" s="322">
        <v>244</v>
      </c>
      <c r="H106" s="322">
        <v>371</v>
      </c>
      <c r="I106" s="322">
        <v>169</v>
      </c>
      <c r="J106" s="322">
        <v>220</v>
      </c>
      <c r="K106" s="322">
        <v>263</v>
      </c>
      <c r="L106" s="322">
        <v>501</v>
      </c>
      <c r="M106" s="322">
        <v>416</v>
      </c>
      <c r="N106" s="322">
        <v>662</v>
      </c>
      <c r="O106" s="322">
        <v>727</v>
      </c>
      <c r="P106" s="322">
        <v>374</v>
      </c>
      <c r="Q106" s="322">
        <v>271</v>
      </c>
      <c r="R106" s="322">
        <v>745</v>
      </c>
      <c r="S106" s="109">
        <f t="shared" si="30"/>
        <v>6737</v>
      </c>
    </row>
    <row r="107" spans="1:19" ht="16.5" customHeight="1" x14ac:dyDescent="0.35">
      <c r="A107" s="410" t="s">
        <v>264</v>
      </c>
      <c r="B107" s="410"/>
      <c r="C107" s="87">
        <v>0.02</v>
      </c>
      <c r="D107" s="322">
        <v>1904</v>
      </c>
      <c r="E107" s="322">
        <v>1630</v>
      </c>
      <c r="F107" s="322">
        <v>2175</v>
      </c>
      <c r="G107" s="322">
        <v>476</v>
      </c>
      <c r="H107" s="322">
        <v>750</v>
      </c>
      <c r="I107" s="322">
        <v>346</v>
      </c>
      <c r="J107" s="322">
        <v>614</v>
      </c>
      <c r="K107" s="322">
        <v>542</v>
      </c>
      <c r="L107" s="322">
        <v>563</v>
      </c>
      <c r="M107" s="322">
        <v>642</v>
      </c>
      <c r="N107" s="322">
        <v>601</v>
      </c>
      <c r="O107" s="322">
        <v>896</v>
      </c>
      <c r="P107" s="322">
        <v>875</v>
      </c>
      <c r="Q107" s="322">
        <v>521</v>
      </c>
      <c r="R107" s="322">
        <v>592</v>
      </c>
      <c r="S107" s="109">
        <f t="shared" si="30"/>
        <v>13127</v>
      </c>
    </row>
    <row r="108" spans="1:19" ht="16.5" customHeight="1" x14ac:dyDescent="0.35">
      <c r="A108" s="387" t="s">
        <v>265</v>
      </c>
      <c r="B108" s="387"/>
      <c r="C108" s="87">
        <v>0.05</v>
      </c>
      <c r="D108" s="322">
        <f>D93</f>
        <v>2433</v>
      </c>
      <c r="E108" s="322">
        <f t="shared" ref="E108:R110" si="31">E93</f>
        <v>2667</v>
      </c>
      <c r="F108" s="322">
        <f t="shared" si="31"/>
        <v>1488</v>
      </c>
      <c r="G108" s="322">
        <f t="shared" si="31"/>
        <v>1533</v>
      </c>
      <c r="H108" s="322">
        <f t="shared" si="31"/>
        <v>1785</v>
      </c>
      <c r="I108" s="322">
        <f t="shared" si="31"/>
        <v>532</v>
      </c>
      <c r="J108" s="322">
        <f t="shared" si="31"/>
        <v>678</v>
      </c>
      <c r="K108" s="322">
        <f t="shared" si="31"/>
        <v>987</v>
      </c>
      <c r="L108" s="322">
        <f t="shared" si="31"/>
        <v>1327</v>
      </c>
      <c r="M108" s="322">
        <f t="shared" si="31"/>
        <v>1207</v>
      </c>
      <c r="N108" s="322">
        <f t="shared" si="31"/>
        <v>1547</v>
      </c>
      <c r="O108" s="322">
        <f t="shared" si="31"/>
        <v>2122</v>
      </c>
      <c r="P108" s="322">
        <f t="shared" si="31"/>
        <v>1075</v>
      </c>
      <c r="Q108" s="322">
        <f t="shared" si="31"/>
        <v>990</v>
      </c>
      <c r="R108" s="322">
        <f t="shared" si="31"/>
        <v>1658</v>
      </c>
      <c r="S108" s="114">
        <f>SUM(D108:R108)</f>
        <v>22029</v>
      </c>
    </row>
    <row r="109" spans="1:19" ht="16.5" customHeight="1" x14ac:dyDescent="0.35">
      <c r="A109" s="410" t="s">
        <v>266</v>
      </c>
      <c r="B109" s="410"/>
      <c r="C109" s="87">
        <v>0.05</v>
      </c>
      <c r="D109" s="322">
        <f>D94</f>
        <v>640</v>
      </c>
      <c r="E109" s="322">
        <f t="shared" si="31"/>
        <v>686</v>
      </c>
      <c r="F109" s="322">
        <f t="shared" si="31"/>
        <v>365</v>
      </c>
      <c r="G109" s="322">
        <f t="shared" si="31"/>
        <v>470</v>
      </c>
      <c r="H109" s="322">
        <f t="shared" si="31"/>
        <v>597</v>
      </c>
      <c r="I109" s="322">
        <f t="shared" si="31"/>
        <v>181</v>
      </c>
      <c r="J109" s="322">
        <f t="shared" si="31"/>
        <v>204</v>
      </c>
      <c r="K109" s="322">
        <f t="shared" si="31"/>
        <v>234</v>
      </c>
      <c r="L109" s="322">
        <f t="shared" si="31"/>
        <v>284</v>
      </c>
      <c r="M109" s="322">
        <f t="shared" si="31"/>
        <v>152</v>
      </c>
      <c r="N109" s="322">
        <f t="shared" si="31"/>
        <v>222</v>
      </c>
      <c r="O109" s="322">
        <f t="shared" si="31"/>
        <v>340</v>
      </c>
      <c r="P109" s="322">
        <f t="shared" si="31"/>
        <v>183</v>
      </c>
      <c r="Q109" s="322">
        <f t="shared" si="31"/>
        <v>249</v>
      </c>
      <c r="R109" s="322">
        <f t="shared" si="31"/>
        <v>233</v>
      </c>
      <c r="S109" s="109">
        <f t="shared" ref="S109:S110" si="32">SUM(D109:R109)</f>
        <v>5040</v>
      </c>
    </row>
    <row r="110" spans="1:19" ht="16.5" customHeight="1" x14ac:dyDescent="0.35">
      <c r="A110" s="410" t="s">
        <v>267</v>
      </c>
      <c r="B110" s="410"/>
      <c r="C110" s="87">
        <v>0.12</v>
      </c>
      <c r="D110" s="322">
        <f>D95</f>
        <v>113</v>
      </c>
      <c r="E110" s="322">
        <f t="shared" si="31"/>
        <v>62</v>
      </c>
      <c r="F110" s="322">
        <f t="shared" si="31"/>
        <v>48</v>
      </c>
      <c r="G110" s="322">
        <f t="shared" si="31"/>
        <v>14</v>
      </c>
      <c r="H110" s="322">
        <f t="shared" si="31"/>
        <v>21</v>
      </c>
      <c r="I110" s="322">
        <f t="shared" si="31"/>
        <v>9</v>
      </c>
      <c r="J110" s="322">
        <f t="shared" si="31"/>
        <v>16</v>
      </c>
      <c r="K110" s="322">
        <f t="shared" si="31"/>
        <v>13</v>
      </c>
      <c r="L110" s="322">
        <f t="shared" si="31"/>
        <v>54</v>
      </c>
      <c r="M110" s="322">
        <f t="shared" si="31"/>
        <v>36</v>
      </c>
      <c r="N110" s="322">
        <f t="shared" si="31"/>
        <v>65</v>
      </c>
      <c r="O110" s="322">
        <f t="shared" si="31"/>
        <v>82</v>
      </c>
      <c r="P110" s="322">
        <f t="shared" si="31"/>
        <v>27</v>
      </c>
      <c r="Q110" s="322">
        <f t="shared" si="31"/>
        <v>17</v>
      </c>
      <c r="R110" s="322">
        <f t="shared" si="31"/>
        <v>93</v>
      </c>
      <c r="S110" s="109">
        <f t="shared" si="32"/>
        <v>670</v>
      </c>
    </row>
    <row r="111" spans="1:19" ht="16.5" customHeight="1" thickBot="1" x14ac:dyDescent="0.4">
      <c r="A111" s="409" t="str">
        <f>'Tabell 3.1'!A94</f>
        <v xml:space="preserve">Fordelingsnøkkel FO4B </v>
      </c>
      <c r="B111" s="409"/>
      <c r="C111" s="218"/>
      <c r="D111" s="219">
        <f>(D99/$S$99*$C$99+D103/$S$103*$C$103+D104/$S$104*$C$104+D105/$S$105*$C$105+D106/$S$106*$C$106+D107/$S$107*$C$107+D108/$S$108*$C$108+D109/$S$109*$C$109+D110/$S$110*$C$110)*100</f>
        <v>13.588075949216721</v>
      </c>
      <c r="E111" s="219">
        <f t="shared" ref="E111:R111" si="33">(E99/$S$99*$C$99+E103/$S$103*$C$103+E104/$S$104*$C$104+E105/$S$105*$C$105+E106/$S$106*$C$106+E107/$S$107*$C$107+E108/$S$108*$C$108+E109/$S$109*$C$109+E110/$S$110*$C$110)*100</f>
        <v>11.598580747226375</v>
      </c>
      <c r="F111" s="219">
        <f t="shared" si="33"/>
        <v>7.6013782860849908</v>
      </c>
      <c r="G111" s="219">
        <f t="shared" si="33"/>
        <v>6.1211975432978587</v>
      </c>
      <c r="H111" s="219">
        <f t="shared" si="33"/>
        <v>6.7346829713035561</v>
      </c>
      <c r="I111" s="219">
        <f t="shared" si="33"/>
        <v>1.9509868429329664</v>
      </c>
      <c r="J111" s="219">
        <f t="shared" si="33"/>
        <v>2.4733724734177756</v>
      </c>
      <c r="K111" s="219">
        <f t="shared" si="33"/>
        <v>3.4125878783668324</v>
      </c>
      <c r="L111" s="219">
        <f t="shared" si="33"/>
        <v>6.6140027458763617</v>
      </c>
      <c r="M111" s="219">
        <f t="shared" si="33"/>
        <v>5.3297346358327928</v>
      </c>
      <c r="N111" s="219">
        <f>(N99/$S$99*$C$99+N103/$S$103*$C$103+N104/$S$104*$C$104+N105/$S$105*$C$105+N106/$S$106*$C$106+N107/$S$107*$C$107+N108/$S$108*$C$108+N109/$S$109*$C$109+N110/$S$110*$C$110)*100</f>
        <v>8.3029300702058215</v>
      </c>
      <c r="O111" s="219">
        <f t="shared" si="33"/>
        <v>9.883743768674778</v>
      </c>
      <c r="P111" s="219">
        <f t="shared" si="33"/>
        <v>4.2879482889328289</v>
      </c>
      <c r="Q111" s="219">
        <f t="shared" si="33"/>
        <v>3.1049356445935277</v>
      </c>
      <c r="R111" s="219">
        <f t="shared" si="33"/>
        <v>8.9958421540368043</v>
      </c>
      <c r="S111" s="219">
        <f t="shared" ref="S111" si="34">SUM(D111:R111)</f>
        <v>99.999999999999986</v>
      </c>
    </row>
    <row r="112" spans="1:19" ht="16.5" customHeight="1" x14ac:dyDescent="0.35">
      <c r="A112" s="406"/>
      <c r="B112" s="406"/>
      <c r="C112" s="79"/>
      <c r="D112" s="17"/>
      <c r="E112" s="17"/>
      <c r="F112" s="17"/>
      <c r="G112" s="17"/>
      <c r="H112" s="17"/>
      <c r="I112" s="17"/>
      <c r="J112" s="17"/>
      <c r="K112" s="17"/>
      <c r="L112" s="17"/>
      <c r="M112" s="17"/>
      <c r="N112" s="17"/>
      <c r="O112" s="17"/>
      <c r="P112" s="17"/>
      <c r="Q112" s="17"/>
      <c r="R112" s="17"/>
      <c r="S112" s="17"/>
    </row>
    <row r="113" spans="1:19" ht="16.5" customHeight="1" x14ac:dyDescent="0.35">
      <c r="A113" s="407" t="str">
        <f>'Tabell 3.1'!A96</f>
        <v xml:space="preserve">Fordelingsnøkkel FO4B </v>
      </c>
      <c r="B113" s="407"/>
      <c r="C113" s="89">
        <v>0.8</v>
      </c>
      <c r="D113" s="90">
        <f>D111</f>
        <v>13.588075949216721</v>
      </c>
      <c r="E113" s="90">
        <f t="shared" ref="E113:R113" si="35">E111</f>
        <v>11.598580747226375</v>
      </c>
      <c r="F113" s="90">
        <f t="shared" si="35"/>
        <v>7.6013782860849908</v>
      </c>
      <c r="G113" s="90">
        <f t="shared" si="35"/>
        <v>6.1211975432978587</v>
      </c>
      <c r="H113" s="90">
        <f t="shared" si="35"/>
        <v>6.7346829713035561</v>
      </c>
      <c r="I113" s="90">
        <f t="shared" si="35"/>
        <v>1.9509868429329664</v>
      </c>
      <c r="J113" s="90">
        <f t="shared" si="35"/>
        <v>2.4733724734177756</v>
      </c>
      <c r="K113" s="90">
        <f t="shared" si="35"/>
        <v>3.4125878783668324</v>
      </c>
      <c r="L113" s="90">
        <f t="shared" si="35"/>
        <v>6.6140027458763617</v>
      </c>
      <c r="M113" s="90">
        <f t="shared" si="35"/>
        <v>5.3297346358327928</v>
      </c>
      <c r="N113" s="90">
        <f t="shared" si="35"/>
        <v>8.3029300702058215</v>
      </c>
      <c r="O113" s="90">
        <f t="shared" si="35"/>
        <v>9.883743768674778</v>
      </c>
      <c r="P113" s="90">
        <f t="shared" si="35"/>
        <v>4.2879482889328289</v>
      </c>
      <c r="Q113" s="90">
        <f t="shared" si="35"/>
        <v>3.1049356445935277</v>
      </c>
      <c r="R113" s="90">
        <f t="shared" si="35"/>
        <v>8.9958421540368043</v>
      </c>
      <c r="S113" s="90">
        <f>SUM(D113:R113)</f>
        <v>99.999999999999986</v>
      </c>
    </row>
    <row r="114" spans="1:19" ht="16.5" customHeight="1" x14ac:dyDescent="0.35">
      <c r="A114" s="408" t="s">
        <v>299</v>
      </c>
      <c r="B114" s="408"/>
      <c r="C114" s="94">
        <v>0.2</v>
      </c>
      <c r="D114" s="325">
        <v>12.246704325364249</v>
      </c>
      <c r="E114" s="325">
        <v>12.103065483027985</v>
      </c>
      <c r="F114" s="325">
        <v>7.2821439505606351</v>
      </c>
      <c r="G114" s="325">
        <v>6.5056061833472789</v>
      </c>
      <c r="H114" s="325">
        <v>5.054268508008418</v>
      </c>
      <c r="I114" s="325">
        <v>2.5907578561740006</v>
      </c>
      <c r="J114" s="325">
        <v>3.1504303953408272</v>
      </c>
      <c r="K114" s="325">
        <v>4.4226897440869433</v>
      </c>
      <c r="L114" s="325">
        <v>6.6831130222147204</v>
      </c>
      <c r="M114" s="325">
        <v>5.5716287147930332</v>
      </c>
      <c r="N114" s="325">
        <v>6.5529562999414068</v>
      </c>
      <c r="O114" s="325">
        <v>9.0287378988464155</v>
      </c>
      <c r="P114" s="325">
        <v>5.4498316293289051</v>
      </c>
      <c r="Q114" s="325">
        <v>3.2325250303290725</v>
      </c>
      <c r="R114" s="325">
        <v>10.125540958636106</v>
      </c>
      <c r="S114" s="117">
        <f>SUM(D114:R114)</f>
        <v>99.999999999999986</v>
      </c>
    </row>
    <row r="115" spans="1:19" ht="16.5" customHeight="1" thickBot="1" x14ac:dyDescent="0.4">
      <c r="A115" s="409" t="str">
        <f>'Tabell 3.1'!A98</f>
        <v xml:space="preserve">Fordelingsnøkkel FO4C </v>
      </c>
      <c r="B115" s="409"/>
      <c r="C115" s="218" t="s">
        <v>202</v>
      </c>
      <c r="D115" s="219">
        <f>SUMPRODUCT($C$113:$C$114,D113:D114)</f>
        <v>13.319801624446228</v>
      </c>
      <c r="E115" s="219">
        <f t="shared" ref="E115:R115" si="36">SUMPRODUCT($C$113:$C$114,E113:E114)</f>
        <v>11.699477694386697</v>
      </c>
      <c r="F115" s="219">
        <f t="shared" si="36"/>
        <v>7.5375314189801195</v>
      </c>
      <c r="G115" s="219">
        <f t="shared" si="36"/>
        <v>6.1980792713077433</v>
      </c>
      <c r="H115" s="219">
        <f t="shared" si="36"/>
        <v>6.3986000786445283</v>
      </c>
      <c r="I115" s="219">
        <f t="shared" si="36"/>
        <v>2.0789410455811734</v>
      </c>
      <c r="J115" s="219">
        <f t="shared" si="36"/>
        <v>2.608784057802386</v>
      </c>
      <c r="K115" s="219">
        <f t="shared" si="36"/>
        <v>3.6146082515108549</v>
      </c>
      <c r="L115" s="219">
        <f t="shared" si="36"/>
        <v>6.6278248011440333</v>
      </c>
      <c r="M115" s="219">
        <f t="shared" si="36"/>
        <v>5.3781134516248414</v>
      </c>
      <c r="N115" s="219">
        <f t="shared" si="36"/>
        <v>7.9529353161529386</v>
      </c>
      <c r="O115" s="219">
        <f t="shared" si="36"/>
        <v>9.7127425947091055</v>
      </c>
      <c r="P115" s="219">
        <f t="shared" si="36"/>
        <v>4.5203249570120443</v>
      </c>
      <c r="Q115" s="219">
        <f t="shared" si="36"/>
        <v>3.1304535217406366</v>
      </c>
      <c r="R115" s="219">
        <f t="shared" si="36"/>
        <v>9.2217819149566651</v>
      </c>
      <c r="S115" s="219">
        <f t="shared" ref="S115" si="37">SUM(D115:R115)</f>
        <v>100.00000000000001</v>
      </c>
    </row>
    <row r="116" spans="1:19" ht="16.5" customHeight="1" x14ac:dyDescent="0.35">
      <c r="A116" s="17"/>
      <c r="B116" s="17"/>
      <c r="C116" s="17"/>
      <c r="D116" s="17"/>
      <c r="E116" s="17"/>
      <c r="F116" s="17"/>
      <c r="G116" s="17"/>
      <c r="H116" s="17"/>
      <c r="I116" s="17"/>
      <c r="J116" s="17"/>
      <c r="K116" s="17"/>
      <c r="L116" s="17"/>
      <c r="M116" s="17"/>
      <c r="N116" s="17"/>
      <c r="O116" s="17"/>
      <c r="P116" s="17"/>
      <c r="Q116" s="17"/>
      <c r="R116" s="17"/>
      <c r="S116" s="17"/>
    </row>
    <row r="117" spans="1:19" x14ac:dyDescent="0.35">
      <c r="B117" s="118"/>
    </row>
    <row r="118" spans="1:19" x14ac:dyDescent="0.35">
      <c r="B118" s="118"/>
      <c r="D118" s="234"/>
      <c r="E118" s="234"/>
      <c r="F118" s="234"/>
      <c r="G118" s="234"/>
      <c r="H118" s="234"/>
      <c r="I118" s="234"/>
      <c r="J118" s="234"/>
      <c r="K118" s="234"/>
      <c r="L118" s="234"/>
      <c r="M118" s="234"/>
      <c r="N118" s="234"/>
      <c r="O118" s="234"/>
      <c r="P118" s="234"/>
      <c r="Q118" s="234"/>
      <c r="R118" s="234"/>
    </row>
    <row r="119" spans="1:19" x14ac:dyDescent="0.35">
      <c r="B119" s="118"/>
    </row>
    <row r="120" spans="1:19" x14ac:dyDescent="0.35">
      <c r="B120" s="118"/>
    </row>
    <row r="121" spans="1:19" x14ac:dyDescent="0.35">
      <c r="B121" s="118"/>
    </row>
    <row r="122" spans="1:19" x14ac:dyDescent="0.35">
      <c r="B122" s="118"/>
    </row>
    <row r="123" spans="1:19" x14ac:dyDescent="0.35">
      <c r="B123" s="118"/>
    </row>
    <row r="124" spans="1:19" x14ac:dyDescent="0.35">
      <c r="B124" s="118"/>
    </row>
    <row r="125" spans="1:19" x14ac:dyDescent="0.35">
      <c r="B125" s="118"/>
    </row>
    <row r="126" spans="1:19" x14ac:dyDescent="0.35">
      <c r="B126" s="118"/>
    </row>
    <row r="127" spans="1:19" x14ac:dyDescent="0.35">
      <c r="B127" s="118"/>
    </row>
    <row r="128" spans="1:19" x14ac:dyDescent="0.35">
      <c r="B128" s="118"/>
    </row>
    <row r="129" spans="2:2" x14ac:dyDescent="0.35">
      <c r="B129" s="118"/>
    </row>
    <row r="130" spans="2:2" x14ac:dyDescent="0.35">
      <c r="B130" s="118"/>
    </row>
    <row r="131" spans="2:2" x14ac:dyDescent="0.35">
      <c r="B131" s="118"/>
    </row>
    <row r="132" spans="2:2" x14ac:dyDescent="0.35">
      <c r="B132" s="118"/>
    </row>
    <row r="133" spans="2:2" x14ac:dyDescent="0.35">
      <c r="B133" s="118"/>
    </row>
    <row r="134" spans="2:2" x14ac:dyDescent="0.35">
      <c r="B134" s="118"/>
    </row>
    <row r="135" spans="2:2" x14ac:dyDescent="0.35">
      <c r="B135" s="118"/>
    </row>
    <row r="136" spans="2:2" x14ac:dyDescent="0.35">
      <c r="B136" s="118"/>
    </row>
    <row r="137" spans="2:2" x14ac:dyDescent="0.35">
      <c r="B137" s="118"/>
    </row>
    <row r="138" spans="2:2" x14ac:dyDescent="0.35">
      <c r="B138" s="118"/>
    </row>
    <row r="139" spans="2:2" x14ac:dyDescent="0.35">
      <c r="B139" s="118"/>
    </row>
    <row r="140" spans="2:2" x14ac:dyDescent="0.35">
      <c r="B140" s="118"/>
    </row>
    <row r="141" spans="2:2" x14ac:dyDescent="0.35">
      <c r="B141" s="118"/>
    </row>
    <row r="142" spans="2:2" x14ac:dyDescent="0.35">
      <c r="B142" s="118"/>
    </row>
    <row r="143" spans="2:2" x14ac:dyDescent="0.35">
      <c r="B143" s="118"/>
    </row>
    <row r="144" spans="2:2" x14ac:dyDescent="0.35">
      <c r="B144" s="118"/>
    </row>
    <row r="145" spans="2:2" x14ac:dyDescent="0.35">
      <c r="B145" s="118"/>
    </row>
    <row r="146" spans="2:2" x14ac:dyDescent="0.35">
      <c r="B146" s="118"/>
    </row>
    <row r="147" spans="2:2" x14ac:dyDescent="0.35">
      <c r="B147" s="118"/>
    </row>
    <row r="148" spans="2:2" x14ac:dyDescent="0.35">
      <c r="B148" s="118"/>
    </row>
    <row r="149" spans="2:2" x14ac:dyDescent="0.35">
      <c r="B149" s="118"/>
    </row>
    <row r="150" spans="2:2" x14ac:dyDescent="0.35">
      <c r="B150" s="118"/>
    </row>
    <row r="151" spans="2:2" x14ac:dyDescent="0.35">
      <c r="B151" s="118"/>
    </row>
  </sheetData>
  <mergeCells count="115">
    <mergeCell ref="A7:B7"/>
    <mergeCell ref="A8:B8"/>
    <mergeCell ref="A9:B9"/>
    <mergeCell ref="A10:B10"/>
    <mergeCell ref="A1:B1"/>
    <mergeCell ref="A2:B2"/>
    <mergeCell ref="A3:B3"/>
    <mergeCell ref="A4:B4"/>
    <mergeCell ref="A5:B5"/>
    <mergeCell ref="A6:B6"/>
    <mergeCell ref="A17:B17"/>
    <mergeCell ref="A18:B18"/>
    <mergeCell ref="A19:B19"/>
    <mergeCell ref="A20:B20"/>
    <mergeCell ref="A21:B21"/>
    <mergeCell ref="A22:B22"/>
    <mergeCell ref="A11:B11"/>
    <mergeCell ref="A12:B12"/>
    <mergeCell ref="A13:B13"/>
    <mergeCell ref="A14:B14"/>
    <mergeCell ref="A15:B15"/>
    <mergeCell ref="A16:B16"/>
    <mergeCell ref="A29:B29"/>
    <mergeCell ref="A30:B30"/>
    <mergeCell ref="A31:B31"/>
    <mergeCell ref="A32:B32"/>
    <mergeCell ref="A33:B33"/>
    <mergeCell ref="A34:B34"/>
    <mergeCell ref="A23:B23"/>
    <mergeCell ref="A24:B24"/>
    <mergeCell ref="A25:B25"/>
    <mergeCell ref="A26:B26"/>
    <mergeCell ref="A27:B27"/>
    <mergeCell ref="A28:B28"/>
    <mergeCell ref="A41:B41"/>
    <mergeCell ref="A42:B42"/>
    <mergeCell ref="A43:B43"/>
    <mergeCell ref="A44:B44"/>
    <mergeCell ref="A45:B45"/>
    <mergeCell ref="A46:B46"/>
    <mergeCell ref="A35:B35"/>
    <mergeCell ref="A36:B36"/>
    <mergeCell ref="A37:B37"/>
    <mergeCell ref="A38:B38"/>
    <mergeCell ref="A39:B39"/>
    <mergeCell ref="A40:B40"/>
    <mergeCell ref="A53:B53"/>
    <mergeCell ref="A54:B54"/>
    <mergeCell ref="A55:B55"/>
    <mergeCell ref="A56:B56"/>
    <mergeCell ref="A57:B57"/>
    <mergeCell ref="A58:B58"/>
    <mergeCell ref="A47:B47"/>
    <mergeCell ref="A48:B48"/>
    <mergeCell ref="A49:B49"/>
    <mergeCell ref="A50:B50"/>
    <mergeCell ref="A51:B51"/>
    <mergeCell ref="A52:B52"/>
    <mergeCell ref="A65:B65"/>
    <mergeCell ref="A66:B66"/>
    <mergeCell ref="A67:B67"/>
    <mergeCell ref="A68:B68"/>
    <mergeCell ref="A69:B69"/>
    <mergeCell ref="A70:B70"/>
    <mergeCell ref="A59:B59"/>
    <mergeCell ref="A60:B60"/>
    <mergeCell ref="A61:B61"/>
    <mergeCell ref="A62:B62"/>
    <mergeCell ref="A63:B63"/>
    <mergeCell ref="A64:B64"/>
    <mergeCell ref="A77:B77"/>
    <mergeCell ref="A78:B78"/>
    <mergeCell ref="A79:B79"/>
    <mergeCell ref="A80:B80"/>
    <mergeCell ref="A81:B81"/>
    <mergeCell ref="A82:B82"/>
    <mergeCell ref="A71:B71"/>
    <mergeCell ref="A72:B72"/>
    <mergeCell ref="A73:B73"/>
    <mergeCell ref="A74:B74"/>
    <mergeCell ref="A75:B75"/>
    <mergeCell ref="A76:B76"/>
    <mergeCell ref="A89:B89"/>
    <mergeCell ref="A90:B90"/>
    <mergeCell ref="A91:B91"/>
    <mergeCell ref="A92:B92"/>
    <mergeCell ref="A93:B93"/>
    <mergeCell ref="A83:B83"/>
    <mergeCell ref="A84:B84"/>
    <mergeCell ref="A85:B85"/>
    <mergeCell ref="A86:B86"/>
    <mergeCell ref="A87:B87"/>
    <mergeCell ref="A88:B88"/>
    <mergeCell ref="A100:B100"/>
    <mergeCell ref="A101:B101"/>
    <mergeCell ref="A102:B102"/>
    <mergeCell ref="A103:B103"/>
    <mergeCell ref="A104:B104"/>
    <mergeCell ref="A105:B105"/>
    <mergeCell ref="A94:B94"/>
    <mergeCell ref="A95:B95"/>
    <mergeCell ref="A96:B96"/>
    <mergeCell ref="A97:B97"/>
    <mergeCell ref="A98:B98"/>
    <mergeCell ref="A99:B99"/>
    <mergeCell ref="A112:B112"/>
    <mergeCell ref="A113:B113"/>
    <mergeCell ref="A114:B114"/>
    <mergeCell ref="A115:B115"/>
    <mergeCell ref="A106:B106"/>
    <mergeCell ref="A107:B107"/>
    <mergeCell ref="A108:B108"/>
    <mergeCell ref="A109:B109"/>
    <mergeCell ref="A110:B110"/>
    <mergeCell ref="A111:B111"/>
  </mergeCells>
  <pageMargins left="0.51181102362204722" right="0.39370078740157483" top="0.74803149606299213" bottom="0.74803149606299213" header="0.31496062992125984" footer="0.31496062992125984"/>
  <pageSetup paperSize="9" scale="61" orientation="portrait" r:id="rId1"/>
  <ignoredErrors>
    <ignoredError sqref="S40 S44:S59 S61 S63:S64 S84:S87 S5 S72 S81:S83 S97:S117 S26:S36" formulaRange="1"/>
    <ignoredError sqref="S71"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zoomScale="70" zoomScaleNormal="70" workbookViewId="0">
      <selection activeCell="D22" sqref="D22:S29"/>
    </sheetView>
  </sheetViews>
  <sheetFormatPr baseColWidth="10" defaultColWidth="11.42578125" defaultRowHeight="15.75" x14ac:dyDescent="0.35"/>
  <cols>
    <col min="1" max="1" width="48.42578125" style="18" customWidth="1"/>
    <col min="2" max="2" width="24.85546875" style="18" customWidth="1"/>
    <col min="3" max="3" width="14" style="18" customWidth="1"/>
    <col min="4" max="4" width="18.7109375" style="18" bestFit="1" customWidth="1"/>
    <col min="5" max="19" width="13.28515625" style="18" customWidth="1"/>
    <col min="20" max="16384" width="11.42578125" style="18"/>
  </cols>
  <sheetData>
    <row r="1" spans="1:21" ht="16.5" customHeight="1" x14ac:dyDescent="0.35">
      <c r="A1" s="368" t="s">
        <v>8</v>
      </c>
      <c r="B1" s="368"/>
      <c r="C1" s="19"/>
      <c r="D1" s="17"/>
      <c r="E1" s="17"/>
      <c r="F1" s="17"/>
      <c r="G1" s="17"/>
      <c r="H1" s="17"/>
      <c r="I1" s="17"/>
      <c r="J1" s="17"/>
      <c r="K1" s="17"/>
      <c r="L1" s="17"/>
      <c r="M1" s="17"/>
      <c r="N1" s="17"/>
      <c r="O1" s="17"/>
      <c r="P1" s="17"/>
      <c r="Q1" s="17"/>
      <c r="R1" s="17"/>
      <c r="S1" s="17"/>
    </row>
    <row r="2" spans="1:21" ht="54.75" customHeight="1" x14ac:dyDescent="0.35">
      <c r="A2" s="369"/>
      <c r="B2" s="369"/>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21" ht="16.5" customHeight="1" x14ac:dyDescent="0.35">
      <c r="A3" s="365"/>
      <c r="B3" s="365"/>
      <c r="C3" s="17"/>
      <c r="D3" s="17"/>
      <c r="E3" s="17"/>
      <c r="F3" s="17"/>
      <c r="G3" s="17"/>
      <c r="H3" s="17"/>
      <c r="I3" s="17"/>
      <c r="J3" s="17"/>
      <c r="K3" s="17"/>
      <c r="L3" s="17"/>
      <c r="M3" s="17"/>
      <c r="N3" s="17"/>
      <c r="O3" s="17"/>
      <c r="P3" s="17"/>
      <c r="Q3" s="17"/>
      <c r="R3" s="17"/>
      <c r="S3" s="17"/>
    </row>
    <row r="4" spans="1:21" ht="16.5" customHeight="1" x14ac:dyDescent="0.35">
      <c r="A4" s="363" t="s">
        <v>300</v>
      </c>
      <c r="B4" s="363"/>
      <c r="C4" s="17"/>
      <c r="D4" s="28">
        <v>1573</v>
      </c>
      <c r="E4" s="28">
        <v>1195</v>
      </c>
      <c r="F4" s="28">
        <v>802</v>
      </c>
      <c r="G4" s="28">
        <v>587</v>
      </c>
      <c r="H4" s="28">
        <v>720</v>
      </c>
      <c r="I4" s="28">
        <v>333</v>
      </c>
      <c r="J4" s="28">
        <v>446</v>
      </c>
      <c r="K4" s="28">
        <v>474</v>
      </c>
      <c r="L4" s="28">
        <v>1056</v>
      </c>
      <c r="M4" s="28">
        <v>1099</v>
      </c>
      <c r="N4" s="28">
        <v>1530</v>
      </c>
      <c r="O4" s="28">
        <v>1956</v>
      </c>
      <c r="P4" s="28">
        <v>998</v>
      </c>
      <c r="Q4" s="28">
        <v>668</v>
      </c>
      <c r="R4" s="28">
        <v>1519</v>
      </c>
      <c r="S4" s="28">
        <f>SUM(D4:R4)</f>
        <v>14956</v>
      </c>
      <c r="U4" s="29"/>
    </row>
    <row r="5" spans="1:21" ht="16.5" customHeight="1" x14ac:dyDescent="0.35">
      <c r="A5" s="423" t="s">
        <v>301</v>
      </c>
      <c r="B5" s="423"/>
      <c r="C5" s="119"/>
      <c r="D5" s="28">
        <v>8663</v>
      </c>
      <c r="E5" s="28">
        <v>7918</v>
      </c>
      <c r="F5" s="28">
        <v>5518</v>
      </c>
      <c r="G5" s="28">
        <v>4408</v>
      </c>
      <c r="H5" s="28">
        <v>5986</v>
      </c>
      <c r="I5" s="28">
        <v>4496</v>
      </c>
      <c r="J5" s="28">
        <v>7170</v>
      </c>
      <c r="K5" s="28">
        <v>7105</v>
      </c>
      <c r="L5" s="28">
        <v>5079</v>
      </c>
      <c r="M5" s="28">
        <v>3764</v>
      </c>
      <c r="N5" s="28">
        <v>4245</v>
      </c>
      <c r="O5" s="28">
        <v>6663</v>
      </c>
      <c r="P5" s="28">
        <v>7555</v>
      </c>
      <c r="Q5" s="28">
        <v>7682</v>
      </c>
      <c r="R5" s="28">
        <v>5128</v>
      </c>
      <c r="S5" s="120">
        <f>SUM(D5:R5)</f>
        <v>91380</v>
      </c>
      <c r="U5" s="29"/>
    </row>
    <row r="6" spans="1:21" ht="16.5" customHeight="1" x14ac:dyDescent="0.35">
      <c r="A6" s="415" t="s">
        <v>302</v>
      </c>
      <c r="B6" s="415"/>
      <c r="C6" s="36"/>
      <c r="D6" s="290">
        <f>D4/D5</f>
        <v>0.18157682096271499</v>
      </c>
      <c r="E6" s="290">
        <f t="shared" ref="E6:S6" si="0">E4/E5</f>
        <v>0.15092194998737055</v>
      </c>
      <c r="F6" s="290">
        <f t="shared" si="0"/>
        <v>0.14534251540413193</v>
      </c>
      <c r="G6" s="290">
        <f t="shared" si="0"/>
        <v>0.13316696914700543</v>
      </c>
      <c r="H6" s="290">
        <f t="shared" si="0"/>
        <v>0.12028065486134314</v>
      </c>
      <c r="I6" s="290">
        <f t="shared" si="0"/>
        <v>7.4065836298932389E-2</v>
      </c>
      <c r="J6" s="290">
        <f t="shared" si="0"/>
        <v>6.2203626220362622E-2</v>
      </c>
      <c r="K6" s="290">
        <f t="shared" si="0"/>
        <v>6.6713581984517947E-2</v>
      </c>
      <c r="L6" s="290">
        <f t="shared" si="0"/>
        <v>0.20791494388659185</v>
      </c>
      <c r="M6" s="290">
        <f t="shared" si="0"/>
        <v>0.29197662061636559</v>
      </c>
      <c r="N6" s="290">
        <f t="shared" si="0"/>
        <v>0.36042402826855124</v>
      </c>
      <c r="O6" s="290">
        <f t="shared" si="0"/>
        <v>0.2935614588023413</v>
      </c>
      <c r="P6" s="290">
        <f t="shared" si="0"/>
        <v>0.13209794837855723</v>
      </c>
      <c r="Q6" s="290">
        <f t="shared" si="0"/>
        <v>8.6956521739130432E-2</v>
      </c>
      <c r="R6" s="290">
        <f t="shared" si="0"/>
        <v>0.29621684867394693</v>
      </c>
      <c r="S6" s="121">
        <f t="shared" si="0"/>
        <v>0.16366819873057561</v>
      </c>
    </row>
    <row r="7" spans="1:21" ht="16.5" customHeight="1" thickBot="1" x14ac:dyDescent="0.4">
      <c r="A7" s="424" t="s">
        <v>303</v>
      </c>
      <c r="B7" s="424"/>
      <c r="C7" s="31"/>
      <c r="D7" s="122">
        <f>D6/$S$6</f>
        <v>1.1094202928304959</v>
      </c>
      <c r="E7" s="122">
        <f t="shared" ref="E7:S7" si="1">E6/$S$6</f>
        <v>0.92212140878884197</v>
      </c>
      <c r="F7" s="122">
        <f t="shared" si="1"/>
        <v>0.88803149623091571</v>
      </c>
      <c r="G7" s="122">
        <f t="shared" si="1"/>
        <v>0.81363985294553065</v>
      </c>
      <c r="H7" s="122">
        <f t="shared" si="1"/>
        <v>0.73490547213356083</v>
      </c>
      <c r="I7" s="122">
        <f t="shared" si="1"/>
        <v>0.45253651517761712</v>
      </c>
      <c r="J7" s="122">
        <f t="shared" si="1"/>
        <v>0.38005933164059486</v>
      </c>
      <c r="K7" s="122">
        <f t="shared" si="1"/>
        <v>0.40761481156360324</v>
      </c>
      <c r="L7" s="122">
        <f t="shared" si="1"/>
        <v>1.27034418108831</v>
      </c>
      <c r="M7" s="122">
        <f t="shared" si="1"/>
        <v>1.7839545060125359</v>
      </c>
      <c r="N7" s="122">
        <f t="shared" si="1"/>
        <v>2.202162857928605</v>
      </c>
      <c r="O7" s="122">
        <f t="shared" si="1"/>
        <v>1.7936377444074585</v>
      </c>
      <c r="P7" s="122">
        <f t="shared" si="1"/>
        <v>0.8071082189644665</v>
      </c>
      <c r="Q7" s="122">
        <f t="shared" si="1"/>
        <v>0.53129760340476995</v>
      </c>
      <c r="R7" s="122">
        <f t="shared" si="1"/>
        <v>1.8098619705686863</v>
      </c>
      <c r="S7" s="122">
        <f t="shared" si="1"/>
        <v>1</v>
      </c>
    </row>
    <row r="8" spans="1:21" ht="16.5" customHeight="1" x14ac:dyDescent="0.35">
      <c r="A8" s="406" t="s">
        <v>304</v>
      </c>
      <c r="B8" s="406"/>
      <c r="C8" s="17"/>
      <c r="D8" s="17"/>
      <c r="E8" s="17"/>
      <c r="F8" s="17"/>
      <c r="G8" s="17"/>
      <c r="H8" s="17"/>
      <c r="I8" s="17"/>
      <c r="J8" s="17"/>
      <c r="K8" s="17"/>
      <c r="L8" s="17"/>
      <c r="M8" s="17"/>
      <c r="N8" s="17"/>
      <c r="O8" s="17"/>
      <c r="P8" s="17"/>
      <c r="Q8" s="17"/>
      <c r="R8" s="17"/>
      <c r="S8" s="17"/>
    </row>
    <row r="9" spans="1:21" ht="16.5" customHeight="1" x14ac:dyDescent="0.35">
      <c r="A9" s="363"/>
      <c r="B9" s="363"/>
      <c r="C9" s="17"/>
      <c r="D9" s="17"/>
      <c r="E9" s="17"/>
      <c r="F9" s="17"/>
      <c r="G9" s="17"/>
      <c r="H9" s="17"/>
      <c r="I9" s="17"/>
      <c r="J9" s="17"/>
      <c r="K9" s="17"/>
      <c r="L9" s="17"/>
      <c r="M9" s="17"/>
      <c r="N9" s="17"/>
      <c r="O9" s="17"/>
      <c r="P9" s="17"/>
      <c r="Q9" s="17"/>
      <c r="R9" s="17"/>
      <c r="S9" s="17"/>
    </row>
    <row r="10" spans="1:21" ht="16.5" customHeight="1" x14ac:dyDescent="0.35">
      <c r="A10" s="368" t="s">
        <v>9</v>
      </c>
      <c r="B10" s="368"/>
      <c r="C10" s="19"/>
      <c r="D10" s="17"/>
      <c r="E10" s="17"/>
      <c r="F10" s="17"/>
      <c r="G10" s="17"/>
      <c r="H10" s="17"/>
      <c r="I10" s="17"/>
      <c r="J10" s="17"/>
      <c r="K10" s="17"/>
      <c r="L10" s="17"/>
      <c r="M10" s="17"/>
      <c r="N10" s="17"/>
      <c r="O10" s="17"/>
      <c r="P10" s="17"/>
      <c r="Q10" s="17"/>
      <c r="R10" s="17"/>
      <c r="S10" s="17"/>
    </row>
    <row r="11" spans="1:21" ht="54.75" customHeight="1" x14ac:dyDescent="0.35">
      <c r="A11" s="369"/>
      <c r="B11" s="369"/>
      <c r="C11" s="46"/>
      <c r="D11" s="46" t="str">
        <f t="shared" ref="D11:S11" si="2">D2</f>
        <v xml:space="preserve">1. 
Gamle Oslo </v>
      </c>
      <c r="E11" s="46" t="str">
        <f t="shared" si="2"/>
        <v>2. 
Grünerløkka</v>
      </c>
      <c r="F11" s="46" t="str">
        <f t="shared" si="2"/>
        <v>3. 
Sagene</v>
      </c>
      <c r="G11" s="46" t="str">
        <f t="shared" si="2"/>
        <v>4. 
St. Hanshaugen</v>
      </c>
      <c r="H11" s="46" t="str">
        <f t="shared" si="2"/>
        <v>5. 
Frogner</v>
      </c>
      <c r="I11" s="46" t="str">
        <f t="shared" si="2"/>
        <v>6. 
Ullern</v>
      </c>
      <c r="J11" s="46" t="str">
        <f t="shared" si="2"/>
        <v>7. 
Vestre Aker</v>
      </c>
      <c r="K11" s="46" t="str">
        <f t="shared" si="2"/>
        <v>8. 
Nordre Aker</v>
      </c>
      <c r="L11" s="46" t="str">
        <f t="shared" si="2"/>
        <v>9. 
Bjerke</v>
      </c>
      <c r="M11" s="46" t="str">
        <f t="shared" si="2"/>
        <v>10. 
Grorud</v>
      </c>
      <c r="N11" s="46" t="str">
        <f t="shared" si="2"/>
        <v>11. 
Stovner</v>
      </c>
      <c r="O11" s="46" t="str">
        <f t="shared" si="2"/>
        <v>12. 
Alna</v>
      </c>
      <c r="P11" s="46" t="str">
        <f t="shared" si="2"/>
        <v>13. 
Østensjø</v>
      </c>
      <c r="Q11" s="46" t="str">
        <f t="shared" si="2"/>
        <v>14.
Nordstrand</v>
      </c>
      <c r="R11" s="46" t="str">
        <f t="shared" si="2"/>
        <v>15. 
Søndre Nordstrand</v>
      </c>
      <c r="S11" s="46" t="str">
        <f t="shared" si="2"/>
        <v>Sum</v>
      </c>
    </row>
    <row r="12" spans="1:21" ht="16.5" customHeight="1" x14ac:dyDescent="0.35">
      <c r="A12" s="365"/>
      <c r="B12" s="365"/>
      <c r="C12" s="17"/>
      <c r="D12" s="17"/>
      <c r="E12" s="17"/>
      <c r="F12" s="17"/>
      <c r="G12" s="17"/>
      <c r="H12" s="17"/>
      <c r="I12" s="17"/>
      <c r="J12" s="17"/>
      <c r="K12" s="17"/>
      <c r="L12" s="17"/>
      <c r="M12" s="17"/>
      <c r="N12" s="17"/>
      <c r="O12" s="17"/>
      <c r="P12" s="17"/>
      <c r="Q12" s="17"/>
      <c r="R12" s="17"/>
      <c r="S12" s="17"/>
    </row>
    <row r="13" spans="1:21" ht="16.5" customHeight="1" x14ac:dyDescent="0.35">
      <c r="A13" s="363" t="s">
        <v>305</v>
      </c>
      <c r="B13" s="363"/>
      <c r="C13" s="17"/>
      <c r="D13" s="28">
        <v>10118</v>
      </c>
      <c r="E13" s="28">
        <v>12590</v>
      </c>
      <c r="F13" s="28">
        <v>8730</v>
      </c>
      <c r="G13" s="28">
        <v>9575</v>
      </c>
      <c r="H13" s="28">
        <v>11186</v>
      </c>
      <c r="I13" s="28">
        <v>3708</v>
      </c>
      <c r="J13" s="28">
        <v>4840</v>
      </c>
      <c r="K13" s="28">
        <v>6681</v>
      </c>
      <c r="L13" s="28">
        <v>5035</v>
      </c>
      <c r="M13" s="28">
        <v>2685</v>
      </c>
      <c r="N13" s="28">
        <v>3439</v>
      </c>
      <c r="O13" s="28">
        <v>4985</v>
      </c>
      <c r="P13" s="28">
        <v>3917</v>
      </c>
      <c r="Q13" s="28">
        <v>4229</v>
      </c>
      <c r="R13" s="28">
        <v>3751</v>
      </c>
      <c r="S13" s="28">
        <f>SUM(D13:R13)</f>
        <v>95469</v>
      </c>
    </row>
    <row r="14" spans="1:21" ht="16.5" customHeight="1" x14ac:dyDescent="0.35">
      <c r="A14" s="423" t="s">
        <v>306</v>
      </c>
      <c r="B14" s="423"/>
      <c r="C14" s="119"/>
      <c r="D14" s="28">
        <v>63721</v>
      </c>
      <c r="E14" s="28">
        <v>65532</v>
      </c>
      <c r="F14" s="28">
        <v>47627</v>
      </c>
      <c r="G14" s="28">
        <v>41571</v>
      </c>
      <c r="H14" s="28">
        <v>60727</v>
      </c>
      <c r="I14" s="28">
        <v>35440</v>
      </c>
      <c r="J14" s="28">
        <v>52590</v>
      </c>
      <c r="K14" s="28">
        <v>55056</v>
      </c>
      <c r="L14" s="28">
        <v>36450</v>
      </c>
      <c r="M14" s="28">
        <v>28080</v>
      </c>
      <c r="N14" s="28">
        <v>34111</v>
      </c>
      <c r="O14" s="28">
        <v>50358</v>
      </c>
      <c r="P14" s="28">
        <v>51895</v>
      </c>
      <c r="Q14" s="28">
        <v>54027</v>
      </c>
      <c r="R14" s="28">
        <v>39124</v>
      </c>
      <c r="S14" s="289">
        <f>SUM(D14:R14)</f>
        <v>716309</v>
      </c>
    </row>
    <row r="15" spans="1:21" ht="16.5" customHeight="1" x14ac:dyDescent="0.35">
      <c r="A15" s="415" t="s">
        <v>307</v>
      </c>
      <c r="B15" s="415"/>
      <c r="C15" s="36"/>
      <c r="D15" s="290">
        <f>D13/D14</f>
        <v>0.15878595753362315</v>
      </c>
      <c r="E15" s="290">
        <f t="shared" ref="E15:S15" si="3">E13/E14</f>
        <v>0.19211988036379174</v>
      </c>
      <c r="F15" s="290">
        <f t="shared" si="3"/>
        <v>0.18329938900203666</v>
      </c>
      <c r="G15" s="290">
        <f t="shared" si="3"/>
        <v>0.23032883500517187</v>
      </c>
      <c r="H15" s="290">
        <f t="shared" si="3"/>
        <v>0.18420142605430861</v>
      </c>
      <c r="I15" s="290">
        <f t="shared" si="3"/>
        <v>0.10462753950338601</v>
      </c>
      <c r="J15" s="290">
        <f t="shared" si="3"/>
        <v>9.2032705837611709E-2</v>
      </c>
      <c r="K15" s="290">
        <f t="shared" si="3"/>
        <v>0.12134917175239755</v>
      </c>
      <c r="L15" s="290">
        <f t="shared" si="3"/>
        <v>0.13813443072702333</v>
      </c>
      <c r="M15" s="290">
        <f t="shared" si="3"/>
        <v>9.5619658119658113E-2</v>
      </c>
      <c r="N15" s="290">
        <f t="shared" si="3"/>
        <v>0.10081791797367418</v>
      </c>
      <c r="O15" s="290">
        <f t="shared" si="3"/>
        <v>9.899122284443386E-2</v>
      </c>
      <c r="P15" s="290">
        <f t="shared" si="3"/>
        <v>7.547933326910107E-2</v>
      </c>
      <c r="Q15" s="290">
        <f t="shared" si="3"/>
        <v>7.8275676976326647E-2</v>
      </c>
      <c r="R15" s="290">
        <f t="shared" si="3"/>
        <v>9.5874654943257337E-2</v>
      </c>
      <c r="S15" s="290">
        <f t="shared" si="3"/>
        <v>0.13327907369584913</v>
      </c>
    </row>
    <row r="16" spans="1:21" ht="16.5" customHeight="1" thickBot="1" x14ac:dyDescent="0.4">
      <c r="A16" s="424" t="s">
        <v>308</v>
      </c>
      <c r="B16" s="424"/>
      <c r="C16" s="31"/>
      <c r="D16" s="122">
        <f>D15/$S$15</f>
        <v>1.191379510154627</v>
      </c>
      <c r="E16" s="122">
        <f t="shared" ref="E16:R16" si="4">E15/$S$15</f>
        <v>1.4414857114194901</v>
      </c>
      <c r="F16" s="122">
        <f t="shared" si="4"/>
        <v>1.3753050941840794</v>
      </c>
      <c r="G16" s="122">
        <f t="shared" si="4"/>
        <v>1.7281695364329748</v>
      </c>
      <c r="H16" s="122">
        <f t="shared" si="4"/>
        <v>1.3820731263083907</v>
      </c>
      <c r="I16" s="122">
        <f t="shared" si="4"/>
        <v>0.78502601047597576</v>
      </c>
      <c r="J16" s="122">
        <f t="shared" si="4"/>
        <v>0.69052630158306683</v>
      </c>
      <c r="K16" s="122">
        <f t="shared" si="4"/>
        <v>0.91048930929189731</v>
      </c>
      <c r="L16" s="122">
        <f t="shared" si="4"/>
        <v>1.0364300028244076</v>
      </c>
      <c r="M16" s="122">
        <f t="shared" si="4"/>
        <v>0.71743939590897765</v>
      </c>
      <c r="N16" s="122">
        <f t="shared" si="4"/>
        <v>0.75644221690605939</v>
      </c>
      <c r="O16" s="122">
        <f t="shared" si="4"/>
        <v>0.74273642590237232</v>
      </c>
      <c r="P16" s="122">
        <f t="shared" si="4"/>
        <v>0.56632546412611973</v>
      </c>
      <c r="Q16" s="122">
        <f t="shared" si="4"/>
        <v>0.58730658013842785</v>
      </c>
      <c r="R16" s="122">
        <f t="shared" si="4"/>
        <v>0.71935265067979892</v>
      </c>
      <c r="S16" s="122">
        <v>1</v>
      </c>
    </row>
    <row r="17" spans="1:36" ht="16.5" customHeight="1" x14ac:dyDescent="0.35">
      <c r="A17" s="406" t="s">
        <v>304</v>
      </c>
      <c r="B17" s="406"/>
      <c r="C17" s="17"/>
      <c r="D17" s="17"/>
      <c r="E17" s="17"/>
      <c r="F17" s="17"/>
      <c r="G17" s="17"/>
      <c r="H17" s="17"/>
      <c r="I17" s="17"/>
      <c r="J17" s="17"/>
      <c r="K17" s="17"/>
      <c r="L17" s="17"/>
      <c r="M17" s="17"/>
      <c r="N17" s="17"/>
      <c r="O17" s="17"/>
      <c r="P17" s="17"/>
      <c r="Q17" s="17"/>
      <c r="R17" s="17"/>
      <c r="S17" s="17"/>
    </row>
    <row r="18" spans="1:36" ht="16.5" customHeight="1" x14ac:dyDescent="0.35">
      <c r="A18" s="363"/>
      <c r="B18" s="363"/>
      <c r="C18" s="17"/>
      <c r="D18" s="17"/>
      <c r="E18" s="17"/>
      <c r="F18" s="17"/>
      <c r="G18" s="17"/>
      <c r="H18" s="17"/>
      <c r="I18" s="17"/>
      <c r="J18" s="17"/>
      <c r="K18" s="17"/>
      <c r="L18" s="17"/>
      <c r="M18" s="17"/>
      <c r="N18" s="17"/>
      <c r="O18" s="17"/>
      <c r="P18" s="17"/>
      <c r="Q18" s="17"/>
      <c r="R18" s="17"/>
      <c r="S18" s="17"/>
    </row>
    <row r="19" spans="1:36" ht="16.5" customHeight="1" x14ac:dyDescent="0.35">
      <c r="A19" s="368" t="s">
        <v>10</v>
      </c>
      <c r="B19" s="368"/>
      <c r="C19" s="19"/>
      <c r="D19" s="270"/>
      <c r="E19" s="270"/>
      <c r="F19" s="270"/>
      <c r="G19" s="270"/>
      <c r="H19" s="270"/>
      <c r="I19" s="270"/>
      <c r="J19" s="270"/>
      <c r="K19" s="270"/>
      <c r="L19" s="270"/>
      <c r="M19" s="270"/>
      <c r="N19" s="270"/>
      <c r="O19" s="270"/>
      <c r="P19" s="270"/>
      <c r="Q19" s="270"/>
      <c r="R19" s="270"/>
      <c r="S19" s="17"/>
    </row>
    <row r="20" spans="1:36" ht="54.75" customHeight="1" x14ac:dyDescent="0.35">
      <c r="A20" s="369"/>
      <c r="B20" s="369"/>
      <c r="C20" s="46"/>
      <c r="D20" s="46" t="str">
        <f t="shared" ref="D20:S20" si="5">D2</f>
        <v xml:space="preserve">1. 
Gamle Oslo </v>
      </c>
      <c r="E20" s="46" t="str">
        <f t="shared" si="5"/>
        <v>2. 
Grünerløkka</v>
      </c>
      <c r="F20" s="46" t="str">
        <f t="shared" si="5"/>
        <v>3. 
Sagene</v>
      </c>
      <c r="G20" s="46" t="str">
        <f t="shared" si="5"/>
        <v>4. 
St. Hanshaugen</v>
      </c>
      <c r="H20" s="46" t="str">
        <f t="shared" si="5"/>
        <v>5. 
Frogner</v>
      </c>
      <c r="I20" s="46" t="str">
        <f t="shared" si="5"/>
        <v>6. 
Ullern</v>
      </c>
      <c r="J20" s="46" t="str">
        <f t="shared" si="5"/>
        <v>7. 
Vestre Aker</v>
      </c>
      <c r="K20" s="46" t="str">
        <f t="shared" si="5"/>
        <v>8. 
Nordre Aker</v>
      </c>
      <c r="L20" s="46" t="str">
        <f t="shared" si="5"/>
        <v>9. 
Bjerke</v>
      </c>
      <c r="M20" s="46" t="str">
        <f t="shared" si="5"/>
        <v>10. 
Grorud</v>
      </c>
      <c r="N20" s="46" t="str">
        <f t="shared" si="5"/>
        <v>11. 
Stovner</v>
      </c>
      <c r="O20" s="46" t="str">
        <f t="shared" si="5"/>
        <v>12. 
Alna</v>
      </c>
      <c r="P20" s="46" t="str">
        <f t="shared" si="5"/>
        <v>13. 
Østensjø</v>
      </c>
      <c r="Q20" s="46" t="str">
        <f t="shared" si="5"/>
        <v>14.
Nordstrand</v>
      </c>
      <c r="R20" s="46" t="str">
        <f t="shared" si="5"/>
        <v>15. 
Søndre Nordstrand</v>
      </c>
      <c r="S20" s="46" t="str">
        <f t="shared" si="5"/>
        <v>Sum</v>
      </c>
    </row>
    <row r="21" spans="1:36" ht="16.5" customHeight="1" x14ac:dyDescent="0.35">
      <c r="A21" s="365"/>
      <c r="B21" s="365"/>
      <c r="C21" s="17"/>
      <c r="D21" s="17"/>
      <c r="E21" s="17"/>
      <c r="F21" s="17"/>
      <c r="G21" s="17"/>
      <c r="H21" s="17"/>
      <c r="I21" s="17"/>
      <c r="J21" s="17"/>
      <c r="K21" s="17"/>
      <c r="L21" s="17"/>
      <c r="M21" s="17"/>
      <c r="N21" s="17"/>
      <c r="O21" s="17"/>
      <c r="P21" s="17"/>
      <c r="Q21" s="17"/>
      <c r="R21" s="17"/>
      <c r="S21" s="17"/>
    </row>
    <row r="22" spans="1:36" ht="16.5" customHeight="1" x14ac:dyDescent="0.35">
      <c r="A22" s="17" t="s">
        <v>309</v>
      </c>
      <c r="B22" s="17"/>
      <c r="C22" s="17"/>
      <c r="D22" s="123">
        <v>13.963843929716683</v>
      </c>
      <c r="E22" s="123">
        <v>14.808067270297244</v>
      </c>
      <c r="F22" s="123">
        <v>13.705054547059854</v>
      </c>
      <c r="G22" s="123">
        <v>11.839787037443648</v>
      </c>
      <c r="H22" s="123">
        <v>7.5391862682361204</v>
      </c>
      <c r="I22" s="123">
        <v>5.3757761835236861</v>
      </c>
      <c r="J22" s="123">
        <v>7.1719539415261711</v>
      </c>
      <c r="K22" s="123">
        <v>5.3437424466822874</v>
      </c>
      <c r="L22" s="123">
        <v>10.996101564583956</v>
      </c>
      <c r="M22" s="123">
        <v>12.805136347498626</v>
      </c>
      <c r="N22" s="123">
        <v>9.450312517840306</v>
      </c>
      <c r="O22" s="123">
        <v>9.5878158172292167</v>
      </c>
      <c r="P22" s="123">
        <v>8.6466176052164947</v>
      </c>
      <c r="Q22" s="123">
        <v>6.6695146115360284</v>
      </c>
      <c r="R22" s="123">
        <v>7.1832049559611892</v>
      </c>
      <c r="S22" s="123">
        <v>8.9642968646010974</v>
      </c>
      <c r="T22" s="104"/>
      <c r="U22" s="104"/>
      <c r="V22" s="104"/>
      <c r="W22" s="104"/>
      <c r="X22" s="104"/>
      <c r="Y22" s="104"/>
      <c r="Z22" s="104"/>
      <c r="AA22" s="104"/>
      <c r="AB22" s="104"/>
      <c r="AC22" s="104"/>
      <c r="AD22" s="104"/>
      <c r="AE22" s="104"/>
      <c r="AF22" s="104"/>
      <c r="AG22" s="104"/>
      <c r="AH22" s="104"/>
      <c r="AI22" s="104"/>
      <c r="AJ22" s="104"/>
    </row>
    <row r="23" spans="1:36" ht="16.5" customHeight="1" x14ac:dyDescent="0.35">
      <c r="A23" s="17" t="s">
        <v>310</v>
      </c>
      <c r="B23" s="17"/>
      <c r="C23" s="17"/>
      <c r="D23" s="123">
        <v>12.663562274151648</v>
      </c>
      <c r="E23" s="123">
        <v>11.849040795180834</v>
      </c>
      <c r="F23" s="123">
        <v>11.984249368330516</v>
      </c>
      <c r="G23" s="123">
        <v>9.5225704855824027</v>
      </c>
      <c r="H23" s="123">
        <v>7.0779435667462511</v>
      </c>
      <c r="I23" s="123">
        <v>7.4450427601596036</v>
      </c>
      <c r="J23" s="123">
        <v>5.8385973513401339</v>
      </c>
      <c r="K23" s="123">
        <v>5.589981791281728</v>
      </c>
      <c r="L23" s="123">
        <v>8.1301812055680518</v>
      </c>
      <c r="M23" s="123">
        <v>11.615861270274376</v>
      </c>
      <c r="N23" s="123">
        <v>8.0574259047605779</v>
      </c>
      <c r="O23" s="123">
        <v>9.3438943587075638</v>
      </c>
      <c r="P23" s="123">
        <v>9.8851346139981153</v>
      </c>
      <c r="Q23" s="123">
        <v>6.605871277896429</v>
      </c>
      <c r="R23" s="123">
        <v>8.0117314393182166</v>
      </c>
      <c r="S23" s="123">
        <v>8.4245452497572586</v>
      </c>
      <c r="T23" s="104"/>
      <c r="U23" s="104"/>
      <c r="V23" s="104"/>
      <c r="W23" s="104"/>
      <c r="X23" s="104"/>
      <c r="Y23" s="104"/>
      <c r="Z23" s="104"/>
      <c r="AA23" s="104"/>
      <c r="AB23" s="104"/>
      <c r="AC23" s="104"/>
      <c r="AD23" s="104"/>
      <c r="AE23" s="104"/>
      <c r="AF23" s="104"/>
      <c r="AG23" s="104"/>
      <c r="AH23" s="104"/>
      <c r="AI23" s="104"/>
      <c r="AJ23" s="104"/>
    </row>
    <row r="24" spans="1:36" ht="16.5" customHeight="1" x14ac:dyDescent="0.35">
      <c r="A24" s="17" t="s">
        <v>311</v>
      </c>
      <c r="B24" s="17"/>
      <c r="C24" s="17"/>
      <c r="D24" s="123">
        <v>10.412513569565697</v>
      </c>
      <c r="E24" s="123">
        <v>10.716910759297475</v>
      </c>
      <c r="F24" s="123">
        <v>14.680016450122963</v>
      </c>
      <c r="G24" s="123">
        <v>6.4440856556956447</v>
      </c>
      <c r="H24" s="123">
        <v>8.2887791267044655</v>
      </c>
      <c r="I24" s="123">
        <v>6.2989077515056477</v>
      </c>
      <c r="J24" s="123">
        <v>4.8310492259078934</v>
      </c>
      <c r="K24" s="123">
        <v>5.3218161365564383</v>
      </c>
      <c r="L24" s="123">
        <v>9.2686985622955156</v>
      </c>
      <c r="M24" s="123">
        <v>11.463812882927073</v>
      </c>
      <c r="N24" s="123">
        <v>8.1905421037097152</v>
      </c>
      <c r="O24" s="123">
        <v>9.2446513245202215</v>
      </c>
      <c r="P24" s="123">
        <v>7.2919306897381819</v>
      </c>
      <c r="Q24" s="123">
        <v>5.8844443728198561</v>
      </c>
      <c r="R24" s="123">
        <v>7.3663801284476165</v>
      </c>
      <c r="S24" s="123">
        <v>7.8993087351712905</v>
      </c>
      <c r="T24" s="104"/>
      <c r="U24" s="104"/>
      <c r="V24" s="104"/>
      <c r="W24" s="104"/>
      <c r="X24" s="104"/>
      <c r="Y24" s="104"/>
      <c r="Z24" s="104"/>
      <c r="AA24" s="104"/>
      <c r="AB24" s="104"/>
      <c r="AC24" s="104"/>
      <c r="AD24" s="104"/>
      <c r="AE24" s="104"/>
      <c r="AF24" s="104"/>
      <c r="AG24" s="104"/>
      <c r="AH24" s="104"/>
      <c r="AI24" s="104"/>
      <c r="AJ24" s="104"/>
    </row>
    <row r="25" spans="1:36" ht="16.5" customHeight="1" x14ac:dyDescent="0.35">
      <c r="A25" s="17" t="s">
        <v>312</v>
      </c>
      <c r="B25" s="17"/>
      <c r="C25" s="17"/>
      <c r="D25" s="123">
        <v>13.508785457311561</v>
      </c>
      <c r="E25" s="123">
        <v>9.7495138509813586</v>
      </c>
      <c r="F25" s="123">
        <v>11.790789529638385</v>
      </c>
      <c r="G25" s="123">
        <v>9.5707195729199501</v>
      </c>
      <c r="H25" s="123">
        <v>7.506574740375572</v>
      </c>
      <c r="I25" s="123">
        <v>5.0795790177036277</v>
      </c>
      <c r="J25" s="123">
        <v>4.7521428379551187</v>
      </c>
      <c r="K25" s="123">
        <v>5.2456848460899348</v>
      </c>
      <c r="L25" s="123">
        <v>8.4156816318010943</v>
      </c>
      <c r="M25" s="123">
        <v>11.214651533942407</v>
      </c>
      <c r="N25" s="123">
        <v>10.412756600413275</v>
      </c>
      <c r="O25" s="123">
        <v>9.8996262883920636</v>
      </c>
      <c r="P25" s="123">
        <v>7.3149897706359344</v>
      </c>
      <c r="Q25" s="123">
        <v>6.0048300079116732</v>
      </c>
      <c r="R25" s="123">
        <v>7.7022948239809086</v>
      </c>
      <c r="S25" s="123">
        <v>8.0158390981225232</v>
      </c>
      <c r="T25" s="104"/>
      <c r="U25" s="104"/>
      <c r="V25" s="104"/>
      <c r="W25" s="104"/>
      <c r="X25" s="104"/>
      <c r="Y25" s="104"/>
      <c r="Z25" s="104"/>
      <c r="AA25" s="104"/>
      <c r="AB25" s="104"/>
      <c r="AC25" s="104"/>
      <c r="AD25" s="104"/>
      <c r="AE25" s="104"/>
      <c r="AF25" s="104"/>
      <c r="AG25" s="104"/>
      <c r="AH25" s="104"/>
      <c r="AI25" s="104"/>
      <c r="AJ25" s="104"/>
    </row>
    <row r="26" spans="1:36" ht="16.5" customHeight="1" x14ac:dyDescent="0.35">
      <c r="A26" s="423" t="s">
        <v>313</v>
      </c>
      <c r="B26" s="423"/>
      <c r="C26" s="119"/>
      <c r="D26" s="124">
        <v>10.202</v>
      </c>
      <c r="E26" s="124">
        <v>14.496</v>
      </c>
      <c r="F26" s="124">
        <v>11.747999999999999</v>
      </c>
      <c r="G26" s="124">
        <v>9.3480000000000008</v>
      </c>
      <c r="H26" s="124">
        <v>6.827</v>
      </c>
      <c r="I26" s="124">
        <v>5.6980000000000004</v>
      </c>
      <c r="J26" s="124">
        <v>5.524</v>
      </c>
      <c r="K26" s="124">
        <v>3.7149999999999999</v>
      </c>
      <c r="L26" s="124">
        <v>9.2569999999999997</v>
      </c>
      <c r="M26" s="124">
        <v>12.2</v>
      </c>
      <c r="N26" s="124">
        <v>7.5339999999999998</v>
      </c>
      <c r="O26" s="124">
        <v>8.8179999999999996</v>
      </c>
      <c r="P26" s="124">
        <v>8.2550000000000008</v>
      </c>
      <c r="Q26" s="124">
        <v>5.9429999999999996</v>
      </c>
      <c r="R26" s="124">
        <v>6.734</v>
      </c>
      <c r="S26" s="124">
        <v>7.8540000000000001</v>
      </c>
      <c r="T26" s="104"/>
      <c r="U26" s="104"/>
      <c r="V26" s="104"/>
      <c r="W26" s="104"/>
      <c r="X26" s="104"/>
      <c r="Y26" s="104"/>
      <c r="Z26" s="104"/>
      <c r="AA26" s="104"/>
      <c r="AB26" s="104"/>
      <c r="AC26" s="104"/>
      <c r="AD26" s="104"/>
      <c r="AE26" s="104"/>
      <c r="AF26" s="104"/>
      <c r="AG26" s="104"/>
      <c r="AH26" s="104"/>
      <c r="AI26" s="104"/>
      <c r="AJ26" s="104"/>
    </row>
    <row r="27" spans="1:36" ht="16.5" customHeight="1" x14ac:dyDescent="0.35">
      <c r="A27" s="423" t="s">
        <v>314</v>
      </c>
      <c r="B27" s="423"/>
      <c r="C27" s="119"/>
      <c r="D27" s="300">
        <v>10.465</v>
      </c>
      <c r="E27" s="300">
        <v>8.4250000000000007</v>
      </c>
      <c r="F27" s="300">
        <v>13.297000000000001</v>
      </c>
      <c r="G27" s="300">
        <v>7.8479999999999999</v>
      </c>
      <c r="H27" s="300">
        <v>5.5990000000000002</v>
      </c>
      <c r="I27" s="300">
        <v>4.4349999999999996</v>
      </c>
      <c r="J27" s="300">
        <v>6.0469999999999997</v>
      </c>
      <c r="K27" s="300">
        <v>5.1790000000000003</v>
      </c>
      <c r="L27" s="300">
        <v>7.7939999999999996</v>
      </c>
      <c r="M27" s="300">
        <v>12.664</v>
      </c>
      <c r="N27" s="300">
        <v>9.8680000000000003</v>
      </c>
      <c r="O27" s="300">
        <v>9.4350000000000005</v>
      </c>
      <c r="P27" s="300">
        <v>7.3289999999999997</v>
      </c>
      <c r="Q27" s="300">
        <v>5.407</v>
      </c>
      <c r="R27" s="300">
        <v>8.4540000000000006</v>
      </c>
      <c r="S27" s="124">
        <v>7.6520000000000001</v>
      </c>
    </row>
    <row r="28" spans="1:36" ht="16.5" customHeight="1" x14ac:dyDescent="0.35">
      <c r="A28" s="17" t="s">
        <v>315</v>
      </c>
      <c r="B28" s="17"/>
      <c r="C28" s="288"/>
      <c r="D28" s="300">
        <v>9.2611417492054962</v>
      </c>
      <c r="E28" s="300">
        <v>9.3411958213522812</v>
      </c>
      <c r="F28" s="300">
        <v>11.59278150168219</v>
      </c>
      <c r="G28" s="300">
        <v>8.3360450174213465</v>
      </c>
      <c r="H28" s="300">
        <v>7.3414499859464808</v>
      </c>
      <c r="I28" s="300">
        <v>7.6805345286522781</v>
      </c>
      <c r="J28" s="300">
        <v>4.1944198004785118</v>
      </c>
      <c r="K28" s="300">
        <v>5.9402838444787252</v>
      </c>
      <c r="L28" s="300">
        <v>10.267681945423403</v>
      </c>
      <c r="M28" s="300">
        <v>14.050172299740549</v>
      </c>
      <c r="N28" s="300">
        <v>10.332600007793967</v>
      </c>
      <c r="O28" s="300">
        <v>8.6634097296684782</v>
      </c>
      <c r="P28" s="300">
        <v>7.4917757762823856</v>
      </c>
      <c r="Q28" s="300">
        <v>6.2942264251647018</v>
      </c>
      <c r="R28" s="300">
        <v>7.2497817649566914</v>
      </c>
      <c r="S28" s="124">
        <v>8.0145623167548514</v>
      </c>
    </row>
    <row r="29" spans="1:36" ht="16.5" customHeight="1" x14ac:dyDescent="0.35">
      <c r="A29" s="415" t="s">
        <v>316</v>
      </c>
      <c r="B29" s="415"/>
      <c r="C29" s="36"/>
      <c r="D29" s="121">
        <f>AVERAGE(D22:D28)</f>
        <v>11.496692425707296</v>
      </c>
      <c r="E29" s="121">
        <f t="shared" ref="E29:S29" si="6">AVERAGE(E22:E28)</f>
        <v>11.340818356729885</v>
      </c>
      <c r="F29" s="121">
        <f t="shared" si="6"/>
        <v>12.685413056690559</v>
      </c>
      <c r="G29" s="121">
        <f t="shared" si="6"/>
        <v>8.9870296812947128</v>
      </c>
      <c r="H29" s="121">
        <f t="shared" si="6"/>
        <v>7.1685619554298414</v>
      </c>
      <c r="I29" s="121">
        <f t="shared" si="6"/>
        <v>6.0018343202206932</v>
      </c>
      <c r="J29" s="121">
        <f t="shared" si="6"/>
        <v>5.4798804510296906</v>
      </c>
      <c r="K29" s="121">
        <f t="shared" si="6"/>
        <v>5.1907870092984449</v>
      </c>
      <c r="L29" s="121">
        <f t="shared" si="6"/>
        <v>9.1613349870960015</v>
      </c>
      <c r="M29" s="121">
        <f t="shared" si="6"/>
        <v>12.287662047769006</v>
      </c>
      <c r="N29" s="121">
        <f t="shared" si="6"/>
        <v>9.1208053049311211</v>
      </c>
      <c r="O29" s="121">
        <f t="shared" si="6"/>
        <v>9.2846282169310772</v>
      </c>
      <c r="P29" s="121">
        <f t="shared" si="6"/>
        <v>8.0306354936958737</v>
      </c>
      <c r="Q29" s="121">
        <f t="shared" si="6"/>
        <v>6.1155552421898127</v>
      </c>
      <c r="R29" s="121">
        <f t="shared" si="6"/>
        <v>7.5287704446663755</v>
      </c>
      <c r="S29" s="121">
        <f t="shared" si="6"/>
        <v>8.1177931806295742</v>
      </c>
    </row>
    <row r="30" spans="1:36" ht="16.5" customHeight="1" thickBot="1" x14ac:dyDescent="0.4">
      <c r="A30" s="424" t="s">
        <v>317</v>
      </c>
      <c r="B30" s="424"/>
      <c r="C30" s="31"/>
      <c r="D30" s="122">
        <f>D29/$S$29</f>
        <v>1.4162337189299607</v>
      </c>
      <c r="E30" s="122">
        <f t="shared" ref="E30:R30" si="7">E29/$S$29</f>
        <v>1.3970321865049473</v>
      </c>
      <c r="F30" s="122">
        <f t="shared" si="7"/>
        <v>1.562667682512545</v>
      </c>
      <c r="G30" s="122">
        <f t="shared" si="7"/>
        <v>1.1070779313199657</v>
      </c>
      <c r="H30" s="122">
        <f t="shared" si="7"/>
        <v>0.88306782347390189</v>
      </c>
      <c r="I30" s="122">
        <f t="shared" si="7"/>
        <v>0.73934309321184533</v>
      </c>
      <c r="J30" s="122">
        <f t="shared" si="7"/>
        <v>0.67504558555465677</v>
      </c>
      <c r="K30" s="122">
        <f t="shared" si="7"/>
        <v>0.6394332663813781</v>
      </c>
      <c r="L30" s="122">
        <f t="shared" si="7"/>
        <v>1.1285499375564894</v>
      </c>
      <c r="M30" s="122">
        <f t="shared" si="7"/>
        <v>1.5136702517981664</v>
      </c>
      <c r="N30" s="122">
        <f t="shared" si="7"/>
        <v>1.1235572404942396</v>
      </c>
      <c r="O30" s="122">
        <f t="shared" si="7"/>
        <v>1.1437379605932518</v>
      </c>
      <c r="P30" s="122">
        <f t="shared" si="7"/>
        <v>0.98926337675839371</v>
      </c>
      <c r="Q30" s="122">
        <f t="shared" si="7"/>
        <v>0.75335194012857587</v>
      </c>
      <c r="R30" s="122">
        <f t="shared" si="7"/>
        <v>0.92744053428600437</v>
      </c>
      <c r="S30" s="122">
        <f>S29/$S$29</f>
        <v>1</v>
      </c>
    </row>
    <row r="31" spans="1:36" ht="16.5" customHeight="1" x14ac:dyDescent="0.35">
      <c r="A31" s="406" t="s">
        <v>304</v>
      </c>
      <c r="B31" s="406"/>
      <c r="C31" s="17"/>
      <c r="D31" s="17"/>
      <c r="E31" s="17"/>
      <c r="F31" s="17"/>
      <c r="G31" s="17"/>
      <c r="H31" s="17"/>
      <c r="I31" s="17"/>
      <c r="J31" s="17"/>
      <c r="K31" s="17"/>
      <c r="L31" s="17"/>
      <c r="M31" s="17"/>
      <c r="N31" s="17"/>
      <c r="O31" s="17"/>
      <c r="P31" s="17"/>
      <c r="Q31" s="17"/>
      <c r="R31" s="17"/>
      <c r="S31" s="17"/>
    </row>
    <row r="32" spans="1:36" x14ac:dyDescent="0.35">
      <c r="D32" s="104"/>
      <c r="E32" s="104"/>
      <c r="F32" s="104"/>
      <c r="G32" s="104"/>
      <c r="H32" s="104"/>
      <c r="I32" s="104"/>
      <c r="J32" s="104"/>
      <c r="K32" s="104"/>
      <c r="L32" s="104"/>
      <c r="M32" s="104"/>
      <c r="N32" s="104"/>
      <c r="O32" s="104"/>
      <c r="P32" s="104"/>
      <c r="Q32" s="104"/>
      <c r="R32" s="104"/>
    </row>
  </sheetData>
  <mergeCells count="26">
    <mergeCell ref="A12:B12"/>
    <mergeCell ref="A1:B1"/>
    <mergeCell ref="A2:B2"/>
    <mergeCell ref="A3:B3"/>
    <mergeCell ref="A4:B4"/>
    <mergeCell ref="A5:B5"/>
    <mergeCell ref="A6:B6"/>
    <mergeCell ref="A7:B7"/>
    <mergeCell ref="A8:B8"/>
    <mergeCell ref="A9:B9"/>
    <mergeCell ref="A10:B10"/>
    <mergeCell ref="A11:B11"/>
    <mergeCell ref="A13:B13"/>
    <mergeCell ref="A14:B14"/>
    <mergeCell ref="A15:B15"/>
    <mergeCell ref="A16:B16"/>
    <mergeCell ref="A17:B17"/>
    <mergeCell ref="A18:B18"/>
    <mergeCell ref="A19:B19"/>
    <mergeCell ref="A20:B20"/>
    <mergeCell ref="A21:B21"/>
    <mergeCell ref="A31:B31"/>
    <mergeCell ref="A27:B27"/>
    <mergeCell ref="A29:B29"/>
    <mergeCell ref="A30:B30"/>
    <mergeCell ref="A26:B26"/>
  </mergeCells>
  <pageMargins left="0.51181102362204722" right="0.39370078740157483" top="0.74803149606299213" bottom="0.74803149606299213" header="0.31496062992125984" footer="0.31496062992125984"/>
  <pageSetup paperSize="9" scale="6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71"/>
  <sheetViews>
    <sheetView topLeftCell="A48" zoomScale="60" zoomScaleNormal="60" workbookViewId="0">
      <selection activeCell="A48" sqref="A48"/>
    </sheetView>
  </sheetViews>
  <sheetFormatPr baseColWidth="10" defaultColWidth="11.42578125" defaultRowHeight="15.75" x14ac:dyDescent="0.35"/>
  <cols>
    <col min="1" max="1" width="48.42578125" style="18" customWidth="1"/>
    <col min="2" max="2" width="24.85546875" style="18" customWidth="1"/>
    <col min="3" max="3" width="14" style="18" customWidth="1"/>
    <col min="4" max="19" width="13.28515625" style="18" customWidth="1"/>
    <col min="20" max="16384" width="11.42578125" style="18"/>
  </cols>
  <sheetData>
    <row r="1" spans="1:19" ht="16.5" customHeight="1" x14ac:dyDescent="0.35">
      <c r="A1" s="425" t="s">
        <v>318</v>
      </c>
      <c r="B1" s="425"/>
      <c r="C1" s="425"/>
      <c r="D1" s="17"/>
      <c r="E1" s="17"/>
      <c r="F1" s="17"/>
      <c r="G1" s="17"/>
      <c r="H1" s="17"/>
      <c r="I1" s="17"/>
      <c r="J1" s="17"/>
      <c r="K1" s="17"/>
      <c r="L1" s="17"/>
      <c r="M1" s="17"/>
      <c r="N1" s="17"/>
      <c r="O1" s="17"/>
      <c r="P1" s="17"/>
      <c r="Q1" s="17"/>
      <c r="R1" s="17"/>
      <c r="S1" s="17"/>
    </row>
    <row r="2" spans="1:19" ht="54.75" customHeight="1" x14ac:dyDescent="0.35">
      <c r="A2" s="46" t="s">
        <v>319</v>
      </c>
      <c r="B2" s="46" t="s">
        <v>320</v>
      </c>
      <c r="C2" s="46" t="s">
        <v>321</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x14ac:dyDescent="0.35">
      <c r="A3" s="17"/>
      <c r="B3" s="17"/>
      <c r="C3" s="126"/>
      <c r="D3" s="52"/>
      <c r="E3" s="75"/>
      <c r="F3" s="75"/>
      <c r="G3" s="75"/>
      <c r="H3" s="52"/>
      <c r="I3" s="52"/>
      <c r="J3" s="52"/>
      <c r="K3" s="52"/>
      <c r="L3" s="52"/>
      <c r="M3" s="52"/>
      <c r="N3" s="52"/>
      <c r="O3" s="52"/>
      <c r="P3" s="52"/>
      <c r="Q3" s="52"/>
      <c r="R3" s="52"/>
      <c r="S3" s="52"/>
    </row>
    <row r="4" spans="1:19" ht="16.5" customHeight="1" x14ac:dyDescent="0.35">
      <c r="A4" s="70" t="s">
        <v>322</v>
      </c>
      <c r="B4" s="70" t="s">
        <v>323</v>
      </c>
      <c r="C4" s="127" t="s">
        <v>202</v>
      </c>
      <c r="D4" s="128">
        <f>SUM(D5:D10)</f>
        <v>873</v>
      </c>
      <c r="E4" s="128">
        <f t="shared" ref="E4:R4" si="0">SUM(E5:E10)</f>
        <v>872</v>
      </c>
      <c r="F4" s="128">
        <f t="shared" si="0"/>
        <v>704</v>
      </c>
      <c r="G4" s="128">
        <f t="shared" si="0"/>
        <v>353</v>
      </c>
      <c r="H4" s="128">
        <f t="shared" si="0"/>
        <v>391</v>
      </c>
      <c r="I4" s="128">
        <f t="shared" si="0"/>
        <v>461</v>
      </c>
      <c r="J4" s="128">
        <f t="shared" si="0"/>
        <v>476</v>
      </c>
      <c r="K4" s="128">
        <f t="shared" si="0"/>
        <v>488</v>
      </c>
      <c r="L4" s="128">
        <f t="shared" si="0"/>
        <v>468</v>
      </c>
      <c r="M4" s="128">
        <f t="shared" si="0"/>
        <v>362</v>
      </c>
      <c r="N4" s="128">
        <f t="shared" si="0"/>
        <v>367</v>
      </c>
      <c r="O4" s="128">
        <f t="shared" si="0"/>
        <v>464</v>
      </c>
      <c r="P4" s="128">
        <f t="shared" si="0"/>
        <v>713</v>
      </c>
      <c r="Q4" s="128">
        <f t="shared" si="0"/>
        <v>646</v>
      </c>
      <c r="R4" s="128">
        <f t="shared" si="0"/>
        <v>383</v>
      </c>
      <c r="S4" s="128">
        <f>SUM(D4:R4)</f>
        <v>8021</v>
      </c>
    </row>
    <row r="5" spans="1:19" ht="16.5" customHeight="1" x14ac:dyDescent="0.35">
      <c r="A5" s="17"/>
      <c r="B5" s="17" t="s">
        <v>324</v>
      </c>
      <c r="C5" s="106">
        <v>0.13333333333333333</v>
      </c>
      <c r="D5" s="129">
        <v>0</v>
      </c>
      <c r="E5" s="129">
        <v>0</v>
      </c>
      <c r="F5" s="129">
        <v>0</v>
      </c>
      <c r="G5" s="129">
        <v>0</v>
      </c>
      <c r="H5" s="129">
        <v>0</v>
      </c>
      <c r="I5" s="129">
        <v>0</v>
      </c>
      <c r="J5" s="129">
        <v>0</v>
      </c>
      <c r="K5" s="129">
        <v>0</v>
      </c>
      <c r="L5" s="129">
        <v>0</v>
      </c>
      <c r="M5" s="129">
        <v>0</v>
      </c>
      <c r="N5" s="129">
        <v>0</v>
      </c>
      <c r="O5" s="129">
        <v>0</v>
      </c>
      <c r="P5" s="129">
        <v>0</v>
      </c>
      <c r="Q5" s="129">
        <v>0</v>
      </c>
      <c r="R5" s="129">
        <v>0</v>
      </c>
      <c r="S5" s="28">
        <f>SUM(D5:R5)</f>
        <v>0</v>
      </c>
    </row>
    <row r="6" spans="1:19" ht="16.5" customHeight="1" x14ac:dyDescent="0.35">
      <c r="A6" s="17"/>
      <c r="B6" s="17" t="s">
        <v>325</v>
      </c>
      <c r="C6" s="106">
        <v>0.28888888888888897</v>
      </c>
      <c r="D6" s="129">
        <v>0</v>
      </c>
      <c r="E6" s="129">
        <v>0</v>
      </c>
      <c r="F6" s="129">
        <v>0</v>
      </c>
      <c r="G6" s="129">
        <v>0</v>
      </c>
      <c r="H6" s="129">
        <v>0</v>
      </c>
      <c r="I6" s="129">
        <v>0</v>
      </c>
      <c r="J6" s="129">
        <v>0</v>
      </c>
      <c r="K6" s="129">
        <v>0</v>
      </c>
      <c r="L6" s="129">
        <v>0</v>
      </c>
      <c r="M6" s="129">
        <v>0</v>
      </c>
      <c r="N6" s="129">
        <v>0</v>
      </c>
      <c r="O6" s="129">
        <v>0</v>
      </c>
      <c r="P6" s="129">
        <v>0</v>
      </c>
      <c r="Q6" s="129">
        <v>0</v>
      </c>
      <c r="R6" s="129">
        <v>0</v>
      </c>
      <c r="S6" s="28">
        <f t="shared" ref="S6:S10" si="1">SUM(D6:R6)</f>
        <v>0</v>
      </c>
    </row>
    <row r="7" spans="1:19" ht="16.5" customHeight="1" x14ac:dyDescent="0.35">
      <c r="A7" s="17"/>
      <c r="B7" s="17" t="s">
        <v>326</v>
      </c>
      <c r="C7" s="106">
        <v>0.46666666666666667</v>
      </c>
      <c r="D7" s="129">
        <v>0</v>
      </c>
      <c r="E7" s="129">
        <v>0</v>
      </c>
      <c r="F7" s="129">
        <v>0</v>
      </c>
      <c r="G7" s="129">
        <v>0</v>
      </c>
      <c r="H7" s="129">
        <v>0</v>
      </c>
      <c r="I7" s="129">
        <v>0</v>
      </c>
      <c r="J7" s="129">
        <v>0</v>
      </c>
      <c r="K7" s="129">
        <v>0</v>
      </c>
      <c r="L7" s="129">
        <v>0</v>
      </c>
      <c r="M7" s="129">
        <v>0</v>
      </c>
      <c r="N7" s="129">
        <v>0</v>
      </c>
      <c r="O7" s="129">
        <v>0</v>
      </c>
      <c r="P7" s="129">
        <v>0</v>
      </c>
      <c r="Q7" s="129">
        <v>0</v>
      </c>
      <c r="R7" s="129">
        <v>0</v>
      </c>
      <c r="S7" s="28">
        <f t="shared" si="1"/>
        <v>0</v>
      </c>
    </row>
    <row r="8" spans="1:19" ht="16.5" customHeight="1" x14ac:dyDescent="0.35">
      <c r="A8" s="17"/>
      <c r="B8" s="17" t="s">
        <v>327</v>
      </c>
      <c r="C8" s="106">
        <v>0.64444444444444449</v>
      </c>
      <c r="D8" s="129">
        <v>0</v>
      </c>
      <c r="E8" s="129">
        <v>0</v>
      </c>
      <c r="F8" s="129">
        <v>0</v>
      </c>
      <c r="G8" s="129">
        <v>0</v>
      </c>
      <c r="H8" s="129">
        <v>0</v>
      </c>
      <c r="I8" s="129">
        <v>0</v>
      </c>
      <c r="J8" s="129">
        <v>0</v>
      </c>
      <c r="K8" s="129">
        <v>0</v>
      </c>
      <c r="L8" s="129">
        <v>0</v>
      </c>
      <c r="M8" s="129">
        <v>0</v>
      </c>
      <c r="N8" s="129">
        <v>0</v>
      </c>
      <c r="O8" s="129">
        <v>0</v>
      </c>
      <c r="P8" s="129">
        <v>0</v>
      </c>
      <c r="Q8" s="129">
        <v>0</v>
      </c>
      <c r="R8" s="129">
        <v>0</v>
      </c>
      <c r="S8" s="28">
        <f t="shared" si="1"/>
        <v>0</v>
      </c>
    </row>
    <row r="9" spans="1:19" ht="16.5" customHeight="1" x14ac:dyDescent="0.35">
      <c r="A9" s="17"/>
      <c r="B9" s="17" t="s">
        <v>328</v>
      </c>
      <c r="C9" s="106">
        <v>0.82222222222222219</v>
      </c>
      <c r="D9" s="129">
        <v>0</v>
      </c>
      <c r="E9" s="129">
        <v>0</v>
      </c>
      <c r="F9" s="129">
        <v>0</v>
      </c>
      <c r="G9" s="129">
        <v>0</v>
      </c>
      <c r="H9" s="129">
        <v>0</v>
      </c>
      <c r="I9" s="129">
        <v>0</v>
      </c>
      <c r="J9" s="129">
        <v>0</v>
      </c>
      <c r="K9" s="129">
        <v>0</v>
      </c>
      <c r="L9" s="129">
        <v>0</v>
      </c>
      <c r="M9" s="129">
        <v>0</v>
      </c>
      <c r="N9" s="129">
        <v>0</v>
      </c>
      <c r="O9" s="129">
        <v>0</v>
      </c>
      <c r="P9" s="129">
        <v>0</v>
      </c>
      <c r="Q9" s="129">
        <v>0</v>
      </c>
      <c r="R9" s="129">
        <v>0</v>
      </c>
      <c r="S9" s="28">
        <f t="shared" si="1"/>
        <v>0</v>
      </c>
    </row>
    <row r="10" spans="1:19" ht="16.5" customHeight="1" x14ac:dyDescent="0.35">
      <c r="A10" s="17"/>
      <c r="B10" s="17" t="s">
        <v>329</v>
      </c>
      <c r="C10" s="106">
        <v>1</v>
      </c>
      <c r="D10" s="129">
        <v>873</v>
      </c>
      <c r="E10" s="129">
        <v>872</v>
      </c>
      <c r="F10" s="129">
        <v>704</v>
      </c>
      <c r="G10" s="129">
        <v>353</v>
      </c>
      <c r="H10" s="129">
        <v>391</v>
      </c>
      <c r="I10" s="129">
        <v>461</v>
      </c>
      <c r="J10" s="129">
        <v>476</v>
      </c>
      <c r="K10" s="129">
        <v>488</v>
      </c>
      <c r="L10" s="129">
        <v>468</v>
      </c>
      <c r="M10" s="129">
        <v>362</v>
      </c>
      <c r="N10" s="129">
        <v>367</v>
      </c>
      <c r="O10" s="129">
        <v>464</v>
      </c>
      <c r="P10" s="129">
        <v>713</v>
      </c>
      <c r="Q10" s="129">
        <v>646</v>
      </c>
      <c r="R10" s="129">
        <v>383</v>
      </c>
      <c r="S10" s="28">
        <f t="shared" si="1"/>
        <v>8021</v>
      </c>
    </row>
    <row r="11" spans="1:19" ht="16.5" customHeight="1" x14ac:dyDescent="0.35">
      <c r="A11" s="17"/>
      <c r="B11" s="17"/>
      <c r="C11" s="106"/>
      <c r="D11" s="28"/>
      <c r="E11" s="28"/>
      <c r="F11" s="28"/>
      <c r="G11" s="28"/>
      <c r="H11" s="28"/>
      <c r="I11" s="28"/>
      <c r="J11" s="28"/>
      <c r="K11" s="28"/>
      <c r="L11" s="28"/>
      <c r="M11" s="28"/>
      <c r="N11" s="28"/>
      <c r="O11" s="28"/>
      <c r="P11" s="28"/>
      <c r="Q11" s="28"/>
      <c r="R11" s="28"/>
      <c r="S11" s="28"/>
    </row>
    <row r="12" spans="1:19" ht="16.5" customHeight="1" x14ac:dyDescent="0.35">
      <c r="A12" s="70" t="s">
        <v>330</v>
      </c>
      <c r="B12" s="70" t="s">
        <v>323</v>
      </c>
      <c r="C12" s="127" t="s">
        <v>202</v>
      </c>
      <c r="D12" s="128">
        <f>SUM(D13:D18)</f>
        <v>952</v>
      </c>
      <c r="E12" s="128">
        <f t="shared" ref="E12:R12" si="2">SUM(E13:E18)</f>
        <v>1044</v>
      </c>
      <c r="F12" s="128">
        <f t="shared" si="2"/>
        <v>688</v>
      </c>
      <c r="G12" s="128">
        <f t="shared" si="2"/>
        <v>418</v>
      </c>
      <c r="H12" s="128">
        <f t="shared" si="2"/>
        <v>427</v>
      </c>
      <c r="I12" s="128">
        <f t="shared" si="2"/>
        <v>688</v>
      </c>
      <c r="J12" s="128">
        <f t="shared" si="2"/>
        <v>676</v>
      </c>
      <c r="K12" s="128">
        <f t="shared" si="2"/>
        <v>894</v>
      </c>
      <c r="L12" s="128">
        <f t="shared" si="2"/>
        <v>777</v>
      </c>
      <c r="M12" s="128">
        <f t="shared" si="2"/>
        <v>747</v>
      </c>
      <c r="N12" s="128">
        <f t="shared" si="2"/>
        <v>931</v>
      </c>
      <c r="O12" s="128">
        <f t="shared" si="2"/>
        <v>929</v>
      </c>
      <c r="P12" s="128">
        <f t="shared" si="2"/>
        <v>1208</v>
      </c>
      <c r="Q12" s="128">
        <f t="shared" si="2"/>
        <v>1117</v>
      </c>
      <c r="R12" s="128">
        <f t="shared" si="2"/>
        <v>774</v>
      </c>
      <c r="S12" s="128">
        <f>SUM(D12:R12)</f>
        <v>12270</v>
      </c>
    </row>
    <row r="13" spans="1:19" ht="16.5" customHeight="1" x14ac:dyDescent="0.35">
      <c r="A13" s="17"/>
      <c r="B13" s="17" t="s">
        <v>324</v>
      </c>
      <c r="C13" s="106">
        <v>0.13333333333333333</v>
      </c>
      <c r="D13" s="129">
        <v>0</v>
      </c>
      <c r="E13" s="129">
        <v>0</v>
      </c>
      <c r="F13" s="129">
        <v>0</v>
      </c>
      <c r="G13" s="129">
        <v>0</v>
      </c>
      <c r="H13" s="129">
        <v>0</v>
      </c>
      <c r="I13" s="129">
        <v>0</v>
      </c>
      <c r="J13" s="129">
        <v>0</v>
      </c>
      <c r="K13" s="129">
        <v>0</v>
      </c>
      <c r="L13" s="129">
        <v>0</v>
      </c>
      <c r="M13" s="129">
        <v>0</v>
      </c>
      <c r="N13" s="129">
        <v>0</v>
      </c>
      <c r="O13" s="129">
        <v>0</v>
      </c>
      <c r="P13" s="129">
        <v>0</v>
      </c>
      <c r="Q13" s="129">
        <v>0</v>
      </c>
      <c r="R13" s="129">
        <v>0</v>
      </c>
      <c r="S13" s="28">
        <f>SUM(D13:R13)</f>
        <v>0</v>
      </c>
    </row>
    <row r="14" spans="1:19" ht="16.5" customHeight="1" x14ac:dyDescent="0.35">
      <c r="A14" s="17"/>
      <c r="B14" s="17" t="s">
        <v>325</v>
      </c>
      <c r="C14" s="106">
        <v>0.28888888888888886</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28">
        <f t="shared" ref="S14:S18" si="3">SUM(D14:R14)</f>
        <v>0</v>
      </c>
    </row>
    <row r="15" spans="1:19" ht="16.5" customHeight="1" x14ac:dyDescent="0.35">
      <c r="A15" s="17"/>
      <c r="B15" s="17" t="s">
        <v>326</v>
      </c>
      <c r="C15" s="106">
        <v>0.46666666666666667</v>
      </c>
      <c r="D15" s="129">
        <v>0</v>
      </c>
      <c r="E15" s="129">
        <v>0</v>
      </c>
      <c r="F15" s="129">
        <v>0</v>
      </c>
      <c r="G15" s="129">
        <v>0</v>
      </c>
      <c r="H15" s="129">
        <v>0</v>
      </c>
      <c r="I15" s="129">
        <v>0</v>
      </c>
      <c r="J15" s="129">
        <v>0</v>
      </c>
      <c r="K15" s="129">
        <v>0</v>
      </c>
      <c r="L15" s="129">
        <v>0</v>
      </c>
      <c r="M15" s="129">
        <v>0</v>
      </c>
      <c r="N15" s="129">
        <v>0</v>
      </c>
      <c r="O15" s="129">
        <v>0</v>
      </c>
      <c r="P15" s="129">
        <v>0</v>
      </c>
      <c r="Q15" s="129">
        <v>0</v>
      </c>
      <c r="R15" s="129">
        <v>0</v>
      </c>
      <c r="S15" s="28">
        <f t="shared" si="3"/>
        <v>0</v>
      </c>
    </row>
    <row r="16" spans="1:19" ht="16.5" customHeight="1" x14ac:dyDescent="0.35">
      <c r="A16" s="17"/>
      <c r="B16" s="17" t="s">
        <v>327</v>
      </c>
      <c r="C16" s="106">
        <v>0.64444444444444449</v>
      </c>
      <c r="D16" s="129">
        <v>0</v>
      </c>
      <c r="E16" s="129">
        <v>0</v>
      </c>
      <c r="F16" s="129">
        <v>0</v>
      </c>
      <c r="G16" s="129">
        <v>0</v>
      </c>
      <c r="H16" s="129">
        <v>0</v>
      </c>
      <c r="I16" s="129">
        <v>0</v>
      </c>
      <c r="J16" s="129">
        <v>0</v>
      </c>
      <c r="K16" s="129">
        <v>0</v>
      </c>
      <c r="L16" s="129">
        <v>14</v>
      </c>
      <c r="M16" s="129">
        <v>0</v>
      </c>
      <c r="N16" s="129">
        <v>0</v>
      </c>
      <c r="O16" s="129">
        <v>0</v>
      </c>
      <c r="P16" s="129">
        <v>0</v>
      </c>
      <c r="Q16" s="129">
        <v>0</v>
      </c>
      <c r="R16" s="129">
        <v>0</v>
      </c>
      <c r="S16" s="28">
        <f t="shared" si="3"/>
        <v>14</v>
      </c>
    </row>
    <row r="17" spans="1:16346" ht="16.5" customHeight="1" x14ac:dyDescent="0.35">
      <c r="A17" s="17"/>
      <c r="B17" s="17" t="s">
        <v>328</v>
      </c>
      <c r="C17" s="106">
        <v>0.82222222222222219</v>
      </c>
      <c r="D17" s="129">
        <v>1</v>
      </c>
      <c r="E17" s="129">
        <v>0</v>
      </c>
      <c r="F17" s="129">
        <v>0</v>
      </c>
      <c r="G17" s="129">
        <v>0</v>
      </c>
      <c r="H17" s="129">
        <v>0</v>
      </c>
      <c r="I17" s="129">
        <v>0</v>
      </c>
      <c r="J17" s="129">
        <v>0</v>
      </c>
      <c r="K17" s="129">
        <v>0</v>
      </c>
      <c r="L17" s="129">
        <v>0</v>
      </c>
      <c r="M17" s="129">
        <v>0</v>
      </c>
      <c r="N17" s="129">
        <v>0</v>
      </c>
      <c r="O17" s="129">
        <v>0</v>
      </c>
      <c r="P17" s="129">
        <v>0</v>
      </c>
      <c r="Q17" s="129">
        <v>0</v>
      </c>
      <c r="R17" s="129">
        <v>0</v>
      </c>
      <c r="S17" s="28">
        <f t="shared" si="3"/>
        <v>1</v>
      </c>
    </row>
    <row r="18" spans="1:16346" ht="16.5" customHeight="1" x14ac:dyDescent="0.35">
      <c r="A18" s="17"/>
      <c r="B18" s="17" t="s">
        <v>329</v>
      </c>
      <c r="C18" s="106">
        <v>1</v>
      </c>
      <c r="D18" s="129">
        <v>951</v>
      </c>
      <c r="E18" s="129">
        <v>1044</v>
      </c>
      <c r="F18" s="129">
        <v>688</v>
      </c>
      <c r="G18" s="129">
        <v>418</v>
      </c>
      <c r="H18" s="129">
        <v>427</v>
      </c>
      <c r="I18" s="129">
        <v>688</v>
      </c>
      <c r="J18" s="129">
        <v>676</v>
      </c>
      <c r="K18" s="129">
        <v>894</v>
      </c>
      <c r="L18" s="129">
        <v>763</v>
      </c>
      <c r="M18" s="129">
        <v>747</v>
      </c>
      <c r="N18" s="129">
        <v>931</v>
      </c>
      <c r="O18" s="129">
        <v>929</v>
      </c>
      <c r="P18" s="129">
        <v>1208</v>
      </c>
      <c r="Q18" s="129">
        <v>1117</v>
      </c>
      <c r="R18" s="129">
        <v>774</v>
      </c>
      <c r="S18" s="28">
        <f t="shared" si="3"/>
        <v>12255</v>
      </c>
    </row>
    <row r="19" spans="1:16346" ht="16.5" customHeight="1" x14ac:dyDescent="0.35">
      <c r="A19" s="17"/>
      <c r="B19" s="17"/>
      <c r="C19" s="106"/>
      <c r="D19" s="28"/>
      <c r="E19" s="28"/>
      <c r="F19" s="28"/>
      <c r="G19" s="28"/>
      <c r="H19" s="28"/>
      <c r="I19" s="28"/>
      <c r="J19" s="28"/>
      <c r="K19" s="28"/>
      <c r="L19" s="28"/>
      <c r="M19" s="28"/>
      <c r="N19" s="28"/>
      <c r="O19" s="28"/>
      <c r="P19" s="28"/>
      <c r="Q19" s="28"/>
      <c r="R19" s="28"/>
      <c r="S19" s="28"/>
    </row>
    <row r="20" spans="1:16346" ht="16.5" customHeight="1" x14ac:dyDescent="0.35">
      <c r="A20" s="17"/>
      <c r="B20" s="17"/>
      <c r="C20" s="17"/>
      <c r="D20" s="28"/>
      <c r="E20" s="28"/>
      <c r="F20" s="28"/>
      <c r="G20" s="28"/>
      <c r="H20" s="28"/>
      <c r="I20" s="28"/>
      <c r="J20" s="28"/>
      <c r="K20" s="28"/>
      <c r="L20" s="28"/>
      <c r="M20" s="28"/>
      <c r="N20" s="28"/>
      <c r="O20" s="28"/>
      <c r="P20" s="28"/>
      <c r="Q20" s="28"/>
      <c r="R20" s="28"/>
      <c r="S20" s="28"/>
    </row>
    <row r="21" spans="1:16346" ht="16.5" customHeight="1" x14ac:dyDescent="0.35">
      <c r="A21" s="130" t="s">
        <v>322</v>
      </c>
      <c r="B21" s="130" t="s">
        <v>331</v>
      </c>
      <c r="C21" s="131" t="s">
        <v>202</v>
      </c>
      <c r="D21" s="132">
        <f>SUMPRODUCT($C$5:$C$10,D5:D10)</f>
        <v>873</v>
      </c>
      <c r="E21" s="132">
        <f t="shared" ref="E21:R21" si="4">SUMPRODUCT($C$5:$C$10,E5:E10)</f>
        <v>872</v>
      </c>
      <c r="F21" s="132">
        <f t="shared" si="4"/>
        <v>704</v>
      </c>
      <c r="G21" s="132">
        <f t="shared" si="4"/>
        <v>353</v>
      </c>
      <c r="H21" s="132">
        <f t="shared" si="4"/>
        <v>391</v>
      </c>
      <c r="I21" s="132">
        <f t="shared" si="4"/>
        <v>461</v>
      </c>
      <c r="J21" s="132">
        <f t="shared" si="4"/>
        <v>476</v>
      </c>
      <c r="K21" s="132">
        <f t="shared" si="4"/>
        <v>488</v>
      </c>
      <c r="L21" s="132">
        <f t="shared" si="4"/>
        <v>468</v>
      </c>
      <c r="M21" s="132">
        <f t="shared" si="4"/>
        <v>362</v>
      </c>
      <c r="N21" s="132">
        <f t="shared" si="4"/>
        <v>367</v>
      </c>
      <c r="O21" s="132">
        <f t="shared" si="4"/>
        <v>464</v>
      </c>
      <c r="P21" s="132">
        <f t="shared" si="4"/>
        <v>713</v>
      </c>
      <c r="Q21" s="132">
        <f t="shared" si="4"/>
        <v>646</v>
      </c>
      <c r="R21" s="132">
        <f t="shared" si="4"/>
        <v>383</v>
      </c>
      <c r="S21" s="132">
        <f>SUM(D21:R21)</f>
        <v>8021</v>
      </c>
    </row>
    <row r="22" spans="1:16346" ht="16.5" customHeight="1" thickBot="1" x14ac:dyDescent="0.4">
      <c r="A22" s="249" t="s">
        <v>330</v>
      </c>
      <c r="B22" s="249" t="s">
        <v>331</v>
      </c>
      <c r="C22" s="134" t="s">
        <v>202</v>
      </c>
      <c r="D22" s="135">
        <f>SUMPRODUCT($C$13:$C$18,D13:D18)</f>
        <v>951.82222222222219</v>
      </c>
      <c r="E22" s="135">
        <f t="shared" ref="E22:R22" si="5">SUMPRODUCT($C$13:$C$18,E13:E18)</f>
        <v>1044</v>
      </c>
      <c r="F22" s="135">
        <f t="shared" si="5"/>
        <v>688</v>
      </c>
      <c r="G22" s="135">
        <f t="shared" si="5"/>
        <v>418</v>
      </c>
      <c r="H22" s="135">
        <f t="shared" si="5"/>
        <v>427</v>
      </c>
      <c r="I22" s="135">
        <f t="shared" si="5"/>
        <v>688</v>
      </c>
      <c r="J22" s="135">
        <f t="shared" si="5"/>
        <v>676</v>
      </c>
      <c r="K22" s="135">
        <f t="shared" si="5"/>
        <v>894</v>
      </c>
      <c r="L22" s="135">
        <f t="shared" si="5"/>
        <v>772.02222222222224</v>
      </c>
      <c r="M22" s="135">
        <f t="shared" si="5"/>
        <v>747</v>
      </c>
      <c r="N22" s="135">
        <f t="shared" si="5"/>
        <v>931</v>
      </c>
      <c r="O22" s="135">
        <f t="shared" si="5"/>
        <v>929</v>
      </c>
      <c r="P22" s="135">
        <f t="shared" si="5"/>
        <v>1208</v>
      </c>
      <c r="Q22" s="135">
        <f t="shared" si="5"/>
        <v>1117</v>
      </c>
      <c r="R22" s="135">
        <f t="shared" si="5"/>
        <v>774</v>
      </c>
      <c r="S22" s="135">
        <f>SUM(D22:R22)</f>
        <v>12264.844444444443</v>
      </c>
    </row>
    <row r="23" spans="1:16346" ht="16.5" customHeight="1" x14ac:dyDescent="0.35">
      <c r="A23" s="136" t="s">
        <v>332</v>
      </c>
      <c r="B23" s="136"/>
      <c r="C23" s="136"/>
      <c r="D23" s="136"/>
      <c r="E23" s="136"/>
      <c r="F23" s="136"/>
      <c r="G23" s="136"/>
      <c r="H23" s="136"/>
      <c r="I23" s="136"/>
      <c r="J23" s="136"/>
      <c r="K23" s="136"/>
      <c r="L23" s="136"/>
      <c r="M23" s="136"/>
      <c r="N23" s="136"/>
      <c r="O23" s="136"/>
      <c r="P23" s="136"/>
      <c r="Q23" s="136"/>
      <c r="R23" s="136"/>
      <c r="S23" s="136"/>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c r="IQ23" s="125"/>
      <c r="IR23" s="125"/>
      <c r="IS23" s="125"/>
      <c r="IT23" s="125"/>
      <c r="IU23" s="125"/>
      <c r="IV23" s="125"/>
      <c r="IW23" s="125"/>
      <c r="IX23" s="125"/>
      <c r="IY23" s="125"/>
      <c r="IZ23" s="125"/>
      <c r="JA23" s="125"/>
      <c r="JB23" s="125"/>
      <c r="JC23" s="125"/>
      <c r="JD23" s="125"/>
      <c r="JE23" s="125"/>
      <c r="JF23" s="125"/>
      <c r="JG23" s="125"/>
      <c r="JH23" s="125"/>
      <c r="JI23" s="125"/>
      <c r="JJ23" s="125"/>
      <c r="JK23" s="125"/>
      <c r="JL23" s="125"/>
      <c r="JM23" s="125"/>
      <c r="JN23" s="125"/>
      <c r="JO23" s="125"/>
      <c r="JP23" s="125"/>
      <c r="JQ23" s="125"/>
      <c r="JR23" s="125"/>
      <c r="JS23" s="125"/>
      <c r="JT23" s="125"/>
      <c r="JU23" s="125"/>
      <c r="JV23" s="125"/>
      <c r="JW23" s="125"/>
      <c r="JX23" s="125"/>
      <c r="JY23" s="125"/>
      <c r="JZ23" s="125"/>
      <c r="KA23" s="125"/>
      <c r="KB23" s="125"/>
      <c r="KC23" s="125"/>
      <c r="KD23" s="125"/>
      <c r="KE23" s="125"/>
      <c r="KF23" s="125"/>
      <c r="KG23" s="125"/>
      <c r="KH23" s="125"/>
      <c r="KI23" s="125"/>
      <c r="KJ23" s="125"/>
      <c r="KK23" s="125"/>
      <c r="KL23" s="125"/>
      <c r="KM23" s="125"/>
      <c r="KN23" s="125"/>
      <c r="KO23" s="125"/>
      <c r="KP23" s="125"/>
      <c r="KQ23" s="125"/>
      <c r="KR23" s="125"/>
      <c r="KS23" s="125"/>
      <c r="KT23" s="125"/>
      <c r="KU23" s="125"/>
      <c r="KV23" s="125"/>
      <c r="KW23" s="125"/>
      <c r="KX23" s="125"/>
      <c r="KY23" s="125"/>
      <c r="KZ23" s="125"/>
      <c r="LA23" s="125"/>
      <c r="LB23" s="125"/>
      <c r="LC23" s="125"/>
      <c r="LD23" s="125"/>
      <c r="LE23" s="125"/>
      <c r="LF23" s="125"/>
      <c r="LG23" s="125"/>
      <c r="LH23" s="125"/>
      <c r="LI23" s="125"/>
      <c r="LJ23" s="125"/>
      <c r="LK23" s="125"/>
      <c r="LL23" s="125"/>
      <c r="LM23" s="125"/>
      <c r="LN23" s="125"/>
      <c r="LO23" s="125"/>
      <c r="LP23" s="125"/>
      <c r="LQ23" s="125"/>
      <c r="LR23" s="125"/>
      <c r="LS23" s="125"/>
      <c r="LT23" s="125"/>
      <c r="LU23" s="125"/>
      <c r="LV23" s="125"/>
      <c r="LW23" s="125"/>
      <c r="LX23" s="125"/>
      <c r="LY23" s="125"/>
      <c r="LZ23" s="125"/>
      <c r="MA23" s="125"/>
      <c r="MB23" s="125"/>
      <c r="MC23" s="125"/>
      <c r="MD23" s="125"/>
      <c r="ME23" s="125"/>
      <c r="MF23" s="125"/>
      <c r="MG23" s="125"/>
      <c r="MH23" s="125"/>
      <c r="MI23" s="125"/>
      <c r="MJ23" s="125"/>
      <c r="MK23" s="125"/>
      <c r="ML23" s="125"/>
      <c r="MM23" s="125"/>
      <c r="MN23" s="125"/>
      <c r="MO23" s="125"/>
      <c r="MP23" s="125"/>
      <c r="MQ23" s="125"/>
      <c r="MR23" s="125"/>
      <c r="MS23" s="125"/>
      <c r="MT23" s="125"/>
      <c r="MU23" s="125"/>
      <c r="MV23" s="125"/>
      <c r="MW23" s="125"/>
      <c r="MX23" s="125"/>
      <c r="MY23" s="125"/>
      <c r="MZ23" s="125"/>
      <c r="NA23" s="125"/>
      <c r="NB23" s="125"/>
      <c r="NC23" s="125"/>
      <c r="ND23" s="125"/>
      <c r="NE23" s="125"/>
      <c r="NF23" s="125"/>
      <c r="NG23" s="125"/>
      <c r="NH23" s="125"/>
      <c r="NI23" s="125"/>
      <c r="NJ23" s="125"/>
      <c r="NK23" s="125"/>
      <c r="NL23" s="125"/>
      <c r="NM23" s="125"/>
      <c r="NN23" s="125"/>
      <c r="NO23" s="125"/>
      <c r="NP23" s="125"/>
      <c r="NQ23" s="125"/>
      <c r="NR23" s="125"/>
      <c r="NS23" s="125"/>
      <c r="NT23" s="125"/>
      <c r="NU23" s="125"/>
      <c r="NV23" s="125"/>
      <c r="NW23" s="125"/>
      <c r="NX23" s="125"/>
      <c r="NY23" s="125"/>
      <c r="NZ23" s="125"/>
      <c r="OA23" s="125"/>
      <c r="OB23" s="125"/>
      <c r="OC23" s="125"/>
      <c r="OD23" s="125"/>
      <c r="OE23" s="125"/>
      <c r="OF23" s="125"/>
      <c r="OG23" s="125"/>
      <c r="OH23" s="125"/>
      <c r="OI23" s="125"/>
      <c r="OJ23" s="125"/>
      <c r="OK23" s="125"/>
      <c r="OL23" s="125"/>
      <c r="OM23" s="125"/>
      <c r="ON23" s="125"/>
      <c r="OO23" s="125"/>
      <c r="OP23" s="125"/>
      <c r="OQ23" s="125"/>
      <c r="OR23" s="125"/>
      <c r="OS23" s="125"/>
      <c r="OT23" s="125"/>
      <c r="OU23" s="125"/>
      <c r="OV23" s="125"/>
      <c r="OW23" s="125"/>
      <c r="OX23" s="125"/>
      <c r="OY23" s="125"/>
      <c r="OZ23" s="125"/>
      <c r="PA23" s="125"/>
      <c r="PB23" s="125"/>
      <c r="PC23" s="125"/>
      <c r="PD23" s="125"/>
      <c r="PE23" s="125"/>
      <c r="PF23" s="125"/>
      <c r="PG23" s="125"/>
      <c r="PH23" s="125"/>
      <c r="PI23" s="125"/>
      <c r="PJ23" s="125"/>
      <c r="PK23" s="125"/>
      <c r="PL23" s="125"/>
      <c r="PM23" s="125"/>
      <c r="PN23" s="125"/>
      <c r="PO23" s="125"/>
      <c r="PP23" s="125"/>
      <c r="PQ23" s="125"/>
      <c r="PR23" s="125"/>
      <c r="PS23" s="125"/>
      <c r="PT23" s="125"/>
      <c r="PU23" s="125"/>
      <c r="PV23" s="125"/>
      <c r="PW23" s="125"/>
      <c r="PX23" s="125"/>
      <c r="PY23" s="125"/>
      <c r="PZ23" s="125"/>
      <c r="QA23" s="125"/>
      <c r="QB23" s="125"/>
      <c r="QC23" s="125"/>
      <c r="QD23" s="125"/>
      <c r="QE23" s="125"/>
      <c r="QF23" s="125"/>
      <c r="QG23" s="125"/>
      <c r="QH23" s="125"/>
      <c r="QI23" s="125"/>
      <c r="QJ23" s="125"/>
      <c r="QK23" s="125"/>
      <c r="QL23" s="125"/>
      <c r="QM23" s="125"/>
      <c r="QN23" s="125"/>
      <c r="QO23" s="125"/>
      <c r="QP23" s="125"/>
      <c r="QQ23" s="125"/>
      <c r="QR23" s="125"/>
      <c r="QS23" s="125"/>
      <c r="QT23" s="125"/>
      <c r="QU23" s="125"/>
      <c r="QV23" s="125"/>
      <c r="QW23" s="125"/>
      <c r="QX23" s="125"/>
      <c r="QY23" s="125"/>
      <c r="QZ23" s="125"/>
      <c r="RA23" s="125"/>
      <c r="RB23" s="125"/>
      <c r="RC23" s="125"/>
      <c r="RD23" s="125"/>
      <c r="RE23" s="125"/>
      <c r="RF23" s="125"/>
      <c r="RG23" s="125"/>
      <c r="RH23" s="125"/>
      <c r="RI23" s="125"/>
      <c r="RJ23" s="125"/>
      <c r="RK23" s="125"/>
      <c r="RL23" s="125"/>
      <c r="RM23" s="125"/>
      <c r="RN23" s="125"/>
      <c r="RO23" s="125"/>
      <c r="RP23" s="125"/>
      <c r="RQ23" s="125"/>
      <c r="RR23" s="125"/>
      <c r="RS23" s="125"/>
      <c r="RT23" s="125"/>
      <c r="RU23" s="125"/>
      <c r="RV23" s="125"/>
      <c r="RW23" s="125"/>
      <c r="RX23" s="125"/>
      <c r="RY23" s="125"/>
      <c r="RZ23" s="125"/>
      <c r="SA23" s="125"/>
      <c r="SB23" s="125"/>
      <c r="SC23" s="125"/>
      <c r="SD23" s="125"/>
      <c r="SE23" s="125"/>
      <c r="SF23" s="125"/>
      <c r="SG23" s="125"/>
      <c r="SH23" s="125"/>
      <c r="SI23" s="125"/>
      <c r="SJ23" s="125"/>
      <c r="SK23" s="125"/>
      <c r="SL23" s="125"/>
      <c r="SM23" s="125"/>
      <c r="SN23" s="125"/>
      <c r="SO23" s="125"/>
      <c r="SP23" s="125"/>
      <c r="SQ23" s="125"/>
      <c r="SR23" s="125"/>
      <c r="SS23" s="125"/>
      <c r="ST23" s="125"/>
      <c r="SU23" s="125"/>
      <c r="SV23" s="125"/>
      <c r="SW23" s="125"/>
      <c r="SX23" s="125"/>
      <c r="SY23" s="125"/>
      <c r="SZ23" s="125"/>
      <c r="TA23" s="125"/>
      <c r="TB23" s="125"/>
      <c r="TC23" s="125"/>
      <c r="TD23" s="125"/>
      <c r="TE23" s="125"/>
      <c r="TF23" s="125"/>
      <c r="TG23" s="125"/>
      <c r="TH23" s="125"/>
      <c r="TI23" s="125"/>
      <c r="TJ23" s="125"/>
      <c r="TK23" s="125"/>
      <c r="TL23" s="125"/>
      <c r="TM23" s="125"/>
      <c r="TN23" s="125"/>
      <c r="TO23" s="125"/>
      <c r="TP23" s="125"/>
      <c r="TQ23" s="125"/>
      <c r="TR23" s="125"/>
      <c r="TS23" s="125"/>
      <c r="TT23" s="125"/>
      <c r="TU23" s="125"/>
      <c r="TV23" s="125"/>
      <c r="TW23" s="125"/>
      <c r="TX23" s="125"/>
      <c r="TY23" s="125"/>
      <c r="TZ23" s="125"/>
      <c r="UA23" s="125"/>
      <c r="UB23" s="125"/>
      <c r="UC23" s="125"/>
      <c r="UD23" s="125"/>
      <c r="UE23" s="125"/>
      <c r="UF23" s="125"/>
      <c r="UG23" s="125"/>
      <c r="UH23" s="125"/>
      <c r="UI23" s="125"/>
      <c r="UJ23" s="125"/>
      <c r="UK23" s="125"/>
      <c r="UL23" s="125"/>
      <c r="UM23" s="125"/>
      <c r="UN23" s="125"/>
      <c r="UO23" s="125"/>
      <c r="UP23" s="125"/>
      <c r="UQ23" s="125"/>
      <c r="UR23" s="125"/>
      <c r="US23" s="125"/>
      <c r="UT23" s="125"/>
      <c r="UU23" s="125"/>
      <c r="UV23" s="125"/>
      <c r="UW23" s="125"/>
      <c r="UX23" s="125"/>
      <c r="UY23" s="125"/>
      <c r="UZ23" s="125"/>
      <c r="VA23" s="125"/>
      <c r="VB23" s="125"/>
      <c r="VC23" s="125"/>
      <c r="VD23" s="125"/>
      <c r="VE23" s="125"/>
      <c r="VF23" s="125"/>
      <c r="VG23" s="125"/>
      <c r="VH23" s="125"/>
      <c r="VI23" s="125"/>
      <c r="VJ23" s="125"/>
      <c r="VK23" s="125"/>
      <c r="VL23" s="125"/>
      <c r="VM23" s="125"/>
      <c r="VN23" s="125"/>
      <c r="VO23" s="125"/>
      <c r="VP23" s="125"/>
      <c r="VQ23" s="125"/>
      <c r="VR23" s="125"/>
      <c r="VS23" s="125"/>
      <c r="VT23" s="125"/>
      <c r="VU23" s="125"/>
      <c r="VV23" s="125"/>
      <c r="VW23" s="125"/>
      <c r="VX23" s="125"/>
      <c r="VY23" s="125"/>
      <c r="VZ23" s="125"/>
      <c r="WA23" s="125"/>
      <c r="WB23" s="125"/>
      <c r="WC23" s="125"/>
      <c r="WD23" s="125"/>
      <c r="WE23" s="125"/>
      <c r="WF23" s="125"/>
      <c r="WG23" s="125"/>
      <c r="WH23" s="125"/>
      <c r="WI23" s="125"/>
      <c r="WJ23" s="125"/>
      <c r="WK23" s="125"/>
      <c r="WL23" s="125"/>
      <c r="WM23" s="125"/>
      <c r="WN23" s="125"/>
      <c r="WO23" s="125"/>
      <c r="WP23" s="125"/>
      <c r="WQ23" s="125"/>
      <c r="WR23" s="125"/>
      <c r="WS23" s="125"/>
      <c r="WT23" s="125"/>
      <c r="WU23" s="125"/>
      <c r="WV23" s="125"/>
      <c r="WW23" s="125"/>
      <c r="WX23" s="125"/>
      <c r="WY23" s="125"/>
      <c r="WZ23" s="125"/>
      <c r="XA23" s="125"/>
      <c r="XB23" s="125"/>
      <c r="XC23" s="125"/>
      <c r="XD23" s="125"/>
      <c r="XE23" s="125"/>
      <c r="XF23" s="125"/>
      <c r="XG23" s="125"/>
      <c r="XH23" s="125"/>
      <c r="XI23" s="125"/>
      <c r="XJ23" s="125"/>
      <c r="XK23" s="125"/>
      <c r="XL23" s="125"/>
      <c r="XM23" s="125"/>
      <c r="XN23" s="125"/>
      <c r="XO23" s="125"/>
      <c r="XP23" s="125"/>
      <c r="XQ23" s="125"/>
      <c r="XR23" s="125"/>
      <c r="XS23" s="125"/>
      <c r="XT23" s="125"/>
      <c r="XU23" s="125"/>
      <c r="XV23" s="125"/>
      <c r="XW23" s="125"/>
      <c r="XX23" s="125"/>
      <c r="XY23" s="125"/>
      <c r="XZ23" s="125"/>
      <c r="YA23" s="125"/>
      <c r="YB23" s="125"/>
      <c r="YC23" s="125"/>
      <c r="YD23" s="125"/>
      <c r="YE23" s="125"/>
      <c r="YF23" s="125"/>
      <c r="YG23" s="125"/>
      <c r="YH23" s="125"/>
      <c r="YI23" s="125"/>
      <c r="YJ23" s="125"/>
      <c r="YK23" s="125"/>
      <c r="YL23" s="125"/>
      <c r="YM23" s="125"/>
      <c r="YN23" s="125"/>
      <c r="YO23" s="125"/>
      <c r="YP23" s="125"/>
      <c r="YQ23" s="125"/>
      <c r="YR23" s="125"/>
      <c r="YS23" s="125"/>
      <c r="YT23" s="125"/>
      <c r="YU23" s="125"/>
      <c r="YV23" s="125"/>
      <c r="YW23" s="125"/>
      <c r="YX23" s="125"/>
      <c r="YY23" s="125"/>
      <c r="YZ23" s="125"/>
      <c r="ZA23" s="125"/>
      <c r="ZB23" s="125"/>
      <c r="ZC23" s="125"/>
      <c r="ZD23" s="125"/>
      <c r="ZE23" s="125"/>
      <c r="ZF23" s="125"/>
      <c r="ZG23" s="125"/>
      <c r="ZH23" s="125"/>
      <c r="ZI23" s="125"/>
      <c r="ZJ23" s="125"/>
      <c r="ZK23" s="125"/>
      <c r="ZL23" s="125"/>
      <c r="ZM23" s="125"/>
      <c r="ZN23" s="125"/>
      <c r="ZO23" s="125"/>
      <c r="ZP23" s="125"/>
      <c r="ZQ23" s="125"/>
      <c r="ZR23" s="125"/>
      <c r="ZS23" s="125"/>
      <c r="ZT23" s="125"/>
      <c r="ZU23" s="125"/>
      <c r="ZV23" s="125"/>
      <c r="ZW23" s="125"/>
      <c r="ZX23" s="125"/>
      <c r="ZY23" s="125"/>
      <c r="ZZ23" s="125"/>
      <c r="AAA23" s="125"/>
      <c r="AAB23" s="125"/>
      <c r="AAC23" s="125"/>
      <c r="AAD23" s="125"/>
      <c r="AAE23" s="125"/>
      <c r="AAF23" s="125"/>
      <c r="AAG23" s="125"/>
      <c r="AAH23" s="125"/>
      <c r="AAI23" s="125"/>
      <c r="AAJ23" s="125"/>
      <c r="AAK23" s="125"/>
      <c r="AAL23" s="125"/>
      <c r="AAM23" s="125"/>
      <c r="AAN23" s="125"/>
      <c r="AAO23" s="125"/>
      <c r="AAP23" s="125"/>
      <c r="AAQ23" s="125"/>
      <c r="AAR23" s="125"/>
      <c r="AAS23" s="125"/>
      <c r="AAT23" s="125"/>
      <c r="AAU23" s="125"/>
      <c r="AAV23" s="125"/>
      <c r="AAW23" s="125"/>
      <c r="AAX23" s="125"/>
      <c r="AAY23" s="125"/>
      <c r="AAZ23" s="125"/>
      <c r="ABA23" s="125"/>
      <c r="ABB23" s="125"/>
      <c r="ABC23" s="125"/>
      <c r="ABD23" s="125"/>
      <c r="ABE23" s="125"/>
      <c r="ABF23" s="125"/>
      <c r="ABG23" s="125"/>
      <c r="ABH23" s="125"/>
      <c r="ABI23" s="125"/>
      <c r="ABJ23" s="125"/>
      <c r="ABK23" s="125"/>
      <c r="ABL23" s="125"/>
      <c r="ABM23" s="125"/>
      <c r="ABN23" s="125"/>
      <c r="ABO23" s="125"/>
      <c r="ABP23" s="125"/>
      <c r="ABQ23" s="125"/>
      <c r="ABR23" s="125"/>
      <c r="ABS23" s="125"/>
      <c r="ABT23" s="125"/>
      <c r="ABU23" s="125"/>
      <c r="ABV23" s="125"/>
      <c r="ABW23" s="125"/>
      <c r="ABX23" s="125"/>
      <c r="ABY23" s="125"/>
      <c r="ABZ23" s="125"/>
      <c r="ACA23" s="125"/>
      <c r="ACB23" s="125"/>
      <c r="ACC23" s="125"/>
      <c r="ACD23" s="125"/>
      <c r="ACE23" s="125"/>
      <c r="ACF23" s="125"/>
      <c r="ACG23" s="125"/>
      <c r="ACH23" s="125"/>
      <c r="ACI23" s="125"/>
      <c r="ACJ23" s="125"/>
      <c r="ACK23" s="125"/>
      <c r="ACL23" s="125"/>
      <c r="ACM23" s="125"/>
      <c r="ACN23" s="125"/>
      <c r="ACO23" s="125"/>
      <c r="ACP23" s="125"/>
      <c r="ACQ23" s="125"/>
      <c r="ACR23" s="125"/>
      <c r="ACS23" s="125"/>
      <c r="ACT23" s="125"/>
      <c r="ACU23" s="125"/>
      <c r="ACV23" s="125"/>
      <c r="ACW23" s="125"/>
      <c r="ACX23" s="125"/>
      <c r="ACY23" s="125"/>
      <c r="ACZ23" s="125"/>
      <c r="ADA23" s="125"/>
      <c r="ADB23" s="125"/>
      <c r="ADC23" s="125"/>
      <c r="ADD23" s="125"/>
      <c r="ADE23" s="125"/>
      <c r="ADF23" s="125"/>
      <c r="ADG23" s="125"/>
      <c r="ADH23" s="125"/>
      <c r="ADI23" s="125"/>
      <c r="ADJ23" s="125"/>
      <c r="ADK23" s="125"/>
      <c r="ADL23" s="125"/>
      <c r="ADM23" s="125"/>
      <c r="ADN23" s="125"/>
      <c r="ADO23" s="125"/>
      <c r="ADP23" s="125"/>
      <c r="ADQ23" s="125"/>
      <c r="ADR23" s="125"/>
      <c r="ADS23" s="125"/>
      <c r="ADT23" s="125"/>
      <c r="ADU23" s="125"/>
      <c r="ADV23" s="125"/>
      <c r="ADW23" s="125"/>
      <c r="ADX23" s="125"/>
      <c r="ADY23" s="125"/>
      <c r="ADZ23" s="125"/>
      <c r="AEA23" s="125"/>
      <c r="AEB23" s="125"/>
      <c r="AEC23" s="125"/>
      <c r="AED23" s="125"/>
      <c r="AEE23" s="125"/>
      <c r="AEF23" s="125"/>
      <c r="AEG23" s="125"/>
      <c r="AEH23" s="125"/>
      <c r="AEI23" s="125"/>
      <c r="AEJ23" s="125"/>
      <c r="AEK23" s="125"/>
      <c r="AEL23" s="125"/>
      <c r="AEM23" s="125"/>
      <c r="AEN23" s="125"/>
      <c r="AEO23" s="125"/>
      <c r="AEP23" s="125"/>
      <c r="AEQ23" s="125"/>
      <c r="AER23" s="125"/>
      <c r="AES23" s="125"/>
      <c r="AET23" s="125"/>
      <c r="AEU23" s="125"/>
      <c r="AEV23" s="125"/>
      <c r="AEW23" s="125"/>
      <c r="AEX23" s="125"/>
      <c r="AEY23" s="125"/>
      <c r="AEZ23" s="125"/>
      <c r="AFA23" s="125"/>
      <c r="AFB23" s="125"/>
      <c r="AFC23" s="125"/>
      <c r="AFD23" s="125"/>
      <c r="AFE23" s="125"/>
      <c r="AFF23" s="125"/>
      <c r="AFG23" s="125"/>
      <c r="AFH23" s="125"/>
      <c r="AFI23" s="125"/>
      <c r="AFJ23" s="125"/>
      <c r="AFK23" s="125"/>
      <c r="AFL23" s="125"/>
      <c r="AFM23" s="125"/>
      <c r="AFN23" s="125"/>
      <c r="AFO23" s="125"/>
      <c r="AFP23" s="125"/>
      <c r="AFQ23" s="125"/>
      <c r="AFR23" s="125"/>
      <c r="AFS23" s="125"/>
      <c r="AFT23" s="125"/>
      <c r="AFU23" s="125"/>
      <c r="AFV23" s="125"/>
      <c r="AFW23" s="125"/>
      <c r="AFX23" s="125"/>
      <c r="AFY23" s="125"/>
      <c r="AFZ23" s="125"/>
      <c r="AGA23" s="125"/>
      <c r="AGB23" s="125"/>
      <c r="AGC23" s="125"/>
      <c r="AGD23" s="125"/>
      <c r="AGE23" s="125"/>
      <c r="AGF23" s="125"/>
      <c r="AGG23" s="125"/>
      <c r="AGH23" s="125"/>
      <c r="AGI23" s="125"/>
      <c r="AGJ23" s="125"/>
      <c r="AGK23" s="125"/>
      <c r="AGL23" s="125"/>
      <c r="AGM23" s="125"/>
      <c r="AGN23" s="125"/>
      <c r="AGO23" s="125"/>
      <c r="AGP23" s="125"/>
      <c r="AGQ23" s="125"/>
      <c r="AGR23" s="125"/>
      <c r="AGS23" s="125"/>
      <c r="AGT23" s="125"/>
      <c r="AGU23" s="125"/>
      <c r="AGV23" s="125"/>
      <c r="AGW23" s="125"/>
      <c r="AGX23" s="125"/>
      <c r="AGY23" s="125"/>
      <c r="AGZ23" s="125"/>
      <c r="AHA23" s="125"/>
      <c r="AHB23" s="125"/>
      <c r="AHC23" s="125"/>
      <c r="AHD23" s="125"/>
      <c r="AHE23" s="125"/>
      <c r="AHF23" s="125"/>
      <c r="AHG23" s="125"/>
      <c r="AHH23" s="125"/>
      <c r="AHI23" s="125"/>
      <c r="AHJ23" s="125"/>
      <c r="AHK23" s="125"/>
      <c r="AHL23" s="125"/>
      <c r="AHM23" s="125"/>
      <c r="AHN23" s="125"/>
      <c r="AHO23" s="125"/>
      <c r="AHP23" s="125"/>
      <c r="AHQ23" s="125"/>
      <c r="AHR23" s="125"/>
      <c r="AHS23" s="125"/>
      <c r="AHT23" s="125"/>
      <c r="AHU23" s="125"/>
      <c r="AHV23" s="125"/>
      <c r="AHW23" s="125"/>
      <c r="AHX23" s="125"/>
      <c r="AHY23" s="125"/>
      <c r="AHZ23" s="125"/>
      <c r="AIA23" s="125"/>
      <c r="AIB23" s="125"/>
      <c r="AIC23" s="125"/>
      <c r="AID23" s="125"/>
      <c r="AIE23" s="125"/>
      <c r="AIF23" s="125"/>
      <c r="AIG23" s="125"/>
      <c r="AIH23" s="125"/>
      <c r="AII23" s="125"/>
      <c r="AIJ23" s="125"/>
      <c r="AIK23" s="125"/>
      <c r="AIL23" s="125"/>
      <c r="AIM23" s="125"/>
      <c r="AIN23" s="125"/>
      <c r="AIO23" s="125"/>
      <c r="AIP23" s="125"/>
      <c r="AIQ23" s="125"/>
      <c r="AIR23" s="125"/>
      <c r="AIS23" s="125"/>
      <c r="AIT23" s="125"/>
      <c r="AIU23" s="125"/>
      <c r="AIV23" s="125"/>
      <c r="AIW23" s="125"/>
      <c r="AIX23" s="125"/>
      <c r="AIY23" s="125"/>
      <c r="AIZ23" s="125"/>
      <c r="AJA23" s="125"/>
      <c r="AJB23" s="125"/>
      <c r="AJC23" s="125"/>
      <c r="AJD23" s="125"/>
      <c r="AJE23" s="125"/>
      <c r="AJF23" s="125"/>
      <c r="AJG23" s="125"/>
      <c r="AJH23" s="125"/>
      <c r="AJI23" s="125"/>
      <c r="AJJ23" s="125"/>
      <c r="AJK23" s="125"/>
      <c r="AJL23" s="125"/>
      <c r="AJM23" s="125"/>
      <c r="AJN23" s="125"/>
      <c r="AJO23" s="125"/>
      <c r="AJP23" s="125"/>
      <c r="AJQ23" s="125"/>
      <c r="AJR23" s="125"/>
      <c r="AJS23" s="125"/>
      <c r="AJT23" s="125"/>
      <c r="AJU23" s="125"/>
      <c r="AJV23" s="125"/>
      <c r="AJW23" s="125"/>
      <c r="AJX23" s="125"/>
      <c r="AJY23" s="125"/>
      <c r="AJZ23" s="125"/>
      <c r="AKA23" s="125"/>
      <c r="AKB23" s="125"/>
      <c r="AKC23" s="125"/>
      <c r="AKD23" s="125"/>
      <c r="AKE23" s="125"/>
      <c r="AKF23" s="125"/>
      <c r="AKG23" s="125"/>
      <c r="AKH23" s="125"/>
      <c r="AKI23" s="125"/>
      <c r="AKJ23" s="125"/>
      <c r="AKK23" s="125"/>
      <c r="AKL23" s="125"/>
      <c r="AKM23" s="125"/>
      <c r="AKN23" s="125"/>
      <c r="AKO23" s="125"/>
      <c r="AKP23" s="125"/>
      <c r="AKQ23" s="125"/>
      <c r="AKR23" s="125"/>
      <c r="AKS23" s="125"/>
      <c r="AKT23" s="125"/>
      <c r="AKU23" s="125"/>
      <c r="AKV23" s="125"/>
      <c r="AKW23" s="125"/>
      <c r="AKX23" s="125"/>
      <c r="AKY23" s="125"/>
      <c r="AKZ23" s="125"/>
      <c r="ALA23" s="125"/>
      <c r="ALB23" s="125"/>
      <c r="ALC23" s="125"/>
      <c r="ALD23" s="125"/>
      <c r="ALE23" s="125"/>
      <c r="ALF23" s="125"/>
      <c r="ALG23" s="125"/>
      <c r="ALH23" s="125"/>
      <c r="ALI23" s="125"/>
      <c r="ALJ23" s="125"/>
      <c r="ALK23" s="125"/>
      <c r="ALL23" s="125"/>
      <c r="ALM23" s="125"/>
      <c r="ALN23" s="125"/>
      <c r="ALO23" s="125"/>
      <c r="ALP23" s="125"/>
      <c r="ALQ23" s="125"/>
      <c r="ALR23" s="125"/>
      <c r="ALS23" s="125"/>
      <c r="ALT23" s="125"/>
      <c r="ALU23" s="125"/>
      <c r="ALV23" s="125"/>
      <c r="ALW23" s="125"/>
      <c r="ALX23" s="125"/>
      <c r="ALY23" s="125"/>
      <c r="ALZ23" s="125"/>
      <c r="AMA23" s="125"/>
      <c r="AMB23" s="125"/>
      <c r="AMC23" s="125"/>
      <c r="AMD23" s="125"/>
      <c r="AME23" s="125"/>
      <c r="AMF23" s="125"/>
      <c r="AMG23" s="125"/>
      <c r="AMH23" s="125"/>
      <c r="AMI23" s="125"/>
      <c r="AMJ23" s="125"/>
      <c r="AMK23" s="125"/>
      <c r="AML23" s="125"/>
      <c r="AMM23" s="125"/>
      <c r="AMN23" s="125"/>
      <c r="AMO23" s="125"/>
      <c r="AMP23" s="125"/>
      <c r="AMQ23" s="125"/>
      <c r="AMR23" s="125"/>
      <c r="AMS23" s="125"/>
      <c r="AMT23" s="125"/>
      <c r="AMU23" s="125"/>
      <c r="AMV23" s="125"/>
      <c r="AMW23" s="125"/>
      <c r="AMX23" s="125"/>
      <c r="AMY23" s="125"/>
      <c r="AMZ23" s="125"/>
      <c r="ANA23" s="125"/>
      <c r="ANB23" s="125"/>
      <c r="ANC23" s="125"/>
      <c r="AND23" s="125"/>
      <c r="ANE23" s="125"/>
      <c r="ANF23" s="125"/>
      <c r="ANG23" s="125"/>
      <c r="ANH23" s="125"/>
      <c r="ANI23" s="125"/>
      <c r="ANJ23" s="125"/>
      <c r="ANK23" s="125"/>
      <c r="ANL23" s="125"/>
      <c r="ANM23" s="125"/>
      <c r="ANN23" s="125"/>
      <c r="ANO23" s="125"/>
      <c r="ANP23" s="125"/>
      <c r="ANQ23" s="125"/>
      <c r="ANR23" s="125"/>
      <c r="ANS23" s="125"/>
      <c r="ANT23" s="125"/>
      <c r="ANU23" s="125"/>
      <c r="ANV23" s="125"/>
      <c r="ANW23" s="125"/>
      <c r="ANX23" s="125"/>
      <c r="ANY23" s="125"/>
      <c r="ANZ23" s="125"/>
      <c r="AOA23" s="125"/>
      <c r="AOB23" s="125"/>
      <c r="AOC23" s="125"/>
      <c r="AOD23" s="125"/>
      <c r="AOE23" s="125"/>
      <c r="AOF23" s="125"/>
      <c r="AOG23" s="125"/>
      <c r="AOH23" s="125"/>
      <c r="AOI23" s="125"/>
      <c r="AOJ23" s="125"/>
      <c r="AOK23" s="125"/>
      <c r="AOL23" s="125"/>
      <c r="AOM23" s="125"/>
      <c r="AON23" s="125"/>
      <c r="AOO23" s="125"/>
      <c r="AOP23" s="125"/>
      <c r="AOQ23" s="125"/>
      <c r="AOR23" s="125"/>
      <c r="AOS23" s="125"/>
      <c r="AOT23" s="125"/>
      <c r="AOU23" s="125"/>
      <c r="AOV23" s="125"/>
      <c r="AOW23" s="125"/>
      <c r="AOX23" s="125"/>
      <c r="AOY23" s="125"/>
      <c r="AOZ23" s="125"/>
      <c r="APA23" s="125"/>
      <c r="APB23" s="125"/>
      <c r="APC23" s="125"/>
      <c r="APD23" s="125"/>
      <c r="APE23" s="125"/>
      <c r="APF23" s="125"/>
      <c r="APG23" s="125"/>
      <c r="APH23" s="125"/>
      <c r="API23" s="125"/>
      <c r="APJ23" s="125"/>
      <c r="APK23" s="125"/>
      <c r="APL23" s="125"/>
      <c r="APM23" s="125"/>
      <c r="APN23" s="125"/>
      <c r="APO23" s="125"/>
      <c r="APP23" s="125"/>
      <c r="APQ23" s="125"/>
      <c r="APR23" s="125"/>
      <c r="APS23" s="125"/>
      <c r="APT23" s="125"/>
      <c r="APU23" s="125"/>
      <c r="APV23" s="125"/>
      <c r="APW23" s="125"/>
      <c r="APX23" s="125"/>
      <c r="APY23" s="125"/>
      <c r="APZ23" s="125"/>
      <c r="AQA23" s="125"/>
      <c r="AQB23" s="125"/>
      <c r="AQC23" s="125"/>
      <c r="AQD23" s="125"/>
      <c r="AQE23" s="125"/>
      <c r="AQF23" s="125"/>
      <c r="AQG23" s="125"/>
      <c r="AQH23" s="125"/>
      <c r="AQI23" s="125"/>
      <c r="AQJ23" s="125"/>
      <c r="AQK23" s="125"/>
      <c r="AQL23" s="125"/>
      <c r="AQM23" s="125"/>
      <c r="AQN23" s="125"/>
      <c r="AQO23" s="125"/>
      <c r="AQP23" s="125"/>
      <c r="AQQ23" s="125"/>
      <c r="AQR23" s="125"/>
      <c r="AQS23" s="125"/>
      <c r="AQT23" s="125"/>
      <c r="AQU23" s="125"/>
      <c r="AQV23" s="125"/>
      <c r="AQW23" s="125"/>
      <c r="AQX23" s="125"/>
      <c r="AQY23" s="125"/>
      <c r="AQZ23" s="125"/>
      <c r="ARA23" s="125"/>
      <c r="ARB23" s="125"/>
      <c r="ARC23" s="125"/>
      <c r="ARD23" s="125"/>
      <c r="ARE23" s="125"/>
      <c r="ARF23" s="125"/>
      <c r="ARG23" s="125"/>
      <c r="ARH23" s="125"/>
      <c r="ARI23" s="125"/>
      <c r="ARJ23" s="125"/>
      <c r="ARK23" s="125"/>
      <c r="ARL23" s="125"/>
      <c r="ARM23" s="125"/>
      <c r="ARN23" s="125"/>
      <c r="ARO23" s="125"/>
      <c r="ARP23" s="125"/>
      <c r="ARQ23" s="125"/>
      <c r="ARR23" s="125"/>
      <c r="ARS23" s="125"/>
      <c r="ART23" s="125"/>
      <c r="ARU23" s="125"/>
      <c r="ARV23" s="125"/>
      <c r="ARW23" s="125"/>
      <c r="ARX23" s="125"/>
      <c r="ARY23" s="125"/>
      <c r="ARZ23" s="125"/>
      <c r="ASA23" s="125"/>
      <c r="ASB23" s="125"/>
      <c r="ASC23" s="125"/>
      <c r="ASD23" s="125"/>
      <c r="ASE23" s="125"/>
      <c r="ASF23" s="125"/>
      <c r="ASG23" s="125"/>
      <c r="ASH23" s="125"/>
      <c r="ASI23" s="125"/>
      <c r="ASJ23" s="125"/>
      <c r="ASK23" s="125"/>
      <c r="ASL23" s="125"/>
      <c r="ASM23" s="125"/>
      <c r="ASN23" s="125"/>
      <c r="ASO23" s="125"/>
      <c r="ASP23" s="125"/>
      <c r="ASQ23" s="125"/>
      <c r="ASR23" s="125"/>
      <c r="ASS23" s="125"/>
      <c r="AST23" s="125"/>
      <c r="ASU23" s="125"/>
      <c r="ASV23" s="125"/>
      <c r="ASW23" s="125"/>
      <c r="ASX23" s="125"/>
      <c r="ASY23" s="125"/>
      <c r="ASZ23" s="125"/>
      <c r="ATA23" s="125"/>
      <c r="ATB23" s="125"/>
      <c r="ATC23" s="125"/>
      <c r="ATD23" s="125"/>
      <c r="ATE23" s="125"/>
      <c r="ATF23" s="125"/>
      <c r="ATG23" s="125"/>
      <c r="ATH23" s="125"/>
      <c r="ATI23" s="125"/>
      <c r="ATJ23" s="125"/>
      <c r="ATK23" s="125"/>
      <c r="ATL23" s="125"/>
      <c r="ATM23" s="125"/>
      <c r="ATN23" s="125"/>
      <c r="ATO23" s="125"/>
      <c r="ATP23" s="125"/>
      <c r="ATQ23" s="125"/>
      <c r="ATR23" s="125"/>
      <c r="ATS23" s="125"/>
      <c r="ATT23" s="125"/>
      <c r="ATU23" s="125"/>
      <c r="ATV23" s="125"/>
      <c r="ATW23" s="125"/>
      <c r="ATX23" s="125"/>
      <c r="ATY23" s="125"/>
      <c r="ATZ23" s="125"/>
      <c r="AUA23" s="125"/>
      <c r="AUB23" s="125"/>
      <c r="AUC23" s="125"/>
      <c r="AUD23" s="125"/>
      <c r="AUE23" s="125"/>
      <c r="AUF23" s="125"/>
      <c r="AUG23" s="125"/>
      <c r="AUH23" s="125"/>
      <c r="AUI23" s="125"/>
      <c r="AUJ23" s="125"/>
      <c r="AUK23" s="125"/>
      <c r="AUL23" s="125"/>
      <c r="AUM23" s="125"/>
      <c r="AUN23" s="125"/>
      <c r="AUO23" s="125"/>
      <c r="AUP23" s="125"/>
      <c r="AUQ23" s="125"/>
      <c r="AUR23" s="125"/>
      <c r="AUS23" s="125"/>
      <c r="AUT23" s="125"/>
      <c r="AUU23" s="125"/>
      <c r="AUV23" s="125"/>
      <c r="AUW23" s="125"/>
      <c r="AUX23" s="125"/>
      <c r="AUY23" s="125"/>
      <c r="AUZ23" s="125"/>
      <c r="AVA23" s="125"/>
      <c r="AVB23" s="125"/>
      <c r="AVC23" s="125"/>
      <c r="AVD23" s="125"/>
      <c r="AVE23" s="125"/>
      <c r="AVF23" s="125"/>
      <c r="AVG23" s="125"/>
      <c r="AVH23" s="125"/>
      <c r="AVI23" s="125"/>
      <c r="AVJ23" s="125"/>
      <c r="AVK23" s="125"/>
      <c r="AVL23" s="125"/>
      <c r="AVM23" s="125"/>
      <c r="AVN23" s="125"/>
      <c r="AVO23" s="125"/>
      <c r="AVP23" s="125"/>
      <c r="AVQ23" s="125"/>
      <c r="AVR23" s="125"/>
      <c r="AVS23" s="125"/>
      <c r="AVT23" s="125"/>
      <c r="AVU23" s="125"/>
      <c r="AVV23" s="125"/>
      <c r="AVW23" s="125"/>
      <c r="AVX23" s="125"/>
      <c r="AVY23" s="125"/>
      <c r="AVZ23" s="125"/>
      <c r="AWA23" s="125"/>
      <c r="AWB23" s="125"/>
      <c r="AWC23" s="125"/>
      <c r="AWD23" s="125"/>
      <c r="AWE23" s="125"/>
      <c r="AWF23" s="125"/>
      <c r="AWG23" s="125"/>
      <c r="AWH23" s="125"/>
      <c r="AWI23" s="125"/>
      <c r="AWJ23" s="125"/>
      <c r="AWK23" s="125"/>
      <c r="AWL23" s="125"/>
      <c r="AWM23" s="125"/>
      <c r="AWN23" s="125"/>
      <c r="AWO23" s="125"/>
      <c r="AWP23" s="125"/>
      <c r="AWQ23" s="125"/>
      <c r="AWR23" s="125"/>
      <c r="AWS23" s="125"/>
      <c r="AWT23" s="125"/>
      <c r="AWU23" s="125"/>
      <c r="AWV23" s="125"/>
      <c r="AWW23" s="125"/>
      <c r="AWX23" s="125"/>
      <c r="AWY23" s="125"/>
      <c r="AWZ23" s="125"/>
      <c r="AXA23" s="125"/>
      <c r="AXB23" s="125"/>
      <c r="AXC23" s="125"/>
      <c r="AXD23" s="125"/>
      <c r="AXE23" s="125"/>
      <c r="AXF23" s="125"/>
      <c r="AXG23" s="125"/>
      <c r="AXH23" s="125"/>
      <c r="AXI23" s="125"/>
      <c r="AXJ23" s="125"/>
      <c r="AXK23" s="125"/>
      <c r="AXL23" s="125"/>
      <c r="AXM23" s="125"/>
      <c r="AXN23" s="125"/>
      <c r="AXO23" s="125"/>
      <c r="AXP23" s="125"/>
      <c r="AXQ23" s="125"/>
      <c r="AXR23" s="125"/>
      <c r="AXS23" s="125"/>
      <c r="AXT23" s="125"/>
      <c r="AXU23" s="125"/>
      <c r="AXV23" s="125"/>
      <c r="AXW23" s="125"/>
      <c r="AXX23" s="125"/>
      <c r="AXY23" s="125"/>
      <c r="AXZ23" s="125"/>
      <c r="AYA23" s="125"/>
      <c r="AYB23" s="125"/>
      <c r="AYC23" s="125"/>
      <c r="AYD23" s="125"/>
      <c r="AYE23" s="125"/>
      <c r="AYF23" s="125"/>
      <c r="AYG23" s="125"/>
      <c r="AYH23" s="125"/>
      <c r="AYI23" s="125"/>
      <c r="AYJ23" s="125"/>
      <c r="AYK23" s="125"/>
      <c r="AYL23" s="125"/>
      <c r="AYM23" s="125"/>
      <c r="AYN23" s="125"/>
      <c r="AYO23" s="125"/>
      <c r="AYP23" s="125"/>
      <c r="AYQ23" s="125"/>
      <c r="AYR23" s="125"/>
      <c r="AYS23" s="125"/>
      <c r="AYT23" s="125"/>
      <c r="AYU23" s="125"/>
      <c r="AYV23" s="125"/>
      <c r="AYW23" s="125"/>
      <c r="AYX23" s="125"/>
      <c r="AYY23" s="125"/>
      <c r="AYZ23" s="125"/>
      <c r="AZA23" s="125"/>
      <c r="AZB23" s="125"/>
      <c r="AZC23" s="125"/>
      <c r="AZD23" s="125"/>
      <c r="AZE23" s="125"/>
      <c r="AZF23" s="125"/>
      <c r="AZG23" s="125"/>
      <c r="AZH23" s="125"/>
      <c r="AZI23" s="125"/>
      <c r="AZJ23" s="125"/>
      <c r="AZK23" s="125"/>
      <c r="AZL23" s="125"/>
      <c r="AZM23" s="125"/>
      <c r="AZN23" s="125"/>
      <c r="AZO23" s="125"/>
      <c r="AZP23" s="125"/>
      <c r="AZQ23" s="125"/>
      <c r="AZR23" s="125"/>
      <c r="AZS23" s="125"/>
      <c r="AZT23" s="125"/>
      <c r="AZU23" s="125"/>
      <c r="AZV23" s="125"/>
      <c r="AZW23" s="125"/>
      <c r="AZX23" s="125"/>
      <c r="AZY23" s="125"/>
      <c r="AZZ23" s="125"/>
      <c r="BAA23" s="125"/>
      <c r="BAB23" s="125"/>
      <c r="BAC23" s="125"/>
      <c r="BAD23" s="125"/>
      <c r="BAE23" s="125"/>
      <c r="BAF23" s="125"/>
      <c r="BAG23" s="125"/>
      <c r="BAH23" s="125"/>
      <c r="BAI23" s="125"/>
      <c r="BAJ23" s="125"/>
      <c r="BAK23" s="125"/>
      <c r="BAL23" s="125"/>
      <c r="BAM23" s="125"/>
      <c r="BAN23" s="125"/>
      <c r="BAO23" s="125"/>
      <c r="BAP23" s="125"/>
      <c r="BAQ23" s="125"/>
      <c r="BAR23" s="125"/>
      <c r="BAS23" s="125"/>
      <c r="BAT23" s="125"/>
      <c r="BAU23" s="125"/>
      <c r="BAV23" s="125"/>
      <c r="BAW23" s="125"/>
      <c r="BAX23" s="125"/>
      <c r="BAY23" s="125"/>
      <c r="BAZ23" s="125"/>
      <c r="BBA23" s="125"/>
      <c r="BBB23" s="125"/>
      <c r="BBC23" s="125"/>
      <c r="BBD23" s="125"/>
      <c r="BBE23" s="125"/>
      <c r="BBF23" s="125"/>
      <c r="BBG23" s="125"/>
      <c r="BBH23" s="125"/>
      <c r="BBI23" s="125"/>
      <c r="BBJ23" s="125"/>
      <c r="BBK23" s="125"/>
      <c r="BBL23" s="125"/>
      <c r="BBM23" s="125"/>
      <c r="BBN23" s="125"/>
      <c r="BBO23" s="125"/>
      <c r="BBP23" s="125"/>
      <c r="BBQ23" s="125"/>
      <c r="BBR23" s="125"/>
      <c r="BBS23" s="125"/>
      <c r="BBT23" s="125"/>
      <c r="BBU23" s="125"/>
      <c r="BBV23" s="125"/>
      <c r="BBW23" s="125"/>
      <c r="BBX23" s="125"/>
      <c r="BBY23" s="125"/>
      <c r="BBZ23" s="125"/>
      <c r="BCA23" s="125"/>
      <c r="BCB23" s="125"/>
      <c r="BCC23" s="125"/>
      <c r="BCD23" s="125"/>
      <c r="BCE23" s="125"/>
      <c r="BCF23" s="125"/>
      <c r="BCG23" s="125"/>
      <c r="BCH23" s="125"/>
      <c r="BCI23" s="125"/>
      <c r="BCJ23" s="125"/>
      <c r="BCK23" s="125"/>
      <c r="BCL23" s="125"/>
      <c r="BCM23" s="125"/>
      <c r="BCN23" s="125"/>
      <c r="BCO23" s="125"/>
      <c r="BCP23" s="125"/>
      <c r="BCQ23" s="125"/>
      <c r="BCR23" s="125"/>
      <c r="BCS23" s="125"/>
      <c r="BCT23" s="125"/>
      <c r="BCU23" s="125"/>
      <c r="BCV23" s="125"/>
      <c r="BCW23" s="125"/>
      <c r="BCX23" s="125"/>
      <c r="BCY23" s="125"/>
      <c r="BCZ23" s="125"/>
      <c r="BDA23" s="125"/>
      <c r="BDB23" s="125"/>
      <c r="BDC23" s="125"/>
      <c r="BDD23" s="125"/>
      <c r="BDE23" s="125"/>
      <c r="BDF23" s="125"/>
      <c r="BDG23" s="125"/>
      <c r="BDH23" s="125"/>
      <c r="BDI23" s="125"/>
      <c r="BDJ23" s="125"/>
      <c r="BDK23" s="125"/>
      <c r="BDL23" s="125"/>
      <c r="BDM23" s="125"/>
      <c r="BDN23" s="125"/>
      <c r="BDO23" s="125"/>
      <c r="BDP23" s="125"/>
      <c r="BDQ23" s="125"/>
      <c r="BDR23" s="125"/>
      <c r="BDS23" s="125"/>
      <c r="BDT23" s="125"/>
      <c r="BDU23" s="125"/>
      <c r="BDV23" s="125"/>
      <c r="BDW23" s="125"/>
      <c r="BDX23" s="125"/>
      <c r="BDY23" s="125"/>
      <c r="BDZ23" s="125"/>
      <c r="BEA23" s="125"/>
      <c r="BEB23" s="125"/>
      <c r="BEC23" s="125"/>
      <c r="BED23" s="125"/>
      <c r="BEE23" s="125"/>
      <c r="BEF23" s="125"/>
      <c r="BEG23" s="125"/>
      <c r="BEH23" s="125"/>
      <c r="BEI23" s="125"/>
      <c r="BEJ23" s="125"/>
      <c r="BEK23" s="125"/>
      <c r="BEL23" s="125"/>
      <c r="BEM23" s="125"/>
      <c r="BEN23" s="125"/>
      <c r="BEO23" s="125"/>
      <c r="BEP23" s="125"/>
      <c r="BEQ23" s="125"/>
      <c r="BER23" s="125"/>
      <c r="BES23" s="125"/>
      <c r="BET23" s="125"/>
      <c r="BEU23" s="125"/>
      <c r="BEV23" s="125"/>
      <c r="BEW23" s="125"/>
      <c r="BEX23" s="125"/>
      <c r="BEY23" s="125"/>
      <c r="BEZ23" s="125"/>
      <c r="BFA23" s="125"/>
      <c r="BFB23" s="125"/>
      <c r="BFC23" s="125"/>
      <c r="BFD23" s="125"/>
      <c r="BFE23" s="125"/>
      <c r="BFF23" s="125"/>
      <c r="BFG23" s="125"/>
      <c r="BFH23" s="125"/>
      <c r="BFI23" s="125"/>
      <c r="BFJ23" s="125"/>
      <c r="BFK23" s="125"/>
      <c r="BFL23" s="125"/>
      <c r="BFM23" s="125"/>
      <c r="BFN23" s="125"/>
      <c r="BFO23" s="125"/>
      <c r="BFP23" s="125"/>
      <c r="BFQ23" s="125"/>
      <c r="BFR23" s="125"/>
      <c r="BFS23" s="125"/>
      <c r="BFT23" s="125"/>
      <c r="BFU23" s="125"/>
      <c r="BFV23" s="125"/>
      <c r="BFW23" s="125"/>
      <c r="BFX23" s="125"/>
      <c r="BFY23" s="125"/>
      <c r="BFZ23" s="125"/>
      <c r="BGA23" s="125"/>
      <c r="BGB23" s="125"/>
      <c r="BGC23" s="125"/>
      <c r="BGD23" s="125"/>
      <c r="BGE23" s="125"/>
      <c r="BGF23" s="125"/>
      <c r="BGG23" s="125"/>
      <c r="BGH23" s="125"/>
      <c r="BGI23" s="125"/>
      <c r="BGJ23" s="125"/>
      <c r="BGK23" s="125"/>
      <c r="BGL23" s="125"/>
      <c r="BGM23" s="125"/>
      <c r="BGN23" s="125"/>
      <c r="BGO23" s="125"/>
      <c r="BGP23" s="125"/>
      <c r="BGQ23" s="125"/>
      <c r="BGR23" s="125"/>
      <c r="BGS23" s="125"/>
      <c r="BGT23" s="125"/>
      <c r="BGU23" s="125"/>
      <c r="BGV23" s="125"/>
      <c r="BGW23" s="125"/>
      <c r="BGX23" s="125"/>
      <c r="BGY23" s="125"/>
      <c r="BGZ23" s="125"/>
      <c r="BHA23" s="125"/>
      <c r="BHB23" s="125"/>
      <c r="BHC23" s="125"/>
      <c r="BHD23" s="125"/>
      <c r="BHE23" s="125"/>
      <c r="BHF23" s="125"/>
      <c r="BHG23" s="125"/>
      <c r="BHH23" s="125"/>
      <c r="BHI23" s="125"/>
      <c r="BHJ23" s="125"/>
      <c r="BHK23" s="125"/>
      <c r="BHL23" s="125"/>
      <c r="BHM23" s="125"/>
      <c r="BHN23" s="125"/>
      <c r="BHO23" s="125"/>
      <c r="BHP23" s="125"/>
      <c r="BHQ23" s="125"/>
      <c r="BHR23" s="125"/>
      <c r="BHS23" s="125"/>
      <c r="BHT23" s="125"/>
      <c r="BHU23" s="125"/>
      <c r="BHV23" s="125"/>
      <c r="BHW23" s="125"/>
      <c r="BHX23" s="125"/>
      <c r="BHY23" s="125"/>
      <c r="BHZ23" s="125"/>
      <c r="BIA23" s="125"/>
      <c r="BIB23" s="125"/>
      <c r="BIC23" s="125"/>
      <c r="BID23" s="125"/>
      <c r="BIE23" s="125"/>
      <c r="BIF23" s="125"/>
      <c r="BIG23" s="125"/>
      <c r="BIH23" s="125"/>
      <c r="BII23" s="125"/>
      <c r="BIJ23" s="125"/>
      <c r="BIK23" s="125"/>
      <c r="BIL23" s="125"/>
      <c r="BIM23" s="125"/>
      <c r="BIN23" s="125"/>
      <c r="BIO23" s="125"/>
      <c r="BIP23" s="125"/>
      <c r="BIQ23" s="125"/>
      <c r="BIR23" s="125"/>
      <c r="BIS23" s="125"/>
      <c r="BIT23" s="125"/>
      <c r="BIU23" s="125"/>
      <c r="BIV23" s="125"/>
      <c r="BIW23" s="125"/>
      <c r="BIX23" s="125"/>
      <c r="BIY23" s="125"/>
      <c r="BIZ23" s="125"/>
      <c r="BJA23" s="125"/>
      <c r="BJB23" s="125"/>
      <c r="BJC23" s="125"/>
      <c r="BJD23" s="125"/>
      <c r="BJE23" s="125"/>
      <c r="BJF23" s="125"/>
      <c r="BJG23" s="125"/>
      <c r="BJH23" s="125"/>
      <c r="BJI23" s="125"/>
      <c r="BJJ23" s="125"/>
      <c r="BJK23" s="125"/>
      <c r="BJL23" s="125"/>
      <c r="BJM23" s="125"/>
      <c r="BJN23" s="125"/>
      <c r="BJO23" s="125"/>
      <c r="BJP23" s="125"/>
      <c r="BJQ23" s="125"/>
      <c r="BJR23" s="125"/>
      <c r="BJS23" s="125"/>
      <c r="BJT23" s="125"/>
      <c r="BJU23" s="125"/>
      <c r="BJV23" s="125"/>
      <c r="BJW23" s="125"/>
      <c r="BJX23" s="125"/>
      <c r="BJY23" s="125"/>
      <c r="BJZ23" s="125"/>
      <c r="BKA23" s="125"/>
      <c r="BKB23" s="125"/>
      <c r="BKC23" s="125"/>
      <c r="BKD23" s="125"/>
      <c r="BKE23" s="125"/>
      <c r="BKF23" s="125"/>
      <c r="BKG23" s="125"/>
      <c r="BKH23" s="125"/>
      <c r="BKI23" s="125"/>
      <c r="BKJ23" s="125"/>
      <c r="BKK23" s="125"/>
      <c r="BKL23" s="125"/>
      <c r="BKM23" s="125"/>
      <c r="BKN23" s="125"/>
      <c r="BKO23" s="125"/>
      <c r="BKP23" s="125"/>
      <c r="BKQ23" s="125"/>
      <c r="BKR23" s="125"/>
      <c r="BKS23" s="125"/>
      <c r="BKT23" s="125"/>
      <c r="BKU23" s="125"/>
      <c r="BKV23" s="125"/>
      <c r="BKW23" s="125"/>
      <c r="BKX23" s="125"/>
      <c r="BKY23" s="125"/>
      <c r="BKZ23" s="125"/>
      <c r="BLA23" s="125"/>
      <c r="BLB23" s="125"/>
      <c r="BLC23" s="125"/>
      <c r="BLD23" s="125"/>
      <c r="BLE23" s="125"/>
      <c r="BLF23" s="125"/>
      <c r="BLG23" s="125"/>
      <c r="BLH23" s="125"/>
      <c r="BLI23" s="125"/>
      <c r="BLJ23" s="125"/>
      <c r="BLK23" s="125"/>
      <c r="BLL23" s="125"/>
      <c r="BLM23" s="125"/>
      <c r="BLN23" s="125"/>
      <c r="BLO23" s="125"/>
      <c r="BLP23" s="125"/>
      <c r="BLQ23" s="125"/>
      <c r="BLR23" s="125"/>
      <c r="BLS23" s="125"/>
      <c r="BLT23" s="125"/>
      <c r="BLU23" s="125"/>
      <c r="BLV23" s="125"/>
      <c r="BLW23" s="125"/>
      <c r="BLX23" s="125"/>
      <c r="BLY23" s="125"/>
      <c r="BLZ23" s="125"/>
      <c r="BMA23" s="125"/>
      <c r="BMB23" s="125"/>
      <c r="BMC23" s="125"/>
      <c r="BMD23" s="125"/>
      <c r="BME23" s="125"/>
      <c r="BMF23" s="125"/>
      <c r="BMG23" s="125"/>
      <c r="BMH23" s="125"/>
      <c r="BMI23" s="125"/>
      <c r="BMJ23" s="125"/>
      <c r="BMK23" s="125"/>
      <c r="BML23" s="125"/>
      <c r="BMM23" s="125"/>
      <c r="BMN23" s="125"/>
      <c r="BMO23" s="125"/>
      <c r="BMP23" s="125"/>
      <c r="BMQ23" s="125"/>
      <c r="BMR23" s="125"/>
      <c r="BMS23" s="125"/>
      <c r="BMT23" s="125"/>
      <c r="BMU23" s="125"/>
      <c r="BMV23" s="125"/>
      <c r="BMW23" s="125"/>
      <c r="BMX23" s="125"/>
      <c r="BMY23" s="125"/>
      <c r="BMZ23" s="125"/>
      <c r="BNA23" s="125"/>
      <c r="BNB23" s="125"/>
      <c r="BNC23" s="125"/>
      <c r="BND23" s="125"/>
      <c r="BNE23" s="125"/>
      <c r="BNF23" s="125"/>
      <c r="BNG23" s="125"/>
      <c r="BNH23" s="125"/>
      <c r="BNI23" s="125"/>
      <c r="BNJ23" s="125"/>
      <c r="BNK23" s="125"/>
      <c r="BNL23" s="125"/>
      <c r="BNM23" s="125"/>
      <c r="BNN23" s="125"/>
      <c r="BNO23" s="125"/>
      <c r="BNP23" s="125"/>
      <c r="BNQ23" s="125"/>
      <c r="BNR23" s="125"/>
      <c r="BNS23" s="125"/>
      <c r="BNT23" s="125"/>
      <c r="BNU23" s="125"/>
      <c r="BNV23" s="125"/>
      <c r="BNW23" s="125"/>
      <c r="BNX23" s="125"/>
      <c r="BNY23" s="125"/>
      <c r="BNZ23" s="125"/>
      <c r="BOA23" s="125"/>
      <c r="BOB23" s="125"/>
      <c r="BOC23" s="125"/>
      <c r="BOD23" s="125"/>
      <c r="BOE23" s="125"/>
      <c r="BOF23" s="125"/>
      <c r="BOG23" s="125"/>
      <c r="BOH23" s="125"/>
      <c r="BOI23" s="125"/>
      <c r="BOJ23" s="125"/>
      <c r="BOK23" s="125"/>
      <c r="BOL23" s="125"/>
      <c r="BOM23" s="125"/>
      <c r="BON23" s="125"/>
      <c r="BOO23" s="125"/>
      <c r="BOP23" s="125"/>
      <c r="BOQ23" s="125"/>
      <c r="BOR23" s="125"/>
      <c r="BOS23" s="125"/>
      <c r="BOT23" s="125"/>
      <c r="BOU23" s="125"/>
      <c r="BOV23" s="125"/>
      <c r="BOW23" s="125"/>
      <c r="BOX23" s="125"/>
      <c r="BOY23" s="125"/>
      <c r="BOZ23" s="125"/>
      <c r="BPA23" s="125"/>
      <c r="BPB23" s="125"/>
      <c r="BPC23" s="125"/>
      <c r="BPD23" s="125"/>
      <c r="BPE23" s="125"/>
      <c r="BPF23" s="125"/>
      <c r="BPG23" s="125"/>
      <c r="BPH23" s="125"/>
      <c r="BPI23" s="125"/>
      <c r="BPJ23" s="125"/>
      <c r="BPK23" s="125"/>
      <c r="BPL23" s="125"/>
      <c r="BPM23" s="125"/>
      <c r="BPN23" s="125"/>
      <c r="BPO23" s="125"/>
      <c r="BPP23" s="125"/>
      <c r="BPQ23" s="125"/>
      <c r="BPR23" s="125"/>
      <c r="BPS23" s="125"/>
      <c r="BPT23" s="125"/>
      <c r="BPU23" s="125"/>
      <c r="BPV23" s="125"/>
      <c r="BPW23" s="125"/>
      <c r="BPX23" s="125"/>
      <c r="BPY23" s="125"/>
      <c r="BPZ23" s="125"/>
      <c r="BQA23" s="125"/>
      <c r="BQB23" s="125"/>
      <c r="BQC23" s="125"/>
      <c r="BQD23" s="125"/>
      <c r="BQE23" s="125"/>
      <c r="BQF23" s="125"/>
      <c r="BQG23" s="125"/>
      <c r="BQH23" s="125"/>
      <c r="BQI23" s="125"/>
      <c r="BQJ23" s="125"/>
      <c r="BQK23" s="125"/>
      <c r="BQL23" s="125"/>
      <c r="BQM23" s="125"/>
      <c r="BQN23" s="125"/>
      <c r="BQO23" s="125"/>
      <c r="BQP23" s="125"/>
      <c r="BQQ23" s="125"/>
      <c r="BQR23" s="125"/>
      <c r="BQS23" s="125"/>
      <c r="BQT23" s="125"/>
      <c r="BQU23" s="125"/>
      <c r="BQV23" s="125"/>
      <c r="BQW23" s="125"/>
      <c r="BQX23" s="125"/>
      <c r="BQY23" s="125"/>
      <c r="BQZ23" s="125"/>
      <c r="BRA23" s="125"/>
      <c r="BRB23" s="125"/>
      <c r="BRC23" s="125"/>
      <c r="BRD23" s="125"/>
      <c r="BRE23" s="125"/>
      <c r="BRF23" s="125"/>
      <c r="BRG23" s="125"/>
      <c r="BRH23" s="125"/>
      <c r="BRI23" s="125"/>
      <c r="BRJ23" s="125"/>
      <c r="BRK23" s="125"/>
      <c r="BRL23" s="125"/>
      <c r="BRM23" s="125"/>
      <c r="BRN23" s="125"/>
      <c r="BRO23" s="125"/>
      <c r="BRP23" s="125"/>
      <c r="BRQ23" s="125"/>
      <c r="BRR23" s="125"/>
      <c r="BRS23" s="125"/>
      <c r="BRT23" s="125"/>
      <c r="BRU23" s="125"/>
      <c r="BRV23" s="125"/>
      <c r="BRW23" s="125"/>
      <c r="BRX23" s="125"/>
      <c r="BRY23" s="125"/>
      <c r="BRZ23" s="125"/>
      <c r="BSA23" s="125"/>
      <c r="BSB23" s="125"/>
      <c r="BSC23" s="125"/>
      <c r="BSD23" s="125"/>
      <c r="BSE23" s="125"/>
      <c r="BSF23" s="125"/>
      <c r="BSG23" s="125"/>
      <c r="BSH23" s="125"/>
      <c r="BSI23" s="125"/>
      <c r="BSJ23" s="125"/>
      <c r="BSK23" s="125"/>
      <c r="BSL23" s="125"/>
      <c r="BSM23" s="125"/>
      <c r="BSN23" s="125"/>
      <c r="BSO23" s="125"/>
      <c r="BSP23" s="125"/>
      <c r="BSQ23" s="125"/>
      <c r="BSR23" s="125"/>
      <c r="BSS23" s="125"/>
      <c r="BST23" s="125"/>
      <c r="BSU23" s="125"/>
      <c r="BSV23" s="125"/>
      <c r="BSW23" s="125"/>
      <c r="BSX23" s="125"/>
      <c r="BSY23" s="125"/>
      <c r="BSZ23" s="125"/>
      <c r="BTA23" s="125"/>
      <c r="BTB23" s="125"/>
      <c r="BTC23" s="125"/>
      <c r="BTD23" s="125"/>
      <c r="BTE23" s="125"/>
      <c r="BTF23" s="125"/>
      <c r="BTG23" s="125"/>
      <c r="BTH23" s="125"/>
      <c r="BTI23" s="125"/>
      <c r="BTJ23" s="125"/>
      <c r="BTK23" s="125"/>
      <c r="BTL23" s="125"/>
      <c r="BTM23" s="125"/>
      <c r="BTN23" s="125"/>
      <c r="BTO23" s="125"/>
      <c r="BTP23" s="125"/>
      <c r="BTQ23" s="125"/>
      <c r="BTR23" s="125"/>
      <c r="BTS23" s="125"/>
      <c r="BTT23" s="125"/>
      <c r="BTU23" s="125"/>
      <c r="BTV23" s="125"/>
      <c r="BTW23" s="125"/>
      <c r="BTX23" s="125"/>
      <c r="BTY23" s="125"/>
      <c r="BTZ23" s="125"/>
      <c r="BUA23" s="125"/>
      <c r="BUB23" s="125"/>
      <c r="BUC23" s="125"/>
      <c r="BUD23" s="125"/>
      <c r="BUE23" s="125"/>
      <c r="BUF23" s="125"/>
      <c r="BUG23" s="125"/>
      <c r="BUH23" s="125"/>
      <c r="BUI23" s="125"/>
      <c r="BUJ23" s="125"/>
      <c r="BUK23" s="125"/>
      <c r="BUL23" s="125"/>
      <c r="BUM23" s="125"/>
      <c r="BUN23" s="125"/>
      <c r="BUO23" s="125"/>
      <c r="BUP23" s="125"/>
      <c r="BUQ23" s="125"/>
      <c r="BUR23" s="125"/>
      <c r="BUS23" s="125"/>
      <c r="BUT23" s="125"/>
      <c r="BUU23" s="125"/>
      <c r="BUV23" s="125"/>
      <c r="BUW23" s="125"/>
      <c r="BUX23" s="125"/>
      <c r="BUY23" s="125"/>
      <c r="BUZ23" s="125"/>
      <c r="BVA23" s="125"/>
      <c r="BVB23" s="125"/>
      <c r="BVC23" s="125"/>
      <c r="BVD23" s="125"/>
      <c r="BVE23" s="125"/>
      <c r="BVF23" s="125"/>
      <c r="BVG23" s="125"/>
      <c r="BVH23" s="125"/>
      <c r="BVI23" s="125"/>
      <c r="BVJ23" s="125"/>
      <c r="BVK23" s="125"/>
      <c r="BVL23" s="125"/>
      <c r="BVM23" s="125"/>
      <c r="BVN23" s="125"/>
      <c r="BVO23" s="125"/>
      <c r="BVP23" s="125"/>
      <c r="BVQ23" s="125"/>
      <c r="BVR23" s="125"/>
      <c r="BVS23" s="125"/>
      <c r="BVT23" s="125"/>
      <c r="BVU23" s="125"/>
      <c r="BVV23" s="125"/>
      <c r="BVW23" s="125"/>
      <c r="BVX23" s="125"/>
      <c r="BVY23" s="125"/>
      <c r="BVZ23" s="125"/>
      <c r="BWA23" s="125"/>
      <c r="BWB23" s="125"/>
      <c r="BWC23" s="125"/>
      <c r="BWD23" s="125"/>
      <c r="BWE23" s="125"/>
      <c r="BWF23" s="125"/>
      <c r="BWG23" s="125"/>
      <c r="BWH23" s="125"/>
      <c r="BWI23" s="125"/>
      <c r="BWJ23" s="125"/>
      <c r="BWK23" s="125"/>
      <c r="BWL23" s="125"/>
      <c r="BWM23" s="125"/>
      <c r="BWN23" s="125"/>
      <c r="BWO23" s="125"/>
      <c r="BWP23" s="125"/>
      <c r="BWQ23" s="125"/>
      <c r="BWR23" s="125"/>
      <c r="BWS23" s="125"/>
      <c r="BWT23" s="125"/>
      <c r="BWU23" s="125"/>
      <c r="BWV23" s="125"/>
      <c r="BWW23" s="125"/>
      <c r="BWX23" s="125"/>
      <c r="BWY23" s="125"/>
      <c r="BWZ23" s="125"/>
      <c r="BXA23" s="125"/>
      <c r="BXB23" s="125"/>
      <c r="BXC23" s="125"/>
      <c r="BXD23" s="125"/>
      <c r="BXE23" s="125"/>
      <c r="BXF23" s="125"/>
      <c r="BXG23" s="125"/>
      <c r="BXH23" s="125"/>
      <c r="BXI23" s="125"/>
      <c r="BXJ23" s="125"/>
      <c r="BXK23" s="125"/>
      <c r="BXL23" s="125"/>
      <c r="BXM23" s="125"/>
      <c r="BXN23" s="125"/>
      <c r="BXO23" s="125"/>
      <c r="BXP23" s="125"/>
      <c r="BXQ23" s="125"/>
      <c r="BXR23" s="125"/>
      <c r="BXS23" s="125"/>
      <c r="BXT23" s="125"/>
      <c r="BXU23" s="125"/>
      <c r="BXV23" s="125"/>
      <c r="BXW23" s="125"/>
      <c r="BXX23" s="125"/>
      <c r="BXY23" s="125"/>
      <c r="BXZ23" s="125"/>
      <c r="BYA23" s="125"/>
      <c r="BYB23" s="125"/>
      <c r="BYC23" s="125"/>
      <c r="BYD23" s="125"/>
      <c r="BYE23" s="125"/>
      <c r="BYF23" s="125"/>
      <c r="BYG23" s="125"/>
      <c r="BYH23" s="125"/>
      <c r="BYI23" s="125"/>
      <c r="BYJ23" s="125"/>
      <c r="BYK23" s="125"/>
      <c r="BYL23" s="125"/>
      <c r="BYM23" s="125"/>
      <c r="BYN23" s="125"/>
      <c r="BYO23" s="125"/>
      <c r="BYP23" s="125"/>
      <c r="BYQ23" s="125"/>
      <c r="BYR23" s="125"/>
      <c r="BYS23" s="125"/>
      <c r="BYT23" s="125"/>
      <c r="BYU23" s="125"/>
      <c r="BYV23" s="125"/>
      <c r="BYW23" s="125"/>
      <c r="BYX23" s="125"/>
      <c r="BYY23" s="125"/>
      <c r="BYZ23" s="125"/>
      <c r="BZA23" s="125"/>
      <c r="BZB23" s="125"/>
      <c r="BZC23" s="125"/>
      <c r="BZD23" s="125"/>
      <c r="BZE23" s="125"/>
      <c r="BZF23" s="125"/>
      <c r="BZG23" s="125"/>
      <c r="BZH23" s="125"/>
      <c r="BZI23" s="125"/>
      <c r="BZJ23" s="125"/>
      <c r="BZK23" s="125"/>
      <c r="BZL23" s="125"/>
      <c r="BZM23" s="125"/>
      <c r="BZN23" s="125"/>
      <c r="BZO23" s="125"/>
      <c r="BZP23" s="125"/>
      <c r="BZQ23" s="125"/>
      <c r="BZR23" s="125"/>
      <c r="BZS23" s="125"/>
      <c r="BZT23" s="125"/>
      <c r="BZU23" s="125"/>
      <c r="BZV23" s="125"/>
      <c r="BZW23" s="125"/>
      <c r="BZX23" s="125"/>
      <c r="BZY23" s="125"/>
      <c r="BZZ23" s="125"/>
      <c r="CAA23" s="125"/>
      <c r="CAB23" s="125"/>
      <c r="CAC23" s="125"/>
      <c r="CAD23" s="125"/>
      <c r="CAE23" s="125"/>
      <c r="CAF23" s="125"/>
      <c r="CAG23" s="125"/>
      <c r="CAH23" s="125"/>
      <c r="CAI23" s="125"/>
      <c r="CAJ23" s="125"/>
      <c r="CAK23" s="125"/>
      <c r="CAL23" s="125"/>
      <c r="CAM23" s="125"/>
      <c r="CAN23" s="125"/>
      <c r="CAO23" s="125"/>
      <c r="CAP23" s="125"/>
      <c r="CAQ23" s="125"/>
      <c r="CAR23" s="125"/>
      <c r="CAS23" s="125"/>
      <c r="CAT23" s="125"/>
      <c r="CAU23" s="125"/>
      <c r="CAV23" s="125"/>
      <c r="CAW23" s="125"/>
      <c r="CAX23" s="125"/>
      <c r="CAY23" s="125"/>
      <c r="CAZ23" s="125"/>
      <c r="CBA23" s="125"/>
      <c r="CBB23" s="125"/>
      <c r="CBC23" s="125"/>
      <c r="CBD23" s="125"/>
      <c r="CBE23" s="125"/>
      <c r="CBF23" s="125"/>
      <c r="CBG23" s="125"/>
      <c r="CBH23" s="125"/>
      <c r="CBI23" s="125"/>
      <c r="CBJ23" s="125"/>
      <c r="CBK23" s="125"/>
      <c r="CBL23" s="125"/>
      <c r="CBM23" s="125"/>
      <c r="CBN23" s="125"/>
      <c r="CBO23" s="125"/>
      <c r="CBP23" s="125"/>
      <c r="CBQ23" s="125"/>
      <c r="CBR23" s="125"/>
      <c r="CBS23" s="125"/>
      <c r="CBT23" s="125"/>
      <c r="CBU23" s="125"/>
      <c r="CBV23" s="125"/>
      <c r="CBW23" s="125"/>
      <c r="CBX23" s="125"/>
      <c r="CBY23" s="125"/>
      <c r="CBZ23" s="125"/>
      <c r="CCA23" s="125"/>
      <c r="CCB23" s="125"/>
      <c r="CCC23" s="125"/>
      <c r="CCD23" s="125"/>
      <c r="CCE23" s="125"/>
      <c r="CCF23" s="125"/>
      <c r="CCG23" s="125"/>
      <c r="CCH23" s="125"/>
      <c r="CCI23" s="125"/>
      <c r="CCJ23" s="125"/>
      <c r="CCK23" s="125"/>
      <c r="CCL23" s="125"/>
      <c r="CCM23" s="125"/>
      <c r="CCN23" s="125"/>
      <c r="CCO23" s="125"/>
      <c r="CCP23" s="125"/>
      <c r="CCQ23" s="125"/>
      <c r="CCR23" s="125"/>
      <c r="CCS23" s="125"/>
      <c r="CCT23" s="125"/>
      <c r="CCU23" s="125"/>
      <c r="CCV23" s="125"/>
      <c r="CCW23" s="125"/>
      <c r="CCX23" s="125"/>
      <c r="CCY23" s="125"/>
      <c r="CCZ23" s="125"/>
      <c r="CDA23" s="125"/>
      <c r="CDB23" s="125"/>
      <c r="CDC23" s="125"/>
      <c r="CDD23" s="125"/>
      <c r="CDE23" s="125"/>
      <c r="CDF23" s="125"/>
      <c r="CDG23" s="125"/>
      <c r="CDH23" s="125"/>
      <c r="CDI23" s="125"/>
      <c r="CDJ23" s="125"/>
      <c r="CDK23" s="125"/>
      <c r="CDL23" s="125"/>
      <c r="CDM23" s="125"/>
      <c r="CDN23" s="125"/>
      <c r="CDO23" s="125"/>
      <c r="CDP23" s="125"/>
      <c r="CDQ23" s="125"/>
      <c r="CDR23" s="125"/>
      <c r="CDS23" s="125"/>
      <c r="CDT23" s="125"/>
      <c r="CDU23" s="125"/>
      <c r="CDV23" s="125"/>
      <c r="CDW23" s="125"/>
      <c r="CDX23" s="125"/>
      <c r="CDY23" s="125"/>
      <c r="CDZ23" s="125"/>
      <c r="CEA23" s="125"/>
      <c r="CEB23" s="125"/>
      <c r="CEC23" s="125"/>
      <c r="CED23" s="125"/>
      <c r="CEE23" s="125"/>
      <c r="CEF23" s="125"/>
      <c r="CEG23" s="125"/>
      <c r="CEH23" s="125"/>
      <c r="CEI23" s="125"/>
      <c r="CEJ23" s="125"/>
      <c r="CEK23" s="125"/>
      <c r="CEL23" s="125"/>
      <c r="CEM23" s="125"/>
      <c r="CEN23" s="125"/>
      <c r="CEO23" s="125"/>
      <c r="CEP23" s="125"/>
      <c r="CEQ23" s="125"/>
      <c r="CER23" s="125"/>
      <c r="CES23" s="125"/>
      <c r="CET23" s="125"/>
      <c r="CEU23" s="125"/>
      <c r="CEV23" s="125"/>
      <c r="CEW23" s="125"/>
      <c r="CEX23" s="125"/>
      <c r="CEY23" s="125"/>
      <c r="CEZ23" s="125"/>
      <c r="CFA23" s="125"/>
      <c r="CFB23" s="125"/>
      <c r="CFC23" s="125"/>
      <c r="CFD23" s="125"/>
      <c r="CFE23" s="125"/>
      <c r="CFF23" s="125"/>
      <c r="CFG23" s="125"/>
      <c r="CFH23" s="125"/>
      <c r="CFI23" s="125"/>
      <c r="CFJ23" s="125"/>
      <c r="CFK23" s="125"/>
      <c r="CFL23" s="125"/>
      <c r="CFM23" s="125"/>
      <c r="CFN23" s="125"/>
      <c r="CFO23" s="125"/>
      <c r="CFP23" s="125"/>
      <c r="CFQ23" s="125"/>
      <c r="CFR23" s="125"/>
      <c r="CFS23" s="125"/>
      <c r="CFT23" s="125"/>
      <c r="CFU23" s="125"/>
      <c r="CFV23" s="125"/>
      <c r="CFW23" s="125"/>
      <c r="CFX23" s="125"/>
      <c r="CFY23" s="125"/>
      <c r="CFZ23" s="125"/>
      <c r="CGA23" s="125"/>
      <c r="CGB23" s="125"/>
      <c r="CGC23" s="125"/>
      <c r="CGD23" s="125"/>
      <c r="CGE23" s="125"/>
      <c r="CGF23" s="125"/>
      <c r="CGG23" s="125"/>
      <c r="CGH23" s="125"/>
      <c r="CGI23" s="125"/>
      <c r="CGJ23" s="125"/>
      <c r="CGK23" s="125"/>
      <c r="CGL23" s="125"/>
      <c r="CGM23" s="125"/>
      <c r="CGN23" s="125"/>
      <c r="CGO23" s="125"/>
      <c r="CGP23" s="125"/>
      <c r="CGQ23" s="125"/>
      <c r="CGR23" s="125"/>
      <c r="CGS23" s="125"/>
      <c r="CGT23" s="125"/>
      <c r="CGU23" s="125"/>
      <c r="CGV23" s="125"/>
      <c r="CGW23" s="125"/>
      <c r="CGX23" s="125"/>
      <c r="CGY23" s="125"/>
      <c r="CGZ23" s="125"/>
      <c r="CHA23" s="125"/>
      <c r="CHB23" s="125"/>
      <c r="CHC23" s="125"/>
      <c r="CHD23" s="125"/>
      <c r="CHE23" s="125"/>
      <c r="CHF23" s="125"/>
      <c r="CHG23" s="125"/>
      <c r="CHH23" s="125"/>
      <c r="CHI23" s="125"/>
      <c r="CHJ23" s="125"/>
      <c r="CHK23" s="125"/>
      <c r="CHL23" s="125"/>
      <c r="CHM23" s="125"/>
      <c r="CHN23" s="125"/>
      <c r="CHO23" s="125"/>
      <c r="CHP23" s="125"/>
      <c r="CHQ23" s="125"/>
      <c r="CHR23" s="125"/>
      <c r="CHS23" s="125"/>
      <c r="CHT23" s="125"/>
      <c r="CHU23" s="125"/>
      <c r="CHV23" s="125"/>
      <c r="CHW23" s="125"/>
      <c r="CHX23" s="125"/>
      <c r="CHY23" s="125"/>
      <c r="CHZ23" s="125"/>
      <c r="CIA23" s="125"/>
      <c r="CIB23" s="125"/>
      <c r="CIC23" s="125"/>
      <c r="CID23" s="125"/>
      <c r="CIE23" s="125"/>
      <c r="CIF23" s="125"/>
      <c r="CIG23" s="125"/>
      <c r="CIH23" s="125"/>
      <c r="CII23" s="125"/>
      <c r="CIJ23" s="125"/>
      <c r="CIK23" s="125"/>
      <c r="CIL23" s="125"/>
      <c r="CIM23" s="125"/>
      <c r="CIN23" s="125"/>
      <c r="CIO23" s="125"/>
      <c r="CIP23" s="125"/>
      <c r="CIQ23" s="125"/>
      <c r="CIR23" s="125"/>
      <c r="CIS23" s="125"/>
      <c r="CIT23" s="125"/>
      <c r="CIU23" s="125"/>
      <c r="CIV23" s="125"/>
      <c r="CIW23" s="125"/>
      <c r="CIX23" s="125"/>
      <c r="CIY23" s="125"/>
      <c r="CIZ23" s="125"/>
      <c r="CJA23" s="125"/>
      <c r="CJB23" s="125"/>
      <c r="CJC23" s="125"/>
      <c r="CJD23" s="125"/>
      <c r="CJE23" s="125"/>
      <c r="CJF23" s="125"/>
      <c r="CJG23" s="125"/>
      <c r="CJH23" s="125"/>
      <c r="CJI23" s="125"/>
      <c r="CJJ23" s="125"/>
      <c r="CJK23" s="125"/>
      <c r="CJL23" s="125"/>
      <c r="CJM23" s="125"/>
      <c r="CJN23" s="125"/>
      <c r="CJO23" s="125"/>
      <c r="CJP23" s="125"/>
      <c r="CJQ23" s="125"/>
      <c r="CJR23" s="125"/>
      <c r="CJS23" s="125"/>
      <c r="CJT23" s="125"/>
      <c r="CJU23" s="125"/>
      <c r="CJV23" s="125"/>
      <c r="CJW23" s="125"/>
      <c r="CJX23" s="125"/>
      <c r="CJY23" s="125"/>
      <c r="CJZ23" s="125"/>
      <c r="CKA23" s="125"/>
      <c r="CKB23" s="125"/>
      <c r="CKC23" s="125"/>
      <c r="CKD23" s="125"/>
      <c r="CKE23" s="125"/>
      <c r="CKF23" s="125"/>
      <c r="CKG23" s="125"/>
      <c r="CKH23" s="125"/>
      <c r="CKI23" s="125"/>
      <c r="CKJ23" s="125"/>
      <c r="CKK23" s="125"/>
      <c r="CKL23" s="125"/>
      <c r="CKM23" s="125"/>
      <c r="CKN23" s="125"/>
      <c r="CKO23" s="125"/>
      <c r="CKP23" s="125"/>
      <c r="CKQ23" s="125"/>
      <c r="CKR23" s="125"/>
      <c r="CKS23" s="125"/>
      <c r="CKT23" s="125"/>
      <c r="CKU23" s="125"/>
      <c r="CKV23" s="125"/>
      <c r="CKW23" s="125"/>
      <c r="CKX23" s="125"/>
      <c r="CKY23" s="125"/>
      <c r="CKZ23" s="125"/>
      <c r="CLA23" s="125"/>
      <c r="CLB23" s="125"/>
      <c r="CLC23" s="125"/>
      <c r="CLD23" s="125"/>
      <c r="CLE23" s="125"/>
      <c r="CLF23" s="125"/>
      <c r="CLG23" s="125"/>
      <c r="CLH23" s="125"/>
      <c r="CLI23" s="125"/>
      <c r="CLJ23" s="125"/>
      <c r="CLK23" s="125"/>
      <c r="CLL23" s="125"/>
      <c r="CLM23" s="125"/>
      <c r="CLN23" s="125"/>
      <c r="CLO23" s="125"/>
      <c r="CLP23" s="125"/>
      <c r="CLQ23" s="125"/>
      <c r="CLR23" s="125"/>
      <c r="CLS23" s="125"/>
      <c r="CLT23" s="125"/>
      <c r="CLU23" s="125"/>
      <c r="CLV23" s="125"/>
      <c r="CLW23" s="125"/>
      <c r="CLX23" s="125"/>
      <c r="CLY23" s="125"/>
      <c r="CLZ23" s="125"/>
      <c r="CMA23" s="125"/>
      <c r="CMB23" s="125"/>
      <c r="CMC23" s="125"/>
      <c r="CMD23" s="125"/>
      <c r="CME23" s="125"/>
      <c r="CMF23" s="125"/>
      <c r="CMG23" s="125"/>
      <c r="CMH23" s="125"/>
      <c r="CMI23" s="125"/>
      <c r="CMJ23" s="125"/>
      <c r="CMK23" s="125"/>
      <c r="CML23" s="125"/>
      <c r="CMM23" s="125"/>
      <c r="CMN23" s="125"/>
      <c r="CMO23" s="125"/>
      <c r="CMP23" s="125"/>
      <c r="CMQ23" s="125"/>
      <c r="CMR23" s="125"/>
      <c r="CMS23" s="125"/>
      <c r="CMT23" s="125"/>
      <c r="CMU23" s="125"/>
      <c r="CMV23" s="125"/>
      <c r="CMW23" s="125"/>
      <c r="CMX23" s="125"/>
      <c r="CMY23" s="125"/>
      <c r="CMZ23" s="125"/>
      <c r="CNA23" s="125"/>
      <c r="CNB23" s="125"/>
      <c r="CNC23" s="125"/>
      <c r="CND23" s="125"/>
      <c r="CNE23" s="125"/>
      <c r="CNF23" s="125"/>
      <c r="CNG23" s="125"/>
      <c r="CNH23" s="125"/>
      <c r="CNI23" s="125"/>
      <c r="CNJ23" s="125"/>
      <c r="CNK23" s="125"/>
      <c r="CNL23" s="125"/>
      <c r="CNM23" s="125"/>
      <c r="CNN23" s="125"/>
      <c r="CNO23" s="125"/>
      <c r="CNP23" s="125"/>
      <c r="CNQ23" s="125"/>
      <c r="CNR23" s="125"/>
      <c r="CNS23" s="125"/>
      <c r="CNT23" s="125"/>
      <c r="CNU23" s="125"/>
      <c r="CNV23" s="125"/>
      <c r="CNW23" s="125"/>
      <c r="CNX23" s="125"/>
      <c r="CNY23" s="125"/>
      <c r="CNZ23" s="125"/>
      <c r="COA23" s="125"/>
      <c r="COB23" s="125"/>
      <c r="COC23" s="125"/>
      <c r="COD23" s="125"/>
      <c r="COE23" s="125"/>
      <c r="COF23" s="125"/>
      <c r="COG23" s="125"/>
      <c r="COH23" s="125"/>
      <c r="COI23" s="125"/>
      <c r="COJ23" s="125"/>
      <c r="COK23" s="125"/>
      <c r="COL23" s="125"/>
      <c r="COM23" s="125"/>
      <c r="CON23" s="125"/>
      <c r="COO23" s="125"/>
      <c r="COP23" s="125"/>
      <c r="COQ23" s="125"/>
      <c r="COR23" s="125"/>
      <c r="COS23" s="125"/>
      <c r="COT23" s="125"/>
      <c r="COU23" s="125"/>
      <c r="COV23" s="125"/>
      <c r="COW23" s="125"/>
      <c r="COX23" s="125"/>
      <c r="COY23" s="125"/>
      <c r="COZ23" s="125"/>
      <c r="CPA23" s="125"/>
      <c r="CPB23" s="125"/>
      <c r="CPC23" s="125"/>
      <c r="CPD23" s="125"/>
      <c r="CPE23" s="125"/>
      <c r="CPF23" s="125"/>
      <c r="CPG23" s="125"/>
      <c r="CPH23" s="125"/>
      <c r="CPI23" s="125"/>
      <c r="CPJ23" s="125"/>
      <c r="CPK23" s="125"/>
      <c r="CPL23" s="125"/>
      <c r="CPM23" s="125"/>
      <c r="CPN23" s="125"/>
      <c r="CPO23" s="125"/>
      <c r="CPP23" s="125"/>
      <c r="CPQ23" s="125"/>
      <c r="CPR23" s="125"/>
      <c r="CPS23" s="125"/>
      <c r="CPT23" s="125"/>
      <c r="CPU23" s="125"/>
      <c r="CPV23" s="125"/>
      <c r="CPW23" s="125"/>
      <c r="CPX23" s="125"/>
      <c r="CPY23" s="125"/>
      <c r="CPZ23" s="125"/>
      <c r="CQA23" s="125"/>
      <c r="CQB23" s="125"/>
      <c r="CQC23" s="125"/>
      <c r="CQD23" s="125"/>
      <c r="CQE23" s="125"/>
      <c r="CQF23" s="125"/>
      <c r="CQG23" s="125"/>
      <c r="CQH23" s="125"/>
      <c r="CQI23" s="125"/>
      <c r="CQJ23" s="125"/>
      <c r="CQK23" s="125"/>
      <c r="CQL23" s="125"/>
      <c r="CQM23" s="125"/>
      <c r="CQN23" s="125"/>
      <c r="CQO23" s="125"/>
      <c r="CQP23" s="125"/>
      <c r="CQQ23" s="125"/>
      <c r="CQR23" s="125"/>
      <c r="CQS23" s="125"/>
      <c r="CQT23" s="125"/>
      <c r="CQU23" s="125"/>
      <c r="CQV23" s="125"/>
      <c r="CQW23" s="125"/>
      <c r="CQX23" s="125"/>
      <c r="CQY23" s="125"/>
      <c r="CQZ23" s="125"/>
      <c r="CRA23" s="125"/>
      <c r="CRB23" s="125"/>
      <c r="CRC23" s="125"/>
      <c r="CRD23" s="125"/>
      <c r="CRE23" s="125"/>
      <c r="CRF23" s="125"/>
      <c r="CRG23" s="125"/>
      <c r="CRH23" s="125"/>
      <c r="CRI23" s="125"/>
      <c r="CRJ23" s="125"/>
      <c r="CRK23" s="125"/>
      <c r="CRL23" s="125"/>
      <c r="CRM23" s="125"/>
      <c r="CRN23" s="125"/>
      <c r="CRO23" s="125"/>
      <c r="CRP23" s="125"/>
      <c r="CRQ23" s="125"/>
      <c r="CRR23" s="125"/>
      <c r="CRS23" s="125"/>
      <c r="CRT23" s="125"/>
      <c r="CRU23" s="125"/>
      <c r="CRV23" s="125"/>
      <c r="CRW23" s="125"/>
      <c r="CRX23" s="125"/>
      <c r="CRY23" s="125"/>
      <c r="CRZ23" s="125"/>
      <c r="CSA23" s="125"/>
      <c r="CSB23" s="125"/>
      <c r="CSC23" s="125"/>
      <c r="CSD23" s="125"/>
      <c r="CSE23" s="125"/>
      <c r="CSF23" s="125"/>
      <c r="CSG23" s="125"/>
      <c r="CSH23" s="125"/>
      <c r="CSI23" s="125"/>
      <c r="CSJ23" s="125"/>
      <c r="CSK23" s="125"/>
      <c r="CSL23" s="125"/>
      <c r="CSM23" s="125"/>
      <c r="CSN23" s="125"/>
      <c r="CSO23" s="125"/>
      <c r="CSP23" s="125"/>
      <c r="CSQ23" s="125"/>
      <c r="CSR23" s="125"/>
      <c r="CSS23" s="125"/>
      <c r="CST23" s="125"/>
      <c r="CSU23" s="125"/>
      <c r="CSV23" s="125"/>
      <c r="CSW23" s="125"/>
      <c r="CSX23" s="125"/>
      <c r="CSY23" s="125"/>
      <c r="CSZ23" s="125"/>
      <c r="CTA23" s="125"/>
      <c r="CTB23" s="125"/>
      <c r="CTC23" s="125"/>
      <c r="CTD23" s="125"/>
      <c r="CTE23" s="125"/>
      <c r="CTF23" s="125"/>
      <c r="CTG23" s="125"/>
      <c r="CTH23" s="125"/>
      <c r="CTI23" s="125"/>
      <c r="CTJ23" s="125"/>
      <c r="CTK23" s="125"/>
      <c r="CTL23" s="125"/>
      <c r="CTM23" s="125"/>
      <c r="CTN23" s="125"/>
      <c r="CTO23" s="125"/>
      <c r="CTP23" s="125"/>
      <c r="CTQ23" s="125"/>
      <c r="CTR23" s="125"/>
      <c r="CTS23" s="125"/>
      <c r="CTT23" s="125"/>
      <c r="CTU23" s="125"/>
      <c r="CTV23" s="125"/>
      <c r="CTW23" s="125"/>
      <c r="CTX23" s="125"/>
      <c r="CTY23" s="125"/>
      <c r="CTZ23" s="125"/>
      <c r="CUA23" s="125"/>
      <c r="CUB23" s="125"/>
      <c r="CUC23" s="125"/>
      <c r="CUD23" s="125"/>
      <c r="CUE23" s="125"/>
      <c r="CUF23" s="125"/>
      <c r="CUG23" s="125"/>
      <c r="CUH23" s="125"/>
      <c r="CUI23" s="125"/>
      <c r="CUJ23" s="125"/>
      <c r="CUK23" s="125"/>
      <c r="CUL23" s="125"/>
      <c r="CUM23" s="125"/>
      <c r="CUN23" s="125"/>
      <c r="CUO23" s="125"/>
      <c r="CUP23" s="125"/>
      <c r="CUQ23" s="125"/>
      <c r="CUR23" s="125"/>
      <c r="CUS23" s="125"/>
      <c r="CUT23" s="125"/>
      <c r="CUU23" s="125"/>
      <c r="CUV23" s="125"/>
      <c r="CUW23" s="125"/>
      <c r="CUX23" s="125"/>
      <c r="CUY23" s="125"/>
      <c r="CUZ23" s="125"/>
      <c r="CVA23" s="125"/>
      <c r="CVB23" s="125"/>
      <c r="CVC23" s="125"/>
      <c r="CVD23" s="125"/>
      <c r="CVE23" s="125"/>
      <c r="CVF23" s="125"/>
      <c r="CVG23" s="125"/>
      <c r="CVH23" s="125"/>
      <c r="CVI23" s="125"/>
      <c r="CVJ23" s="125"/>
      <c r="CVK23" s="125"/>
      <c r="CVL23" s="125"/>
      <c r="CVM23" s="125"/>
      <c r="CVN23" s="125"/>
      <c r="CVO23" s="125"/>
      <c r="CVP23" s="125"/>
      <c r="CVQ23" s="125"/>
      <c r="CVR23" s="125"/>
      <c r="CVS23" s="125"/>
      <c r="CVT23" s="125"/>
      <c r="CVU23" s="125"/>
      <c r="CVV23" s="125"/>
      <c r="CVW23" s="125"/>
      <c r="CVX23" s="125"/>
      <c r="CVY23" s="125"/>
      <c r="CVZ23" s="125"/>
      <c r="CWA23" s="125"/>
      <c r="CWB23" s="125"/>
      <c r="CWC23" s="125"/>
      <c r="CWD23" s="125"/>
      <c r="CWE23" s="125"/>
      <c r="CWF23" s="125"/>
      <c r="CWG23" s="125"/>
      <c r="CWH23" s="125"/>
      <c r="CWI23" s="125"/>
      <c r="CWJ23" s="125"/>
      <c r="CWK23" s="125"/>
      <c r="CWL23" s="125"/>
      <c r="CWM23" s="125"/>
      <c r="CWN23" s="125"/>
      <c r="CWO23" s="125"/>
      <c r="CWP23" s="125"/>
      <c r="CWQ23" s="125"/>
      <c r="CWR23" s="125"/>
      <c r="CWS23" s="125"/>
      <c r="CWT23" s="125"/>
      <c r="CWU23" s="125"/>
      <c r="CWV23" s="125"/>
      <c r="CWW23" s="125"/>
      <c r="CWX23" s="125"/>
      <c r="CWY23" s="125"/>
      <c r="CWZ23" s="125"/>
      <c r="CXA23" s="125"/>
      <c r="CXB23" s="125"/>
      <c r="CXC23" s="125"/>
      <c r="CXD23" s="125"/>
      <c r="CXE23" s="125"/>
      <c r="CXF23" s="125"/>
      <c r="CXG23" s="125"/>
      <c r="CXH23" s="125"/>
      <c r="CXI23" s="125"/>
      <c r="CXJ23" s="125"/>
      <c r="CXK23" s="125"/>
      <c r="CXL23" s="125"/>
      <c r="CXM23" s="125"/>
      <c r="CXN23" s="125"/>
      <c r="CXO23" s="125"/>
      <c r="CXP23" s="125"/>
      <c r="CXQ23" s="125"/>
      <c r="CXR23" s="125"/>
      <c r="CXS23" s="125"/>
      <c r="CXT23" s="125"/>
      <c r="CXU23" s="125"/>
      <c r="CXV23" s="125"/>
      <c r="CXW23" s="125"/>
      <c r="CXX23" s="125"/>
      <c r="CXY23" s="125"/>
      <c r="CXZ23" s="125"/>
      <c r="CYA23" s="125"/>
      <c r="CYB23" s="125"/>
      <c r="CYC23" s="125"/>
      <c r="CYD23" s="125"/>
      <c r="CYE23" s="125"/>
      <c r="CYF23" s="125"/>
      <c r="CYG23" s="125"/>
      <c r="CYH23" s="125"/>
      <c r="CYI23" s="125"/>
      <c r="CYJ23" s="125"/>
      <c r="CYK23" s="125"/>
      <c r="CYL23" s="125"/>
      <c r="CYM23" s="125"/>
      <c r="CYN23" s="125"/>
      <c r="CYO23" s="125"/>
      <c r="CYP23" s="125"/>
      <c r="CYQ23" s="125"/>
      <c r="CYR23" s="125"/>
      <c r="CYS23" s="125"/>
      <c r="CYT23" s="125"/>
      <c r="CYU23" s="125"/>
      <c r="CYV23" s="125"/>
      <c r="CYW23" s="125"/>
      <c r="CYX23" s="125"/>
      <c r="CYY23" s="125"/>
      <c r="CYZ23" s="125"/>
      <c r="CZA23" s="125"/>
      <c r="CZB23" s="125"/>
      <c r="CZC23" s="125"/>
      <c r="CZD23" s="125"/>
      <c r="CZE23" s="125"/>
      <c r="CZF23" s="125"/>
      <c r="CZG23" s="125"/>
      <c r="CZH23" s="125"/>
      <c r="CZI23" s="125"/>
      <c r="CZJ23" s="125"/>
      <c r="CZK23" s="125"/>
      <c r="CZL23" s="125"/>
      <c r="CZM23" s="125"/>
      <c r="CZN23" s="125"/>
      <c r="CZO23" s="125"/>
      <c r="CZP23" s="125"/>
      <c r="CZQ23" s="125"/>
      <c r="CZR23" s="125"/>
      <c r="CZS23" s="125"/>
      <c r="CZT23" s="125"/>
      <c r="CZU23" s="125"/>
      <c r="CZV23" s="125"/>
      <c r="CZW23" s="125"/>
      <c r="CZX23" s="125"/>
      <c r="CZY23" s="125"/>
      <c r="CZZ23" s="125"/>
      <c r="DAA23" s="125"/>
      <c r="DAB23" s="125"/>
      <c r="DAC23" s="125"/>
      <c r="DAD23" s="125"/>
      <c r="DAE23" s="125"/>
      <c r="DAF23" s="125"/>
      <c r="DAG23" s="125"/>
      <c r="DAH23" s="125"/>
      <c r="DAI23" s="125"/>
      <c r="DAJ23" s="125"/>
      <c r="DAK23" s="125"/>
      <c r="DAL23" s="125"/>
      <c r="DAM23" s="125"/>
      <c r="DAN23" s="125"/>
      <c r="DAO23" s="125"/>
      <c r="DAP23" s="125"/>
      <c r="DAQ23" s="125"/>
      <c r="DAR23" s="125"/>
      <c r="DAS23" s="125"/>
      <c r="DAT23" s="125"/>
      <c r="DAU23" s="125"/>
      <c r="DAV23" s="125"/>
      <c r="DAW23" s="125"/>
      <c r="DAX23" s="125"/>
      <c r="DAY23" s="125"/>
      <c r="DAZ23" s="125"/>
      <c r="DBA23" s="125"/>
      <c r="DBB23" s="125"/>
      <c r="DBC23" s="125"/>
      <c r="DBD23" s="125"/>
      <c r="DBE23" s="125"/>
      <c r="DBF23" s="125"/>
      <c r="DBG23" s="125"/>
      <c r="DBH23" s="125"/>
      <c r="DBI23" s="125"/>
      <c r="DBJ23" s="125"/>
      <c r="DBK23" s="125"/>
      <c r="DBL23" s="125"/>
      <c r="DBM23" s="125"/>
      <c r="DBN23" s="125"/>
      <c r="DBO23" s="125"/>
      <c r="DBP23" s="125"/>
      <c r="DBQ23" s="125"/>
      <c r="DBR23" s="125"/>
      <c r="DBS23" s="125"/>
      <c r="DBT23" s="125"/>
      <c r="DBU23" s="125"/>
      <c r="DBV23" s="125"/>
      <c r="DBW23" s="125"/>
      <c r="DBX23" s="125"/>
      <c r="DBY23" s="125"/>
      <c r="DBZ23" s="125"/>
      <c r="DCA23" s="125"/>
      <c r="DCB23" s="125"/>
      <c r="DCC23" s="125"/>
      <c r="DCD23" s="125"/>
      <c r="DCE23" s="125"/>
      <c r="DCF23" s="125"/>
      <c r="DCG23" s="125"/>
      <c r="DCH23" s="125"/>
      <c r="DCI23" s="125"/>
      <c r="DCJ23" s="125"/>
      <c r="DCK23" s="125"/>
      <c r="DCL23" s="125"/>
      <c r="DCM23" s="125"/>
      <c r="DCN23" s="125"/>
      <c r="DCO23" s="125"/>
      <c r="DCP23" s="125"/>
      <c r="DCQ23" s="125"/>
      <c r="DCR23" s="125"/>
      <c r="DCS23" s="125"/>
      <c r="DCT23" s="125"/>
      <c r="DCU23" s="125"/>
      <c r="DCV23" s="125"/>
      <c r="DCW23" s="125"/>
      <c r="DCX23" s="125"/>
      <c r="DCY23" s="125"/>
      <c r="DCZ23" s="125"/>
      <c r="DDA23" s="125"/>
      <c r="DDB23" s="125"/>
      <c r="DDC23" s="125"/>
      <c r="DDD23" s="125"/>
      <c r="DDE23" s="125"/>
      <c r="DDF23" s="125"/>
      <c r="DDG23" s="125"/>
      <c r="DDH23" s="125"/>
      <c r="DDI23" s="125"/>
      <c r="DDJ23" s="125"/>
      <c r="DDK23" s="125"/>
      <c r="DDL23" s="125"/>
      <c r="DDM23" s="125"/>
      <c r="DDN23" s="125"/>
      <c r="DDO23" s="125"/>
      <c r="DDP23" s="125"/>
      <c r="DDQ23" s="125"/>
      <c r="DDR23" s="125"/>
      <c r="DDS23" s="125"/>
      <c r="DDT23" s="125"/>
      <c r="DDU23" s="125"/>
      <c r="DDV23" s="125"/>
      <c r="DDW23" s="125"/>
      <c r="DDX23" s="125"/>
      <c r="DDY23" s="125"/>
      <c r="DDZ23" s="125"/>
      <c r="DEA23" s="125"/>
      <c r="DEB23" s="125"/>
      <c r="DEC23" s="125"/>
      <c r="DED23" s="125"/>
      <c r="DEE23" s="125"/>
      <c r="DEF23" s="125"/>
      <c r="DEG23" s="125"/>
      <c r="DEH23" s="125"/>
      <c r="DEI23" s="125"/>
      <c r="DEJ23" s="125"/>
      <c r="DEK23" s="125"/>
      <c r="DEL23" s="125"/>
      <c r="DEM23" s="125"/>
      <c r="DEN23" s="125"/>
      <c r="DEO23" s="125"/>
      <c r="DEP23" s="125"/>
      <c r="DEQ23" s="125"/>
      <c r="DER23" s="125"/>
      <c r="DES23" s="125"/>
      <c r="DET23" s="125"/>
      <c r="DEU23" s="125"/>
      <c r="DEV23" s="125"/>
      <c r="DEW23" s="125"/>
      <c r="DEX23" s="125"/>
      <c r="DEY23" s="125"/>
      <c r="DEZ23" s="125"/>
      <c r="DFA23" s="125"/>
      <c r="DFB23" s="125"/>
      <c r="DFC23" s="125"/>
      <c r="DFD23" s="125"/>
      <c r="DFE23" s="125"/>
      <c r="DFF23" s="125"/>
      <c r="DFG23" s="125"/>
      <c r="DFH23" s="125"/>
      <c r="DFI23" s="125"/>
      <c r="DFJ23" s="125"/>
      <c r="DFK23" s="125"/>
      <c r="DFL23" s="125"/>
      <c r="DFM23" s="125"/>
      <c r="DFN23" s="125"/>
      <c r="DFO23" s="125"/>
      <c r="DFP23" s="125"/>
      <c r="DFQ23" s="125"/>
      <c r="DFR23" s="125"/>
      <c r="DFS23" s="125"/>
      <c r="DFT23" s="125"/>
      <c r="DFU23" s="125"/>
      <c r="DFV23" s="125"/>
      <c r="DFW23" s="125"/>
      <c r="DFX23" s="125"/>
      <c r="DFY23" s="125"/>
      <c r="DFZ23" s="125"/>
      <c r="DGA23" s="125"/>
      <c r="DGB23" s="125"/>
      <c r="DGC23" s="125"/>
      <c r="DGD23" s="125"/>
      <c r="DGE23" s="125"/>
      <c r="DGF23" s="125"/>
      <c r="DGG23" s="125"/>
      <c r="DGH23" s="125"/>
      <c r="DGI23" s="125"/>
      <c r="DGJ23" s="125"/>
      <c r="DGK23" s="125"/>
      <c r="DGL23" s="125"/>
      <c r="DGM23" s="125"/>
      <c r="DGN23" s="125"/>
      <c r="DGO23" s="125"/>
      <c r="DGP23" s="125"/>
      <c r="DGQ23" s="125"/>
      <c r="DGR23" s="125"/>
      <c r="DGS23" s="125"/>
      <c r="DGT23" s="125"/>
      <c r="DGU23" s="125"/>
      <c r="DGV23" s="125"/>
      <c r="DGW23" s="125"/>
      <c r="DGX23" s="125"/>
      <c r="DGY23" s="125"/>
      <c r="DGZ23" s="125"/>
      <c r="DHA23" s="125"/>
      <c r="DHB23" s="125"/>
      <c r="DHC23" s="125"/>
      <c r="DHD23" s="125"/>
      <c r="DHE23" s="125"/>
      <c r="DHF23" s="125"/>
      <c r="DHG23" s="125"/>
      <c r="DHH23" s="125"/>
      <c r="DHI23" s="125"/>
      <c r="DHJ23" s="125"/>
      <c r="DHK23" s="125"/>
      <c r="DHL23" s="125"/>
      <c r="DHM23" s="125"/>
      <c r="DHN23" s="125"/>
      <c r="DHO23" s="125"/>
      <c r="DHP23" s="125"/>
      <c r="DHQ23" s="125"/>
      <c r="DHR23" s="125"/>
      <c r="DHS23" s="125"/>
      <c r="DHT23" s="125"/>
      <c r="DHU23" s="125"/>
      <c r="DHV23" s="125"/>
      <c r="DHW23" s="125"/>
      <c r="DHX23" s="125"/>
      <c r="DHY23" s="125"/>
      <c r="DHZ23" s="125"/>
      <c r="DIA23" s="125"/>
      <c r="DIB23" s="125"/>
      <c r="DIC23" s="125"/>
      <c r="DID23" s="125"/>
      <c r="DIE23" s="125"/>
      <c r="DIF23" s="125"/>
      <c r="DIG23" s="125"/>
      <c r="DIH23" s="125"/>
      <c r="DII23" s="125"/>
      <c r="DIJ23" s="125"/>
      <c r="DIK23" s="125"/>
      <c r="DIL23" s="125"/>
      <c r="DIM23" s="125"/>
      <c r="DIN23" s="125"/>
      <c r="DIO23" s="125"/>
      <c r="DIP23" s="125"/>
      <c r="DIQ23" s="125"/>
      <c r="DIR23" s="125"/>
      <c r="DIS23" s="125"/>
      <c r="DIT23" s="125"/>
      <c r="DIU23" s="125"/>
      <c r="DIV23" s="125"/>
      <c r="DIW23" s="125"/>
      <c r="DIX23" s="125"/>
      <c r="DIY23" s="125"/>
      <c r="DIZ23" s="125"/>
      <c r="DJA23" s="125"/>
      <c r="DJB23" s="125"/>
      <c r="DJC23" s="125"/>
      <c r="DJD23" s="125"/>
      <c r="DJE23" s="125"/>
      <c r="DJF23" s="125"/>
      <c r="DJG23" s="125"/>
      <c r="DJH23" s="125"/>
      <c r="DJI23" s="125"/>
      <c r="DJJ23" s="125"/>
      <c r="DJK23" s="125"/>
      <c r="DJL23" s="125"/>
      <c r="DJM23" s="125"/>
      <c r="DJN23" s="125"/>
      <c r="DJO23" s="125"/>
      <c r="DJP23" s="125"/>
      <c r="DJQ23" s="125"/>
      <c r="DJR23" s="125"/>
      <c r="DJS23" s="125"/>
      <c r="DJT23" s="125"/>
      <c r="DJU23" s="125"/>
      <c r="DJV23" s="125"/>
      <c r="DJW23" s="125"/>
      <c r="DJX23" s="125"/>
      <c r="DJY23" s="125"/>
      <c r="DJZ23" s="125"/>
      <c r="DKA23" s="125"/>
      <c r="DKB23" s="125"/>
      <c r="DKC23" s="125"/>
      <c r="DKD23" s="125"/>
      <c r="DKE23" s="125"/>
      <c r="DKF23" s="125"/>
      <c r="DKG23" s="125"/>
      <c r="DKH23" s="125"/>
      <c r="DKI23" s="125"/>
      <c r="DKJ23" s="125"/>
      <c r="DKK23" s="125"/>
      <c r="DKL23" s="125"/>
      <c r="DKM23" s="125"/>
      <c r="DKN23" s="125"/>
      <c r="DKO23" s="125"/>
      <c r="DKP23" s="125"/>
      <c r="DKQ23" s="125"/>
      <c r="DKR23" s="125"/>
      <c r="DKS23" s="125"/>
      <c r="DKT23" s="125"/>
      <c r="DKU23" s="125"/>
      <c r="DKV23" s="125"/>
      <c r="DKW23" s="125"/>
      <c r="DKX23" s="125"/>
      <c r="DKY23" s="125"/>
      <c r="DKZ23" s="125"/>
      <c r="DLA23" s="125"/>
      <c r="DLB23" s="125"/>
      <c r="DLC23" s="125"/>
      <c r="DLD23" s="125"/>
      <c r="DLE23" s="125"/>
      <c r="DLF23" s="125"/>
      <c r="DLG23" s="125"/>
      <c r="DLH23" s="125"/>
      <c r="DLI23" s="125"/>
      <c r="DLJ23" s="125"/>
      <c r="DLK23" s="125"/>
      <c r="DLL23" s="125"/>
      <c r="DLM23" s="125"/>
      <c r="DLN23" s="125"/>
      <c r="DLO23" s="125"/>
      <c r="DLP23" s="125"/>
      <c r="DLQ23" s="125"/>
      <c r="DLR23" s="125"/>
      <c r="DLS23" s="125"/>
      <c r="DLT23" s="125"/>
      <c r="DLU23" s="125"/>
      <c r="DLV23" s="125"/>
      <c r="DLW23" s="125"/>
      <c r="DLX23" s="125"/>
      <c r="DLY23" s="125"/>
      <c r="DLZ23" s="125"/>
      <c r="DMA23" s="125"/>
      <c r="DMB23" s="125"/>
      <c r="DMC23" s="125"/>
      <c r="DMD23" s="125"/>
      <c r="DME23" s="125"/>
      <c r="DMF23" s="125"/>
      <c r="DMG23" s="125"/>
      <c r="DMH23" s="125"/>
      <c r="DMI23" s="125"/>
      <c r="DMJ23" s="125"/>
      <c r="DMK23" s="125"/>
      <c r="DML23" s="125"/>
      <c r="DMM23" s="125"/>
      <c r="DMN23" s="125"/>
      <c r="DMO23" s="125"/>
      <c r="DMP23" s="125"/>
      <c r="DMQ23" s="125"/>
      <c r="DMR23" s="125"/>
      <c r="DMS23" s="125"/>
      <c r="DMT23" s="125"/>
      <c r="DMU23" s="125"/>
      <c r="DMV23" s="125"/>
      <c r="DMW23" s="125"/>
      <c r="DMX23" s="125"/>
      <c r="DMY23" s="125"/>
      <c r="DMZ23" s="125"/>
      <c r="DNA23" s="125"/>
      <c r="DNB23" s="125"/>
      <c r="DNC23" s="125"/>
      <c r="DND23" s="125"/>
      <c r="DNE23" s="125"/>
      <c r="DNF23" s="125"/>
      <c r="DNG23" s="125"/>
      <c r="DNH23" s="125"/>
      <c r="DNI23" s="125"/>
      <c r="DNJ23" s="125"/>
      <c r="DNK23" s="125"/>
      <c r="DNL23" s="125"/>
      <c r="DNM23" s="125"/>
      <c r="DNN23" s="125"/>
      <c r="DNO23" s="125"/>
      <c r="DNP23" s="125"/>
      <c r="DNQ23" s="125"/>
      <c r="DNR23" s="125"/>
      <c r="DNS23" s="125"/>
      <c r="DNT23" s="125"/>
      <c r="DNU23" s="125"/>
      <c r="DNV23" s="125"/>
      <c r="DNW23" s="125"/>
      <c r="DNX23" s="125"/>
      <c r="DNY23" s="125"/>
      <c r="DNZ23" s="125"/>
      <c r="DOA23" s="125"/>
      <c r="DOB23" s="125"/>
      <c r="DOC23" s="125"/>
      <c r="DOD23" s="125"/>
      <c r="DOE23" s="125"/>
      <c r="DOF23" s="125"/>
      <c r="DOG23" s="125"/>
      <c r="DOH23" s="125"/>
      <c r="DOI23" s="125"/>
      <c r="DOJ23" s="125"/>
      <c r="DOK23" s="125"/>
      <c r="DOL23" s="125"/>
      <c r="DOM23" s="125"/>
      <c r="DON23" s="125"/>
      <c r="DOO23" s="125"/>
      <c r="DOP23" s="125"/>
      <c r="DOQ23" s="125"/>
      <c r="DOR23" s="125"/>
      <c r="DOS23" s="125"/>
      <c r="DOT23" s="125"/>
      <c r="DOU23" s="125"/>
      <c r="DOV23" s="125"/>
      <c r="DOW23" s="125"/>
      <c r="DOX23" s="125"/>
      <c r="DOY23" s="125"/>
      <c r="DOZ23" s="125"/>
      <c r="DPA23" s="125"/>
      <c r="DPB23" s="125"/>
      <c r="DPC23" s="125"/>
      <c r="DPD23" s="125"/>
      <c r="DPE23" s="125"/>
      <c r="DPF23" s="125"/>
      <c r="DPG23" s="125"/>
      <c r="DPH23" s="125"/>
      <c r="DPI23" s="125"/>
      <c r="DPJ23" s="125"/>
      <c r="DPK23" s="125"/>
      <c r="DPL23" s="125"/>
      <c r="DPM23" s="125"/>
      <c r="DPN23" s="125"/>
      <c r="DPO23" s="125"/>
      <c r="DPP23" s="125"/>
      <c r="DPQ23" s="125"/>
      <c r="DPR23" s="125"/>
      <c r="DPS23" s="125"/>
      <c r="DPT23" s="125"/>
      <c r="DPU23" s="125"/>
      <c r="DPV23" s="125"/>
      <c r="DPW23" s="125"/>
      <c r="DPX23" s="125"/>
      <c r="DPY23" s="125"/>
      <c r="DPZ23" s="125"/>
      <c r="DQA23" s="125"/>
      <c r="DQB23" s="125"/>
      <c r="DQC23" s="125"/>
      <c r="DQD23" s="125"/>
      <c r="DQE23" s="125"/>
      <c r="DQF23" s="125"/>
      <c r="DQG23" s="125"/>
      <c r="DQH23" s="125"/>
      <c r="DQI23" s="125"/>
      <c r="DQJ23" s="125"/>
      <c r="DQK23" s="125"/>
      <c r="DQL23" s="125"/>
      <c r="DQM23" s="125"/>
      <c r="DQN23" s="125"/>
      <c r="DQO23" s="125"/>
      <c r="DQP23" s="125"/>
      <c r="DQQ23" s="125"/>
      <c r="DQR23" s="125"/>
      <c r="DQS23" s="125"/>
      <c r="DQT23" s="125"/>
      <c r="DQU23" s="125"/>
      <c r="DQV23" s="125"/>
      <c r="DQW23" s="125"/>
      <c r="DQX23" s="125"/>
      <c r="DQY23" s="125"/>
      <c r="DQZ23" s="125"/>
      <c r="DRA23" s="125"/>
      <c r="DRB23" s="125"/>
      <c r="DRC23" s="125"/>
      <c r="DRD23" s="125"/>
      <c r="DRE23" s="125"/>
      <c r="DRF23" s="125"/>
      <c r="DRG23" s="125"/>
      <c r="DRH23" s="125"/>
      <c r="DRI23" s="125"/>
      <c r="DRJ23" s="125"/>
      <c r="DRK23" s="125"/>
      <c r="DRL23" s="125"/>
      <c r="DRM23" s="125"/>
      <c r="DRN23" s="125"/>
      <c r="DRO23" s="125"/>
      <c r="DRP23" s="125"/>
      <c r="DRQ23" s="125"/>
      <c r="DRR23" s="125"/>
      <c r="DRS23" s="125"/>
      <c r="DRT23" s="125"/>
      <c r="DRU23" s="125"/>
      <c r="DRV23" s="125"/>
      <c r="DRW23" s="125"/>
      <c r="DRX23" s="125"/>
      <c r="DRY23" s="125"/>
      <c r="DRZ23" s="125"/>
      <c r="DSA23" s="125"/>
      <c r="DSB23" s="125"/>
      <c r="DSC23" s="125"/>
      <c r="DSD23" s="125"/>
      <c r="DSE23" s="125"/>
      <c r="DSF23" s="125"/>
      <c r="DSG23" s="125"/>
      <c r="DSH23" s="125"/>
      <c r="DSI23" s="125"/>
      <c r="DSJ23" s="125"/>
      <c r="DSK23" s="125"/>
      <c r="DSL23" s="125"/>
      <c r="DSM23" s="125"/>
      <c r="DSN23" s="125"/>
      <c r="DSO23" s="125"/>
      <c r="DSP23" s="125"/>
      <c r="DSQ23" s="125"/>
      <c r="DSR23" s="125"/>
      <c r="DSS23" s="125"/>
      <c r="DST23" s="125"/>
      <c r="DSU23" s="125"/>
      <c r="DSV23" s="125"/>
      <c r="DSW23" s="125"/>
      <c r="DSX23" s="125"/>
      <c r="DSY23" s="125"/>
      <c r="DSZ23" s="125"/>
      <c r="DTA23" s="125"/>
      <c r="DTB23" s="125"/>
      <c r="DTC23" s="125"/>
      <c r="DTD23" s="125"/>
      <c r="DTE23" s="125"/>
      <c r="DTF23" s="125"/>
      <c r="DTG23" s="125"/>
      <c r="DTH23" s="125"/>
      <c r="DTI23" s="125"/>
      <c r="DTJ23" s="125"/>
      <c r="DTK23" s="125"/>
      <c r="DTL23" s="125"/>
      <c r="DTM23" s="125"/>
      <c r="DTN23" s="125"/>
      <c r="DTO23" s="125"/>
      <c r="DTP23" s="125"/>
      <c r="DTQ23" s="125"/>
      <c r="DTR23" s="125"/>
      <c r="DTS23" s="125"/>
      <c r="DTT23" s="125"/>
      <c r="DTU23" s="125"/>
      <c r="DTV23" s="125"/>
      <c r="DTW23" s="125"/>
      <c r="DTX23" s="125"/>
      <c r="DTY23" s="125"/>
      <c r="DTZ23" s="125"/>
      <c r="DUA23" s="125"/>
      <c r="DUB23" s="125"/>
      <c r="DUC23" s="125"/>
      <c r="DUD23" s="125"/>
      <c r="DUE23" s="125"/>
      <c r="DUF23" s="125"/>
      <c r="DUG23" s="125"/>
      <c r="DUH23" s="125"/>
      <c r="DUI23" s="125"/>
      <c r="DUJ23" s="125"/>
      <c r="DUK23" s="125"/>
      <c r="DUL23" s="125"/>
      <c r="DUM23" s="125"/>
      <c r="DUN23" s="125"/>
      <c r="DUO23" s="125"/>
      <c r="DUP23" s="125"/>
      <c r="DUQ23" s="125"/>
      <c r="DUR23" s="125"/>
      <c r="DUS23" s="125"/>
      <c r="DUT23" s="125"/>
      <c r="DUU23" s="125"/>
      <c r="DUV23" s="125"/>
      <c r="DUW23" s="125"/>
      <c r="DUX23" s="125"/>
      <c r="DUY23" s="125"/>
      <c r="DUZ23" s="125"/>
      <c r="DVA23" s="125"/>
      <c r="DVB23" s="125"/>
      <c r="DVC23" s="125"/>
      <c r="DVD23" s="125"/>
      <c r="DVE23" s="125"/>
      <c r="DVF23" s="125"/>
      <c r="DVG23" s="125"/>
      <c r="DVH23" s="125"/>
      <c r="DVI23" s="125"/>
      <c r="DVJ23" s="125"/>
      <c r="DVK23" s="125"/>
      <c r="DVL23" s="125"/>
      <c r="DVM23" s="125"/>
      <c r="DVN23" s="125"/>
      <c r="DVO23" s="125"/>
      <c r="DVP23" s="125"/>
      <c r="DVQ23" s="125"/>
      <c r="DVR23" s="125"/>
      <c r="DVS23" s="125"/>
      <c r="DVT23" s="125"/>
      <c r="DVU23" s="125"/>
      <c r="DVV23" s="125"/>
      <c r="DVW23" s="125"/>
      <c r="DVX23" s="125"/>
      <c r="DVY23" s="125"/>
      <c r="DVZ23" s="125"/>
      <c r="DWA23" s="125"/>
      <c r="DWB23" s="125"/>
      <c r="DWC23" s="125"/>
      <c r="DWD23" s="125"/>
      <c r="DWE23" s="125"/>
      <c r="DWF23" s="125"/>
      <c r="DWG23" s="125"/>
      <c r="DWH23" s="125"/>
      <c r="DWI23" s="125"/>
      <c r="DWJ23" s="125"/>
      <c r="DWK23" s="125"/>
      <c r="DWL23" s="125"/>
      <c r="DWM23" s="125"/>
      <c r="DWN23" s="125"/>
      <c r="DWO23" s="125"/>
      <c r="DWP23" s="125"/>
      <c r="DWQ23" s="125"/>
      <c r="DWR23" s="125"/>
      <c r="DWS23" s="125"/>
      <c r="DWT23" s="125"/>
      <c r="DWU23" s="125"/>
      <c r="DWV23" s="125"/>
      <c r="DWW23" s="125"/>
      <c r="DWX23" s="125"/>
      <c r="DWY23" s="125"/>
      <c r="DWZ23" s="125"/>
      <c r="DXA23" s="125"/>
      <c r="DXB23" s="125"/>
      <c r="DXC23" s="125"/>
      <c r="DXD23" s="125"/>
      <c r="DXE23" s="125"/>
      <c r="DXF23" s="125"/>
      <c r="DXG23" s="125"/>
      <c r="DXH23" s="125"/>
      <c r="DXI23" s="125"/>
      <c r="DXJ23" s="125"/>
      <c r="DXK23" s="125"/>
      <c r="DXL23" s="125"/>
      <c r="DXM23" s="125"/>
      <c r="DXN23" s="125"/>
      <c r="DXO23" s="125"/>
      <c r="DXP23" s="125"/>
      <c r="DXQ23" s="125"/>
      <c r="DXR23" s="125"/>
      <c r="DXS23" s="125"/>
      <c r="DXT23" s="125"/>
      <c r="DXU23" s="125"/>
      <c r="DXV23" s="125"/>
      <c r="DXW23" s="125"/>
      <c r="DXX23" s="125"/>
      <c r="DXY23" s="125"/>
      <c r="DXZ23" s="125"/>
      <c r="DYA23" s="125"/>
      <c r="DYB23" s="125"/>
      <c r="DYC23" s="125"/>
      <c r="DYD23" s="125"/>
      <c r="DYE23" s="125"/>
      <c r="DYF23" s="125"/>
      <c r="DYG23" s="125"/>
      <c r="DYH23" s="125"/>
      <c r="DYI23" s="125"/>
      <c r="DYJ23" s="125"/>
      <c r="DYK23" s="125"/>
      <c r="DYL23" s="125"/>
      <c r="DYM23" s="125"/>
      <c r="DYN23" s="125"/>
      <c r="DYO23" s="125"/>
      <c r="DYP23" s="125"/>
      <c r="DYQ23" s="125"/>
      <c r="DYR23" s="125"/>
      <c r="DYS23" s="125"/>
      <c r="DYT23" s="125"/>
      <c r="DYU23" s="125"/>
      <c r="DYV23" s="125"/>
      <c r="DYW23" s="125"/>
      <c r="DYX23" s="125"/>
      <c r="DYY23" s="125"/>
      <c r="DYZ23" s="125"/>
      <c r="DZA23" s="125"/>
      <c r="DZB23" s="125"/>
      <c r="DZC23" s="125"/>
      <c r="DZD23" s="125"/>
      <c r="DZE23" s="125"/>
      <c r="DZF23" s="125"/>
      <c r="DZG23" s="125"/>
      <c r="DZH23" s="125"/>
      <c r="DZI23" s="125"/>
      <c r="DZJ23" s="125"/>
      <c r="DZK23" s="125"/>
      <c r="DZL23" s="125"/>
      <c r="DZM23" s="125"/>
      <c r="DZN23" s="125"/>
      <c r="DZO23" s="125"/>
      <c r="DZP23" s="125"/>
      <c r="DZQ23" s="125"/>
      <c r="DZR23" s="125"/>
      <c r="DZS23" s="125"/>
      <c r="DZT23" s="125"/>
      <c r="DZU23" s="125"/>
      <c r="DZV23" s="125"/>
      <c r="DZW23" s="125"/>
      <c r="DZX23" s="125"/>
      <c r="DZY23" s="125"/>
      <c r="DZZ23" s="125"/>
      <c r="EAA23" s="125"/>
      <c r="EAB23" s="125"/>
      <c r="EAC23" s="125"/>
      <c r="EAD23" s="125"/>
      <c r="EAE23" s="125"/>
      <c r="EAF23" s="125"/>
      <c r="EAG23" s="125"/>
      <c r="EAH23" s="125"/>
      <c r="EAI23" s="125"/>
      <c r="EAJ23" s="125"/>
      <c r="EAK23" s="125"/>
      <c r="EAL23" s="125"/>
      <c r="EAM23" s="125"/>
      <c r="EAN23" s="125"/>
      <c r="EAO23" s="125"/>
      <c r="EAP23" s="125"/>
      <c r="EAQ23" s="125"/>
      <c r="EAR23" s="125"/>
      <c r="EAS23" s="125"/>
      <c r="EAT23" s="125"/>
      <c r="EAU23" s="125"/>
      <c r="EAV23" s="125"/>
      <c r="EAW23" s="125"/>
      <c r="EAX23" s="125"/>
      <c r="EAY23" s="125"/>
      <c r="EAZ23" s="125"/>
      <c r="EBA23" s="125"/>
      <c r="EBB23" s="125"/>
      <c r="EBC23" s="125"/>
      <c r="EBD23" s="125"/>
      <c r="EBE23" s="125"/>
      <c r="EBF23" s="125"/>
      <c r="EBG23" s="125"/>
      <c r="EBH23" s="125"/>
      <c r="EBI23" s="125"/>
      <c r="EBJ23" s="125"/>
      <c r="EBK23" s="125"/>
      <c r="EBL23" s="125"/>
      <c r="EBM23" s="125"/>
      <c r="EBN23" s="125"/>
      <c r="EBO23" s="125"/>
      <c r="EBP23" s="125"/>
      <c r="EBQ23" s="125"/>
      <c r="EBR23" s="125"/>
      <c r="EBS23" s="125"/>
      <c r="EBT23" s="125"/>
      <c r="EBU23" s="125"/>
      <c r="EBV23" s="125"/>
      <c r="EBW23" s="125"/>
      <c r="EBX23" s="125"/>
      <c r="EBY23" s="125"/>
      <c r="EBZ23" s="125"/>
      <c r="ECA23" s="125"/>
      <c r="ECB23" s="125"/>
      <c r="ECC23" s="125"/>
      <c r="ECD23" s="125"/>
      <c r="ECE23" s="125"/>
      <c r="ECF23" s="125"/>
      <c r="ECG23" s="125"/>
      <c r="ECH23" s="125"/>
      <c r="ECI23" s="125"/>
      <c r="ECJ23" s="125"/>
      <c r="ECK23" s="125"/>
      <c r="ECL23" s="125"/>
      <c r="ECM23" s="125"/>
      <c r="ECN23" s="125"/>
      <c r="ECO23" s="125"/>
      <c r="ECP23" s="125"/>
      <c r="ECQ23" s="125"/>
      <c r="ECR23" s="125"/>
      <c r="ECS23" s="125"/>
      <c r="ECT23" s="125"/>
      <c r="ECU23" s="125"/>
      <c r="ECV23" s="125"/>
      <c r="ECW23" s="125"/>
      <c r="ECX23" s="125"/>
      <c r="ECY23" s="125"/>
      <c r="ECZ23" s="125"/>
      <c r="EDA23" s="125"/>
      <c r="EDB23" s="125"/>
      <c r="EDC23" s="125"/>
      <c r="EDD23" s="125"/>
      <c r="EDE23" s="125"/>
      <c r="EDF23" s="125"/>
      <c r="EDG23" s="125"/>
      <c r="EDH23" s="125"/>
      <c r="EDI23" s="125"/>
      <c r="EDJ23" s="125"/>
      <c r="EDK23" s="125"/>
      <c r="EDL23" s="125"/>
      <c r="EDM23" s="125"/>
      <c r="EDN23" s="125"/>
      <c r="EDO23" s="125"/>
      <c r="EDP23" s="125"/>
      <c r="EDQ23" s="125"/>
      <c r="EDR23" s="125"/>
      <c r="EDS23" s="125"/>
      <c r="EDT23" s="125"/>
      <c r="EDU23" s="125"/>
      <c r="EDV23" s="125"/>
      <c r="EDW23" s="125"/>
      <c r="EDX23" s="125"/>
      <c r="EDY23" s="125"/>
      <c r="EDZ23" s="125"/>
      <c r="EEA23" s="125"/>
      <c r="EEB23" s="125"/>
      <c r="EEC23" s="125"/>
      <c r="EED23" s="125"/>
      <c r="EEE23" s="125"/>
      <c r="EEF23" s="125"/>
      <c r="EEG23" s="125"/>
      <c r="EEH23" s="125"/>
      <c r="EEI23" s="125"/>
      <c r="EEJ23" s="125"/>
      <c r="EEK23" s="125"/>
      <c r="EEL23" s="125"/>
      <c r="EEM23" s="125"/>
      <c r="EEN23" s="125"/>
      <c r="EEO23" s="125"/>
      <c r="EEP23" s="125"/>
      <c r="EEQ23" s="125"/>
      <c r="EER23" s="125"/>
      <c r="EES23" s="125"/>
      <c r="EET23" s="125"/>
      <c r="EEU23" s="125"/>
      <c r="EEV23" s="125"/>
      <c r="EEW23" s="125"/>
      <c r="EEX23" s="125"/>
      <c r="EEY23" s="125"/>
      <c r="EEZ23" s="125"/>
      <c r="EFA23" s="125"/>
      <c r="EFB23" s="125"/>
      <c r="EFC23" s="125"/>
      <c r="EFD23" s="125"/>
      <c r="EFE23" s="125"/>
      <c r="EFF23" s="125"/>
      <c r="EFG23" s="125"/>
      <c r="EFH23" s="125"/>
      <c r="EFI23" s="125"/>
      <c r="EFJ23" s="125"/>
      <c r="EFK23" s="125"/>
      <c r="EFL23" s="125"/>
      <c r="EFM23" s="125"/>
      <c r="EFN23" s="125"/>
      <c r="EFO23" s="125"/>
      <c r="EFP23" s="125"/>
      <c r="EFQ23" s="125"/>
      <c r="EFR23" s="125"/>
      <c r="EFS23" s="125"/>
      <c r="EFT23" s="125"/>
      <c r="EFU23" s="125"/>
      <c r="EFV23" s="125"/>
      <c r="EFW23" s="125"/>
      <c r="EFX23" s="125"/>
      <c r="EFY23" s="125"/>
      <c r="EFZ23" s="125"/>
      <c r="EGA23" s="125"/>
      <c r="EGB23" s="125"/>
      <c r="EGC23" s="125"/>
      <c r="EGD23" s="125"/>
      <c r="EGE23" s="125"/>
      <c r="EGF23" s="125"/>
      <c r="EGG23" s="125"/>
      <c r="EGH23" s="125"/>
      <c r="EGI23" s="125"/>
      <c r="EGJ23" s="125"/>
      <c r="EGK23" s="125"/>
      <c r="EGL23" s="125"/>
      <c r="EGM23" s="125"/>
      <c r="EGN23" s="125"/>
      <c r="EGO23" s="125"/>
      <c r="EGP23" s="125"/>
      <c r="EGQ23" s="125"/>
      <c r="EGR23" s="125"/>
      <c r="EGS23" s="125"/>
      <c r="EGT23" s="125"/>
      <c r="EGU23" s="125"/>
      <c r="EGV23" s="125"/>
      <c r="EGW23" s="125"/>
      <c r="EGX23" s="125"/>
      <c r="EGY23" s="125"/>
      <c r="EGZ23" s="125"/>
      <c r="EHA23" s="125"/>
      <c r="EHB23" s="125"/>
      <c r="EHC23" s="125"/>
      <c r="EHD23" s="125"/>
      <c r="EHE23" s="125"/>
      <c r="EHF23" s="125"/>
      <c r="EHG23" s="125"/>
      <c r="EHH23" s="125"/>
      <c r="EHI23" s="125"/>
      <c r="EHJ23" s="125"/>
      <c r="EHK23" s="125"/>
      <c r="EHL23" s="125"/>
      <c r="EHM23" s="125"/>
      <c r="EHN23" s="125"/>
      <c r="EHO23" s="125"/>
      <c r="EHP23" s="125"/>
      <c r="EHQ23" s="125"/>
      <c r="EHR23" s="125"/>
      <c r="EHS23" s="125"/>
      <c r="EHT23" s="125"/>
      <c r="EHU23" s="125"/>
      <c r="EHV23" s="125"/>
      <c r="EHW23" s="125"/>
      <c r="EHX23" s="125"/>
      <c r="EHY23" s="125"/>
      <c r="EHZ23" s="125"/>
      <c r="EIA23" s="125"/>
      <c r="EIB23" s="125"/>
      <c r="EIC23" s="125"/>
      <c r="EID23" s="125"/>
      <c r="EIE23" s="125"/>
      <c r="EIF23" s="125"/>
      <c r="EIG23" s="125"/>
      <c r="EIH23" s="125"/>
      <c r="EII23" s="125"/>
      <c r="EIJ23" s="125"/>
      <c r="EIK23" s="125"/>
      <c r="EIL23" s="125"/>
      <c r="EIM23" s="125"/>
      <c r="EIN23" s="125"/>
      <c r="EIO23" s="125"/>
      <c r="EIP23" s="125"/>
      <c r="EIQ23" s="125"/>
      <c r="EIR23" s="125"/>
      <c r="EIS23" s="125"/>
      <c r="EIT23" s="125"/>
      <c r="EIU23" s="125"/>
      <c r="EIV23" s="125"/>
      <c r="EIW23" s="125"/>
      <c r="EIX23" s="125"/>
      <c r="EIY23" s="125"/>
      <c r="EIZ23" s="125"/>
      <c r="EJA23" s="125"/>
      <c r="EJB23" s="125"/>
      <c r="EJC23" s="125"/>
      <c r="EJD23" s="125"/>
      <c r="EJE23" s="125"/>
      <c r="EJF23" s="125"/>
      <c r="EJG23" s="125"/>
      <c r="EJH23" s="125"/>
      <c r="EJI23" s="125"/>
      <c r="EJJ23" s="125"/>
      <c r="EJK23" s="125"/>
      <c r="EJL23" s="125"/>
      <c r="EJM23" s="125"/>
      <c r="EJN23" s="125"/>
      <c r="EJO23" s="125"/>
      <c r="EJP23" s="125"/>
      <c r="EJQ23" s="125"/>
      <c r="EJR23" s="125"/>
      <c r="EJS23" s="125"/>
      <c r="EJT23" s="125"/>
      <c r="EJU23" s="125"/>
      <c r="EJV23" s="125"/>
      <c r="EJW23" s="125"/>
      <c r="EJX23" s="125"/>
      <c r="EJY23" s="125"/>
      <c r="EJZ23" s="125"/>
      <c r="EKA23" s="125"/>
      <c r="EKB23" s="125"/>
      <c r="EKC23" s="125"/>
      <c r="EKD23" s="125"/>
      <c r="EKE23" s="125"/>
      <c r="EKF23" s="125"/>
      <c r="EKG23" s="125"/>
      <c r="EKH23" s="125"/>
      <c r="EKI23" s="125"/>
      <c r="EKJ23" s="125"/>
      <c r="EKK23" s="125"/>
      <c r="EKL23" s="125"/>
      <c r="EKM23" s="125"/>
      <c r="EKN23" s="125"/>
      <c r="EKO23" s="125"/>
      <c r="EKP23" s="125"/>
      <c r="EKQ23" s="125"/>
      <c r="EKR23" s="125"/>
      <c r="EKS23" s="125"/>
      <c r="EKT23" s="125"/>
      <c r="EKU23" s="125"/>
      <c r="EKV23" s="125"/>
      <c r="EKW23" s="125"/>
      <c r="EKX23" s="125"/>
      <c r="EKY23" s="125"/>
      <c r="EKZ23" s="125"/>
      <c r="ELA23" s="125"/>
      <c r="ELB23" s="125"/>
      <c r="ELC23" s="125"/>
      <c r="ELD23" s="125"/>
      <c r="ELE23" s="125"/>
      <c r="ELF23" s="125"/>
      <c r="ELG23" s="125"/>
      <c r="ELH23" s="125"/>
      <c r="ELI23" s="125"/>
      <c r="ELJ23" s="125"/>
      <c r="ELK23" s="125"/>
      <c r="ELL23" s="125"/>
      <c r="ELM23" s="125"/>
      <c r="ELN23" s="125"/>
      <c r="ELO23" s="125"/>
      <c r="ELP23" s="125"/>
      <c r="ELQ23" s="125"/>
      <c r="ELR23" s="125"/>
      <c r="ELS23" s="125"/>
      <c r="ELT23" s="125"/>
      <c r="ELU23" s="125"/>
      <c r="ELV23" s="125"/>
      <c r="ELW23" s="125"/>
      <c r="ELX23" s="125"/>
      <c r="ELY23" s="125"/>
      <c r="ELZ23" s="125"/>
      <c r="EMA23" s="125"/>
      <c r="EMB23" s="125"/>
      <c r="EMC23" s="125"/>
      <c r="EMD23" s="125"/>
      <c r="EME23" s="125"/>
      <c r="EMF23" s="125"/>
      <c r="EMG23" s="125"/>
      <c r="EMH23" s="125"/>
      <c r="EMI23" s="125"/>
      <c r="EMJ23" s="125"/>
      <c r="EMK23" s="125"/>
      <c r="EML23" s="125"/>
      <c r="EMM23" s="125"/>
      <c r="EMN23" s="125"/>
      <c r="EMO23" s="125"/>
      <c r="EMP23" s="125"/>
      <c r="EMQ23" s="125"/>
      <c r="EMR23" s="125"/>
      <c r="EMS23" s="125"/>
      <c r="EMT23" s="125"/>
      <c r="EMU23" s="125"/>
      <c r="EMV23" s="125"/>
      <c r="EMW23" s="125"/>
      <c r="EMX23" s="125"/>
      <c r="EMY23" s="125"/>
      <c r="EMZ23" s="125"/>
      <c r="ENA23" s="125"/>
      <c r="ENB23" s="125"/>
      <c r="ENC23" s="125"/>
      <c r="END23" s="125"/>
      <c r="ENE23" s="125"/>
      <c r="ENF23" s="125"/>
      <c r="ENG23" s="125"/>
      <c r="ENH23" s="125"/>
      <c r="ENI23" s="125"/>
      <c r="ENJ23" s="125"/>
      <c r="ENK23" s="125"/>
      <c r="ENL23" s="125"/>
      <c r="ENM23" s="125"/>
      <c r="ENN23" s="125"/>
      <c r="ENO23" s="125"/>
      <c r="ENP23" s="125"/>
      <c r="ENQ23" s="125"/>
      <c r="ENR23" s="125"/>
      <c r="ENS23" s="125"/>
      <c r="ENT23" s="125"/>
      <c r="ENU23" s="125"/>
      <c r="ENV23" s="125"/>
      <c r="ENW23" s="125"/>
      <c r="ENX23" s="125"/>
      <c r="ENY23" s="125"/>
      <c r="ENZ23" s="125"/>
      <c r="EOA23" s="125"/>
      <c r="EOB23" s="125"/>
      <c r="EOC23" s="125"/>
      <c r="EOD23" s="125"/>
      <c r="EOE23" s="125"/>
      <c r="EOF23" s="125"/>
      <c r="EOG23" s="125"/>
      <c r="EOH23" s="125"/>
      <c r="EOI23" s="125"/>
      <c r="EOJ23" s="125"/>
      <c r="EOK23" s="125"/>
      <c r="EOL23" s="125"/>
      <c r="EOM23" s="125"/>
      <c r="EON23" s="125"/>
      <c r="EOO23" s="125"/>
      <c r="EOP23" s="125"/>
      <c r="EOQ23" s="125"/>
      <c r="EOR23" s="125"/>
      <c r="EOS23" s="125"/>
      <c r="EOT23" s="125"/>
      <c r="EOU23" s="125"/>
      <c r="EOV23" s="125"/>
      <c r="EOW23" s="125"/>
      <c r="EOX23" s="125"/>
      <c r="EOY23" s="125"/>
      <c r="EOZ23" s="125"/>
      <c r="EPA23" s="125"/>
      <c r="EPB23" s="125"/>
      <c r="EPC23" s="125"/>
      <c r="EPD23" s="125"/>
      <c r="EPE23" s="125"/>
      <c r="EPF23" s="125"/>
      <c r="EPG23" s="125"/>
      <c r="EPH23" s="125"/>
      <c r="EPI23" s="125"/>
      <c r="EPJ23" s="125"/>
      <c r="EPK23" s="125"/>
      <c r="EPL23" s="125"/>
      <c r="EPM23" s="125"/>
      <c r="EPN23" s="125"/>
      <c r="EPO23" s="125"/>
      <c r="EPP23" s="125"/>
      <c r="EPQ23" s="125"/>
      <c r="EPR23" s="125"/>
      <c r="EPS23" s="125"/>
      <c r="EPT23" s="125"/>
      <c r="EPU23" s="125"/>
      <c r="EPV23" s="125"/>
      <c r="EPW23" s="125"/>
      <c r="EPX23" s="125"/>
      <c r="EPY23" s="125"/>
      <c r="EPZ23" s="125"/>
      <c r="EQA23" s="125"/>
      <c r="EQB23" s="125"/>
      <c r="EQC23" s="125"/>
      <c r="EQD23" s="125"/>
      <c r="EQE23" s="125"/>
      <c r="EQF23" s="125"/>
      <c r="EQG23" s="125"/>
      <c r="EQH23" s="125"/>
      <c r="EQI23" s="125"/>
      <c r="EQJ23" s="125"/>
      <c r="EQK23" s="125"/>
      <c r="EQL23" s="125"/>
      <c r="EQM23" s="125"/>
      <c r="EQN23" s="125"/>
      <c r="EQO23" s="125"/>
      <c r="EQP23" s="125"/>
      <c r="EQQ23" s="125"/>
      <c r="EQR23" s="125"/>
      <c r="EQS23" s="125"/>
      <c r="EQT23" s="125"/>
      <c r="EQU23" s="125"/>
      <c r="EQV23" s="125"/>
      <c r="EQW23" s="125"/>
      <c r="EQX23" s="125"/>
      <c r="EQY23" s="125"/>
      <c r="EQZ23" s="125"/>
      <c r="ERA23" s="125"/>
      <c r="ERB23" s="125"/>
      <c r="ERC23" s="125"/>
      <c r="ERD23" s="125"/>
      <c r="ERE23" s="125"/>
      <c r="ERF23" s="125"/>
      <c r="ERG23" s="125"/>
      <c r="ERH23" s="125"/>
      <c r="ERI23" s="125"/>
      <c r="ERJ23" s="125"/>
      <c r="ERK23" s="125"/>
      <c r="ERL23" s="125"/>
      <c r="ERM23" s="125"/>
      <c r="ERN23" s="125"/>
      <c r="ERO23" s="125"/>
      <c r="ERP23" s="125"/>
      <c r="ERQ23" s="125"/>
      <c r="ERR23" s="125"/>
      <c r="ERS23" s="125"/>
      <c r="ERT23" s="125"/>
      <c r="ERU23" s="125"/>
      <c r="ERV23" s="125"/>
      <c r="ERW23" s="125"/>
      <c r="ERX23" s="125"/>
      <c r="ERY23" s="125"/>
      <c r="ERZ23" s="125"/>
      <c r="ESA23" s="125"/>
      <c r="ESB23" s="125"/>
      <c r="ESC23" s="125"/>
      <c r="ESD23" s="125"/>
      <c r="ESE23" s="125"/>
      <c r="ESF23" s="125"/>
      <c r="ESG23" s="125"/>
      <c r="ESH23" s="125"/>
      <c r="ESI23" s="125"/>
      <c r="ESJ23" s="125"/>
      <c r="ESK23" s="125"/>
      <c r="ESL23" s="125"/>
      <c r="ESM23" s="125"/>
      <c r="ESN23" s="125"/>
      <c r="ESO23" s="125"/>
      <c r="ESP23" s="125"/>
      <c r="ESQ23" s="125"/>
      <c r="ESR23" s="125"/>
      <c r="ESS23" s="125"/>
      <c r="EST23" s="125"/>
      <c r="ESU23" s="125"/>
      <c r="ESV23" s="125"/>
      <c r="ESW23" s="125"/>
      <c r="ESX23" s="125"/>
      <c r="ESY23" s="125"/>
      <c r="ESZ23" s="125"/>
      <c r="ETA23" s="125"/>
      <c r="ETB23" s="125"/>
      <c r="ETC23" s="125"/>
      <c r="ETD23" s="125"/>
      <c r="ETE23" s="125"/>
      <c r="ETF23" s="125"/>
      <c r="ETG23" s="125"/>
      <c r="ETH23" s="125"/>
      <c r="ETI23" s="125"/>
      <c r="ETJ23" s="125"/>
      <c r="ETK23" s="125"/>
      <c r="ETL23" s="125"/>
      <c r="ETM23" s="125"/>
      <c r="ETN23" s="125"/>
      <c r="ETO23" s="125"/>
      <c r="ETP23" s="125"/>
      <c r="ETQ23" s="125"/>
      <c r="ETR23" s="125"/>
      <c r="ETS23" s="125"/>
      <c r="ETT23" s="125"/>
      <c r="ETU23" s="125"/>
      <c r="ETV23" s="125"/>
      <c r="ETW23" s="125"/>
      <c r="ETX23" s="125"/>
      <c r="ETY23" s="125"/>
      <c r="ETZ23" s="125"/>
      <c r="EUA23" s="125"/>
      <c r="EUB23" s="125"/>
      <c r="EUC23" s="125"/>
      <c r="EUD23" s="125"/>
      <c r="EUE23" s="125"/>
      <c r="EUF23" s="125"/>
      <c r="EUG23" s="125"/>
      <c r="EUH23" s="125"/>
      <c r="EUI23" s="125"/>
      <c r="EUJ23" s="125"/>
      <c r="EUK23" s="125"/>
      <c r="EUL23" s="125"/>
      <c r="EUM23" s="125"/>
      <c r="EUN23" s="125"/>
      <c r="EUO23" s="125"/>
      <c r="EUP23" s="125"/>
      <c r="EUQ23" s="125"/>
      <c r="EUR23" s="125"/>
      <c r="EUS23" s="125"/>
      <c r="EUT23" s="125"/>
      <c r="EUU23" s="125"/>
      <c r="EUV23" s="125"/>
      <c r="EUW23" s="125"/>
      <c r="EUX23" s="125"/>
      <c r="EUY23" s="125"/>
      <c r="EUZ23" s="125"/>
      <c r="EVA23" s="125"/>
      <c r="EVB23" s="125"/>
      <c r="EVC23" s="125"/>
      <c r="EVD23" s="125"/>
      <c r="EVE23" s="125"/>
      <c r="EVF23" s="125"/>
      <c r="EVG23" s="125"/>
      <c r="EVH23" s="125"/>
      <c r="EVI23" s="125"/>
      <c r="EVJ23" s="125"/>
      <c r="EVK23" s="125"/>
      <c r="EVL23" s="125"/>
      <c r="EVM23" s="125"/>
      <c r="EVN23" s="125"/>
      <c r="EVO23" s="125"/>
      <c r="EVP23" s="125"/>
      <c r="EVQ23" s="125"/>
      <c r="EVR23" s="125"/>
      <c r="EVS23" s="125"/>
      <c r="EVT23" s="125"/>
      <c r="EVU23" s="125"/>
      <c r="EVV23" s="125"/>
      <c r="EVW23" s="125"/>
      <c r="EVX23" s="125"/>
      <c r="EVY23" s="125"/>
      <c r="EVZ23" s="125"/>
      <c r="EWA23" s="125"/>
      <c r="EWB23" s="125"/>
      <c r="EWC23" s="125"/>
      <c r="EWD23" s="125"/>
      <c r="EWE23" s="125"/>
      <c r="EWF23" s="125"/>
      <c r="EWG23" s="125"/>
      <c r="EWH23" s="125"/>
      <c r="EWI23" s="125"/>
      <c r="EWJ23" s="125"/>
      <c r="EWK23" s="125"/>
      <c r="EWL23" s="125"/>
      <c r="EWM23" s="125"/>
      <c r="EWN23" s="125"/>
      <c r="EWO23" s="125"/>
      <c r="EWP23" s="125"/>
      <c r="EWQ23" s="125"/>
      <c r="EWR23" s="125"/>
      <c r="EWS23" s="125"/>
      <c r="EWT23" s="125"/>
      <c r="EWU23" s="125"/>
      <c r="EWV23" s="125"/>
      <c r="EWW23" s="125"/>
      <c r="EWX23" s="125"/>
      <c r="EWY23" s="125"/>
      <c r="EWZ23" s="125"/>
      <c r="EXA23" s="125"/>
      <c r="EXB23" s="125"/>
      <c r="EXC23" s="125"/>
      <c r="EXD23" s="125"/>
      <c r="EXE23" s="125"/>
      <c r="EXF23" s="125"/>
      <c r="EXG23" s="125"/>
      <c r="EXH23" s="125"/>
      <c r="EXI23" s="125"/>
      <c r="EXJ23" s="125"/>
      <c r="EXK23" s="125"/>
      <c r="EXL23" s="125"/>
      <c r="EXM23" s="125"/>
      <c r="EXN23" s="125"/>
      <c r="EXO23" s="125"/>
      <c r="EXP23" s="125"/>
      <c r="EXQ23" s="125"/>
      <c r="EXR23" s="125"/>
      <c r="EXS23" s="125"/>
      <c r="EXT23" s="125"/>
      <c r="EXU23" s="125"/>
      <c r="EXV23" s="125"/>
      <c r="EXW23" s="125"/>
      <c r="EXX23" s="125"/>
      <c r="EXY23" s="125"/>
      <c r="EXZ23" s="125"/>
      <c r="EYA23" s="125"/>
      <c r="EYB23" s="125"/>
      <c r="EYC23" s="125"/>
      <c r="EYD23" s="125"/>
      <c r="EYE23" s="125"/>
      <c r="EYF23" s="125"/>
      <c r="EYG23" s="125"/>
      <c r="EYH23" s="125"/>
      <c r="EYI23" s="125"/>
      <c r="EYJ23" s="125"/>
      <c r="EYK23" s="125"/>
      <c r="EYL23" s="125"/>
      <c r="EYM23" s="125"/>
      <c r="EYN23" s="125"/>
      <c r="EYO23" s="125"/>
      <c r="EYP23" s="125"/>
      <c r="EYQ23" s="125"/>
      <c r="EYR23" s="125"/>
      <c r="EYS23" s="125"/>
      <c r="EYT23" s="125"/>
      <c r="EYU23" s="125"/>
      <c r="EYV23" s="125"/>
      <c r="EYW23" s="125"/>
      <c r="EYX23" s="125"/>
      <c r="EYY23" s="125"/>
      <c r="EYZ23" s="125"/>
      <c r="EZA23" s="125"/>
      <c r="EZB23" s="125"/>
      <c r="EZC23" s="125"/>
      <c r="EZD23" s="125"/>
      <c r="EZE23" s="125"/>
      <c r="EZF23" s="125"/>
      <c r="EZG23" s="125"/>
      <c r="EZH23" s="125"/>
      <c r="EZI23" s="125"/>
      <c r="EZJ23" s="125"/>
      <c r="EZK23" s="125"/>
      <c r="EZL23" s="125"/>
      <c r="EZM23" s="125"/>
      <c r="EZN23" s="125"/>
      <c r="EZO23" s="125"/>
      <c r="EZP23" s="125"/>
      <c r="EZQ23" s="125"/>
      <c r="EZR23" s="125"/>
      <c r="EZS23" s="125"/>
      <c r="EZT23" s="125"/>
      <c r="EZU23" s="125"/>
      <c r="EZV23" s="125"/>
      <c r="EZW23" s="125"/>
      <c r="EZX23" s="125"/>
      <c r="EZY23" s="125"/>
      <c r="EZZ23" s="125"/>
      <c r="FAA23" s="125"/>
      <c r="FAB23" s="125"/>
      <c r="FAC23" s="125"/>
      <c r="FAD23" s="125"/>
      <c r="FAE23" s="125"/>
      <c r="FAF23" s="125"/>
      <c r="FAG23" s="125"/>
      <c r="FAH23" s="125"/>
      <c r="FAI23" s="125"/>
      <c r="FAJ23" s="125"/>
      <c r="FAK23" s="125"/>
      <c r="FAL23" s="125"/>
      <c r="FAM23" s="125"/>
      <c r="FAN23" s="125"/>
      <c r="FAO23" s="125"/>
      <c r="FAP23" s="125"/>
      <c r="FAQ23" s="125"/>
      <c r="FAR23" s="125"/>
      <c r="FAS23" s="125"/>
      <c r="FAT23" s="125"/>
      <c r="FAU23" s="125"/>
      <c r="FAV23" s="125"/>
      <c r="FAW23" s="125"/>
      <c r="FAX23" s="125"/>
      <c r="FAY23" s="125"/>
      <c r="FAZ23" s="125"/>
      <c r="FBA23" s="125"/>
      <c r="FBB23" s="125"/>
      <c r="FBC23" s="125"/>
      <c r="FBD23" s="125"/>
      <c r="FBE23" s="125"/>
      <c r="FBF23" s="125"/>
      <c r="FBG23" s="125"/>
      <c r="FBH23" s="125"/>
      <c r="FBI23" s="125"/>
      <c r="FBJ23" s="125"/>
      <c r="FBK23" s="125"/>
      <c r="FBL23" s="125"/>
      <c r="FBM23" s="125"/>
      <c r="FBN23" s="125"/>
      <c r="FBO23" s="125"/>
      <c r="FBP23" s="125"/>
      <c r="FBQ23" s="125"/>
      <c r="FBR23" s="125"/>
      <c r="FBS23" s="125"/>
      <c r="FBT23" s="125"/>
      <c r="FBU23" s="125"/>
      <c r="FBV23" s="125"/>
      <c r="FBW23" s="125"/>
      <c r="FBX23" s="125"/>
      <c r="FBY23" s="125"/>
      <c r="FBZ23" s="125"/>
      <c r="FCA23" s="125"/>
      <c r="FCB23" s="125"/>
      <c r="FCC23" s="125"/>
      <c r="FCD23" s="125"/>
      <c r="FCE23" s="125"/>
      <c r="FCF23" s="125"/>
      <c r="FCG23" s="125"/>
      <c r="FCH23" s="125"/>
      <c r="FCI23" s="125"/>
      <c r="FCJ23" s="125"/>
      <c r="FCK23" s="125"/>
      <c r="FCL23" s="125"/>
      <c r="FCM23" s="125"/>
      <c r="FCN23" s="125"/>
      <c r="FCO23" s="125"/>
      <c r="FCP23" s="125"/>
      <c r="FCQ23" s="125"/>
      <c r="FCR23" s="125"/>
      <c r="FCS23" s="125"/>
      <c r="FCT23" s="125"/>
      <c r="FCU23" s="125"/>
      <c r="FCV23" s="125"/>
      <c r="FCW23" s="125"/>
      <c r="FCX23" s="125"/>
      <c r="FCY23" s="125"/>
      <c r="FCZ23" s="125"/>
      <c r="FDA23" s="125"/>
      <c r="FDB23" s="125"/>
      <c r="FDC23" s="125"/>
      <c r="FDD23" s="125"/>
      <c r="FDE23" s="125"/>
      <c r="FDF23" s="125"/>
      <c r="FDG23" s="125"/>
      <c r="FDH23" s="125"/>
      <c r="FDI23" s="125"/>
      <c r="FDJ23" s="125"/>
      <c r="FDK23" s="125"/>
      <c r="FDL23" s="125"/>
      <c r="FDM23" s="125"/>
      <c r="FDN23" s="125"/>
      <c r="FDO23" s="125"/>
      <c r="FDP23" s="125"/>
      <c r="FDQ23" s="125"/>
      <c r="FDR23" s="125"/>
      <c r="FDS23" s="125"/>
      <c r="FDT23" s="125"/>
      <c r="FDU23" s="125"/>
      <c r="FDV23" s="125"/>
      <c r="FDW23" s="125"/>
      <c r="FDX23" s="125"/>
      <c r="FDY23" s="125"/>
      <c r="FDZ23" s="125"/>
      <c r="FEA23" s="125"/>
      <c r="FEB23" s="125"/>
      <c r="FEC23" s="125"/>
      <c r="FED23" s="125"/>
      <c r="FEE23" s="125"/>
      <c r="FEF23" s="125"/>
      <c r="FEG23" s="125"/>
      <c r="FEH23" s="125"/>
      <c r="FEI23" s="125"/>
      <c r="FEJ23" s="125"/>
      <c r="FEK23" s="125"/>
      <c r="FEL23" s="125"/>
      <c r="FEM23" s="125"/>
      <c r="FEN23" s="125"/>
      <c r="FEO23" s="125"/>
      <c r="FEP23" s="125"/>
      <c r="FEQ23" s="125"/>
      <c r="FER23" s="125"/>
      <c r="FES23" s="125"/>
      <c r="FET23" s="125"/>
      <c r="FEU23" s="125"/>
      <c r="FEV23" s="125"/>
      <c r="FEW23" s="125"/>
      <c r="FEX23" s="125"/>
      <c r="FEY23" s="125"/>
      <c r="FEZ23" s="125"/>
      <c r="FFA23" s="125"/>
      <c r="FFB23" s="125"/>
      <c r="FFC23" s="125"/>
      <c r="FFD23" s="125"/>
      <c r="FFE23" s="125"/>
      <c r="FFF23" s="125"/>
      <c r="FFG23" s="125"/>
      <c r="FFH23" s="125"/>
      <c r="FFI23" s="125"/>
      <c r="FFJ23" s="125"/>
      <c r="FFK23" s="125"/>
      <c r="FFL23" s="125"/>
      <c r="FFM23" s="125"/>
      <c r="FFN23" s="125"/>
      <c r="FFO23" s="125"/>
      <c r="FFP23" s="125"/>
      <c r="FFQ23" s="125"/>
      <c r="FFR23" s="125"/>
      <c r="FFS23" s="125"/>
      <c r="FFT23" s="125"/>
      <c r="FFU23" s="125"/>
      <c r="FFV23" s="125"/>
      <c r="FFW23" s="125"/>
      <c r="FFX23" s="125"/>
      <c r="FFY23" s="125"/>
      <c r="FFZ23" s="125"/>
      <c r="FGA23" s="125"/>
      <c r="FGB23" s="125"/>
      <c r="FGC23" s="125"/>
      <c r="FGD23" s="125"/>
      <c r="FGE23" s="125"/>
      <c r="FGF23" s="125"/>
      <c r="FGG23" s="125"/>
      <c r="FGH23" s="125"/>
      <c r="FGI23" s="125"/>
      <c r="FGJ23" s="125"/>
      <c r="FGK23" s="125"/>
      <c r="FGL23" s="125"/>
      <c r="FGM23" s="125"/>
      <c r="FGN23" s="125"/>
      <c r="FGO23" s="125"/>
      <c r="FGP23" s="125"/>
      <c r="FGQ23" s="125"/>
      <c r="FGR23" s="125"/>
      <c r="FGS23" s="125"/>
      <c r="FGT23" s="125"/>
      <c r="FGU23" s="125"/>
      <c r="FGV23" s="125"/>
      <c r="FGW23" s="125"/>
      <c r="FGX23" s="125"/>
      <c r="FGY23" s="125"/>
      <c r="FGZ23" s="125"/>
      <c r="FHA23" s="125"/>
      <c r="FHB23" s="125"/>
      <c r="FHC23" s="125"/>
      <c r="FHD23" s="125"/>
      <c r="FHE23" s="125"/>
      <c r="FHF23" s="125"/>
      <c r="FHG23" s="125"/>
      <c r="FHH23" s="125"/>
      <c r="FHI23" s="125"/>
      <c r="FHJ23" s="125"/>
      <c r="FHK23" s="125"/>
      <c r="FHL23" s="125"/>
      <c r="FHM23" s="125"/>
      <c r="FHN23" s="125"/>
      <c r="FHO23" s="125"/>
      <c r="FHP23" s="125"/>
      <c r="FHQ23" s="125"/>
      <c r="FHR23" s="125"/>
      <c r="FHS23" s="125"/>
      <c r="FHT23" s="125"/>
      <c r="FHU23" s="125"/>
      <c r="FHV23" s="125"/>
      <c r="FHW23" s="125"/>
      <c r="FHX23" s="125"/>
      <c r="FHY23" s="125"/>
      <c r="FHZ23" s="125"/>
      <c r="FIA23" s="125"/>
      <c r="FIB23" s="125"/>
      <c r="FIC23" s="125"/>
      <c r="FID23" s="125"/>
      <c r="FIE23" s="125"/>
      <c r="FIF23" s="125"/>
      <c r="FIG23" s="125"/>
      <c r="FIH23" s="125"/>
      <c r="FII23" s="125"/>
      <c r="FIJ23" s="125"/>
      <c r="FIK23" s="125"/>
      <c r="FIL23" s="125"/>
      <c r="FIM23" s="125"/>
      <c r="FIN23" s="125"/>
      <c r="FIO23" s="125"/>
      <c r="FIP23" s="125"/>
      <c r="FIQ23" s="125"/>
      <c r="FIR23" s="125"/>
      <c r="FIS23" s="125"/>
      <c r="FIT23" s="125"/>
      <c r="FIU23" s="125"/>
      <c r="FIV23" s="125"/>
      <c r="FIW23" s="125"/>
      <c r="FIX23" s="125"/>
      <c r="FIY23" s="125"/>
      <c r="FIZ23" s="125"/>
      <c r="FJA23" s="125"/>
      <c r="FJB23" s="125"/>
      <c r="FJC23" s="125"/>
      <c r="FJD23" s="125"/>
      <c r="FJE23" s="125"/>
      <c r="FJF23" s="125"/>
      <c r="FJG23" s="125"/>
      <c r="FJH23" s="125"/>
      <c r="FJI23" s="125"/>
      <c r="FJJ23" s="125"/>
      <c r="FJK23" s="125"/>
      <c r="FJL23" s="125"/>
      <c r="FJM23" s="125"/>
      <c r="FJN23" s="125"/>
      <c r="FJO23" s="125"/>
      <c r="FJP23" s="125"/>
      <c r="FJQ23" s="125"/>
      <c r="FJR23" s="125"/>
      <c r="FJS23" s="125"/>
      <c r="FJT23" s="125"/>
      <c r="FJU23" s="125"/>
      <c r="FJV23" s="125"/>
      <c r="FJW23" s="125"/>
      <c r="FJX23" s="125"/>
      <c r="FJY23" s="125"/>
      <c r="FJZ23" s="125"/>
      <c r="FKA23" s="125"/>
      <c r="FKB23" s="125"/>
      <c r="FKC23" s="125"/>
      <c r="FKD23" s="125"/>
      <c r="FKE23" s="125"/>
      <c r="FKF23" s="125"/>
      <c r="FKG23" s="125"/>
      <c r="FKH23" s="125"/>
      <c r="FKI23" s="125"/>
      <c r="FKJ23" s="125"/>
      <c r="FKK23" s="125"/>
      <c r="FKL23" s="125"/>
      <c r="FKM23" s="125"/>
      <c r="FKN23" s="125"/>
      <c r="FKO23" s="125"/>
      <c r="FKP23" s="125"/>
      <c r="FKQ23" s="125"/>
      <c r="FKR23" s="125"/>
      <c r="FKS23" s="125"/>
      <c r="FKT23" s="125"/>
      <c r="FKU23" s="125"/>
      <c r="FKV23" s="125"/>
      <c r="FKW23" s="125"/>
      <c r="FKX23" s="125"/>
      <c r="FKY23" s="125"/>
      <c r="FKZ23" s="125"/>
      <c r="FLA23" s="125"/>
      <c r="FLB23" s="125"/>
      <c r="FLC23" s="125"/>
      <c r="FLD23" s="125"/>
      <c r="FLE23" s="125"/>
      <c r="FLF23" s="125"/>
      <c r="FLG23" s="125"/>
      <c r="FLH23" s="125"/>
      <c r="FLI23" s="125"/>
      <c r="FLJ23" s="125"/>
      <c r="FLK23" s="125"/>
      <c r="FLL23" s="125"/>
      <c r="FLM23" s="125"/>
      <c r="FLN23" s="125"/>
      <c r="FLO23" s="125"/>
      <c r="FLP23" s="125"/>
      <c r="FLQ23" s="125"/>
      <c r="FLR23" s="125"/>
      <c r="FLS23" s="125"/>
      <c r="FLT23" s="125"/>
      <c r="FLU23" s="125"/>
      <c r="FLV23" s="125"/>
      <c r="FLW23" s="125"/>
      <c r="FLX23" s="125"/>
      <c r="FLY23" s="125"/>
      <c r="FLZ23" s="125"/>
      <c r="FMA23" s="125"/>
      <c r="FMB23" s="125"/>
      <c r="FMC23" s="125"/>
      <c r="FMD23" s="125"/>
      <c r="FME23" s="125"/>
      <c r="FMF23" s="125"/>
      <c r="FMG23" s="125"/>
      <c r="FMH23" s="125"/>
      <c r="FMI23" s="125"/>
      <c r="FMJ23" s="125"/>
      <c r="FMK23" s="125"/>
      <c r="FML23" s="125"/>
      <c r="FMM23" s="125"/>
      <c r="FMN23" s="125"/>
      <c r="FMO23" s="125"/>
      <c r="FMP23" s="125"/>
      <c r="FMQ23" s="125"/>
      <c r="FMR23" s="125"/>
      <c r="FMS23" s="125"/>
      <c r="FMT23" s="125"/>
      <c r="FMU23" s="125"/>
      <c r="FMV23" s="125"/>
      <c r="FMW23" s="125"/>
      <c r="FMX23" s="125"/>
      <c r="FMY23" s="125"/>
      <c r="FMZ23" s="125"/>
      <c r="FNA23" s="125"/>
      <c r="FNB23" s="125"/>
      <c r="FNC23" s="125"/>
      <c r="FND23" s="125"/>
      <c r="FNE23" s="125"/>
      <c r="FNF23" s="125"/>
      <c r="FNG23" s="125"/>
      <c r="FNH23" s="125"/>
      <c r="FNI23" s="125"/>
      <c r="FNJ23" s="125"/>
      <c r="FNK23" s="125"/>
      <c r="FNL23" s="125"/>
      <c r="FNM23" s="125"/>
      <c r="FNN23" s="125"/>
      <c r="FNO23" s="125"/>
      <c r="FNP23" s="125"/>
      <c r="FNQ23" s="125"/>
      <c r="FNR23" s="125"/>
      <c r="FNS23" s="125"/>
      <c r="FNT23" s="125"/>
      <c r="FNU23" s="125"/>
      <c r="FNV23" s="125"/>
      <c r="FNW23" s="125"/>
      <c r="FNX23" s="125"/>
      <c r="FNY23" s="125"/>
      <c r="FNZ23" s="125"/>
      <c r="FOA23" s="125"/>
      <c r="FOB23" s="125"/>
      <c r="FOC23" s="125"/>
      <c r="FOD23" s="125"/>
      <c r="FOE23" s="125"/>
      <c r="FOF23" s="125"/>
      <c r="FOG23" s="125"/>
      <c r="FOH23" s="125"/>
      <c r="FOI23" s="125"/>
      <c r="FOJ23" s="125"/>
      <c r="FOK23" s="125"/>
      <c r="FOL23" s="125"/>
      <c r="FOM23" s="125"/>
      <c r="FON23" s="125"/>
      <c r="FOO23" s="125"/>
      <c r="FOP23" s="125"/>
      <c r="FOQ23" s="125"/>
      <c r="FOR23" s="125"/>
      <c r="FOS23" s="125"/>
      <c r="FOT23" s="125"/>
      <c r="FOU23" s="125"/>
      <c r="FOV23" s="125"/>
      <c r="FOW23" s="125"/>
      <c r="FOX23" s="125"/>
      <c r="FOY23" s="125"/>
      <c r="FOZ23" s="125"/>
      <c r="FPA23" s="125"/>
      <c r="FPB23" s="125"/>
      <c r="FPC23" s="125"/>
      <c r="FPD23" s="125"/>
      <c r="FPE23" s="125"/>
      <c r="FPF23" s="125"/>
      <c r="FPG23" s="125"/>
      <c r="FPH23" s="125"/>
      <c r="FPI23" s="125"/>
      <c r="FPJ23" s="125"/>
      <c r="FPK23" s="125"/>
      <c r="FPL23" s="125"/>
      <c r="FPM23" s="125"/>
      <c r="FPN23" s="125"/>
      <c r="FPO23" s="125"/>
      <c r="FPP23" s="125"/>
      <c r="FPQ23" s="125"/>
      <c r="FPR23" s="125"/>
      <c r="FPS23" s="125"/>
      <c r="FPT23" s="125"/>
      <c r="FPU23" s="125"/>
      <c r="FPV23" s="125"/>
      <c r="FPW23" s="125"/>
      <c r="FPX23" s="125"/>
      <c r="FPY23" s="125"/>
      <c r="FPZ23" s="125"/>
      <c r="FQA23" s="125"/>
      <c r="FQB23" s="125"/>
      <c r="FQC23" s="125"/>
      <c r="FQD23" s="125"/>
      <c r="FQE23" s="125"/>
      <c r="FQF23" s="125"/>
      <c r="FQG23" s="125"/>
      <c r="FQH23" s="125"/>
      <c r="FQI23" s="125"/>
      <c r="FQJ23" s="125"/>
      <c r="FQK23" s="125"/>
      <c r="FQL23" s="125"/>
      <c r="FQM23" s="125"/>
      <c r="FQN23" s="125"/>
      <c r="FQO23" s="125"/>
      <c r="FQP23" s="125"/>
      <c r="FQQ23" s="125"/>
      <c r="FQR23" s="125"/>
      <c r="FQS23" s="125"/>
      <c r="FQT23" s="125"/>
      <c r="FQU23" s="125"/>
      <c r="FQV23" s="125"/>
      <c r="FQW23" s="125"/>
      <c r="FQX23" s="125"/>
      <c r="FQY23" s="125"/>
      <c r="FQZ23" s="125"/>
      <c r="FRA23" s="125"/>
      <c r="FRB23" s="125"/>
      <c r="FRC23" s="125"/>
      <c r="FRD23" s="125"/>
      <c r="FRE23" s="125"/>
      <c r="FRF23" s="125"/>
      <c r="FRG23" s="125"/>
      <c r="FRH23" s="125"/>
      <c r="FRI23" s="125"/>
      <c r="FRJ23" s="125"/>
      <c r="FRK23" s="125"/>
      <c r="FRL23" s="125"/>
      <c r="FRM23" s="125"/>
      <c r="FRN23" s="125"/>
      <c r="FRO23" s="125"/>
      <c r="FRP23" s="125"/>
      <c r="FRQ23" s="125"/>
      <c r="FRR23" s="125"/>
      <c r="FRS23" s="125"/>
      <c r="FRT23" s="125"/>
      <c r="FRU23" s="125"/>
      <c r="FRV23" s="125"/>
      <c r="FRW23" s="125"/>
      <c r="FRX23" s="125"/>
      <c r="FRY23" s="125"/>
      <c r="FRZ23" s="125"/>
      <c r="FSA23" s="125"/>
      <c r="FSB23" s="125"/>
      <c r="FSC23" s="125"/>
      <c r="FSD23" s="125"/>
      <c r="FSE23" s="125"/>
      <c r="FSF23" s="125"/>
      <c r="FSG23" s="125"/>
      <c r="FSH23" s="125"/>
      <c r="FSI23" s="125"/>
      <c r="FSJ23" s="125"/>
      <c r="FSK23" s="125"/>
      <c r="FSL23" s="125"/>
      <c r="FSM23" s="125"/>
      <c r="FSN23" s="125"/>
      <c r="FSO23" s="125"/>
      <c r="FSP23" s="125"/>
      <c r="FSQ23" s="125"/>
      <c r="FSR23" s="125"/>
      <c r="FSS23" s="125"/>
      <c r="FST23" s="125"/>
      <c r="FSU23" s="125"/>
      <c r="FSV23" s="125"/>
      <c r="FSW23" s="125"/>
      <c r="FSX23" s="125"/>
      <c r="FSY23" s="125"/>
      <c r="FSZ23" s="125"/>
      <c r="FTA23" s="125"/>
      <c r="FTB23" s="125"/>
      <c r="FTC23" s="125"/>
      <c r="FTD23" s="125"/>
      <c r="FTE23" s="125"/>
      <c r="FTF23" s="125"/>
      <c r="FTG23" s="125"/>
      <c r="FTH23" s="125"/>
      <c r="FTI23" s="125"/>
      <c r="FTJ23" s="125"/>
      <c r="FTK23" s="125"/>
      <c r="FTL23" s="125"/>
      <c r="FTM23" s="125"/>
      <c r="FTN23" s="125"/>
      <c r="FTO23" s="125"/>
      <c r="FTP23" s="125"/>
      <c r="FTQ23" s="125"/>
      <c r="FTR23" s="125"/>
      <c r="FTS23" s="125"/>
      <c r="FTT23" s="125"/>
      <c r="FTU23" s="125"/>
      <c r="FTV23" s="125"/>
      <c r="FTW23" s="125"/>
      <c r="FTX23" s="125"/>
      <c r="FTY23" s="125"/>
      <c r="FTZ23" s="125"/>
      <c r="FUA23" s="125"/>
      <c r="FUB23" s="125"/>
      <c r="FUC23" s="125"/>
      <c r="FUD23" s="125"/>
      <c r="FUE23" s="125"/>
      <c r="FUF23" s="125"/>
      <c r="FUG23" s="125"/>
      <c r="FUH23" s="125"/>
      <c r="FUI23" s="125"/>
      <c r="FUJ23" s="125"/>
      <c r="FUK23" s="125"/>
      <c r="FUL23" s="125"/>
      <c r="FUM23" s="125"/>
      <c r="FUN23" s="125"/>
      <c r="FUO23" s="125"/>
      <c r="FUP23" s="125"/>
      <c r="FUQ23" s="125"/>
      <c r="FUR23" s="125"/>
      <c r="FUS23" s="125"/>
      <c r="FUT23" s="125"/>
      <c r="FUU23" s="125"/>
      <c r="FUV23" s="125"/>
      <c r="FUW23" s="125"/>
      <c r="FUX23" s="125"/>
      <c r="FUY23" s="125"/>
      <c r="FUZ23" s="125"/>
      <c r="FVA23" s="125"/>
      <c r="FVB23" s="125"/>
      <c r="FVC23" s="125"/>
      <c r="FVD23" s="125"/>
      <c r="FVE23" s="125"/>
      <c r="FVF23" s="125"/>
      <c r="FVG23" s="125"/>
      <c r="FVH23" s="125"/>
      <c r="FVI23" s="125"/>
      <c r="FVJ23" s="125"/>
      <c r="FVK23" s="125"/>
      <c r="FVL23" s="125"/>
      <c r="FVM23" s="125"/>
      <c r="FVN23" s="125"/>
      <c r="FVO23" s="125"/>
      <c r="FVP23" s="125"/>
      <c r="FVQ23" s="125"/>
      <c r="FVR23" s="125"/>
      <c r="FVS23" s="125"/>
      <c r="FVT23" s="125"/>
      <c r="FVU23" s="125"/>
      <c r="FVV23" s="125"/>
      <c r="FVW23" s="125"/>
      <c r="FVX23" s="125"/>
      <c r="FVY23" s="125"/>
      <c r="FVZ23" s="125"/>
      <c r="FWA23" s="125"/>
      <c r="FWB23" s="125"/>
      <c r="FWC23" s="125"/>
      <c r="FWD23" s="125"/>
      <c r="FWE23" s="125"/>
      <c r="FWF23" s="125"/>
      <c r="FWG23" s="125"/>
      <c r="FWH23" s="125"/>
      <c r="FWI23" s="125"/>
      <c r="FWJ23" s="125"/>
      <c r="FWK23" s="125"/>
      <c r="FWL23" s="125"/>
      <c r="FWM23" s="125"/>
      <c r="FWN23" s="125"/>
      <c r="FWO23" s="125"/>
      <c r="FWP23" s="125"/>
      <c r="FWQ23" s="125"/>
      <c r="FWR23" s="125"/>
      <c r="FWS23" s="125"/>
      <c r="FWT23" s="125"/>
      <c r="FWU23" s="125"/>
      <c r="FWV23" s="125"/>
      <c r="FWW23" s="125"/>
      <c r="FWX23" s="125"/>
      <c r="FWY23" s="125"/>
      <c r="FWZ23" s="125"/>
      <c r="FXA23" s="125"/>
      <c r="FXB23" s="125"/>
      <c r="FXC23" s="125"/>
      <c r="FXD23" s="125"/>
      <c r="FXE23" s="125"/>
      <c r="FXF23" s="125"/>
      <c r="FXG23" s="125"/>
      <c r="FXH23" s="125"/>
      <c r="FXI23" s="125"/>
      <c r="FXJ23" s="125"/>
      <c r="FXK23" s="125"/>
      <c r="FXL23" s="125"/>
      <c r="FXM23" s="125"/>
      <c r="FXN23" s="125"/>
      <c r="FXO23" s="125"/>
      <c r="FXP23" s="125"/>
      <c r="FXQ23" s="125"/>
      <c r="FXR23" s="125"/>
      <c r="FXS23" s="125"/>
      <c r="FXT23" s="125"/>
      <c r="FXU23" s="125"/>
      <c r="FXV23" s="125"/>
      <c r="FXW23" s="125"/>
      <c r="FXX23" s="125"/>
      <c r="FXY23" s="125"/>
      <c r="FXZ23" s="125"/>
      <c r="FYA23" s="125"/>
      <c r="FYB23" s="125"/>
      <c r="FYC23" s="125"/>
      <c r="FYD23" s="125"/>
      <c r="FYE23" s="125"/>
      <c r="FYF23" s="125"/>
      <c r="FYG23" s="125"/>
      <c r="FYH23" s="125"/>
      <c r="FYI23" s="125"/>
      <c r="FYJ23" s="125"/>
      <c r="FYK23" s="125"/>
      <c r="FYL23" s="125"/>
      <c r="FYM23" s="125"/>
      <c r="FYN23" s="125"/>
      <c r="FYO23" s="125"/>
      <c r="FYP23" s="125"/>
      <c r="FYQ23" s="125"/>
      <c r="FYR23" s="125"/>
      <c r="FYS23" s="125"/>
      <c r="FYT23" s="125"/>
      <c r="FYU23" s="125"/>
      <c r="FYV23" s="125"/>
      <c r="FYW23" s="125"/>
      <c r="FYX23" s="125"/>
      <c r="FYY23" s="125"/>
      <c r="FYZ23" s="125"/>
      <c r="FZA23" s="125"/>
      <c r="FZB23" s="125"/>
      <c r="FZC23" s="125"/>
      <c r="FZD23" s="125"/>
      <c r="FZE23" s="125"/>
      <c r="FZF23" s="125"/>
      <c r="FZG23" s="125"/>
      <c r="FZH23" s="125"/>
      <c r="FZI23" s="125"/>
      <c r="FZJ23" s="125"/>
      <c r="FZK23" s="125"/>
      <c r="FZL23" s="125"/>
      <c r="FZM23" s="125"/>
      <c r="FZN23" s="125"/>
      <c r="FZO23" s="125"/>
      <c r="FZP23" s="125"/>
      <c r="FZQ23" s="125"/>
      <c r="FZR23" s="125"/>
      <c r="FZS23" s="125"/>
      <c r="FZT23" s="125"/>
      <c r="FZU23" s="125"/>
      <c r="FZV23" s="125"/>
      <c r="FZW23" s="125"/>
      <c r="FZX23" s="125"/>
      <c r="FZY23" s="125"/>
      <c r="FZZ23" s="125"/>
      <c r="GAA23" s="125"/>
      <c r="GAB23" s="125"/>
      <c r="GAC23" s="125"/>
      <c r="GAD23" s="125"/>
      <c r="GAE23" s="125"/>
      <c r="GAF23" s="125"/>
      <c r="GAG23" s="125"/>
      <c r="GAH23" s="125"/>
      <c r="GAI23" s="125"/>
      <c r="GAJ23" s="125"/>
      <c r="GAK23" s="125"/>
      <c r="GAL23" s="125"/>
      <c r="GAM23" s="125"/>
      <c r="GAN23" s="125"/>
      <c r="GAO23" s="125"/>
      <c r="GAP23" s="125"/>
      <c r="GAQ23" s="125"/>
      <c r="GAR23" s="125"/>
      <c r="GAS23" s="125"/>
      <c r="GAT23" s="125"/>
      <c r="GAU23" s="125"/>
      <c r="GAV23" s="125"/>
      <c r="GAW23" s="125"/>
      <c r="GAX23" s="125"/>
      <c r="GAY23" s="125"/>
      <c r="GAZ23" s="125"/>
      <c r="GBA23" s="125"/>
      <c r="GBB23" s="125"/>
      <c r="GBC23" s="125"/>
      <c r="GBD23" s="125"/>
      <c r="GBE23" s="125"/>
      <c r="GBF23" s="125"/>
      <c r="GBG23" s="125"/>
      <c r="GBH23" s="125"/>
      <c r="GBI23" s="125"/>
      <c r="GBJ23" s="125"/>
      <c r="GBK23" s="125"/>
      <c r="GBL23" s="125"/>
      <c r="GBM23" s="125"/>
      <c r="GBN23" s="125"/>
      <c r="GBO23" s="125"/>
      <c r="GBP23" s="125"/>
      <c r="GBQ23" s="125"/>
      <c r="GBR23" s="125"/>
      <c r="GBS23" s="125"/>
      <c r="GBT23" s="125"/>
      <c r="GBU23" s="125"/>
      <c r="GBV23" s="125"/>
      <c r="GBW23" s="125"/>
      <c r="GBX23" s="125"/>
      <c r="GBY23" s="125"/>
      <c r="GBZ23" s="125"/>
      <c r="GCA23" s="125"/>
      <c r="GCB23" s="125"/>
      <c r="GCC23" s="125"/>
      <c r="GCD23" s="125"/>
      <c r="GCE23" s="125"/>
      <c r="GCF23" s="125"/>
      <c r="GCG23" s="125"/>
      <c r="GCH23" s="125"/>
      <c r="GCI23" s="125"/>
      <c r="GCJ23" s="125"/>
      <c r="GCK23" s="125"/>
      <c r="GCL23" s="125"/>
      <c r="GCM23" s="125"/>
      <c r="GCN23" s="125"/>
      <c r="GCO23" s="125"/>
      <c r="GCP23" s="125"/>
      <c r="GCQ23" s="125"/>
      <c r="GCR23" s="125"/>
      <c r="GCS23" s="125"/>
      <c r="GCT23" s="125"/>
      <c r="GCU23" s="125"/>
      <c r="GCV23" s="125"/>
      <c r="GCW23" s="125"/>
      <c r="GCX23" s="125"/>
      <c r="GCY23" s="125"/>
      <c r="GCZ23" s="125"/>
      <c r="GDA23" s="125"/>
      <c r="GDB23" s="125"/>
      <c r="GDC23" s="125"/>
      <c r="GDD23" s="125"/>
      <c r="GDE23" s="125"/>
      <c r="GDF23" s="125"/>
      <c r="GDG23" s="125"/>
      <c r="GDH23" s="125"/>
      <c r="GDI23" s="125"/>
      <c r="GDJ23" s="125"/>
      <c r="GDK23" s="125"/>
      <c r="GDL23" s="125"/>
      <c r="GDM23" s="125"/>
      <c r="GDN23" s="125"/>
      <c r="GDO23" s="125"/>
      <c r="GDP23" s="125"/>
      <c r="GDQ23" s="125"/>
      <c r="GDR23" s="125"/>
      <c r="GDS23" s="125"/>
      <c r="GDT23" s="125"/>
      <c r="GDU23" s="125"/>
      <c r="GDV23" s="125"/>
      <c r="GDW23" s="125"/>
      <c r="GDX23" s="125"/>
      <c r="GDY23" s="125"/>
      <c r="GDZ23" s="125"/>
      <c r="GEA23" s="125"/>
      <c r="GEB23" s="125"/>
      <c r="GEC23" s="125"/>
      <c r="GED23" s="125"/>
      <c r="GEE23" s="125"/>
      <c r="GEF23" s="125"/>
      <c r="GEG23" s="125"/>
      <c r="GEH23" s="125"/>
      <c r="GEI23" s="125"/>
      <c r="GEJ23" s="125"/>
      <c r="GEK23" s="125"/>
      <c r="GEL23" s="125"/>
      <c r="GEM23" s="125"/>
      <c r="GEN23" s="125"/>
      <c r="GEO23" s="125"/>
      <c r="GEP23" s="125"/>
      <c r="GEQ23" s="125"/>
      <c r="GER23" s="125"/>
      <c r="GES23" s="125"/>
      <c r="GET23" s="125"/>
      <c r="GEU23" s="125"/>
      <c r="GEV23" s="125"/>
      <c r="GEW23" s="125"/>
      <c r="GEX23" s="125"/>
      <c r="GEY23" s="125"/>
      <c r="GEZ23" s="125"/>
      <c r="GFA23" s="125"/>
      <c r="GFB23" s="125"/>
      <c r="GFC23" s="125"/>
      <c r="GFD23" s="125"/>
      <c r="GFE23" s="125"/>
      <c r="GFF23" s="125"/>
      <c r="GFG23" s="125"/>
      <c r="GFH23" s="125"/>
      <c r="GFI23" s="125"/>
      <c r="GFJ23" s="125"/>
      <c r="GFK23" s="125"/>
      <c r="GFL23" s="125"/>
      <c r="GFM23" s="125"/>
      <c r="GFN23" s="125"/>
      <c r="GFO23" s="125"/>
      <c r="GFP23" s="125"/>
      <c r="GFQ23" s="125"/>
      <c r="GFR23" s="125"/>
      <c r="GFS23" s="125"/>
      <c r="GFT23" s="125"/>
      <c r="GFU23" s="125"/>
      <c r="GFV23" s="125"/>
      <c r="GFW23" s="125"/>
      <c r="GFX23" s="125"/>
      <c r="GFY23" s="125"/>
      <c r="GFZ23" s="125"/>
      <c r="GGA23" s="125"/>
      <c r="GGB23" s="125"/>
      <c r="GGC23" s="125"/>
      <c r="GGD23" s="125"/>
      <c r="GGE23" s="125"/>
      <c r="GGF23" s="125"/>
      <c r="GGG23" s="125"/>
      <c r="GGH23" s="125"/>
      <c r="GGI23" s="125"/>
      <c r="GGJ23" s="125"/>
      <c r="GGK23" s="125"/>
      <c r="GGL23" s="125"/>
      <c r="GGM23" s="125"/>
      <c r="GGN23" s="125"/>
      <c r="GGO23" s="125"/>
      <c r="GGP23" s="125"/>
      <c r="GGQ23" s="125"/>
      <c r="GGR23" s="125"/>
      <c r="GGS23" s="125"/>
      <c r="GGT23" s="125"/>
      <c r="GGU23" s="125"/>
      <c r="GGV23" s="125"/>
      <c r="GGW23" s="125"/>
      <c r="GGX23" s="125"/>
      <c r="GGY23" s="125"/>
      <c r="GGZ23" s="125"/>
      <c r="GHA23" s="125"/>
      <c r="GHB23" s="125"/>
      <c r="GHC23" s="125"/>
      <c r="GHD23" s="125"/>
      <c r="GHE23" s="125"/>
      <c r="GHF23" s="125"/>
      <c r="GHG23" s="125"/>
      <c r="GHH23" s="125"/>
      <c r="GHI23" s="125"/>
      <c r="GHJ23" s="125"/>
      <c r="GHK23" s="125"/>
      <c r="GHL23" s="125"/>
      <c r="GHM23" s="125"/>
      <c r="GHN23" s="125"/>
      <c r="GHO23" s="125"/>
      <c r="GHP23" s="125"/>
      <c r="GHQ23" s="125"/>
      <c r="GHR23" s="125"/>
      <c r="GHS23" s="125"/>
      <c r="GHT23" s="125"/>
      <c r="GHU23" s="125"/>
      <c r="GHV23" s="125"/>
      <c r="GHW23" s="125"/>
      <c r="GHX23" s="125"/>
      <c r="GHY23" s="125"/>
      <c r="GHZ23" s="125"/>
      <c r="GIA23" s="125"/>
      <c r="GIB23" s="125"/>
      <c r="GIC23" s="125"/>
      <c r="GID23" s="125"/>
      <c r="GIE23" s="125"/>
      <c r="GIF23" s="125"/>
      <c r="GIG23" s="125"/>
      <c r="GIH23" s="125"/>
      <c r="GII23" s="125"/>
      <c r="GIJ23" s="125"/>
      <c r="GIK23" s="125"/>
      <c r="GIL23" s="125"/>
      <c r="GIM23" s="125"/>
      <c r="GIN23" s="125"/>
      <c r="GIO23" s="125"/>
      <c r="GIP23" s="125"/>
      <c r="GIQ23" s="125"/>
      <c r="GIR23" s="125"/>
      <c r="GIS23" s="125"/>
      <c r="GIT23" s="125"/>
      <c r="GIU23" s="125"/>
      <c r="GIV23" s="125"/>
      <c r="GIW23" s="125"/>
      <c r="GIX23" s="125"/>
      <c r="GIY23" s="125"/>
      <c r="GIZ23" s="125"/>
      <c r="GJA23" s="125"/>
      <c r="GJB23" s="125"/>
      <c r="GJC23" s="125"/>
      <c r="GJD23" s="125"/>
      <c r="GJE23" s="125"/>
      <c r="GJF23" s="125"/>
      <c r="GJG23" s="125"/>
      <c r="GJH23" s="125"/>
      <c r="GJI23" s="125"/>
      <c r="GJJ23" s="125"/>
      <c r="GJK23" s="125"/>
      <c r="GJL23" s="125"/>
      <c r="GJM23" s="125"/>
      <c r="GJN23" s="125"/>
      <c r="GJO23" s="125"/>
      <c r="GJP23" s="125"/>
      <c r="GJQ23" s="125"/>
      <c r="GJR23" s="125"/>
      <c r="GJS23" s="125"/>
      <c r="GJT23" s="125"/>
      <c r="GJU23" s="125"/>
      <c r="GJV23" s="125"/>
      <c r="GJW23" s="125"/>
      <c r="GJX23" s="125"/>
      <c r="GJY23" s="125"/>
      <c r="GJZ23" s="125"/>
      <c r="GKA23" s="125"/>
      <c r="GKB23" s="125"/>
      <c r="GKC23" s="125"/>
      <c r="GKD23" s="125"/>
      <c r="GKE23" s="125"/>
      <c r="GKF23" s="125"/>
      <c r="GKG23" s="125"/>
      <c r="GKH23" s="125"/>
      <c r="GKI23" s="125"/>
      <c r="GKJ23" s="125"/>
      <c r="GKK23" s="125"/>
      <c r="GKL23" s="125"/>
      <c r="GKM23" s="125"/>
      <c r="GKN23" s="125"/>
      <c r="GKO23" s="125"/>
      <c r="GKP23" s="125"/>
      <c r="GKQ23" s="125"/>
      <c r="GKR23" s="125"/>
      <c r="GKS23" s="125"/>
      <c r="GKT23" s="125"/>
      <c r="GKU23" s="125"/>
      <c r="GKV23" s="125"/>
      <c r="GKW23" s="125"/>
      <c r="GKX23" s="125"/>
      <c r="GKY23" s="125"/>
      <c r="GKZ23" s="125"/>
      <c r="GLA23" s="125"/>
      <c r="GLB23" s="125"/>
      <c r="GLC23" s="125"/>
      <c r="GLD23" s="125"/>
      <c r="GLE23" s="125"/>
      <c r="GLF23" s="125"/>
      <c r="GLG23" s="125"/>
      <c r="GLH23" s="125"/>
      <c r="GLI23" s="125"/>
      <c r="GLJ23" s="125"/>
      <c r="GLK23" s="125"/>
      <c r="GLL23" s="125"/>
      <c r="GLM23" s="125"/>
      <c r="GLN23" s="125"/>
      <c r="GLO23" s="125"/>
      <c r="GLP23" s="125"/>
      <c r="GLQ23" s="125"/>
      <c r="GLR23" s="125"/>
      <c r="GLS23" s="125"/>
      <c r="GLT23" s="125"/>
      <c r="GLU23" s="125"/>
      <c r="GLV23" s="125"/>
      <c r="GLW23" s="125"/>
      <c r="GLX23" s="125"/>
      <c r="GLY23" s="125"/>
      <c r="GLZ23" s="125"/>
      <c r="GMA23" s="125"/>
      <c r="GMB23" s="125"/>
      <c r="GMC23" s="125"/>
      <c r="GMD23" s="125"/>
      <c r="GME23" s="125"/>
      <c r="GMF23" s="125"/>
      <c r="GMG23" s="125"/>
      <c r="GMH23" s="125"/>
      <c r="GMI23" s="125"/>
      <c r="GMJ23" s="125"/>
      <c r="GMK23" s="125"/>
      <c r="GML23" s="125"/>
      <c r="GMM23" s="125"/>
      <c r="GMN23" s="125"/>
      <c r="GMO23" s="125"/>
      <c r="GMP23" s="125"/>
      <c r="GMQ23" s="125"/>
      <c r="GMR23" s="125"/>
      <c r="GMS23" s="125"/>
      <c r="GMT23" s="125"/>
      <c r="GMU23" s="125"/>
      <c r="GMV23" s="125"/>
      <c r="GMW23" s="125"/>
      <c r="GMX23" s="125"/>
      <c r="GMY23" s="125"/>
      <c r="GMZ23" s="125"/>
      <c r="GNA23" s="125"/>
      <c r="GNB23" s="125"/>
      <c r="GNC23" s="125"/>
      <c r="GND23" s="125"/>
      <c r="GNE23" s="125"/>
      <c r="GNF23" s="125"/>
      <c r="GNG23" s="125"/>
      <c r="GNH23" s="125"/>
      <c r="GNI23" s="125"/>
      <c r="GNJ23" s="125"/>
      <c r="GNK23" s="125"/>
      <c r="GNL23" s="125"/>
      <c r="GNM23" s="125"/>
      <c r="GNN23" s="125"/>
      <c r="GNO23" s="125"/>
      <c r="GNP23" s="125"/>
      <c r="GNQ23" s="125"/>
      <c r="GNR23" s="125"/>
      <c r="GNS23" s="125"/>
      <c r="GNT23" s="125"/>
      <c r="GNU23" s="125"/>
      <c r="GNV23" s="125"/>
      <c r="GNW23" s="125"/>
      <c r="GNX23" s="125"/>
      <c r="GNY23" s="125"/>
      <c r="GNZ23" s="125"/>
      <c r="GOA23" s="125"/>
      <c r="GOB23" s="125"/>
      <c r="GOC23" s="125"/>
      <c r="GOD23" s="125"/>
      <c r="GOE23" s="125"/>
      <c r="GOF23" s="125"/>
      <c r="GOG23" s="125"/>
      <c r="GOH23" s="125"/>
      <c r="GOI23" s="125"/>
      <c r="GOJ23" s="125"/>
      <c r="GOK23" s="125"/>
      <c r="GOL23" s="125"/>
      <c r="GOM23" s="125"/>
      <c r="GON23" s="125"/>
      <c r="GOO23" s="125"/>
      <c r="GOP23" s="125"/>
      <c r="GOQ23" s="125"/>
      <c r="GOR23" s="125"/>
      <c r="GOS23" s="125"/>
      <c r="GOT23" s="125"/>
      <c r="GOU23" s="125"/>
      <c r="GOV23" s="125"/>
      <c r="GOW23" s="125"/>
      <c r="GOX23" s="125"/>
      <c r="GOY23" s="125"/>
      <c r="GOZ23" s="125"/>
      <c r="GPA23" s="125"/>
      <c r="GPB23" s="125"/>
      <c r="GPC23" s="125"/>
      <c r="GPD23" s="125"/>
      <c r="GPE23" s="125"/>
      <c r="GPF23" s="125"/>
      <c r="GPG23" s="125"/>
      <c r="GPH23" s="125"/>
      <c r="GPI23" s="125"/>
      <c r="GPJ23" s="125"/>
      <c r="GPK23" s="125"/>
      <c r="GPL23" s="125"/>
      <c r="GPM23" s="125"/>
      <c r="GPN23" s="125"/>
      <c r="GPO23" s="125"/>
      <c r="GPP23" s="125"/>
      <c r="GPQ23" s="125"/>
      <c r="GPR23" s="125"/>
      <c r="GPS23" s="125"/>
      <c r="GPT23" s="125"/>
      <c r="GPU23" s="125"/>
      <c r="GPV23" s="125"/>
      <c r="GPW23" s="125"/>
      <c r="GPX23" s="125"/>
      <c r="GPY23" s="125"/>
      <c r="GPZ23" s="125"/>
      <c r="GQA23" s="125"/>
      <c r="GQB23" s="125"/>
      <c r="GQC23" s="125"/>
      <c r="GQD23" s="125"/>
      <c r="GQE23" s="125"/>
      <c r="GQF23" s="125"/>
      <c r="GQG23" s="125"/>
      <c r="GQH23" s="125"/>
      <c r="GQI23" s="125"/>
      <c r="GQJ23" s="125"/>
      <c r="GQK23" s="125"/>
      <c r="GQL23" s="125"/>
      <c r="GQM23" s="125"/>
      <c r="GQN23" s="125"/>
      <c r="GQO23" s="125"/>
      <c r="GQP23" s="125"/>
      <c r="GQQ23" s="125"/>
      <c r="GQR23" s="125"/>
      <c r="GQS23" s="125"/>
      <c r="GQT23" s="125"/>
      <c r="GQU23" s="125"/>
      <c r="GQV23" s="125"/>
      <c r="GQW23" s="125"/>
      <c r="GQX23" s="125"/>
      <c r="GQY23" s="125"/>
      <c r="GQZ23" s="125"/>
      <c r="GRA23" s="125"/>
      <c r="GRB23" s="125"/>
      <c r="GRC23" s="125"/>
      <c r="GRD23" s="125"/>
      <c r="GRE23" s="125"/>
      <c r="GRF23" s="125"/>
      <c r="GRG23" s="125"/>
      <c r="GRH23" s="125"/>
      <c r="GRI23" s="125"/>
      <c r="GRJ23" s="125"/>
      <c r="GRK23" s="125"/>
      <c r="GRL23" s="125"/>
      <c r="GRM23" s="125"/>
      <c r="GRN23" s="125"/>
      <c r="GRO23" s="125"/>
      <c r="GRP23" s="125"/>
      <c r="GRQ23" s="125"/>
      <c r="GRR23" s="125"/>
      <c r="GRS23" s="125"/>
      <c r="GRT23" s="125"/>
      <c r="GRU23" s="125"/>
      <c r="GRV23" s="125"/>
      <c r="GRW23" s="125"/>
      <c r="GRX23" s="125"/>
      <c r="GRY23" s="125"/>
      <c r="GRZ23" s="125"/>
      <c r="GSA23" s="125"/>
      <c r="GSB23" s="125"/>
      <c r="GSC23" s="125"/>
      <c r="GSD23" s="125"/>
      <c r="GSE23" s="125"/>
      <c r="GSF23" s="125"/>
      <c r="GSG23" s="125"/>
      <c r="GSH23" s="125"/>
      <c r="GSI23" s="125"/>
      <c r="GSJ23" s="125"/>
      <c r="GSK23" s="125"/>
      <c r="GSL23" s="125"/>
      <c r="GSM23" s="125"/>
      <c r="GSN23" s="125"/>
      <c r="GSO23" s="125"/>
      <c r="GSP23" s="125"/>
      <c r="GSQ23" s="125"/>
      <c r="GSR23" s="125"/>
      <c r="GSS23" s="125"/>
      <c r="GST23" s="125"/>
      <c r="GSU23" s="125"/>
      <c r="GSV23" s="125"/>
      <c r="GSW23" s="125"/>
      <c r="GSX23" s="125"/>
      <c r="GSY23" s="125"/>
      <c r="GSZ23" s="125"/>
      <c r="GTA23" s="125"/>
      <c r="GTB23" s="125"/>
      <c r="GTC23" s="125"/>
      <c r="GTD23" s="125"/>
      <c r="GTE23" s="125"/>
      <c r="GTF23" s="125"/>
      <c r="GTG23" s="125"/>
      <c r="GTH23" s="125"/>
      <c r="GTI23" s="125"/>
      <c r="GTJ23" s="125"/>
      <c r="GTK23" s="125"/>
      <c r="GTL23" s="125"/>
      <c r="GTM23" s="125"/>
      <c r="GTN23" s="125"/>
      <c r="GTO23" s="125"/>
      <c r="GTP23" s="125"/>
      <c r="GTQ23" s="125"/>
      <c r="GTR23" s="125"/>
      <c r="GTS23" s="125"/>
      <c r="GTT23" s="125"/>
      <c r="GTU23" s="125"/>
      <c r="GTV23" s="125"/>
      <c r="GTW23" s="125"/>
      <c r="GTX23" s="125"/>
      <c r="GTY23" s="125"/>
      <c r="GTZ23" s="125"/>
      <c r="GUA23" s="125"/>
      <c r="GUB23" s="125"/>
      <c r="GUC23" s="125"/>
      <c r="GUD23" s="125"/>
      <c r="GUE23" s="125"/>
      <c r="GUF23" s="125"/>
      <c r="GUG23" s="125"/>
      <c r="GUH23" s="125"/>
      <c r="GUI23" s="125"/>
      <c r="GUJ23" s="125"/>
      <c r="GUK23" s="125"/>
      <c r="GUL23" s="125"/>
      <c r="GUM23" s="125"/>
      <c r="GUN23" s="125"/>
      <c r="GUO23" s="125"/>
      <c r="GUP23" s="125"/>
      <c r="GUQ23" s="125"/>
      <c r="GUR23" s="125"/>
      <c r="GUS23" s="125"/>
      <c r="GUT23" s="125"/>
      <c r="GUU23" s="125"/>
      <c r="GUV23" s="125"/>
      <c r="GUW23" s="125"/>
      <c r="GUX23" s="125"/>
      <c r="GUY23" s="125"/>
      <c r="GUZ23" s="125"/>
      <c r="GVA23" s="125"/>
      <c r="GVB23" s="125"/>
      <c r="GVC23" s="125"/>
      <c r="GVD23" s="125"/>
      <c r="GVE23" s="125"/>
      <c r="GVF23" s="125"/>
      <c r="GVG23" s="125"/>
      <c r="GVH23" s="125"/>
      <c r="GVI23" s="125"/>
      <c r="GVJ23" s="125"/>
      <c r="GVK23" s="125"/>
      <c r="GVL23" s="125"/>
      <c r="GVM23" s="125"/>
      <c r="GVN23" s="125"/>
      <c r="GVO23" s="125"/>
      <c r="GVP23" s="125"/>
      <c r="GVQ23" s="125"/>
      <c r="GVR23" s="125"/>
      <c r="GVS23" s="125"/>
      <c r="GVT23" s="125"/>
      <c r="GVU23" s="125"/>
      <c r="GVV23" s="125"/>
      <c r="GVW23" s="125"/>
      <c r="GVX23" s="125"/>
      <c r="GVY23" s="125"/>
      <c r="GVZ23" s="125"/>
      <c r="GWA23" s="125"/>
      <c r="GWB23" s="125"/>
      <c r="GWC23" s="125"/>
      <c r="GWD23" s="125"/>
      <c r="GWE23" s="125"/>
      <c r="GWF23" s="125"/>
      <c r="GWG23" s="125"/>
      <c r="GWH23" s="125"/>
      <c r="GWI23" s="125"/>
      <c r="GWJ23" s="125"/>
      <c r="GWK23" s="125"/>
      <c r="GWL23" s="125"/>
      <c r="GWM23" s="125"/>
      <c r="GWN23" s="125"/>
      <c r="GWO23" s="125"/>
      <c r="GWP23" s="125"/>
      <c r="GWQ23" s="125"/>
      <c r="GWR23" s="125"/>
      <c r="GWS23" s="125"/>
      <c r="GWT23" s="125"/>
      <c r="GWU23" s="125"/>
      <c r="GWV23" s="125"/>
      <c r="GWW23" s="125"/>
      <c r="GWX23" s="125"/>
      <c r="GWY23" s="125"/>
      <c r="GWZ23" s="125"/>
      <c r="GXA23" s="125"/>
      <c r="GXB23" s="125"/>
      <c r="GXC23" s="125"/>
      <c r="GXD23" s="125"/>
      <c r="GXE23" s="125"/>
      <c r="GXF23" s="125"/>
      <c r="GXG23" s="125"/>
      <c r="GXH23" s="125"/>
      <c r="GXI23" s="125"/>
      <c r="GXJ23" s="125"/>
      <c r="GXK23" s="125"/>
      <c r="GXL23" s="125"/>
      <c r="GXM23" s="125"/>
      <c r="GXN23" s="125"/>
      <c r="GXO23" s="125"/>
      <c r="GXP23" s="125"/>
      <c r="GXQ23" s="125"/>
      <c r="GXR23" s="125"/>
      <c r="GXS23" s="125"/>
      <c r="GXT23" s="125"/>
      <c r="GXU23" s="125"/>
      <c r="GXV23" s="125"/>
      <c r="GXW23" s="125"/>
      <c r="GXX23" s="125"/>
      <c r="GXY23" s="125"/>
      <c r="GXZ23" s="125"/>
      <c r="GYA23" s="125"/>
      <c r="GYB23" s="125"/>
      <c r="GYC23" s="125"/>
      <c r="GYD23" s="125"/>
      <c r="GYE23" s="125"/>
      <c r="GYF23" s="125"/>
      <c r="GYG23" s="125"/>
      <c r="GYH23" s="125"/>
      <c r="GYI23" s="125"/>
      <c r="GYJ23" s="125"/>
      <c r="GYK23" s="125"/>
      <c r="GYL23" s="125"/>
      <c r="GYM23" s="125"/>
      <c r="GYN23" s="125"/>
      <c r="GYO23" s="125"/>
      <c r="GYP23" s="125"/>
      <c r="GYQ23" s="125"/>
      <c r="GYR23" s="125"/>
      <c r="GYS23" s="125"/>
      <c r="GYT23" s="125"/>
      <c r="GYU23" s="125"/>
      <c r="GYV23" s="125"/>
      <c r="GYW23" s="125"/>
      <c r="GYX23" s="125"/>
      <c r="GYY23" s="125"/>
      <c r="GYZ23" s="125"/>
      <c r="GZA23" s="125"/>
      <c r="GZB23" s="125"/>
      <c r="GZC23" s="125"/>
      <c r="GZD23" s="125"/>
      <c r="GZE23" s="125"/>
      <c r="GZF23" s="125"/>
      <c r="GZG23" s="125"/>
      <c r="GZH23" s="125"/>
      <c r="GZI23" s="125"/>
      <c r="GZJ23" s="125"/>
      <c r="GZK23" s="125"/>
      <c r="GZL23" s="125"/>
      <c r="GZM23" s="125"/>
      <c r="GZN23" s="125"/>
      <c r="GZO23" s="125"/>
      <c r="GZP23" s="125"/>
      <c r="GZQ23" s="125"/>
      <c r="GZR23" s="125"/>
      <c r="GZS23" s="125"/>
      <c r="GZT23" s="125"/>
      <c r="GZU23" s="125"/>
      <c r="GZV23" s="125"/>
      <c r="GZW23" s="125"/>
      <c r="GZX23" s="125"/>
      <c r="GZY23" s="125"/>
      <c r="GZZ23" s="125"/>
      <c r="HAA23" s="125"/>
      <c r="HAB23" s="125"/>
      <c r="HAC23" s="125"/>
      <c r="HAD23" s="125"/>
      <c r="HAE23" s="125"/>
      <c r="HAF23" s="125"/>
      <c r="HAG23" s="125"/>
      <c r="HAH23" s="125"/>
      <c r="HAI23" s="125"/>
      <c r="HAJ23" s="125"/>
      <c r="HAK23" s="125"/>
      <c r="HAL23" s="125"/>
      <c r="HAM23" s="125"/>
      <c r="HAN23" s="125"/>
      <c r="HAO23" s="125"/>
      <c r="HAP23" s="125"/>
      <c r="HAQ23" s="125"/>
      <c r="HAR23" s="125"/>
      <c r="HAS23" s="125"/>
      <c r="HAT23" s="125"/>
      <c r="HAU23" s="125"/>
      <c r="HAV23" s="125"/>
      <c r="HAW23" s="125"/>
      <c r="HAX23" s="125"/>
      <c r="HAY23" s="125"/>
      <c r="HAZ23" s="125"/>
      <c r="HBA23" s="125"/>
      <c r="HBB23" s="125"/>
      <c r="HBC23" s="125"/>
      <c r="HBD23" s="125"/>
      <c r="HBE23" s="125"/>
      <c r="HBF23" s="125"/>
      <c r="HBG23" s="125"/>
      <c r="HBH23" s="125"/>
      <c r="HBI23" s="125"/>
      <c r="HBJ23" s="125"/>
      <c r="HBK23" s="125"/>
      <c r="HBL23" s="125"/>
      <c r="HBM23" s="125"/>
      <c r="HBN23" s="125"/>
      <c r="HBO23" s="125"/>
      <c r="HBP23" s="125"/>
      <c r="HBQ23" s="125"/>
      <c r="HBR23" s="125"/>
      <c r="HBS23" s="125"/>
      <c r="HBT23" s="125"/>
      <c r="HBU23" s="125"/>
      <c r="HBV23" s="125"/>
      <c r="HBW23" s="125"/>
      <c r="HBX23" s="125"/>
      <c r="HBY23" s="125"/>
      <c r="HBZ23" s="125"/>
      <c r="HCA23" s="125"/>
      <c r="HCB23" s="125"/>
      <c r="HCC23" s="125"/>
      <c r="HCD23" s="125"/>
      <c r="HCE23" s="125"/>
      <c r="HCF23" s="125"/>
      <c r="HCG23" s="125"/>
      <c r="HCH23" s="125"/>
      <c r="HCI23" s="125"/>
      <c r="HCJ23" s="125"/>
      <c r="HCK23" s="125"/>
      <c r="HCL23" s="125"/>
      <c r="HCM23" s="125"/>
      <c r="HCN23" s="125"/>
      <c r="HCO23" s="125"/>
      <c r="HCP23" s="125"/>
      <c r="HCQ23" s="125"/>
      <c r="HCR23" s="125"/>
      <c r="HCS23" s="125"/>
      <c r="HCT23" s="125"/>
      <c r="HCU23" s="125"/>
      <c r="HCV23" s="125"/>
      <c r="HCW23" s="125"/>
      <c r="HCX23" s="125"/>
      <c r="HCY23" s="125"/>
      <c r="HCZ23" s="125"/>
      <c r="HDA23" s="125"/>
      <c r="HDB23" s="125"/>
      <c r="HDC23" s="125"/>
      <c r="HDD23" s="125"/>
      <c r="HDE23" s="125"/>
      <c r="HDF23" s="125"/>
      <c r="HDG23" s="125"/>
      <c r="HDH23" s="125"/>
      <c r="HDI23" s="125"/>
      <c r="HDJ23" s="125"/>
      <c r="HDK23" s="125"/>
      <c r="HDL23" s="125"/>
      <c r="HDM23" s="125"/>
      <c r="HDN23" s="125"/>
      <c r="HDO23" s="125"/>
      <c r="HDP23" s="125"/>
      <c r="HDQ23" s="125"/>
      <c r="HDR23" s="125"/>
      <c r="HDS23" s="125"/>
      <c r="HDT23" s="125"/>
      <c r="HDU23" s="125"/>
      <c r="HDV23" s="125"/>
      <c r="HDW23" s="125"/>
      <c r="HDX23" s="125"/>
      <c r="HDY23" s="125"/>
      <c r="HDZ23" s="125"/>
      <c r="HEA23" s="125"/>
      <c r="HEB23" s="125"/>
      <c r="HEC23" s="125"/>
      <c r="HED23" s="125"/>
      <c r="HEE23" s="125"/>
      <c r="HEF23" s="125"/>
      <c r="HEG23" s="125"/>
      <c r="HEH23" s="125"/>
      <c r="HEI23" s="125"/>
      <c r="HEJ23" s="125"/>
      <c r="HEK23" s="125"/>
      <c r="HEL23" s="125"/>
      <c r="HEM23" s="125"/>
      <c r="HEN23" s="125"/>
      <c r="HEO23" s="125"/>
      <c r="HEP23" s="125"/>
      <c r="HEQ23" s="125"/>
      <c r="HER23" s="125"/>
      <c r="HES23" s="125"/>
      <c r="HET23" s="125"/>
      <c r="HEU23" s="125"/>
      <c r="HEV23" s="125"/>
      <c r="HEW23" s="125"/>
      <c r="HEX23" s="125"/>
      <c r="HEY23" s="125"/>
      <c r="HEZ23" s="125"/>
      <c r="HFA23" s="125"/>
      <c r="HFB23" s="125"/>
      <c r="HFC23" s="125"/>
      <c r="HFD23" s="125"/>
      <c r="HFE23" s="125"/>
      <c r="HFF23" s="125"/>
      <c r="HFG23" s="125"/>
      <c r="HFH23" s="125"/>
      <c r="HFI23" s="125"/>
      <c r="HFJ23" s="125"/>
      <c r="HFK23" s="125"/>
      <c r="HFL23" s="125"/>
      <c r="HFM23" s="125"/>
      <c r="HFN23" s="125"/>
      <c r="HFO23" s="125"/>
      <c r="HFP23" s="125"/>
      <c r="HFQ23" s="125"/>
      <c r="HFR23" s="125"/>
      <c r="HFS23" s="125"/>
      <c r="HFT23" s="125"/>
      <c r="HFU23" s="125"/>
      <c r="HFV23" s="125"/>
      <c r="HFW23" s="125"/>
      <c r="HFX23" s="125"/>
      <c r="HFY23" s="125"/>
      <c r="HFZ23" s="125"/>
      <c r="HGA23" s="125"/>
      <c r="HGB23" s="125"/>
      <c r="HGC23" s="125"/>
      <c r="HGD23" s="125"/>
      <c r="HGE23" s="125"/>
      <c r="HGF23" s="125"/>
      <c r="HGG23" s="125"/>
      <c r="HGH23" s="125"/>
      <c r="HGI23" s="125"/>
      <c r="HGJ23" s="125"/>
      <c r="HGK23" s="125"/>
      <c r="HGL23" s="125"/>
      <c r="HGM23" s="125"/>
      <c r="HGN23" s="125"/>
      <c r="HGO23" s="125"/>
      <c r="HGP23" s="125"/>
      <c r="HGQ23" s="125"/>
      <c r="HGR23" s="125"/>
      <c r="HGS23" s="125"/>
      <c r="HGT23" s="125"/>
      <c r="HGU23" s="125"/>
      <c r="HGV23" s="125"/>
      <c r="HGW23" s="125"/>
      <c r="HGX23" s="125"/>
      <c r="HGY23" s="125"/>
      <c r="HGZ23" s="125"/>
      <c r="HHA23" s="125"/>
      <c r="HHB23" s="125"/>
      <c r="HHC23" s="125"/>
      <c r="HHD23" s="125"/>
      <c r="HHE23" s="125"/>
      <c r="HHF23" s="125"/>
      <c r="HHG23" s="125"/>
      <c r="HHH23" s="125"/>
      <c r="HHI23" s="125"/>
      <c r="HHJ23" s="125"/>
      <c r="HHK23" s="125"/>
      <c r="HHL23" s="125"/>
      <c r="HHM23" s="125"/>
      <c r="HHN23" s="125"/>
      <c r="HHO23" s="125"/>
      <c r="HHP23" s="125"/>
      <c r="HHQ23" s="125"/>
      <c r="HHR23" s="125"/>
      <c r="HHS23" s="125"/>
      <c r="HHT23" s="125"/>
      <c r="HHU23" s="125"/>
      <c r="HHV23" s="125"/>
      <c r="HHW23" s="125"/>
      <c r="HHX23" s="125"/>
      <c r="HHY23" s="125"/>
      <c r="HHZ23" s="125"/>
      <c r="HIA23" s="125"/>
      <c r="HIB23" s="125"/>
      <c r="HIC23" s="125"/>
      <c r="HID23" s="125"/>
      <c r="HIE23" s="125"/>
      <c r="HIF23" s="125"/>
      <c r="HIG23" s="125"/>
      <c r="HIH23" s="125"/>
      <c r="HII23" s="125"/>
      <c r="HIJ23" s="125"/>
      <c r="HIK23" s="125"/>
      <c r="HIL23" s="125"/>
      <c r="HIM23" s="125"/>
      <c r="HIN23" s="125"/>
      <c r="HIO23" s="125"/>
      <c r="HIP23" s="125"/>
      <c r="HIQ23" s="125"/>
      <c r="HIR23" s="125"/>
      <c r="HIS23" s="125"/>
      <c r="HIT23" s="125"/>
      <c r="HIU23" s="125"/>
      <c r="HIV23" s="125"/>
      <c r="HIW23" s="125"/>
      <c r="HIX23" s="125"/>
      <c r="HIY23" s="125"/>
      <c r="HIZ23" s="125"/>
      <c r="HJA23" s="125"/>
      <c r="HJB23" s="125"/>
      <c r="HJC23" s="125"/>
      <c r="HJD23" s="125"/>
      <c r="HJE23" s="125"/>
      <c r="HJF23" s="125"/>
      <c r="HJG23" s="125"/>
      <c r="HJH23" s="125"/>
      <c r="HJI23" s="125"/>
      <c r="HJJ23" s="125"/>
      <c r="HJK23" s="125"/>
      <c r="HJL23" s="125"/>
      <c r="HJM23" s="125"/>
      <c r="HJN23" s="125"/>
      <c r="HJO23" s="125"/>
      <c r="HJP23" s="125"/>
      <c r="HJQ23" s="125"/>
      <c r="HJR23" s="125"/>
      <c r="HJS23" s="125"/>
      <c r="HJT23" s="125"/>
      <c r="HJU23" s="125"/>
      <c r="HJV23" s="125"/>
      <c r="HJW23" s="125"/>
      <c r="HJX23" s="125"/>
      <c r="HJY23" s="125"/>
      <c r="HJZ23" s="125"/>
      <c r="HKA23" s="125"/>
      <c r="HKB23" s="125"/>
      <c r="HKC23" s="125"/>
      <c r="HKD23" s="125"/>
      <c r="HKE23" s="125"/>
      <c r="HKF23" s="125"/>
      <c r="HKG23" s="125"/>
      <c r="HKH23" s="125"/>
      <c r="HKI23" s="125"/>
      <c r="HKJ23" s="125"/>
      <c r="HKK23" s="125"/>
      <c r="HKL23" s="125"/>
      <c r="HKM23" s="125"/>
      <c r="HKN23" s="125"/>
      <c r="HKO23" s="125"/>
      <c r="HKP23" s="125"/>
      <c r="HKQ23" s="125"/>
      <c r="HKR23" s="125"/>
      <c r="HKS23" s="125"/>
      <c r="HKT23" s="125"/>
      <c r="HKU23" s="125"/>
      <c r="HKV23" s="125"/>
      <c r="HKW23" s="125"/>
      <c r="HKX23" s="125"/>
      <c r="HKY23" s="125"/>
      <c r="HKZ23" s="125"/>
      <c r="HLA23" s="125"/>
      <c r="HLB23" s="125"/>
      <c r="HLC23" s="125"/>
      <c r="HLD23" s="125"/>
      <c r="HLE23" s="125"/>
      <c r="HLF23" s="125"/>
      <c r="HLG23" s="125"/>
      <c r="HLH23" s="125"/>
      <c r="HLI23" s="125"/>
      <c r="HLJ23" s="125"/>
      <c r="HLK23" s="125"/>
      <c r="HLL23" s="125"/>
      <c r="HLM23" s="125"/>
      <c r="HLN23" s="125"/>
      <c r="HLO23" s="125"/>
      <c r="HLP23" s="125"/>
      <c r="HLQ23" s="125"/>
      <c r="HLR23" s="125"/>
      <c r="HLS23" s="125"/>
      <c r="HLT23" s="125"/>
      <c r="HLU23" s="125"/>
      <c r="HLV23" s="125"/>
      <c r="HLW23" s="125"/>
      <c r="HLX23" s="125"/>
      <c r="HLY23" s="125"/>
      <c r="HLZ23" s="125"/>
      <c r="HMA23" s="125"/>
      <c r="HMB23" s="125"/>
      <c r="HMC23" s="125"/>
      <c r="HMD23" s="125"/>
      <c r="HME23" s="125"/>
      <c r="HMF23" s="125"/>
      <c r="HMG23" s="125"/>
      <c r="HMH23" s="125"/>
      <c r="HMI23" s="125"/>
      <c r="HMJ23" s="125"/>
      <c r="HMK23" s="125"/>
      <c r="HML23" s="125"/>
      <c r="HMM23" s="125"/>
      <c r="HMN23" s="125"/>
      <c r="HMO23" s="125"/>
      <c r="HMP23" s="125"/>
      <c r="HMQ23" s="125"/>
      <c r="HMR23" s="125"/>
      <c r="HMS23" s="125"/>
      <c r="HMT23" s="125"/>
      <c r="HMU23" s="125"/>
      <c r="HMV23" s="125"/>
      <c r="HMW23" s="125"/>
      <c r="HMX23" s="125"/>
      <c r="HMY23" s="125"/>
      <c r="HMZ23" s="125"/>
      <c r="HNA23" s="125"/>
      <c r="HNB23" s="125"/>
      <c r="HNC23" s="125"/>
      <c r="HND23" s="125"/>
      <c r="HNE23" s="125"/>
      <c r="HNF23" s="125"/>
      <c r="HNG23" s="125"/>
      <c r="HNH23" s="125"/>
      <c r="HNI23" s="125"/>
      <c r="HNJ23" s="125"/>
      <c r="HNK23" s="125"/>
      <c r="HNL23" s="125"/>
      <c r="HNM23" s="125"/>
      <c r="HNN23" s="125"/>
      <c r="HNO23" s="125"/>
      <c r="HNP23" s="125"/>
      <c r="HNQ23" s="125"/>
      <c r="HNR23" s="125"/>
      <c r="HNS23" s="125"/>
      <c r="HNT23" s="125"/>
      <c r="HNU23" s="125"/>
      <c r="HNV23" s="125"/>
      <c r="HNW23" s="125"/>
      <c r="HNX23" s="125"/>
      <c r="HNY23" s="125"/>
      <c r="HNZ23" s="125"/>
      <c r="HOA23" s="125"/>
      <c r="HOB23" s="125"/>
      <c r="HOC23" s="125"/>
      <c r="HOD23" s="125"/>
      <c r="HOE23" s="125"/>
      <c r="HOF23" s="125"/>
      <c r="HOG23" s="125"/>
      <c r="HOH23" s="125"/>
      <c r="HOI23" s="125"/>
      <c r="HOJ23" s="125"/>
      <c r="HOK23" s="125"/>
      <c r="HOL23" s="125"/>
      <c r="HOM23" s="125"/>
      <c r="HON23" s="125"/>
      <c r="HOO23" s="125"/>
      <c r="HOP23" s="125"/>
      <c r="HOQ23" s="125"/>
      <c r="HOR23" s="125"/>
      <c r="HOS23" s="125"/>
      <c r="HOT23" s="125"/>
      <c r="HOU23" s="125"/>
      <c r="HOV23" s="125"/>
      <c r="HOW23" s="125"/>
      <c r="HOX23" s="125"/>
      <c r="HOY23" s="125"/>
      <c r="HOZ23" s="125"/>
      <c r="HPA23" s="125"/>
      <c r="HPB23" s="125"/>
      <c r="HPC23" s="125"/>
      <c r="HPD23" s="125"/>
      <c r="HPE23" s="125"/>
      <c r="HPF23" s="125"/>
      <c r="HPG23" s="125"/>
      <c r="HPH23" s="125"/>
      <c r="HPI23" s="125"/>
      <c r="HPJ23" s="125"/>
      <c r="HPK23" s="125"/>
      <c r="HPL23" s="125"/>
      <c r="HPM23" s="125"/>
      <c r="HPN23" s="125"/>
      <c r="HPO23" s="125"/>
      <c r="HPP23" s="125"/>
      <c r="HPQ23" s="125"/>
      <c r="HPR23" s="125"/>
      <c r="HPS23" s="125"/>
      <c r="HPT23" s="125"/>
      <c r="HPU23" s="125"/>
      <c r="HPV23" s="125"/>
      <c r="HPW23" s="125"/>
      <c r="HPX23" s="125"/>
      <c r="HPY23" s="125"/>
      <c r="HPZ23" s="125"/>
      <c r="HQA23" s="125"/>
      <c r="HQB23" s="125"/>
      <c r="HQC23" s="125"/>
      <c r="HQD23" s="125"/>
      <c r="HQE23" s="125"/>
      <c r="HQF23" s="125"/>
      <c r="HQG23" s="125"/>
      <c r="HQH23" s="125"/>
      <c r="HQI23" s="125"/>
      <c r="HQJ23" s="125"/>
      <c r="HQK23" s="125"/>
      <c r="HQL23" s="125"/>
      <c r="HQM23" s="125"/>
      <c r="HQN23" s="125"/>
      <c r="HQO23" s="125"/>
      <c r="HQP23" s="125"/>
      <c r="HQQ23" s="125"/>
      <c r="HQR23" s="125"/>
      <c r="HQS23" s="125"/>
      <c r="HQT23" s="125"/>
      <c r="HQU23" s="125"/>
      <c r="HQV23" s="125"/>
      <c r="HQW23" s="125"/>
      <c r="HQX23" s="125"/>
      <c r="HQY23" s="125"/>
      <c r="HQZ23" s="125"/>
      <c r="HRA23" s="125"/>
      <c r="HRB23" s="125"/>
      <c r="HRC23" s="125"/>
      <c r="HRD23" s="125"/>
      <c r="HRE23" s="125"/>
      <c r="HRF23" s="125"/>
      <c r="HRG23" s="125"/>
      <c r="HRH23" s="125"/>
      <c r="HRI23" s="125"/>
      <c r="HRJ23" s="125"/>
      <c r="HRK23" s="125"/>
      <c r="HRL23" s="125"/>
      <c r="HRM23" s="125"/>
      <c r="HRN23" s="125"/>
      <c r="HRO23" s="125"/>
      <c r="HRP23" s="125"/>
      <c r="HRQ23" s="125"/>
      <c r="HRR23" s="125"/>
      <c r="HRS23" s="125"/>
      <c r="HRT23" s="125"/>
      <c r="HRU23" s="125"/>
      <c r="HRV23" s="125"/>
      <c r="HRW23" s="125"/>
      <c r="HRX23" s="125"/>
      <c r="HRY23" s="125"/>
      <c r="HRZ23" s="125"/>
      <c r="HSA23" s="125"/>
      <c r="HSB23" s="125"/>
      <c r="HSC23" s="125"/>
      <c r="HSD23" s="125"/>
      <c r="HSE23" s="125"/>
      <c r="HSF23" s="125"/>
      <c r="HSG23" s="125"/>
      <c r="HSH23" s="125"/>
      <c r="HSI23" s="125"/>
      <c r="HSJ23" s="125"/>
      <c r="HSK23" s="125"/>
      <c r="HSL23" s="125"/>
      <c r="HSM23" s="125"/>
      <c r="HSN23" s="125"/>
      <c r="HSO23" s="125"/>
      <c r="HSP23" s="125"/>
      <c r="HSQ23" s="125"/>
      <c r="HSR23" s="125"/>
      <c r="HSS23" s="125"/>
      <c r="HST23" s="125"/>
      <c r="HSU23" s="125"/>
      <c r="HSV23" s="125"/>
      <c r="HSW23" s="125"/>
      <c r="HSX23" s="125"/>
      <c r="HSY23" s="125"/>
      <c r="HSZ23" s="125"/>
      <c r="HTA23" s="125"/>
      <c r="HTB23" s="125"/>
      <c r="HTC23" s="125"/>
      <c r="HTD23" s="125"/>
      <c r="HTE23" s="125"/>
      <c r="HTF23" s="125"/>
      <c r="HTG23" s="125"/>
      <c r="HTH23" s="125"/>
      <c r="HTI23" s="125"/>
      <c r="HTJ23" s="125"/>
      <c r="HTK23" s="125"/>
      <c r="HTL23" s="125"/>
      <c r="HTM23" s="125"/>
      <c r="HTN23" s="125"/>
      <c r="HTO23" s="125"/>
      <c r="HTP23" s="125"/>
      <c r="HTQ23" s="125"/>
      <c r="HTR23" s="125"/>
      <c r="HTS23" s="125"/>
      <c r="HTT23" s="125"/>
      <c r="HTU23" s="125"/>
      <c r="HTV23" s="125"/>
      <c r="HTW23" s="125"/>
      <c r="HTX23" s="125"/>
      <c r="HTY23" s="125"/>
      <c r="HTZ23" s="125"/>
      <c r="HUA23" s="125"/>
      <c r="HUB23" s="125"/>
      <c r="HUC23" s="125"/>
      <c r="HUD23" s="125"/>
      <c r="HUE23" s="125"/>
      <c r="HUF23" s="125"/>
      <c r="HUG23" s="125"/>
      <c r="HUH23" s="125"/>
      <c r="HUI23" s="125"/>
      <c r="HUJ23" s="125"/>
      <c r="HUK23" s="125"/>
      <c r="HUL23" s="125"/>
      <c r="HUM23" s="125"/>
      <c r="HUN23" s="125"/>
      <c r="HUO23" s="125"/>
      <c r="HUP23" s="125"/>
      <c r="HUQ23" s="125"/>
      <c r="HUR23" s="125"/>
      <c r="HUS23" s="125"/>
      <c r="HUT23" s="125"/>
      <c r="HUU23" s="125"/>
      <c r="HUV23" s="125"/>
      <c r="HUW23" s="125"/>
      <c r="HUX23" s="125"/>
      <c r="HUY23" s="125"/>
      <c r="HUZ23" s="125"/>
      <c r="HVA23" s="125"/>
      <c r="HVB23" s="125"/>
      <c r="HVC23" s="125"/>
      <c r="HVD23" s="125"/>
      <c r="HVE23" s="125"/>
      <c r="HVF23" s="125"/>
      <c r="HVG23" s="125"/>
      <c r="HVH23" s="125"/>
      <c r="HVI23" s="125"/>
      <c r="HVJ23" s="125"/>
      <c r="HVK23" s="125"/>
      <c r="HVL23" s="125"/>
      <c r="HVM23" s="125"/>
      <c r="HVN23" s="125"/>
      <c r="HVO23" s="125"/>
      <c r="HVP23" s="125"/>
      <c r="HVQ23" s="125"/>
      <c r="HVR23" s="125"/>
      <c r="HVS23" s="125"/>
      <c r="HVT23" s="125"/>
      <c r="HVU23" s="125"/>
      <c r="HVV23" s="125"/>
      <c r="HVW23" s="125"/>
      <c r="HVX23" s="125"/>
      <c r="HVY23" s="125"/>
      <c r="HVZ23" s="125"/>
      <c r="HWA23" s="125"/>
      <c r="HWB23" s="125"/>
      <c r="HWC23" s="125"/>
      <c r="HWD23" s="125"/>
      <c r="HWE23" s="125"/>
      <c r="HWF23" s="125"/>
      <c r="HWG23" s="125"/>
      <c r="HWH23" s="125"/>
      <c r="HWI23" s="125"/>
      <c r="HWJ23" s="125"/>
      <c r="HWK23" s="125"/>
      <c r="HWL23" s="125"/>
      <c r="HWM23" s="125"/>
      <c r="HWN23" s="125"/>
      <c r="HWO23" s="125"/>
      <c r="HWP23" s="125"/>
      <c r="HWQ23" s="125"/>
      <c r="HWR23" s="125"/>
      <c r="HWS23" s="125"/>
      <c r="HWT23" s="125"/>
      <c r="HWU23" s="125"/>
      <c r="HWV23" s="125"/>
      <c r="HWW23" s="125"/>
      <c r="HWX23" s="125"/>
      <c r="HWY23" s="125"/>
      <c r="HWZ23" s="125"/>
      <c r="HXA23" s="125"/>
      <c r="HXB23" s="125"/>
      <c r="HXC23" s="125"/>
      <c r="HXD23" s="125"/>
      <c r="HXE23" s="125"/>
      <c r="HXF23" s="125"/>
      <c r="HXG23" s="125"/>
      <c r="HXH23" s="125"/>
      <c r="HXI23" s="125"/>
      <c r="HXJ23" s="125"/>
      <c r="HXK23" s="125"/>
      <c r="HXL23" s="125"/>
      <c r="HXM23" s="125"/>
      <c r="HXN23" s="125"/>
      <c r="HXO23" s="125"/>
      <c r="HXP23" s="125"/>
      <c r="HXQ23" s="125"/>
      <c r="HXR23" s="125"/>
      <c r="HXS23" s="125"/>
      <c r="HXT23" s="125"/>
      <c r="HXU23" s="125"/>
      <c r="HXV23" s="125"/>
      <c r="HXW23" s="125"/>
      <c r="HXX23" s="125"/>
      <c r="HXY23" s="125"/>
      <c r="HXZ23" s="125"/>
      <c r="HYA23" s="125"/>
      <c r="HYB23" s="125"/>
      <c r="HYC23" s="125"/>
      <c r="HYD23" s="125"/>
      <c r="HYE23" s="125"/>
      <c r="HYF23" s="125"/>
      <c r="HYG23" s="125"/>
      <c r="HYH23" s="125"/>
      <c r="HYI23" s="125"/>
      <c r="HYJ23" s="125"/>
      <c r="HYK23" s="125"/>
      <c r="HYL23" s="125"/>
      <c r="HYM23" s="125"/>
      <c r="HYN23" s="125"/>
      <c r="HYO23" s="125"/>
      <c r="HYP23" s="125"/>
      <c r="HYQ23" s="125"/>
      <c r="HYR23" s="125"/>
      <c r="HYS23" s="125"/>
      <c r="HYT23" s="125"/>
      <c r="HYU23" s="125"/>
      <c r="HYV23" s="125"/>
      <c r="HYW23" s="125"/>
      <c r="HYX23" s="125"/>
      <c r="HYY23" s="125"/>
      <c r="HYZ23" s="125"/>
      <c r="HZA23" s="125"/>
      <c r="HZB23" s="125"/>
      <c r="HZC23" s="125"/>
      <c r="HZD23" s="125"/>
      <c r="HZE23" s="125"/>
      <c r="HZF23" s="125"/>
      <c r="HZG23" s="125"/>
      <c r="HZH23" s="125"/>
      <c r="HZI23" s="125"/>
      <c r="HZJ23" s="125"/>
      <c r="HZK23" s="125"/>
      <c r="HZL23" s="125"/>
      <c r="HZM23" s="125"/>
      <c r="HZN23" s="125"/>
      <c r="HZO23" s="125"/>
      <c r="HZP23" s="125"/>
      <c r="HZQ23" s="125"/>
      <c r="HZR23" s="125"/>
      <c r="HZS23" s="125"/>
      <c r="HZT23" s="125"/>
      <c r="HZU23" s="125"/>
      <c r="HZV23" s="125"/>
      <c r="HZW23" s="125"/>
      <c r="HZX23" s="125"/>
      <c r="HZY23" s="125"/>
      <c r="HZZ23" s="125"/>
      <c r="IAA23" s="125"/>
      <c r="IAB23" s="125"/>
      <c r="IAC23" s="125"/>
      <c r="IAD23" s="125"/>
      <c r="IAE23" s="125"/>
      <c r="IAF23" s="125"/>
      <c r="IAG23" s="125"/>
      <c r="IAH23" s="125"/>
      <c r="IAI23" s="125"/>
      <c r="IAJ23" s="125"/>
      <c r="IAK23" s="125"/>
      <c r="IAL23" s="125"/>
      <c r="IAM23" s="125"/>
      <c r="IAN23" s="125"/>
      <c r="IAO23" s="125"/>
      <c r="IAP23" s="125"/>
      <c r="IAQ23" s="125"/>
      <c r="IAR23" s="125"/>
      <c r="IAS23" s="125"/>
      <c r="IAT23" s="125"/>
      <c r="IAU23" s="125"/>
      <c r="IAV23" s="125"/>
      <c r="IAW23" s="125"/>
      <c r="IAX23" s="125"/>
      <c r="IAY23" s="125"/>
      <c r="IAZ23" s="125"/>
      <c r="IBA23" s="125"/>
      <c r="IBB23" s="125"/>
      <c r="IBC23" s="125"/>
      <c r="IBD23" s="125"/>
      <c r="IBE23" s="125"/>
      <c r="IBF23" s="125"/>
      <c r="IBG23" s="125"/>
      <c r="IBH23" s="125"/>
      <c r="IBI23" s="125"/>
      <c r="IBJ23" s="125"/>
      <c r="IBK23" s="125"/>
      <c r="IBL23" s="125"/>
      <c r="IBM23" s="125"/>
      <c r="IBN23" s="125"/>
      <c r="IBO23" s="125"/>
      <c r="IBP23" s="125"/>
      <c r="IBQ23" s="125"/>
      <c r="IBR23" s="125"/>
      <c r="IBS23" s="125"/>
      <c r="IBT23" s="125"/>
      <c r="IBU23" s="125"/>
      <c r="IBV23" s="125"/>
      <c r="IBW23" s="125"/>
      <c r="IBX23" s="125"/>
      <c r="IBY23" s="125"/>
      <c r="IBZ23" s="125"/>
      <c r="ICA23" s="125"/>
      <c r="ICB23" s="125"/>
      <c r="ICC23" s="125"/>
      <c r="ICD23" s="125"/>
      <c r="ICE23" s="125"/>
      <c r="ICF23" s="125"/>
      <c r="ICG23" s="125"/>
      <c r="ICH23" s="125"/>
      <c r="ICI23" s="125"/>
      <c r="ICJ23" s="125"/>
      <c r="ICK23" s="125"/>
      <c r="ICL23" s="125"/>
      <c r="ICM23" s="125"/>
      <c r="ICN23" s="125"/>
      <c r="ICO23" s="125"/>
      <c r="ICP23" s="125"/>
      <c r="ICQ23" s="125"/>
      <c r="ICR23" s="125"/>
      <c r="ICS23" s="125"/>
      <c r="ICT23" s="125"/>
      <c r="ICU23" s="125"/>
      <c r="ICV23" s="125"/>
      <c r="ICW23" s="125"/>
      <c r="ICX23" s="125"/>
      <c r="ICY23" s="125"/>
      <c r="ICZ23" s="125"/>
      <c r="IDA23" s="125"/>
      <c r="IDB23" s="125"/>
      <c r="IDC23" s="125"/>
      <c r="IDD23" s="125"/>
      <c r="IDE23" s="125"/>
      <c r="IDF23" s="125"/>
      <c r="IDG23" s="125"/>
      <c r="IDH23" s="125"/>
      <c r="IDI23" s="125"/>
      <c r="IDJ23" s="125"/>
      <c r="IDK23" s="125"/>
      <c r="IDL23" s="125"/>
      <c r="IDM23" s="125"/>
      <c r="IDN23" s="125"/>
      <c r="IDO23" s="125"/>
      <c r="IDP23" s="125"/>
      <c r="IDQ23" s="125"/>
      <c r="IDR23" s="125"/>
      <c r="IDS23" s="125"/>
      <c r="IDT23" s="125"/>
      <c r="IDU23" s="125"/>
      <c r="IDV23" s="125"/>
      <c r="IDW23" s="125"/>
      <c r="IDX23" s="125"/>
      <c r="IDY23" s="125"/>
      <c r="IDZ23" s="125"/>
      <c r="IEA23" s="125"/>
      <c r="IEB23" s="125"/>
      <c r="IEC23" s="125"/>
      <c r="IED23" s="125"/>
      <c r="IEE23" s="125"/>
      <c r="IEF23" s="125"/>
      <c r="IEG23" s="125"/>
      <c r="IEH23" s="125"/>
      <c r="IEI23" s="125"/>
      <c r="IEJ23" s="125"/>
      <c r="IEK23" s="125"/>
      <c r="IEL23" s="125"/>
      <c r="IEM23" s="125"/>
      <c r="IEN23" s="125"/>
      <c r="IEO23" s="125"/>
      <c r="IEP23" s="125"/>
      <c r="IEQ23" s="125"/>
      <c r="IER23" s="125"/>
      <c r="IES23" s="125"/>
      <c r="IET23" s="125"/>
      <c r="IEU23" s="125"/>
      <c r="IEV23" s="125"/>
      <c r="IEW23" s="125"/>
      <c r="IEX23" s="125"/>
      <c r="IEY23" s="125"/>
      <c r="IEZ23" s="125"/>
      <c r="IFA23" s="125"/>
      <c r="IFB23" s="125"/>
      <c r="IFC23" s="125"/>
      <c r="IFD23" s="125"/>
      <c r="IFE23" s="125"/>
      <c r="IFF23" s="125"/>
      <c r="IFG23" s="125"/>
      <c r="IFH23" s="125"/>
      <c r="IFI23" s="125"/>
      <c r="IFJ23" s="125"/>
      <c r="IFK23" s="125"/>
      <c r="IFL23" s="125"/>
      <c r="IFM23" s="125"/>
      <c r="IFN23" s="125"/>
      <c r="IFO23" s="125"/>
      <c r="IFP23" s="125"/>
      <c r="IFQ23" s="125"/>
      <c r="IFR23" s="125"/>
      <c r="IFS23" s="125"/>
      <c r="IFT23" s="125"/>
      <c r="IFU23" s="125"/>
      <c r="IFV23" s="125"/>
      <c r="IFW23" s="125"/>
      <c r="IFX23" s="125"/>
      <c r="IFY23" s="125"/>
      <c r="IFZ23" s="125"/>
      <c r="IGA23" s="125"/>
      <c r="IGB23" s="125"/>
      <c r="IGC23" s="125"/>
      <c r="IGD23" s="125"/>
      <c r="IGE23" s="125"/>
      <c r="IGF23" s="125"/>
      <c r="IGG23" s="125"/>
      <c r="IGH23" s="125"/>
      <c r="IGI23" s="125"/>
      <c r="IGJ23" s="125"/>
      <c r="IGK23" s="125"/>
      <c r="IGL23" s="125"/>
      <c r="IGM23" s="125"/>
      <c r="IGN23" s="125"/>
      <c r="IGO23" s="125"/>
      <c r="IGP23" s="125"/>
      <c r="IGQ23" s="125"/>
      <c r="IGR23" s="125"/>
      <c r="IGS23" s="125"/>
      <c r="IGT23" s="125"/>
      <c r="IGU23" s="125"/>
      <c r="IGV23" s="125"/>
      <c r="IGW23" s="125"/>
      <c r="IGX23" s="125"/>
      <c r="IGY23" s="125"/>
      <c r="IGZ23" s="125"/>
      <c r="IHA23" s="125"/>
      <c r="IHB23" s="125"/>
      <c r="IHC23" s="125"/>
      <c r="IHD23" s="125"/>
      <c r="IHE23" s="125"/>
      <c r="IHF23" s="125"/>
      <c r="IHG23" s="125"/>
      <c r="IHH23" s="125"/>
      <c r="IHI23" s="125"/>
      <c r="IHJ23" s="125"/>
      <c r="IHK23" s="125"/>
      <c r="IHL23" s="125"/>
      <c r="IHM23" s="125"/>
      <c r="IHN23" s="125"/>
      <c r="IHO23" s="125"/>
      <c r="IHP23" s="125"/>
      <c r="IHQ23" s="125"/>
      <c r="IHR23" s="125"/>
      <c r="IHS23" s="125"/>
      <c r="IHT23" s="125"/>
      <c r="IHU23" s="125"/>
      <c r="IHV23" s="125"/>
      <c r="IHW23" s="125"/>
      <c r="IHX23" s="125"/>
      <c r="IHY23" s="125"/>
      <c r="IHZ23" s="125"/>
      <c r="IIA23" s="125"/>
      <c r="IIB23" s="125"/>
      <c r="IIC23" s="125"/>
      <c r="IID23" s="125"/>
      <c r="IIE23" s="125"/>
      <c r="IIF23" s="125"/>
      <c r="IIG23" s="125"/>
      <c r="IIH23" s="125"/>
      <c r="III23" s="125"/>
      <c r="IIJ23" s="125"/>
      <c r="IIK23" s="125"/>
      <c r="IIL23" s="125"/>
      <c r="IIM23" s="125"/>
      <c r="IIN23" s="125"/>
      <c r="IIO23" s="125"/>
      <c r="IIP23" s="125"/>
      <c r="IIQ23" s="125"/>
      <c r="IIR23" s="125"/>
      <c r="IIS23" s="125"/>
      <c r="IIT23" s="125"/>
      <c r="IIU23" s="125"/>
      <c r="IIV23" s="125"/>
      <c r="IIW23" s="125"/>
      <c r="IIX23" s="125"/>
      <c r="IIY23" s="125"/>
      <c r="IIZ23" s="125"/>
      <c r="IJA23" s="125"/>
      <c r="IJB23" s="125"/>
      <c r="IJC23" s="125"/>
      <c r="IJD23" s="125"/>
      <c r="IJE23" s="125"/>
      <c r="IJF23" s="125"/>
      <c r="IJG23" s="125"/>
      <c r="IJH23" s="125"/>
      <c r="IJI23" s="125"/>
      <c r="IJJ23" s="125"/>
      <c r="IJK23" s="125"/>
      <c r="IJL23" s="125"/>
      <c r="IJM23" s="125"/>
      <c r="IJN23" s="125"/>
      <c r="IJO23" s="125"/>
      <c r="IJP23" s="125"/>
      <c r="IJQ23" s="125"/>
      <c r="IJR23" s="125"/>
      <c r="IJS23" s="125"/>
      <c r="IJT23" s="125"/>
      <c r="IJU23" s="125"/>
      <c r="IJV23" s="125"/>
      <c r="IJW23" s="125"/>
      <c r="IJX23" s="125"/>
      <c r="IJY23" s="125"/>
      <c r="IJZ23" s="125"/>
      <c r="IKA23" s="125"/>
      <c r="IKB23" s="125"/>
      <c r="IKC23" s="125"/>
      <c r="IKD23" s="125"/>
      <c r="IKE23" s="125"/>
      <c r="IKF23" s="125"/>
      <c r="IKG23" s="125"/>
      <c r="IKH23" s="125"/>
      <c r="IKI23" s="125"/>
      <c r="IKJ23" s="125"/>
      <c r="IKK23" s="125"/>
      <c r="IKL23" s="125"/>
      <c r="IKM23" s="125"/>
      <c r="IKN23" s="125"/>
      <c r="IKO23" s="125"/>
      <c r="IKP23" s="125"/>
      <c r="IKQ23" s="125"/>
      <c r="IKR23" s="125"/>
      <c r="IKS23" s="125"/>
      <c r="IKT23" s="125"/>
      <c r="IKU23" s="125"/>
      <c r="IKV23" s="125"/>
      <c r="IKW23" s="125"/>
      <c r="IKX23" s="125"/>
      <c r="IKY23" s="125"/>
      <c r="IKZ23" s="125"/>
      <c r="ILA23" s="125"/>
      <c r="ILB23" s="125"/>
      <c r="ILC23" s="125"/>
      <c r="ILD23" s="125"/>
      <c r="ILE23" s="125"/>
      <c r="ILF23" s="125"/>
      <c r="ILG23" s="125"/>
      <c r="ILH23" s="125"/>
      <c r="ILI23" s="125"/>
      <c r="ILJ23" s="125"/>
      <c r="ILK23" s="125"/>
      <c r="ILL23" s="125"/>
      <c r="ILM23" s="125"/>
      <c r="ILN23" s="125"/>
      <c r="ILO23" s="125"/>
      <c r="ILP23" s="125"/>
      <c r="ILQ23" s="125"/>
      <c r="ILR23" s="125"/>
      <c r="ILS23" s="125"/>
      <c r="ILT23" s="125"/>
      <c r="ILU23" s="125"/>
      <c r="ILV23" s="125"/>
      <c r="ILW23" s="125"/>
      <c r="ILX23" s="125"/>
      <c r="ILY23" s="125"/>
      <c r="ILZ23" s="125"/>
      <c r="IMA23" s="125"/>
      <c r="IMB23" s="125"/>
      <c r="IMC23" s="125"/>
      <c r="IMD23" s="125"/>
      <c r="IME23" s="125"/>
      <c r="IMF23" s="125"/>
      <c r="IMG23" s="125"/>
      <c r="IMH23" s="125"/>
      <c r="IMI23" s="125"/>
      <c r="IMJ23" s="125"/>
      <c r="IMK23" s="125"/>
      <c r="IML23" s="125"/>
      <c r="IMM23" s="125"/>
      <c r="IMN23" s="125"/>
      <c r="IMO23" s="125"/>
      <c r="IMP23" s="125"/>
      <c r="IMQ23" s="125"/>
      <c r="IMR23" s="125"/>
      <c r="IMS23" s="125"/>
      <c r="IMT23" s="125"/>
      <c r="IMU23" s="125"/>
      <c r="IMV23" s="125"/>
      <c r="IMW23" s="125"/>
      <c r="IMX23" s="125"/>
      <c r="IMY23" s="125"/>
      <c r="IMZ23" s="125"/>
      <c r="INA23" s="125"/>
      <c r="INB23" s="125"/>
      <c r="INC23" s="125"/>
      <c r="IND23" s="125"/>
      <c r="INE23" s="125"/>
      <c r="INF23" s="125"/>
      <c r="ING23" s="125"/>
      <c r="INH23" s="125"/>
      <c r="INI23" s="125"/>
      <c r="INJ23" s="125"/>
      <c r="INK23" s="125"/>
      <c r="INL23" s="125"/>
      <c r="INM23" s="125"/>
      <c r="INN23" s="125"/>
      <c r="INO23" s="125"/>
      <c r="INP23" s="125"/>
      <c r="INQ23" s="125"/>
      <c r="INR23" s="125"/>
      <c r="INS23" s="125"/>
      <c r="INT23" s="125"/>
      <c r="INU23" s="125"/>
      <c r="INV23" s="125"/>
      <c r="INW23" s="125"/>
      <c r="INX23" s="125"/>
      <c r="INY23" s="125"/>
      <c r="INZ23" s="125"/>
      <c r="IOA23" s="125"/>
      <c r="IOB23" s="125"/>
      <c r="IOC23" s="125"/>
      <c r="IOD23" s="125"/>
      <c r="IOE23" s="125"/>
      <c r="IOF23" s="125"/>
      <c r="IOG23" s="125"/>
      <c r="IOH23" s="125"/>
      <c r="IOI23" s="125"/>
      <c r="IOJ23" s="125"/>
      <c r="IOK23" s="125"/>
      <c r="IOL23" s="125"/>
      <c r="IOM23" s="125"/>
      <c r="ION23" s="125"/>
      <c r="IOO23" s="125"/>
      <c r="IOP23" s="125"/>
      <c r="IOQ23" s="125"/>
      <c r="IOR23" s="125"/>
      <c r="IOS23" s="125"/>
      <c r="IOT23" s="125"/>
      <c r="IOU23" s="125"/>
      <c r="IOV23" s="125"/>
      <c r="IOW23" s="125"/>
      <c r="IOX23" s="125"/>
      <c r="IOY23" s="125"/>
      <c r="IOZ23" s="125"/>
      <c r="IPA23" s="125"/>
      <c r="IPB23" s="125"/>
      <c r="IPC23" s="125"/>
      <c r="IPD23" s="125"/>
      <c r="IPE23" s="125"/>
      <c r="IPF23" s="125"/>
      <c r="IPG23" s="125"/>
      <c r="IPH23" s="125"/>
      <c r="IPI23" s="125"/>
      <c r="IPJ23" s="125"/>
      <c r="IPK23" s="125"/>
      <c r="IPL23" s="125"/>
      <c r="IPM23" s="125"/>
      <c r="IPN23" s="125"/>
      <c r="IPO23" s="125"/>
      <c r="IPP23" s="125"/>
      <c r="IPQ23" s="125"/>
      <c r="IPR23" s="125"/>
      <c r="IPS23" s="125"/>
      <c r="IPT23" s="125"/>
      <c r="IPU23" s="125"/>
      <c r="IPV23" s="125"/>
      <c r="IPW23" s="125"/>
      <c r="IPX23" s="125"/>
      <c r="IPY23" s="125"/>
      <c r="IPZ23" s="125"/>
      <c r="IQA23" s="125"/>
      <c r="IQB23" s="125"/>
      <c r="IQC23" s="125"/>
      <c r="IQD23" s="125"/>
      <c r="IQE23" s="125"/>
      <c r="IQF23" s="125"/>
      <c r="IQG23" s="125"/>
      <c r="IQH23" s="125"/>
      <c r="IQI23" s="125"/>
      <c r="IQJ23" s="125"/>
      <c r="IQK23" s="125"/>
      <c r="IQL23" s="125"/>
      <c r="IQM23" s="125"/>
      <c r="IQN23" s="125"/>
      <c r="IQO23" s="125"/>
      <c r="IQP23" s="125"/>
      <c r="IQQ23" s="125"/>
      <c r="IQR23" s="125"/>
      <c r="IQS23" s="125"/>
      <c r="IQT23" s="125"/>
      <c r="IQU23" s="125"/>
      <c r="IQV23" s="125"/>
      <c r="IQW23" s="125"/>
      <c r="IQX23" s="125"/>
      <c r="IQY23" s="125"/>
      <c r="IQZ23" s="125"/>
      <c r="IRA23" s="125"/>
      <c r="IRB23" s="125"/>
      <c r="IRC23" s="125"/>
      <c r="IRD23" s="125"/>
      <c r="IRE23" s="125"/>
      <c r="IRF23" s="125"/>
      <c r="IRG23" s="125"/>
      <c r="IRH23" s="125"/>
      <c r="IRI23" s="125"/>
      <c r="IRJ23" s="125"/>
      <c r="IRK23" s="125"/>
      <c r="IRL23" s="125"/>
      <c r="IRM23" s="125"/>
      <c r="IRN23" s="125"/>
      <c r="IRO23" s="125"/>
      <c r="IRP23" s="125"/>
      <c r="IRQ23" s="125"/>
      <c r="IRR23" s="125"/>
      <c r="IRS23" s="125"/>
      <c r="IRT23" s="125"/>
      <c r="IRU23" s="125"/>
      <c r="IRV23" s="125"/>
      <c r="IRW23" s="125"/>
      <c r="IRX23" s="125"/>
      <c r="IRY23" s="125"/>
      <c r="IRZ23" s="125"/>
      <c r="ISA23" s="125"/>
      <c r="ISB23" s="125"/>
      <c r="ISC23" s="125"/>
      <c r="ISD23" s="125"/>
      <c r="ISE23" s="125"/>
      <c r="ISF23" s="125"/>
      <c r="ISG23" s="125"/>
      <c r="ISH23" s="125"/>
      <c r="ISI23" s="125"/>
      <c r="ISJ23" s="125"/>
      <c r="ISK23" s="125"/>
      <c r="ISL23" s="125"/>
      <c r="ISM23" s="125"/>
      <c r="ISN23" s="125"/>
      <c r="ISO23" s="125"/>
      <c r="ISP23" s="125"/>
      <c r="ISQ23" s="125"/>
      <c r="ISR23" s="125"/>
      <c r="ISS23" s="125"/>
      <c r="IST23" s="125"/>
      <c r="ISU23" s="125"/>
      <c r="ISV23" s="125"/>
      <c r="ISW23" s="125"/>
      <c r="ISX23" s="125"/>
      <c r="ISY23" s="125"/>
      <c r="ISZ23" s="125"/>
      <c r="ITA23" s="125"/>
      <c r="ITB23" s="125"/>
      <c r="ITC23" s="125"/>
      <c r="ITD23" s="125"/>
      <c r="ITE23" s="125"/>
      <c r="ITF23" s="125"/>
      <c r="ITG23" s="125"/>
      <c r="ITH23" s="125"/>
      <c r="ITI23" s="125"/>
      <c r="ITJ23" s="125"/>
      <c r="ITK23" s="125"/>
      <c r="ITL23" s="125"/>
      <c r="ITM23" s="125"/>
      <c r="ITN23" s="125"/>
      <c r="ITO23" s="125"/>
      <c r="ITP23" s="125"/>
      <c r="ITQ23" s="125"/>
      <c r="ITR23" s="125"/>
      <c r="ITS23" s="125"/>
      <c r="ITT23" s="125"/>
      <c r="ITU23" s="125"/>
      <c r="ITV23" s="125"/>
      <c r="ITW23" s="125"/>
      <c r="ITX23" s="125"/>
      <c r="ITY23" s="125"/>
      <c r="ITZ23" s="125"/>
      <c r="IUA23" s="125"/>
      <c r="IUB23" s="125"/>
      <c r="IUC23" s="125"/>
      <c r="IUD23" s="125"/>
      <c r="IUE23" s="125"/>
      <c r="IUF23" s="125"/>
      <c r="IUG23" s="125"/>
      <c r="IUH23" s="125"/>
      <c r="IUI23" s="125"/>
      <c r="IUJ23" s="125"/>
      <c r="IUK23" s="125"/>
      <c r="IUL23" s="125"/>
      <c r="IUM23" s="125"/>
      <c r="IUN23" s="125"/>
      <c r="IUO23" s="125"/>
      <c r="IUP23" s="125"/>
      <c r="IUQ23" s="125"/>
      <c r="IUR23" s="125"/>
      <c r="IUS23" s="125"/>
      <c r="IUT23" s="125"/>
      <c r="IUU23" s="125"/>
      <c r="IUV23" s="125"/>
      <c r="IUW23" s="125"/>
      <c r="IUX23" s="125"/>
      <c r="IUY23" s="125"/>
      <c r="IUZ23" s="125"/>
      <c r="IVA23" s="125"/>
      <c r="IVB23" s="125"/>
      <c r="IVC23" s="125"/>
      <c r="IVD23" s="125"/>
      <c r="IVE23" s="125"/>
      <c r="IVF23" s="125"/>
      <c r="IVG23" s="125"/>
      <c r="IVH23" s="125"/>
      <c r="IVI23" s="125"/>
      <c r="IVJ23" s="125"/>
      <c r="IVK23" s="125"/>
      <c r="IVL23" s="125"/>
      <c r="IVM23" s="125"/>
      <c r="IVN23" s="125"/>
      <c r="IVO23" s="125"/>
      <c r="IVP23" s="125"/>
      <c r="IVQ23" s="125"/>
      <c r="IVR23" s="125"/>
      <c r="IVS23" s="125"/>
      <c r="IVT23" s="125"/>
      <c r="IVU23" s="125"/>
      <c r="IVV23" s="125"/>
      <c r="IVW23" s="125"/>
      <c r="IVX23" s="125"/>
      <c r="IVY23" s="125"/>
      <c r="IVZ23" s="125"/>
      <c r="IWA23" s="125"/>
      <c r="IWB23" s="125"/>
      <c r="IWC23" s="125"/>
      <c r="IWD23" s="125"/>
      <c r="IWE23" s="125"/>
      <c r="IWF23" s="125"/>
      <c r="IWG23" s="125"/>
      <c r="IWH23" s="125"/>
      <c r="IWI23" s="125"/>
      <c r="IWJ23" s="125"/>
      <c r="IWK23" s="125"/>
      <c r="IWL23" s="125"/>
      <c r="IWM23" s="125"/>
      <c r="IWN23" s="125"/>
      <c r="IWO23" s="125"/>
      <c r="IWP23" s="125"/>
      <c r="IWQ23" s="125"/>
      <c r="IWR23" s="125"/>
      <c r="IWS23" s="125"/>
      <c r="IWT23" s="125"/>
      <c r="IWU23" s="125"/>
      <c r="IWV23" s="125"/>
      <c r="IWW23" s="125"/>
      <c r="IWX23" s="125"/>
      <c r="IWY23" s="125"/>
      <c r="IWZ23" s="125"/>
      <c r="IXA23" s="125"/>
      <c r="IXB23" s="125"/>
      <c r="IXC23" s="125"/>
      <c r="IXD23" s="125"/>
      <c r="IXE23" s="125"/>
      <c r="IXF23" s="125"/>
      <c r="IXG23" s="125"/>
      <c r="IXH23" s="125"/>
      <c r="IXI23" s="125"/>
      <c r="IXJ23" s="125"/>
      <c r="IXK23" s="125"/>
      <c r="IXL23" s="125"/>
      <c r="IXM23" s="125"/>
      <c r="IXN23" s="125"/>
      <c r="IXO23" s="125"/>
      <c r="IXP23" s="125"/>
      <c r="IXQ23" s="125"/>
      <c r="IXR23" s="125"/>
      <c r="IXS23" s="125"/>
      <c r="IXT23" s="125"/>
      <c r="IXU23" s="125"/>
      <c r="IXV23" s="125"/>
      <c r="IXW23" s="125"/>
      <c r="IXX23" s="125"/>
      <c r="IXY23" s="125"/>
      <c r="IXZ23" s="125"/>
      <c r="IYA23" s="125"/>
      <c r="IYB23" s="125"/>
      <c r="IYC23" s="125"/>
      <c r="IYD23" s="125"/>
      <c r="IYE23" s="125"/>
      <c r="IYF23" s="125"/>
      <c r="IYG23" s="125"/>
      <c r="IYH23" s="125"/>
      <c r="IYI23" s="125"/>
      <c r="IYJ23" s="125"/>
      <c r="IYK23" s="125"/>
      <c r="IYL23" s="125"/>
      <c r="IYM23" s="125"/>
      <c r="IYN23" s="125"/>
      <c r="IYO23" s="125"/>
      <c r="IYP23" s="125"/>
      <c r="IYQ23" s="125"/>
      <c r="IYR23" s="125"/>
      <c r="IYS23" s="125"/>
      <c r="IYT23" s="125"/>
      <c r="IYU23" s="125"/>
      <c r="IYV23" s="125"/>
      <c r="IYW23" s="125"/>
      <c r="IYX23" s="125"/>
      <c r="IYY23" s="125"/>
      <c r="IYZ23" s="125"/>
      <c r="IZA23" s="125"/>
      <c r="IZB23" s="125"/>
      <c r="IZC23" s="125"/>
      <c r="IZD23" s="125"/>
      <c r="IZE23" s="125"/>
      <c r="IZF23" s="125"/>
      <c r="IZG23" s="125"/>
      <c r="IZH23" s="125"/>
      <c r="IZI23" s="125"/>
      <c r="IZJ23" s="125"/>
      <c r="IZK23" s="125"/>
      <c r="IZL23" s="125"/>
      <c r="IZM23" s="125"/>
      <c r="IZN23" s="125"/>
      <c r="IZO23" s="125"/>
      <c r="IZP23" s="125"/>
      <c r="IZQ23" s="125"/>
      <c r="IZR23" s="125"/>
      <c r="IZS23" s="125"/>
      <c r="IZT23" s="125"/>
      <c r="IZU23" s="125"/>
      <c r="IZV23" s="125"/>
      <c r="IZW23" s="125"/>
      <c r="IZX23" s="125"/>
      <c r="IZY23" s="125"/>
      <c r="IZZ23" s="125"/>
      <c r="JAA23" s="125"/>
      <c r="JAB23" s="125"/>
      <c r="JAC23" s="125"/>
      <c r="JAD23" s="125"/>
      <c r="JAE23" s="125"/>
      <c r="JAF23" s="125"/>
      <c r="JAG23" s="125"/>
      <c r="JAH23" s="125"/>
      <c r="JAI23" s="125"/>
      <c r="JAJ23" s="125"/>
      <c r="JAK23" s="125"/>
      <c r="JAL23" s="125"/>
      <c r="JAM23" s="125"/>
      <c r="JAN23" s="125"/>
      <c r="JAO23" s="125"/>
      <c r="JAP23" s="125"/>
      <c r="JAQ23" s="125"/>
      <c r="JAR23" s="125"/>
      <c r="JAS23" s="125"/>
      <c r="JAT23" s="125"/>
      <c r="JAU23" s="125"/>
      <c r="JAV23" s="125"/>
      <c r="JAW23" s="125"/>
      <c r="JAX23" s="125"/>
      <c r="JAY23" s="125"/>
      <c r="JAZ23" s="125"/>
      <c r="JBA23" s="125"/>
      <c r="JBB23" s="125"/>
      <c r="JBC23" s="125"/>
      <c r="JBD23" s="125"/>
      <c r="JBE23" s="125"/>
      <c r="JBF23" s="125"/>
      <c r="JBG23" s="125"/>
      <c r="JBH23" s="125"/>
      <c r="JBI23" s="125"/>
      <c r="JBJ23" s="125"/>
      <c r="JBK23" s="125"/>
      <c r="JBL23" s="125"/>
      <c r="JBM23" s="125"/>
      <c r="JBN23" s="125"/>
      <c r="JBO23" s="125"/>
      <c r="JBP23" s="125"/>
      <c r="JBQ23" s="125"/>
      <c r="JBR23" s="125"/>
      <c r="JBS23" s="125"/>
      <c r="JBT23" s="125"/>
      <c r="JBU23" s="125"/>
      <c r="JBV23" s="125"/>
      <c r="JBW23" s="125"/>
      <c r="JBX23" s="125"/>
      <c r="JBY23" s="125"/>
      <c r="JBZ23" s="125"/>
      <c r="JCA23" s="125"/>
      <c r="JCB23" s="125"/>
      <c r="JCC23" s="125"/>
      <c r="JCD23" s="125"/>
      <c r="JCE23" s="125"/>
      <c r="JCF23" s="125"/>
      <c r="JCG23" s="125"/>
      <c r="JCH23" s="125"/>
      <c r="JCI23" s="125"/>
      <c r="JCJ23" s="125"/>
      <c r="JCK23" s="125"/>
      <c r="JCL23" s="125"/>
      <c r="JCM23" s="125"/>
      <c r="JCN23" s="125"/>
      <c r="JCO23" s="125"/>
      <c r="JCP23" s="125"/>
      <c r="JCQ23" s="125"/>
      <c r="JCR23" s="125"/>
      <c r="JCS23" s="125"/>
      <c r="JCT23" s="125"/>
      <c r="JCU23" s="125"/>
      <c r="JCV23" s="125"/>
      <c r="JCW23" s="125"/>
      <c r="JCX23" s="125"/>
      <c r="JCY23" s="125"/>
      <c r="JCZ23" s="125"/>
      <c r="JDA23" s="125"/>
      <c r="JDB23" s="125"/>
      <c r="JDC23" s="125"/>
      <c r="JDD23" s="125"/>
      <c r="JDE23" s="125"/>
      <c r="JDF23" s="125"/>
      <c r="JDG23" s="125"/>
      <c r="JDH23" s="125"/>
      <c r="JDI23" s="125"/>
      <c r="JDJ23" s="125"/>
      <c r="JDK23" s="125"/>
      <c r="JDL23" s="125"/>
      <c r="JDM23" s="125"/>
      <c r="JDN23" s="125"/>
      <c r="JDO23" s="125"/>
      <c r="JDP23" s="125"/>
      <c r="JDQ23" s="125"/>
      <c r="JDR23" s="125"/>
      <c r="JDS23" s="125"/>
      <c r="JDT23" s="125"/>
      <c r="JDU23" s="125"/>
      <c r="JDV23" s="125"/>
      <c r="JDW23" s="125"/>
      <c r="JDX23" s="125"/>
      <c r="JDY23" s="125"/>
      <c r="JDZ23" s="125"/>
      <c r="JEA23" s="125"/>
      <c r="JEB23" s="125"/>
      <c r="JEC23" s="125"/>
      <c r="JED23" s="125"/>
      <c r="JEE23" s="125"/>
      <c r="JEF23" s="125"/>
      <c r="JEG23" s="125"/>
      <c r="JEH23" s="125"/>
      <c r="JEI23" s="125"/>
      <c r="JEJ23" s="125"/>
      <c r="JEK23" s="125"/>
      <c r="JEL23" s="125"/>
      <c r="JEM23" s="125"/>
      <c r="JEN23" s="125"/>
      <c r="JEO23" s="125"/>
      <c r="JEP23" s="125"/>
      <c r="JEQ23" s="125"/>
      <c r="JER23" s="125"/>
      <c r="JES23" s="125"/>
      <c r="JET23" s="125"/>
      <c r="JEU23" s="125"/>
      <c r="JEV23" s="125"/>
      <c r="JEW23" s="125"/>
      <c r="JEX23" s="125"/>
      <c r="JEY23" s="125"/>
      <c r="JEZ23" s="125"/>
      <c r="JFA23" s="125"/>
      <c r="JFB23" s="125"/>
      <c r="JFC23" s="125"/>
      <c r="JFD23" s="125"/>
      <c r="JFE23" s="125"/>
      <c r="JFF23" s="125"/>
      <c r="JFG23" s="125"/>
      <c r="JFH23" s="125"/>
      <c r="JFI23" s="125"/>
      <c r="JFJ23" s="125"/>
      <c r="JFK23" s="125"/>
      <c r="JFL23" s="125"/>
      <c r="JFM23" s="125"/>
      <c r="JFN23" s="125"/>
      <c r="JFO23" s="125"/>
      <c r="JFP23" s="125"/>
      <c r="JFQ23" s="125"/>
      <c r="JFR23" s="125"/>
      <c r="JFS23" s="125"/>
      <c r="JFT23" s="125"/>
      <c r="JFU23" s="125"/>
      <c r="JFV23" s="125"/>
      <c r="JFW23" s="125"/>
      <c r="JFX23" s="125"/>
      <c r="JFY23" s="125"/>
      <c r="JFZ23" s="125"/>
      <c r="JGA23" s="125"/>
      <c r="JGB23" s="125"/>
      <c r="JGC23" s="125"/>
      <c r="JGD23" s="125"/>
      <c r="JGE23" s="125"/>
      <c r="JGF23" s="125"/>
      <c r="JGG23" s="125"/>
      <c r="JGH23" s="125"/>
      <c r="JGI23" s="125"/>
      <c r="JGJ23" s="125"/>
      <c r="JGK23" s="125"/>
      <c r="JGL23" s="125"/>
      <c r="JGM23" s="125"/>
      <c r="JGN23" s="125"/>
      <c r="JGO23" s="125"/>
      <c r="JGP23" s="125"/>
      <c r="JGQ23" s="125"/>
      <c r="JGR23" s="125"/>
      <c r="JGS23" s="125"/>
      <c r="JGT23" s="125"/>
      <c r="JGU23" s="125"/>
      <c r="JGV23" s="125"/>
      <c r="JGW23" s="125"/>
      <c r="JGX23" s="125"/>
      <c r="JGY23" s="125"/>
      <c r="JGZ23" s="125"/>
      <c r="JHA23" s="125"/>
      <c r="JHB23" s="125"/>
      <c r="JHC23" s="125"/>
      <c r="JHD23" s="125"/>
      <c r="JHE23" s="125"/>
      <c r="JHF23" s="125"/>
      <c r="JHG23" s="125"/>
      <c r="JHH23" s="125"/>
      <c r="JHI23" s="125"/>
      <c r="JHJ23" s="125"/>
      <c r="JHK23" s="125"/>
      <c r="JHL23" s="125"/>
      <c r="JHM23" s="125"/>
      <c r="JHN23" s="125"/>
      <c r="JHO23" s="125"/>
      <c r="JHP23" s="125"/>
      <c r="JHQ23" s="125"/>
      <c r="JHR23" s="125"/>
      <c r="JHS23" s="125"/>
      <c r="JHT23" s="125"/>
      <c r="JHU23" s="125"/>
      <c r="JHV23" s="125"/>
      <c r="JHW23" s="125"/>
      <c r="JHX23" s="125"/>
      <c r="JHY23" s="125"/>
      <c r="JHZ23" s="125"/>
      <c r="JIA23" s="125"/>
      <c r="JIB23" s="125"/>
      <c r="JIC23" s="125"/>
      <c r="JID23" s="125"/>
      <c r="JIE23" s="125"/>
      <c r="JIF23" s="125"/>
      <c r="JIG23" s="125"/>
      <c r="JIH23" s="125"/>
      <c r="JII23" s="125"/>
      <c r="JIJ23" s="125"/>
      <c r="JIK23" s="125"/>
      <c r="JIL23" s="125"/>
      <c r="JIM23" s="125"/>
      <c r="JIN23" s="125"/>
      <c r="JIO23" s="125"/>
      <c r="JIP23" s="125"/>
      <c r="JIQ23" s="125"/>
      <c r="JIR23" s="125"/>
      <c r="JIS23" s="125"/>
      <c r="JIT23" s="125"/>
      <c r="JIU23" s="125"/>
      <c r="JIV23" s="125"/>
      <c r="JIW23" s="125"/>
      <c r="JIX23" s="125"/>
      <c r="JIY23" s="125"/>
      <c r="JIZ23" s="125"/>
      <c r="JJA23" s="125"/>
      <c r="JJB23" s="125"/>
      <c r="JJC23" s="125"/>
      <c r="JJD23" s="125"/>
      <c r="JJE23" s="125"/>
      <c r="JJF23" s="125"/>
      <c r="JJG23" s="125"/>
      <c r="JJH23" s="125"/>
      <c r="JJI23" s="125"/>
      <c r="JJJ23" s="125"/>
      <c r="JJK23" s="125"/>
      <c r="JJL23" s="125"/>
      <c r="JJM23" s="125"/>
      <c r="JJN23" s="125"/>
      <c r="JJO23" s="125"/>
      <c r="JJP23" s="125"/>
      <c r="JJQ23" s="125"/>
      <c r="JJR23" s="125"/>
      <c r="JJS23" s="125"/>
      <c r="JJT23" s="125"/>
      <c r="JJU23" s="125"/>
      <c r="JJV23" s="125"/>
      <c r="JJW23" s="125"/>
      <c r="JJX23" s="125"/>
      <c r="JJY23" s="125"/>
      <c r="JJZ23" s="125"/>
      <c r="JKA23" s="125"/>
      <c r="JKB23" s="125"/>
      <c r="JKC23" s="125"/>
      <c r="JKD23" s="125"/>
      <c r="JKE23" s="125"/>
      <c r="JKF23" s="125"/>
      <c r="JKG23" s="125"/>
      <c r="JKH23" s="125"/>
      <c r="JKI23" s="125"/>
      <c r="JKJ23" s="125"/>
      <c r="JKK23" s="125"/>
      <c r="JKL23" s="125"/>
      <c r="JKM23" s="125"/>
      <c r="JKN23" s="125"/>
      <c r="JKO23" s="125"/>
      <c r="JKP23" s="125"/>
      <c r="JKQ23" s="125"/>
      <c r="JKR23" s="125"/>
      <c r="JKS23" s="125"/>
      <c r="JKT23" s="125"/>
      <c r="JKU23" s="125"/>
      <c r="JKV23" s="125"/>
      <c r="JKW23" s="125"/>
      <c r="JKX23" s="125"/>
      <c r="JKY23" s="125"/>
      <c r="JKZ23" s="125"/>
      <c r="JLA23" s="125"/>
      <c r="JLB23" s="125"/>
      <c r="JLC23" s="125"/>
      <c r="JLD23" s="125"/>
      <c r="JLE23" s="125"/>
      <c r="JLF23" s="125"/>
      <c r="JLG23" s="125"/>
      <c r="JLH23" s="125"/>
      <c r="JLI23" s="125"/>
      <c r="JLJ23" s="125"/>
      <c r="JLK23" s="125"/>
      <c r="JLL23" s="125"/>
      <c r="JLM23" s="125"/>
      <c r="JLN23" s="125"/>
      <c r="JLO23" s="125"/>
      <c r="JLP23" s="125"/>
      <c r="JLQ23" s="125"/>
      <c r="JLR23" s="125"/>
      <c r="JLS23" s="125"/>
      <c r="JLT23" s="125"/>
      <c r="JLU23" s="125"/>
      <c r="JLV23" s="125"/>
      <c r="JLW23" s="125"/>
      <c r="JLX23" s="125"/>
      <c r="JLY23" s="125"/>
      <c r="JLZ23" s="125"/>
      <c r="JMA23" s="125"/>
      <c r="JMB23" s="125"/>
      <c r="JMC23" s="125"/>
      <c r="JMD23" s="125"/>
      <c r="JME23" s="125"/>
      <c r="JMF23" s="125"/>
      <c r="JMG23" s="125"/>
      <c r="JMH23" s="125"/>
      <c r="JMI23" s="125"/>
      <c r="JMJ23" s="125"/>
      <c r="JMK23" s="125"/>
      <c r="JML23" s="125"/>
      <c r="JMM23" s="125"/>
      <c r="JMN23" s="125"/>
      <c r="JMO23" s="125"/>
      <c r="JMP23" s="125"/>
      <c r="JMQ23" s="125"/>
      <c r="JMR23" s="125"/>
      <c r="JMS23" s="125"/>
      <c r="JMT23" s="125"/>
      <c r="JMU23" s="125"/>
      <c r="JMV23" s="125"/>
      <c r="JMW23" s="125"/>
      <c r="JMX23" s="125"/>
      <c r="JMY23" s="125"/>
      <c r="JMZ23" s="125"/>
      <c r="JNA23" s="125"/>
      <c r="JNB23" s="125"/>
      <c r="JNC23" s="125"/>
      <c r="JND23" s="125"/>
      <c r="JNE23" s="125"/>
      <c r="JNF23" s="125"/>
      <c r="JNG23" s="125"/>
      <c r="JNH23" s="125"/>
      <c r="JNI23" s="125"/>
      <c r="JNJ23" s="125"/>
      <c r="JNK23" s="125"/>
      <c r="JNL23" s="125"/>
      <c r="JNM23" s="125"/>
      <c r="JNN23" s="125"/>
      <c r="JNO23" s="125"/>
      <c r="JNP23" s="125"/>
      <c r="JNQ23" s="125"/>
      <c r="JNR23" s="125"/>
      <c r="JNS23" s="125"/>
      <c r="JNT23" s="125"/>
      <c r="JNU23" s="125"/>
      <c r="JNV23" s="125"/>
      <c r="JNW23" s="125"/>
      <c r="JNX23" s="125"/>
      <c r="JNY23" s="125"/>
      <c r="JNZ23" s="125"/>
      <c r="JOA23" s="125"/>
      <c r="JOB23" s="125"/>
      <c r="JOC23" s="125"/>
      <c r="JOD23" s="125"/>
      <c r="JOE23" s="125"/>
      <c r="JOF23" s="125"/>
      <c r="JOG23" s="125"/>
      <c r="JOH23" s="125"/>
      <c r="JOI23" s="125"/>
      <c r="JOJ23" s="125"/>
      <c r="JOK23" s="125"/>
      <c r="JOL23" s="125"/>
      <c r="JOM23" s="125"/>
      <c r="JON23" s="125"/>
      <c r="JOO23" s="125"/>
      <c r="JOP23" s="125"/>
      <c r="JOQ23" s="125"/>
      <c r="JOR23" s="125"/>
      <c r="JOS23" s="125"/>
      <c r="JOT23" s="125"/>
      <c r="JOU23" s="125"/>
      <c r="JOV23" s="125"/>
      <c r="JOW23" s="125"/>
      <c r="JOX23" s="125"/>
      <c r="JOY23" s="125"/>
      <c r="JOZ23" s="125"/>
      <c r="JPA23" s="125"/>
      <c r="JPB23" s="125"/>
      <c r="JPC23" s="125"/>
      <c r="JPD23" s="125"/>
      <c r="JPE23" s="125"/>
      <c r="JPF23" s="125"/>
      <c r="JPG23" s="125"/>
      <c r="JPH23" s="125"/>
      <c r="JPI23" s="125"/>
      <c r="JPJ23" s="125"/>
      <c r="JPK23" s="125"/>
      <c r="JPL23" s="125"/>
      <c r="JPM23" s="125"/>
      <c r="JPN23" s="125"/>
      <c r="JPO23" s="125"/>
      <c r="JPP23" s="125"/>
      <c r="JPQ23" s="125"/>
      <c r="JPR23" s="125"/>
      <c r="JPS23" s="125"/>
      <c r="JPT23" s="125"/>
      <c r="JPU23" s="125"/>
      <c r="JPV23" s="125"/>
      <c r="JPW23" s="125"/>
      <c r="JPX23" s="125"/>
      <c r="JPY23" s="125"/>
      <c r="JPZ23" s="125"/>
      <c r="JQA23" s="125"/>
      <c r="JQB23" s="125"/>
      <c r="JQC23" s="125"/>
      <c r="JQD23" s="125"/>
      <c r="JQE23" s="125"/>
      <c r="JQF23" s="125"/>
      <c r="JQG23" s="125"/>
      <c r="JQH23" s="125"/>
      <c r="JQI23" s="125"/>
      <c r="JQJ23" s="125"/>
      <c r="JQK23" s="125"/>
      <c r="JQL23" s="125"/>
      <c r="JQM23" s="125"/>
      <c r="JQN23" s="125"/>
      <c r="JQO23" s="125"/>
      <c r="JQP23" s="125"/>
      <c r="JQQ23" s="125"/>
      <c r="JQR23" s="125"/>
      <c r="JQS23" s="125"/>
      <c r="JQT23" s="125"/>
      <c r="JQU23" s="125"/>
      <c r="JQV23" s="125"/>
      <c r="JQW23" s="125"/>
      <c r="JQX23" s="125"/>
      <c r="JQY23" s="125"/>
      <c r="JQZ23" s="125"/>
      <c r="JRA23" s="125"/>
      <c r="JRB23" s="125"/>
      <c r="JRC23" s="125"/>
      <c r="JRD23" s="125"/>
      <c r="JRE23" s="125"/>
      <c r="JRF23" s="125"/>
      <c r="JRG23" s="125"/>
      <c r="JRH23" s="125"/>
      <c r="JRI23" s="125"/>
      <c r="JRJ23" s="125"/>
      <c r="JRK23" s="125"/>
      <c r="JRL23" s="125"/>
      <c r="JRM23" s="125"/>
      <c r="JRN23" s="125"/>
      <c r="JRO23" s="125"/>
      <c r="JRP23" s="125"/>
      <c r="JRQ23" s="125"/>
      <c r="JRR23" s="125"/>
      <c r="JRS23" s="125"/>
      <c r="JRT23" s="125"/>
      <c r="JRU23" s="125"/>
      <c r="JRV23" s="125"/>
      <c r="JRW23" s="125"/>
      <c r="JRX23" s="125"/>
      <c r="JRY23" s="125"/>
      <c r="JRZ23" s="125"/>
      <c r="JSA23" s="125"/>
      <c r="JSB23" s="125"/>
      <c r="JSC23" s="125"/>
      <c r="JSD23" s="125"/>
      <c r="JSE23" s="125"/>
      <c r="JSF23" s="125"/>
      <c r="JSG23" s="125"/>
      <c r="JSH23" s="125"/>
      <c r="JSI23" s="125"/>
      <c r="JSJ23" s="125"/>
      <c r="JSK23" s="125"/>
      <c r="JSL23" s="125"/>
      <c r="JSM23" s="125"/>
      <c r="JSN23" s="125"/>
      <c r="JSO23" s="125"/>
      <c r="JSP23" s="125"/>
      <c r="JSQ23" s="125"/>
      <c r="JSR23" s="125"/>
      <c r="JSS23" s="125"/>
      <c r="JST23" s="125"/>
      <c r="JSU23" s="125"/>
      <c r="JSV23" s="125"/>
      <c r="JSW23" s="125"/>
      <c r="JSX23" s="125"/>
      <c r="JSY23" s="125"/>
      <c r="JSZ23" s="125"/>
      <c r="JTA23" s="125"/>
      <c r="JTB23" s="125"/>
      <c r="JTC23" s="125"/>
      <c r="JTD23" s="125"/>
      <c r="JTE23" s="125"/>
      <c r="JTF23" s="125"/>
      <c r="JTG23" s="125"/>
      <c r="JTH23" s="125"/>
      <c r="JTI23" s="125"/>
      <c r="JTJ23" s="125"/>
      <c r="JTK23" s="125"/>
      <c r="JTL23" s="125"/>
      <c r="JTM23" s="125"/>
      <c r="JTN23" s="125"/>
      <c r="JTO23" s="125"/>
      <c r="JTP23" s="125"/>
      <c r="JTQ23" s="125"/>
      <c r="JTR23" s="125"/>
      <c r="JTS23" s="125"/>
      <c r="JTT23" s="125"/>
      <c r="JTU23" s="125"/>
      <c r="JTV23" s="125"/>
      <c r="JTW23" s="125"/>
      <c r="JTX23" s="125"/>
      <c r="JTY23" s="125"/>
      <c r="JTZ23" s="125"/>
      <c r="JUA23" s="125"/>
      <c r="JUB23" s="125"/>
      <c r="JUC23" s="125"/>
      <c r="JUD23" s="125"/>
      <c r="JUE23" s="125"/>
      <c r="JUF23" s="125"/>
      <c r="JUG23" s="125"/>
      <c r="JUH23" s="125"/>
      <c r="JUI23" s="125"/>
      <c r="JUJ23" s="125"/>
      <c r="JUK23" s="125"/>
      <c r="JUL23" s="125"/>
      <c r="JUM23" s="125"/>
      <c r="JUN23" s="125"/>
      <c r="JUO23" s="125"/>
      <c r="JUP23" s="125"/>
      <c r="JUQ23" s="125"/>
      <c r="JUR23" s="125"/>
      <c r="JUS23" s="125"/>
      <c r="JUT23" s="125"/>
      <c r="JUU23" s="125"/>
      <c r="JUV23" s="125"/>
      <c r="JUW23" s="125"/>
      <c r="JUX23" s="125"/>
      <c r="JUY23" s="125"/>
      <c r="JUZ23" s="125"/>
      <c r="JVA23" s="125"/>
      <c r="JVB23" s="125"/>
      <c r="JVC23" s="125"/>
      <c r="JVD23" s="125"/>
      <c r="JVE23" s="125"/>
      <c r="JVF23" s="125"/>
      <c r="JVG23" s="125"/>
      <c r="JVH23" s="125"/>
      <c r="JVI23" s="125"/>
      <c r="JVJ23" s="125"/>
      <c r="JVK23" s="125"/>
      <c r="JVL23" s="125"/>
      <c r="JVM23" s="125"/>
      <c r="JVN23" s="125"/>
      <c r="JVO23" s="125"/>
      <c r="JVP23" s="125"/>
      <c r="JVQ23" s="125"/>
      <c r="JVR23" s="125"/>
      <c r="JVS23" s="125"/>
      <c r="JVT23" s="125"/>
      <c r="JVU23" s="125"/>
      <c r="JVV23" s="125"/>
      <c r="JVW23" s="125"/>
      <c r="JVX23" s="125"/>
      <c r="JVY23" s="125"/>
      <c r="JVZ23" s="125"/>
      <c r="JWA23" s="125"/>
      <c r="JWB23" s="125"/>
      <c r="JWC23" s="125"/>
      <c r="JWD23" s="125"/>
      <c r="JWE23" s="125"/>
      <c r="JWF23" s="125"/>
      <c r="JWG23" s="125"/>
      <c r="JWH23" s="125"/>
      <c r="JWI23" s="125"/>
      <c r="JWJ23" s="125"/>
      <c r="JWK23" s="125"/>
      <c r="JWL23" s="125"/>
      <c r="JWM23" s="125"/>
      <c r="JWN23" s="125"/>
      <c r="JWO23" s="125"/>
      <c r="JWP23" s="125"/>
      <c r="JWQ23" s="125"/>
      <c r="JWR23" s="125"/>
      <c r="JWS23" s="125"/>
      <c r="JWT23" s="125"/>
      <c r="JWU23" s="125"/>
      <c r="JWV23" s="125"/>
      <c r="JWW23" s="125"/>
      <c r="JWX23" s="125"/>
      <c r="JWY23" s="125"/>
      <c r="JWZ23" s="125"/>
      <c r="JXA23" s="125"/>
      <c r="JXB23" s="125"/>
      <c r="JXC23" s="125"/>
      <c r="JXD23" s="125"/>
      <c r="JXE23" s="125"/>
      <c r="JXF23" s="125"/>
      <c r="JXG23" s="125"/>
      <c r="JXH23" s="125"/>
      <c r="JXI23" s="125"/>
      <c r="JXJ23" s="125"/>
      <c r="JXK23" s="125"/>
      <c r="JXL23" s="125"/>
      <c r="JXM23" s="125"/>
      <c r="JXN23" s="125"/>
      <c r="JXO23" s="125"/>
      <c r="JXP23" s="125"/>
      <c r="JXQ23" s="125"/>
      <c r="JXR23" s="125"/>
      <c r="JXS23" s="125"/>
      <c r="JXT23" s="125"/>
      <c r="JXU23" s="125"/>
      <c r="JXV23" s="125"/>
      <c r="JXW23" s="125"/>
      <c r="JXX23" s="125"/>
      <c r="JXY23" s="125"/>
      <c r="JXZ23" s="125"/>
      <c r="JYA23" s="125"/>
      <c r="JYB23" s="125"/>
      <c r="JYC23" s="125"/>
      <c r="JYD23" s="125"/>
      <c r="JYE23" s="125"/>
      <c r="JYF23" s="125"/>
      <c r="JYG23" s="125"/>
      <c r="JYH23" s="125"/>
      <c r="JYI23" s="125"/>
      <c r="JYJ23" s="125"/>
      <c r="JYK23" s="125"/>
      <c r="JYL23" s="125"/>
      <c r="JYM23" s="125"/>
      <c r="JYN23" s="125"/>
      <c r="JYO23" s="125"/>
      <c r="JYP23" s="125"/>
      <c r="JYQ23" s="125"/>
      <c r="JYR23" s="125"/>
      <c r="JYS23" s="125"/>
      <c r="JYT23" s="125"/>
      <c r="JYU23" s="125"/>
      <c r="JYV23" s="125"/>
      <c r="JYW23" s="125"/>
      <c r="JYX23" s="125"/>
      <c r="JYY23" s="125"/>
      <c r="JYZ23" s="125"/>
      <c r="JZA23" s="125"/>
      <c r="JZB23" s="125"/>
      <c r="JZC23" s="125"/>
      <c r="JZD23" s="125"/>
      <c r="JZE23" s="125"/>
      <c r="JZF23" s="125"/>
      <c r="JZG23" s="125"/>
      <c r="JZH23" s="125"/>
      <c r="JZI23" s="125"/>
      <c r="JZJ23" s="125"/>
      <c r="JZK23" s="125"/>
      <c r="JZL23" s="125"/>
      <c r="JZM23" s="125"/>
      <c r="JZN23" s="125"/>
      <c r="JZO23" s="125"/>
      <c r="JZP23" s="125"/>
      <c r="JZQ23" s="125"/>
      <c r="JZR23" s="125"/>
      <c r="JZS23" s="125"/>
      <c r="JZT23" s="125"/>
      <c r="JZU23" s="125"/>
      <c r="JZV23" s="125"/>
      <c r="JZW23" s="125"/>
      <c r="JZX23" s="125"/>
      <c r="JZY23" s="125"/>
      <c r="JZZ23" s="125"/>
      <c r="KAA23" s="125"/>
      <c r="KAB23" s="125"/>
      <c r="KAC23" s="125"/>
      <c r="KAD23" s="125"/>
      <c r="KAE23" s="125"/>
      <c r="KAF23" s="125"/>
      <c r="KAG23" s="125"/>
      <c r="KAH23" s="125"/>
      <c r="KAI23" s="125"/>
      <c r="KAJ23" s="125"/>
      <c r="KAK23" s="125"/>
      <c r="KAL23" s="125"/>
      <c r="KAM23" s="125"/>
      <c r="KAN23" s="125"/>
      <c r="KAO23" s="125"/>
      <c r="KAP23" s="125"/>
      <c r="KAQ23" s="125"/>
      <c r="KAR23" s="125"/>
      <c r="KAS23" s="125"/>
      <c r="KAT23" s="125"/>
      <c r="KAU23" s="125"/>
      <c r="KAV23" s="125"/>
      <c r="KAW23" s="125"/>
      <c r="KAX23" s="125"/>
      <c r="KAY23" s="125"/>
      <c r="KAZ23" s="125"/>
      <c r="KBA23" s="125"/>
      <c r="KBB23" s="125"/>
      <c r="KBC23" s="125"/>
      <c r="KBD23" s="125"/>
      <c r="KBE23" s="125"/>
      <c r="KBF23" s="125"/>
      <c r="KBG23" s="125"/>
      <c r="KBH23" s="125"/>
      <c r="KBI23" s="125"/>
      <c r="KBJ23" s="125"/>
      <c r="KBK23" s="125"/>
      <c r="KBL23" s="125"/>
      <c r="KBM23" s="125"/>
      <c r="KBN23" s="125"/>
      <c r="KBO23" s="125"/>
      <c r="KBP23" s="125"/>
      <c r="KBQ23" s="125"/>
      <c r="KBR23" s="125"/>
      <c r="KBS23" s="125"/>
      <c r="KBT23" s="125"/>
      <c r="KBU23" s="125"/>
      <c r="KBV23" s="125"/>
      <c r="KBW23" s="125"/>
      <c r="KBX23" s="125"/>
      <c r="KBY23" s="125"/>
      <c r="KBZ23" s="125"/>
      <c r="KCA23" s="125"/>
      <c r="KCB23" s="125"/>
      <c r="KCC23" s="125"/>
      <c r="KCD23" s="125"/>
      <c r="KCE23" s="125"/>
      <c r="KCF23" s="125"/>
      <c r="KCG23" s="125"/>
      <c r="KCH23" s="125"/>
      <c r="KCI23" s="125"/>
      <c r="KCJ23" s="125"/>
      <c r="KCK23" s="125"/>
      <c r="KCL23" s="125"/>
      <c r="KCM23" s="125"/>
      <c r="KCN23" s="125"/>
      <c r="KCO23" s="125"/>
      <c r="KCP23" s="125"/>
      <c r="KCQ23" s="125"/>
      <c r="KCR23" s="125"/>
      <c r="KCS23" s="125"/>
      <c r="KCT23" s="125"/>
      <c r="KCU23" s="125"/>
      <c r="KCV23" s="125"/>
      <c r="KCW23" s="125"/>
      <c r="KCX23" s="125"/>
      <c r="KCY23" s="125"/>
      <c r="KCZ23" s="125"/>
      <c r="KDA23" s="125"/>
      <c r="KDB23" s="125"/>
      <c r="KDC23" s="125"/>
      <c r="KDD23" s="125"/>
      <c r="KDE23" s="125"/>
      <c r="KDF23" s="125"/>
      <c r="KDG23" s="125"/>
      <c r="KDH23" s="125"/>
      <c r="KDI23" s="125"/>
      <c r="KDJ23" s="125"/>
      <c r="KDK23" s="125"/>
      <c r="KDL23" s="125"/>
      <c r="KDM23" s="125"/>
      <c r="KDN23" s="125"/>
      <c r="KDO23" s="125"/>
      <c r="KDP23" s="125"/>
      <c r="KDQ23" s="125"/>
      <c r="KDR23" s="125"/>
      <c r="KDS23" s="125"/>
      <c r="KDT23" s="125"/>
      <c r="KDU23" s="125"/>
      <c r="KDV23" s="125"/>
      <c r="KDW23" s="125"/>
      <c r="KDX23" s="125"/>
      <c r="KDY23" s="125"/>
      <c r="KDZ23" s="125"/>
      <c r="KEA23" s="125"/>
      <c r="KEB23" s="125"/>
      <c r="KEC23" s="125"/>
      <c r="KED23" s="125"/>
      <c r="KEE23" s="125"/>
      <c r="KEF23" s="125"/>
      <c r="KEG23" s="125"/>
      <c r="KEH23" s="125"/>
      <c r="KEI23" s="125"/>
      <c r="KEJ23" s="125"/>
      <c r="KEK23" s="125"/>
      <c r="KEL23" s="125"/>
      <c r="KEM23" s="125"/>
      <c r="KEN23" s="125"/>
      <c r="KEO23" s="125"/>
      <c r="KEP23" s="125"/>
      <c r="KEQ23" s="125"/>
      <c r="KER23" s="125"/>
      <c r="KES23" s="125"/>
      <c r="KET23" s="125"/>
      <c r="KEU23" s="125"/>
      <c r="KEV23" s="125"/>
      <c r="KEW23" s="125"/>
      <c r="KEX23" s="125"/>
      <c r="KEY23" s="125"/>
      <c r="KEZ23" s="125"/>
      <c r="KFA23" s="125"/>
      <c r="KFB23" s="125"/>
      <c r="KFC23" s="125"/>
      <c r="KFD23" s="125"/>
      <c r="KFE23" s="125"/>
      <c r="KFF23" s="125"/>
      <c r="KFG23" s="125"/>
      <c r="KFH23" s="125"/>
      <c r="KFI23" s="125"/>
      <c r="KFJ23" s="125"/>
      <c r="KFK23" s="125"/>
      <c r="KFL23" s="125"/>
      <c r="KFM23" s="125"/>
      <c r="KFN23" s="125"/>
      <c r="KFO23" s="125"/>
      <c r="KFP23" s="125"/>
      <c r="KFQ23" s="125"/>
      <c r="KFR23" s="125"/>
      <c r="KFS23" s="125"/>
      <c r="KFT23" s="125"/>
      <c r="KFU23" s="125"/>
      <c r="KFV23" s="125"/>
      <c r="KFW23" s="125"/>
      <c r="KFX23" s="125"/>
      <c r="KFY23" s="125"/>
      <c r="KFZ23" s="125"/>
      <c r="KGA23" s="125"/>
      <c r="KGB23" s="125"/>
      <c r="KGC23" s="125"/>
      <c r="KGD23" s="125"/>
      <c r="KGE23" s="125"/>
      <c r="KGF23" s="125"/>
      <c r="KGG23" s="125"/>
      <c r="KGH23" s="125"/>
      <c r="KGI23" s="125"/>
      <c r="KGJ23" s="125"/>
      <c r="KGK23" s="125"/>
      <c r="KGL23" s="125"/>
      <c r="KGM23" s="125"/>
      <c r="KGN23" s="125"/>
      <c r="KGO23" s="125"/>
      <c r="KGP23" s="125"/>
      <c r="KGQ23" s="125"/>
      <c r="KGR23" s="125"/>
      <c r="KGS23" s="125"/>
      <c r="KGT23" s="125"/>
      <c r="KGU23" s="125"/>
      <c r="KGV23" s="125"/>
      <c r="KGW23" s="125"/>
      <c r="KGX23" s="125"/>
      <c r="KGY23" s="125"/>
      <c r="KGZ23" s="125"/>
      <c r="KHA23" s="125"/>
      <c r="KHB23" s="125"/>
      <c r="KHC23" s="125"/>
      <c r="KHD23" s="125"/>
      <c r="KHE23" s="125"/>
      <c r="KHF23" s="125"/>
      <c r="KHG23" s="125"/>
      <c r="KHH23" s="125"/>
      <c r="KHI23" s="125"/>
      <c r="KHJ23" s="125"/>
      <c r="KHK23" s="125"/>
      <c r="KHL23" s="125"/>
      <c r="KHM23" s="125"/>
      <c r="KHN23" s="125"/>
      <c r="KHO23" s="125"/>
      <c r="KHP23" s="125"/>
      <c r="KHQ23" s="125"/>
      <c r="KHR23" s="125"/>
      <c r="KHS23" s="125"/>
      <c r="KHT23" s="125"/>
      <c r="KHU23" s="125"/>
      <c r="KHV23" s="125"/>
      <c r="KHW23" s="125"/>
      <c r="KHX23" s="125"/>
      <c r="KHY23" s="125"/>
      <c r="KHZ23" s="125"/>
      <c r="KIA23" s="125"/>
      <c r="KIB23" s="125"/>
      <c r="KIC23" s="125"/>
      <c r="KID23" s="125"/>
      <c r="KIE23" s="125"/>
      <c r="KIF23" s="125"/>
      <c r="KIG23" s="125"/>
      <c r="KIH23" s="125"/>
      <c r="KII23" s="125"/>
      <c r="KIJ23" s="125"/>
      <c r="KIK23" s="125"/>
      <c r="KIL23" s="125"/>
      <c r="KIM23" s="125"/>
      <c r="KIN23" s="125"/>
      <c r="KIO23" s="125"/>
      <c r="KIP23" s="125"/>
      <c r="KIQ23" s="125"/>
      <c r="KIR23" s="125"/>
      <c r="KIS23" s="125"/>
      <c r="KIT23" s="125"/>
      <c r="KIU23" s="125"/>
      <c r="KIV23" s="125"/>
      <c r="KIW23" s="125"/>
      <c r="KIX23" s="125"/>
      <c r="KIY23" s="125"/>
      <c r="KIZ23" s="125"/>
      <c r="KJA23" s="125"/>
      <c r="KJB23" s="125"/>
      <c r="KJC23" s="125"/>
      <c r="KJD23" s="125"/>
      <c r="KJE23" s="125"/>
      <c r="KJF23" s="125"/>
      <c r="KJG23" s="125"/>
      <c r="KJH23" s="125"/>
      <c r="KJI23" s="125"/>
      <c r="KJJ23" s="125"/>
      <c r="KJK23" s="125"/>
      <c r="KJL23" s="125"/>
      <c r="KJM23" s="125"/>
      <c r="KJN23" s="125"/>
      <c r="KJO23" s="125"/>
      <c r="KJP23" s="125"/>
      <c r="KJQ23" s="125"/>
      <c r="KJR23" s="125"/>
      <c r="KJS23" s="125"/>
      <c r="KJT23" s="125"/>
      <c r="KJU23" s="125"/>
      <c r="KJV23" s="125"/>
      <c r="KJW23" s="125"/>
      <c r="KJX23" s="125"/>
      <c r="KJY23" s="125"/>
      <c r="KJZ23" s="125"/>
      <c r="KKA23" s="125"/>
      <c r="KKB23" s="125"/>
      <c r="KKC23" s="125"/>
      <c r="KKD23" s="125"/>
      <c r="KKE23" s="125"/>
      <c r="KKF23" s="125"/>
      <c r="KKG23" s="125"/>
      <c r="KKH23" s="125"/>
      <c r="KKI23" s="125"/>
      <c r="KKJ23" s="125"/>
      <c r="KKK23" s="125"/>
      <c r="KKL23" s="125"/>
      <c r="KKM23" s="125"/>
      <c r="KKN23" s="125"/>
      <c r="KKO23" s="125"/>
      <c r="KKP23" s="125"/>
      <c r="KKQ23" s="125"/>
      <c r="KKR23" s="125"/>
      <c r="KKS23" s="125"/>
      <c r="KKT23" s="125"/>
      <c r="KKU23" s="125"/>
      <c r="KKV23" s="125"/>
      <c r="KKW23" s="125"/>
      <c r="KKX23" s="125"/>
      <c r="KKY23" s="125"/>
      <c r="KKZ23" s="125"/>
      <c r="KLA23" s="125"/>
      <c r="KLB23" s="125"/>
      <c r="KLC23" s="125"/>
      <c r="KLD23" s="125"/>
      <c r="KLE23" s="125"/>
      <c r="KLF23" s="125"/>
      <c r="KLG23" s="125"/>
      <c r="KLH23" s="125"/>
      <c r="KLI23" s="125"/>
      <c r="KLJ23" s="125"/>
      <c r="KLK23" s="125"/>
      <c r="KLL23" s="125"/>
      <c r="KLM23" s="125"/>
      <c r="KLN23" s="125"/>
      <c r="KLO23" s="125"/>
      <c r="KLP23" s="125"/>
      <c r="KLQ23" s="125"/>
      <c r="KLR23" s="125"/>
      <c r="KLS23" s="125"/>
      <c r="KLT23" s="125"/>
      <c r="KLU23" s="125"/>
      <c r="KLV23" s="125"/>
      <c r="KLW23" s="125"/>
      <c r="KLX23" s="125"/>
      <c r="KLY23" s="125"/>
      <c r="KLZ23" s="125"/>
      <c r="KMA23" s="125"/>
      <c r="KMB23" s="125"/>
      <c r="KMC23" s="125"/>
      <c r="KMD23" s="125"/>
      <c r="KME23" s="125"/>
      <c r="KMF23" s="125"/>
      <c r="KMG23" s="125"/>
      <c r="KMH23" s="125"/>
      <c r="KMI23" s="125"/>
      <c r="KMJ23" s="125"/>
      <c r="KMK23" s="125"/>
      <c r="KML23" s="125"/>
      <c r="KMM23" s="125"/>
      <c r="KMN23" s="125"/>
      <c r="KMO23" s="125"/>
      <c r="KMP23" s="125"/>
      <c r="KMQ23" s="125"/>
      <c r="KMR23" s="125"/>
      <c r="KMS23" s="125"/>
      <c r="KMT23" s="125"/>
      <c r="KMU23" s="125"/>
      <c r="KMV23" s="125"/>
      <c r="KMW23" s="125"/>
      <c r="KMX23" s="125"/>
      <c r="KMY23" s="125"/>
      <c r="KMZ23" s="125"/>
      <c r="KNA23" s="125"/>
      <c r="KNB23" s="125"/>
      <c r="KNC23" s="125"/>
      <c r="KND23" s="125"/>
      <c r="KNE23" s="125"/>
      <c r="KNF23" s="125"/>
      <c r="KNG23" s="125"/>
      <c r="KNH23" s="125"/>
      <c r="KNI23" s="125"/>
      <c r="KNJ23" s="125"/>
      <c r="KNK23" s="125"/>
      <c r="KNL23" s="125"/>
      <c r="KNM23" s="125"/>
      <c r="KNN23" s="125"/>
      <c r="KNO23" s="125"/>
      <c r="KNP23" s="125"/>
      <c r="KNQ23" s="125"/>
      <c r="KNR23" s="125"/>
      <c r="KNS23" s="125"/>
      <c r="KNT23" s="125"/>
      <c r="KNU23" s="125"/>
      <c r="KNV23" s="125"/>
      <c r="KNW23" s="125"/>
      <c r="KNX23" s="125"/>
      <c r="KNY23" s="125"/>
      <c r="KNZ23" s="125"/>
      <c r="KOA23" s="125"/>
      <c r="KOB23" s="125"/>
      <c r="KOC23" s="125"/>
      <c r="KOD23" s="125"/>
      <c r="KOE23" s="125"/>
      <c r="KOF23" s="125"/>
      <c r="KOG23" s="125"/>
      <c r="KOH23" s="125"/>
      <c r="KOI23" s="125"/>
      <c r="KOJ23" s="125"/>
      <c r="KOK23" s="125"/>
      <c r="KOL23" s="125"/>
      <c r="KOM23" s="125"/>
      <c r="KON23" s="125"/>
      <c r="KOO23" s="125"/>
      <c r="KOP23" s="125"/>
      <c r="KOQ23" s="125"/>
      <c r="KOR23" s="125"/>
      <c r="KOS23" s="125"/>
      <c r="KOT23" s="125"/>
      <c r="KOU23" s="125"/>
      <c r="KOV23" s="125"/>
      <c r="KOW23" s="125"/>
      <c r="KOX23" s="125"/>
      <c r="KOY23" s="125"/>
      <c r="KOZ23" s="125"/>
      <c r="KPA23" s="125"/>
      <c r="KPB23" s="125"/>
      <c r="KPC23" s="125"/>
      <c r="KPD23" s="125"/>
      <c r="KPE23" s="125"/>
      <c r="KPF23" s="125"/>
      <c r="KPG23" s="125"/>
      <c r="KPH23" s="125"/>
      <c r="KPI23" s="125"/>
      <c r="KPJ23" s="125"/>
      <c r="KPK23" s="125"/>
      <c r="KPL23" s="125"/>
      <c r="KPM23" s="125"/>
      <c r="KPN23" s="125"/>
      <c r="KPO23" s="125"/>
      <c r="KPP23" s="125"/>
      <c r="KPQ23" s="125"/>
      <c r="KPR23" s="125"/>
      <c r="KPS23" s="125"/>
      <c r="KPT23" s="125"/>
      <c r="KPU23" s="125"/>
      <c r="KPV23" s="125"/>
      <c r="KPW23" s="125"/>
      <c r="KPX23" s="125"/>
      <c r="KPY23" s="125"/>
      <c r="KPZ23" s="125"/>
      <c r="KQA23" s="125"/>
      <c r="KQB23" s="125"/>
      <c r="KQC23" s="125"/>
      <c r="KQD23" s="125"/>
      <c r="KQE23" s="125"/>
      <c r="KQF23" s="125"/>
      <c r="KQG23" s="125"/>
      <c r="KQH23" s="125"/>
      <c r="KQI23" s="125"/>
      <c r="KQJ23" s="125"/>
      <c r="KQK23" s="125"/>
      <c r="KQL23" s="125"/>
      <c r="KQM23" s="125"/>
      <c r="KQN23" s="125"/>
      <c r="KQO23" s="125"/>
      <c r="KQP23" s="125"/>
      <c r="KQQ23" s="125"/>
      <c r="KQR23" s="125"/>
      <c r="KQS23" s="125"/>
      <c r="KQT23" s="125"/>
      <c r="KQU23" s="125"/>
      <c r="KQV23" s="125"/>
      <c r="KQW23" s="125"/>
      <c r="KQX23" s="125"/>
      <c r="KQY23" s="125"/>
      <c r="KQZ23" s="125"/>
      <c r="KRA23" s="125"/>
      <c r="KRB23" s="125"/>
      <c r="KRC23" s="125"/>
      <c r="KRD23" s="125"/>
      <c r="KRE23" s="125"/>
      <c r="KRF23" s="125"/>
      <c r="KRG23" s="125"/>
      <c r="KRH23" s="125"/>
      <c r="KRI23" s="125"/>
      <c r="KRJ23" s="125"/>
      <c r="KRK23" s="125"/>
      <c r="KRL23" s="125"/>
      <c r="KRM23" s="125"/>
      <c r="KRN23" s="125"/>
      <c r="KRO23" s="125"/>
      <c r="KRP23" s="125"/>
      <c r="KRQ23" s="125"/>
      <c r="KRR23" s="125"/>
      <c r="KRS23" s="125"/>
      <c r="KRT23" s="125"/>
      <c r="KRU23" s="125"/>
      <c r="KRV23" s="125"/>
      <c r="KRW23" s="125"/>
      <c r="KRX23" s="125"/>
      <c r="KRY23" s="125"/>
      <c r="KRZ23" s="125"/>
      <c r="KSA23" s="125"/>
      <c r="KSB23" s="125"/>
      <c r="KSC23" s="125"/>
      <c r="KSD23" s="125"/>
      <c r="KSE23" s="125"/>
      <c r="KSF23" s="125"/>
      <c r="KSG23" s="125"/>
      <c r="KSH23" s="125"/>
      <c r="KSI23" s="125"/>
      <c r="KSJ23" s="125"/>
      <c r="KSK23" s="125"/>
      <c r="KSL23" s="125"/>
      <c r="KSM23" s="125"/>
      <c r="KSN23" s="125"/>
      <c r="KSO23" s="125"/>
      <c r="KSP23" s="125"/>
      <c r="KSQ23" s="125"/>
      <c r="KSR23" s="125"/>
      <c r="KSS23" s="125"/>
      <c r="KST23" s="125"/>
      <c r="KSU23" s="125"/>
      <c r="KSV23" s="125"/>
      <c r="KSW23" s="125"/>
      <c r="KSX23" s="125"/>
      <c r="KSY23" s="125"/>
      <c r="KSZ23" s="125"/>
      <c r="KTA23" s="125"/>
      <c r="KTB23" s="125"/>
      <c r="KTC23" s="125"/>
      <c r="KTD23" s="125"/>
      <c r="KTE23" s="125"/>
      <c r="KTF23" s="125"/>
      <c r="KTG23" s="125"/>
      <c r="KTH23" s="125"/>
      <c r="KTI23" s="125"/>
      <c r="KTJ23" s="125"/>
      <c r="KTK23" s="125"/>
      <c r="KTL23" s="125"/>
      <c r="KTM23" s="125"/>
      <c r="KTN23" s="125"/>
      <c r="KTO23" s="125"/>
      <c r="KTP23" s="125"/>
      <c r="KTQ23" s="125"/>
      <c r="KTR23" s="125"/>
      <c r="KTS23" s="125"/>
      <c r="KTT23" s="125"/>
      <c r="KTU23" s="125"/>
      <c r="KTV23" s="125"/>
      <c r="KTW23" s="125"/>
      <c r="KTX23" s="125"/>
      <c r="KTY23" s="125"/>
      <c r="KTZ23" s="125"/>
      <c r="KUA23" s="125"/>
      <c r="KUB23" s="125"/>
      <c r="KUC23" s="125"/>
      <c r="KUD23" s="125"/>
      <c r="KUE23" s="125"/>
      <c r="KUF23" s="125"/>
      <c r="KUG23" s="125"/>
      <c r="KUH23" s="125"/>
      <c r="KUI23" s="125"/>
      <c r="KUJ23" s="125"/>
      <c r="KUK23" s="125"/>
      <c r="KUL23" s="125"/>
      <c r="KUM23" s="125"/>
      <c r="KUN23" s="125"/>
      <c r="KUO23" s="125"/>
      <c r="KUP23" s="125"/>
      <c r="KUQ23" s="125"/>
      <c r="KUR23" s="125"/>
      <c r="KUS23" s="125"/>
      <c r="KUT23" s="125"/>
      <c r="KUU23" s="125"/>
      <c r="KUV23" s="125"/>
      <c r="KUW23" s="125"/>
      <c r="KUX23" s="125"/>
      <c r="KUY23" s="125"/>
      <c r="KUZ23" s="125"/>
      <c r="KVA23" s="125"/>
      <c r="KVB23" s="125"/>
      <c r="KVC23" s="125"/>
      <c r="KVD23" s="125"/>
      <c r="KVE23" s="125"/>
      <c r="KVF23" s="125"/>
      <c r="KVG23" s="125"/>
      <c r="KVH23" s="125"/>
      <c r="KVI23" s="125"/>
      <c r="KVJ23" s="125"/>
      <c r="KVK23" s="125"/>
      <c r="KVL23" s="125"/>
      <c r="KVM23" s="125"/>
      <c r="KVN23" s="125"/>
      <c r="KVO23" s="125"/>
      <c r="KVP23" s="125"/>
      <c r="KVQ23" s="125"/>
      <c r="KVR23" s="125"/>
      <c r="KVS23" s="125"/>
      <c r="KVT23" s="125"/>
      <c r="KVU23" s="125"/>
      <c r="KVV23" s="125"/>
      <c r="KVW23" s="125"/>
      <c r="KVX23" s="125"/>
      <c r="KVY23" s="125"/>
      <c r="KVZ23" s="125"/>
      <c r="KWA23" s="125"/>
      <c r="KWB23" s="125"/>
      <c r="KWC23" s="125"/>
      <c r="KWD23" s="125"/>
      <c r="KWE23" s="125"/>
      <c r="KWF23" s="125"/>
      <c r="KWG23" s="125"/>
      <c r="KWH23" s="125"/>
      <c r="KWI23" s="125"/>
      <c r="KWJ23" s="125"/>
      <c r="KWK23" s="125"/>
      <c r="KWL23" s="125"/>
      <c r="KWM23" s="125"/>
      <c r="KWN23" s="125"/>
      <c r="KWO23" s="125"/>
      <c r="KWP23" s="125"/>
      <c r="KWQ23" s="125"/>
      <c r="KWR23" s="125"/>
      <c r="KWS23" s="125"/>
      <c r="KWT23" s="125"/>
      <c r="KWU23" s="125"/>
      <c r="KWV23" s="125"/>
      <c r="KWW23" s="125"/>
      <c r="KWX23" s="125"/>
      <c r="KWY23" s="125"/>
      <c r="KWZ23" s="125"/>
      <c r="KXA23" s="125"/>
      <c r="KXB23" s="125"/>
      <c r="KXC23" s="125"/>
      <c r="KXD23" s="125"/>
      <c r="KXE23" s="125"/>
      <c r="KXF23" s="125"/>
      <c r="KXG23" s="125"/>
      <c r="KXH23" s="125"/>
      <c r="KXI23" s="125"/>
      <c r="KXJ23" s="125"/>
      <c r="KXK23" s="125"/>
      <c r="KXL23" s="125"/>
      <c r="KXM23" s="125"/>
      <c r="KXN23" s="125"/>
      <c r="KXO23" s="125"/>
      <c r="KXP23" s="125"/>
      <c r="KXQ23" s="125"/>
      <c r="KXR23" s="125"/>
      <c r="KXS23" s="125"/>
      <c r="KXT23" s="125"/>
      <c r="KXU23" s="125"/>
      <c r="KXV23" s="125"/>
      <c r="KXW23" s="125"/>
      <c r="KXX23" s="125"/>
      <c r="KXY23" s="125"/>
      <c r="KXZ23" s="125"/>
      <c r="KYA23" s="125"/>
      <c r="KYB23" s="125"/>
      <c r="KYC23" s="125"/>
      <c r="KYD23" s="125"/>
      <c r="KYE23" s="125"/>
      <c r="KYF23" s="125"/>
      <c r="KYG23" s="125"/>
      <c r="KYH23" s="125"/>
      <c r="KYI23" s="125"/>
      <c r="KYJ23" s="125"/>
      <c r="KYK23" s="125"/>
      <c r="KYL23" s="125"/>
      <c r="KYM23" s="125"/>
      <c r="KYN23" s="125"/>
      <c r="KYO23" s="125"/>
      <c r="KYP23" s="125"/>
      <c r="KYQ23" s="125"/>
      <c r="KYR23" s="125"/>
      <c r="KYS23" s="125"/>
      <c r="KYT23" s="125"/>
      <c r="KYU23" s="125"/>
      <c r="KYV23" s="125"/>
      <c r="KYW23" s="125"/>
      <c r="KYX23" s="125"/>
      <c r="KYY23" s="125"/>
      <c r="KYZ23" s="125"/>
      <c r="KZA23" s="125"/>
      <c r="KZB23" s="125"/>
      <c r="KZC23" s="125"/>
      <c r="KZD23" s="125"/>
      <c r="KZE23" s="125"/>
      <c r="KZF23" s="125"/>
      <c r="KZG23" s="125"/>
      <c r="KZH23" s="125"/>
      <c r="KZI23" s="125"/>
      <c r="KZJ23" s="125"/>
      <c r="KZK23" s="125"/>
      <c r="KZL23" s="125"/>
      <c r="KZM23" s="125"/>
      <c r="KZN23" s="125"/>
      <c r="KZO23" s="125"/>
      <c r="KZP23" s="125"/>
      <c r="KZQ23" s="125"/>
      <c r="KZR23" s="125"/>
      <c r="KZS23" s="125"/>
      <c r="KZT23" s="125"/>
      <c r="KZU23" s="125"/>
      <c r="KZV23" s="125"/>
      <c r="KZW23" s="125"/>
      <c r="KZX23" s="125"/>
      <c r="KZY23" s="125"/>
      <c r="KZZ23" s="125"/>
      <c r="LAA23" s="125"/>
      <c r="LAB23" s="125"/>
      <c r="LAC23" s="125"/>
      <c r="LAD23" s="125"/>
      <c r="LAE23" s="125"/>
      <c r="LAF23" s="125"/>
      <c r="LAG23" s="125"/>
      <c r="LAH23" s="125"/>
      <c r="LAI23" s="125"/>
      <c r="LAJ23" s="125"/>
      <c r="LAK23" s="125"/>
      <c r="LAL23" s="125"/>
      <c r="LAM23" s="125"/>
      <c r="LAN23" s="125"/>
      <c r="LAO23" s="125"/>
      <c r="LAP23" s="125"/>
      <c r="LAQ23" s="125"/>
      <c r="LAR23" s="125"/>
      <c r="LAS23" s="125"/>
      <c r="LAT23" s="125"/>
      <c r="LAU23" s="125"/>
      <c r="LAV23" s="125"/>
      <c r="LAW23" s="125"/>
      <c r="LAX23" s="125"/>
      <c r="LAY23" s="125"/>
      <c r="LAZ23" s="125"/>
      <c r="LBA23" s="125"/>
      <c r="LBB23" s="125"/>
      <c r="LBC23" s="125"/>
      <c r="LBD23" s="125"/>
      <c r="LBE23" s="125"/>
      <c r="LBF23" s="125"/>
      <c r="LBG23" s="125"/>
      <c r="LBH23" s="125"/>
      <c r="LBI23" s="125"/>
      <c r="LBJ23" s="125"/>
      <c r="LBK23" s="125"/>
      <c r="LBL23" s="125"/>
      <c r="LBM23" s="125"/>
      <c r="LBN23" s="125"/>
      <c r="LBO23" s="125"/>
      <c r="LBP23" s="125"/>
      <c r="LBQ23" s="125"/>
      <c r="LBR23" s="125"/>
      <c r="LBS23" s="125"/>
      <c r="LBT23" s="125"/>
      <c r="LBU23" s="125"/>
      <c r="LBV23" s="125"/>
      <c r="LBW23" s="125"/>
      <c r="LBX23" s="125"/>
      <c r="LBY23" s="125"/>
      <c r="LBZ23" s="125"/>
      <c r="LCA23" s="125"/>
      <c r="LCB23" s="125"/>
      <c r="LCC23" s="125"/>
      <c r="LCD23" s="125"/>
      <c r="LCE23" s="125"/>
      <c r="LCF23" s="125"/>
      <c r="LCG23" s="125"/>
      <c r="LCH23" s="125"/>
      <c r="LCI23" s="125"/>
      <c r="LCJ23" s="125"/>
      <c r="LCK23" s="125"/>
      <c r="LCL23" s="125"/>
      <c r="LCM23" s="125"/>
      <c r="LCN23" s="125"/>
      <c r="LCO23" s="125"/>
      <c r="LCP23" s="125"/>
      <c r="LCQ23" s="125"/>
      <c r="LCR23" s="125"/>
      <c r="LCS23" s="125"/>
      <c r="LCT23" s="125"/>
      <c r="LCU23" s="125"/>
      <c r="LCV23" s="125"/>
      <c r="LCW23" s="125"/>
      <c r="LCX23" s="125"/>
      <c r="LCY23" s="125"/>
      <c r="LCZ23" s="125"/>
      <c r="LDA23" s="125"/>
      <c r="LDB23" s="125"/>
      <c r="LDC23" s="125"/>
      <c r="LDD23" s="125"/>
      <c r="LDE23" s="125"/>
      <c r="LDF23" s="125"/>
      <c r="LDG23" s="125"/>
      <c r="LDH23" s="125"/>
      <c r="LDI23" s="125"/>
      <c r="LDJ23" s="125"/>
      <c r="LDK23" s="125"/>
      <c r="LDL23" s="125"/>
      <c r="LDM23" s="125"/>
      <c r="LDN23" s="125"/>
      <c r="LDO23" s="125"/>
      <c r="LDP23" s="125"/>
      <c r="LDQ23" s="125"/>
      <c r="LDR23" s="125"/>
      <c r="LDS23" s="125"/>
      <c r="LDT23" s="125"/>
      <c r="LDU23" s="125"/>
      <c r="LDV23" s="125"/>
      <c r="LDW23" s="125"/>
      <c r="LDX23" s="125"/>
      <c r="LDY23" s="125"/>
      <c r="LDZ23" s="125"/>
      <c r="LEA23" s="125"/>
      <c r="LEB23" s="125"/>
      <c r="LEC23" s="125"/>
      <c r="LED23" s="125"/>
      <c r="LEE23" s="125"/>
      <c r="LEF23" s="125"/>
      <c r="LEG23" s="125"/>
      <c r="LEH23" s="125"/>
      <c r="LEI23" s="125"/>
      <c r="LEJ23" s="125"/>
      <c r="LEK23" s="125"/>
      <c r="LEL23" s="125"/>
      <c r="LEM23" s="125"/>
      <c r="LEN23" s="125"/>
      <c r="LEO23" s="125"/>
      <c r="LEP23" s="125"/>
      <c r="LEQ23" s="125"/>
      <c r="LER23" s="125"/>
      <c r="LES23" s="125"/>
      <c r="LET23" s="125"/>
      <c r="LEU23" s="125"/>
      <c r="LEV23" s="125"/>
      <c r="LEW23" s="125"/>
      <c r="LEX23" s="125"/>
      <c r="LEY23" s="125"/>
      <c r="LEZ23" s="125"/>
      <c r="LFA23" s="125"/>
      <c r="LFB23" s="125"/>
      <c r="LFC23" s="125"/>
      <c r="LFD23" s="125"/>
      <c r="LFE23" s="125"/>
      <c r="LFF23" s="125"/>
      <c r="LFG23" s="125"/>
      <c r="LFH23" s="125"/>
      <c r="LFI23" s="125"/>
      <c r="LFJ23" s="125"/>
      <c r="LFK23" s="125"/>
      <c r="LFL23" s="125"/>
      <c r="LFM23" s="125"/>
      <c r="LFN23" s="125"/>
      <c r="LFO23" s="125"/>
      <c r="LFP23" s="125"/>
      <c r="LFQ23" s="125"/>
      <c r="LFR23" s="125"/>
      <c r="LFS23" s="125"/>
      <c r="LFT23" s="125"/>
      <c r="LFU23" s="125"/>
      <c r="LFV23" s="125"/>
      <c r="LFW23" s="125"/>
      <c r="LFX23" s="125"/>
      <c r="LFY23" s="125"/>
      <c r="LFZ23" s="125"/>
      <c r="LGA23" s="125"/>
      <c r="LGB23" s="125"/>
      <c r="LGC23" s="125"/>
      <c r="LGD23" s="125"/>
      <c r="LGE23" s="125"/>
      <c r="LGF23" s="125"/>
      <c r="LGG23" s="125"/>
      <c r="LGH23" s="125"/>
      <c r="LGI23" s="125"/>
      <c r="LGJ23" s="125"/>
      <c r="LGK23" s="125"/>
      <c r="LGL23" s="125"/>
      <c r="LGM23" s="125"/>
      <c r="LGN23" s="125"/>
      <c r="LGO23" s="125"/>
      <c r="LGP23" s="125"/>
      <c r="LGQ23" s="125"/>
      <c r="LGR23" s="125"/>
      <c r="LGS23" s="125"/>
      <c r="LGT23" s="125"/>
      <c r="LGU23" s="125"/>
      <c r="LGV23" s="125"/>
      <c r="LGW23" s="125"/>
      <c r="LGX23" s="125"/>
      <c r="LGY23" s="125"/>
      <c r="LGZ23" s="125"/>
      <c r="LHA23" s="125"/>
      <c r="LHB23" s="125"/>
      <c r="LHC23" s="125"/>
      <c r="LHD23" s="125"/>
      <c r="LHE23" s="125"/>
      <c r="LHF23" s="125"/>
      <c r="LHG23" s="125"/>
      <c r="LHH23" s="125"/>
      <c r="LHI23" s="125"/>
      <c r="LHJ23" s="125"/>
      <c r="LHK23" s="125"/>
      <c r="LHL23" s="125"/>
      <c r="LHM23" s="125"/>
      <c r="LHN23" s="125"/>
      <c r="LHO23" s="125"/>
      <c r="LHP23" s="125"/>
      <c r="LHQ23" s="125"/>
      <c r="LHR23" s="125"/>
      <c r="LHS23" s="125"/>
      <c r="LHT23" s="125"/>
      <c r="LHU23" s="125"/>
      <c r="LHV23" s="125"/>
      <c r="LHW23" s="125"/>
      <c r="LHX23" s="125"/>
      <c r="LHY23" s="125"/>
      <c r="LHZ23" s="125"/>
      <c r="LIA23" s="125"/>
      <c r="LIB23" s="125"/>
      <c r="LIC23" s="125"/>
      <c r="LID23" s="125"/>
      <c r="LIE23" s="125"/>
      <c r="LIF23" s="125"/>
      <c r="LIG23" s="125"/>
      <c r="LIH23" s="125"/>
      <c r="LII23" s="125"/>
      <c r="LIJ23" s="125"/>
      <c r="LIK23" s="125"/>
      <c r="LIL23" s="125"/>
      <c r="LIM23" s="125"/>
      <c r="LIN23" s="125"/>
      <c r="LIO23" s="125"/>
      <c r="LIP23" s="125"/>
      <c r="LIQ23" s="125"/>
      <c r="LIR23" s="125"/>
      <c r="LIS23" s="125"/>
      <c r="LIT23" s="125"/>
      <c r="LIU23" s="125"/>
      <c r="LIV23" s="125"/>
      <c r="LIW23" s="125"/>
      <c r="LIX23" s="125"/>
      <c r="LIY23" s="125"/>
      <c r="LIZ23" s="125"/>
      <c r="LJA23" s="125"/>
      <c r="LJB23" s="125"/>
      <c r="LJC23" s="125"/>
      <c r="LJD23" s="125"/>
      <c r="LJE23" s="125"/>
      <c r="LJF23" s="125"/>
      <c r="LJG23" s="125"/>
      <c r="LJH23" s="125"/>
      <c r="LJI23" s="125"/>
      <c r="LJJ23" s="125"/>
      <c r="LJK23" s="125"/>
      <c r="LJL23" s="125"/>
      <c r="LJM23" s="125"/>
      <c r="LJN23" s="125"/>
      <c r="LJO23" s="125"/>
      <c r="LJP23" s="125"/>
      <c r="LJQ23" s="125"/>
      <c r="LJR23" s="125"/>
      <c r="LJS23" s="125"/>
      <c r="LJT23" s="125"/>
      <c r="LJU23" s="125"/>
      <c r="LJV23" s="125"/>
      <c r="LJW23" s="125"/>
      <c r="LJX23" s="125"/>
      <c r="LJY23" s="125"/>
      <c r="LJZ23" s="125"/>
      <c r="LKA23" s="125"/>
      <c r="LKB23" s="125"/>
      <c r="LKC23" s="125"/>
      <c r="LKD23" s="125"/>
      <c r="LKE23" s="125"/>
      <c r="LKF23" s="125"/>
      <c r="LKG23" s="125"/>
      <c r="LKH23" s="125"/>
      <c r="LKI23" s="125"/>
      <c r="LKJ23" s="125"/>
      <c r="LKK23" s="125"/>
      <c r="LKL23" s="125"/>
      <c r="LKM23" s="125"/>
      <c r="LKN23" s="125"/>
      <c r="LKO23" s="125"/>
      <c r="LKP23" s="125"/>
      <c r="LKQ23" s="125"/>
      <c r="LKR23" s="125"/>
      <c r="LKS23" s="125"/>
      <c r="LKT23" s="125"/>
      <c r="LKU23" s="125"/>
      <c r="LKV23" s="125"/>
      <c r="LKW23" s="125"/>
      <c r="LKX23" s="125"/>
      <c r="LKY23" s="125"/>
      <c r="LKZ23" s="125"/>
      <c r="LLA23" s="125"/>
      <c r="LLB23" s="125"/>
      <c r="LLC23" s="125"/>
      <c r="LLD23" s="125"/>
      <c r="LLE23" s="125"/>
      <c r="LLF23" s="125"/>
      <c r="LLG23" s="125"/>
      <c r="LLH23" s="125"/>
      <c r="LLI23" s="125"/>
      <c r="LLJ23" s="125"/>
      <c r="LLK23" s="125"/>
      <c r="LLL23" s="125"/>
      <c r="LLM23" s="125"/>
      <c r="LLN23" s="125"/>
      <c r="LLO23" s="125"/>
      <c r="LLP23" s="125"/>
      <c r="LLQ23" s="125"/>
      <c r="LLR23" s="125"/>
      <c r="LLS23" s="125"/>
      <c r="LLT23" s="125"/>
      <c r="LLU23" s="125"/>
      <c r="LLV23" s="125"/>
      <c r="LLW23" s="125"/>
      <c r="LLX23" s="125"/>
      <c r="LLY23" s="125"/>
      <c r="LLZ23" s="125"/>
      <c r="LMA23" s="125"/>
      <c r="LMB23" s="125"/>
      <c r="LMC23" s="125"/>
      <c r="LMD23" s="125"/>
      <c r="LME23" s="125"/>
      <c r="LMF23" s="125"/>
      <c r="LMG23" s="125"/>
      <c r="LMH23" s="125"/>
      <c r="LMI23" s="125"/>
      <c r="LMJ23" s="125"/>
      <c r="LMK23" s="125"/>
      <c r="LML23" s="125"/>
      <c r="LMM23" s="125"/>
      <c r="LMN23" s="125"/>
      <c r="LMO23" s="125"/>
      <c r="LMP23" s="125"/>
      <c r="LMQ23" s="125"/>
      <c r="LMR23" s="125"/>
      <c r="LMS23" s="125"/>
      <c r="LMT23" s="125"/>
      <c r="LMU23" s="125"/>
      <c r="LMV23" s="125"/>
      <c r="LMW23" s="125"/>
      <c r="LMX23" s="125"/>
      <c r="LMY23" s="125"/>
      <c r="LMZ23" s="125"/>
      <c r="LNA23" s="125"/>
      <c r="LNB23" s="125"/>
      <c r="LNC23" s="125"/>
      <c r="LND23" s="125"/>
      <c r="LNE23" s="125"/>
      <c r="LNF23" s="125"/>
      <c r="LNG23" s="125"/>
      <c r="LNH23" s="125"/>
      <c r="LNI23" s="125"/>
      <c r="LNJ23" s="125"/>
      <c r="LNK23" s="125"/>
      <c r="LNL23" s="125"/>
      <c r="LNM23" s="125"/>
      <c r="LNN23" s="125"/>
      <c r="LNO23" s="125"/>
      <c r="LNP23" s="125"/>
      <c r="LNQ23" s="125"/>
      <c r="LNR23" s="125"/>
      <c r="LNS23" s="125"/>
      <c r="LNT23" s="125"/>
      <c r="LNU23" s="125"/>
      <c r="LNV23" s="125"/>
      <c r="LNW23" s="125"/>
      <c r="LNX23" s="125"/>
      <c r="LNY23" s="125"/>
      <c r="LNZ23" s="125"/>
      <c r="LOA23" s="125"/>
      <c r="LOB23" s="125"/>
      <c r="LOC23" s="125"/>
      <c r="LOD23" s="125"/>
      <c r="LOE23" s="125"/>
      <c r="LOF23" s="125"/>
      <c r="LOG23" s="125"/>
      <c r="LOH23" s="125"/>
      <c r="LOI23" s="125"/>
      <c r="LOJ23" s="125"/>
      <c r="LOK23" s="125"/>
      <c r="LOL23" s="125"/>
      <c r="LOM23" s="125"/>
      <c r="LON23" s="125"/>
      <c r="LOO23" s="125"/>
      <c r="LOP23" s="125"/>
      <c r="LOQ23" s="125"/>
      <c r="LOR23" s="125"/>
      <c r="LOS23" s="125"/>
      <c r="LOT23" s="125"/>
      <c r="LOU23" s="125"/>
      <c r="LOV23" s="125"/>
      <c r="LOW23" s="125"/>
      <c r="LOX23" s="125"/>
      <c r="LOY23" s="125"/>
      <c r="LOZ23" s="125"/>
      <c r="LPA23" s="125"/>
      <c r="LPB23" s="125"/>
      <c r="LPC23" s="125"/>
      <c r="LPD23" s="125"/>
      <c r="LPE23" s="125"/>
      <c r="LPF23" s="125"/>
      <c r="LPG23" s="125"/>
      <c r="LPH23" s="125"/>
      <c r="LPI23" s="125"/>
      <c r="LPJ23" s="125"/>
      <c r="LPK23" s="125"/>
      <c r="LPL23" s="125"/>
      <c r="LPM23" s="125"/>
      <c r="LPN23" s="125"/>
      <c r="LPO23" s="125"/>
      <c r="LPP23" s="125"/>
      <c r="LPQ23" s="125"/>
      <c r="LPR23" s="125"/>
      <c r="LPS23" s="125"/>
      <c r="LPT23" s="125"/>
      <c r="LPU23" s="125"/>
      <c r="LPV23" s="125"/>
      <c r="LPW23" s="125"/>
      <c r="LPX23" s="125"/>
      <c r="LPY23" s="125"/>
      <c r="LPZ23" s="125"/>
      <c r="LQA23" s="125"/>
      <c r="LQB23" s="125"/>
      <c r="LQC23" s="125"/>
      <c r="LQD23" s="125"/>
      <c r="LQE23" s="125"/>
      <c r="LQF23" s="125"/>
      <c r="LQG23" s="125"/>
      <c r="LQH23" s="125"/>
      <c r="LQI23" s="125"/>
      <c r="LQJ23" s="125"/>
      <c r="LQK23" s="125"/>
      <c r="LQL23" s="125"/>
      <c r="LQM23" s="125"/>
      <c r="LQN23" s="125"/>
      <c r="LQO23" s="125"/>
      <c r="LQP23" s="125"/>
      <c r="LQQ23" s="125"/>
      <c r="LQR23" s="125"/>
      <c r="LQS23" s="125"/>
      <c r="LQT23" s="125"/>
      <c r="LQU23" s="125"/>
      <c r="LQV23" s="125"/>
      <c r="LQW23" s="125"/>
      <c r="LQX23" s="125"/>
      <c r="LQY23" s="125"/>
      <c r="LQZ23" s="125"/>
      <c r="LRA23" s="125"/>
      <c r="LRB23" s="125"/>
      <c r="LRC23" s="125"/>
      <c r="LRD23" s="125"/>
      <c r="LRE23" s="125"/>
      <c r="LRF23" s="125"/>
      <c r="LRG23" s="125"/>
      <c r="LRH23" s="125"/>
      <c r="LRI23" s="125"/>
      <c r="LRJ23" s="125"/>
      <c r="LRK23" s="125"/>
      <c r="LRL23" s="125"/>
      <c r="LRM23" s="125"/>
      <c r="LRN23" s="125"/>
      <c r="LRO23" s="125"/>
      <c r="LRP23" s="125"/>
      <c r="LRQ23" s="125"/>
      <c r="LRR23" s="125"/>
      <c r="LRS23" s="125"/>
      <c r="LRT23" s="125"/>
      <c r="LRU23" s="125"/>
      <c r="LRV23" s="125"/>
      <c r="LRW23" s="125"/>
      <c r="LRX23" s="125"/>
      <c r="LRY23" s="125"/>
      <c r="LRZ23" s="125"/>
      <c r="LSA23" s="125"/>
      <c r="LSB23" s="125"/>
      <c r="LSC23" s="125"/>
      <c r="LSD23" s="125"/>
      <c r="LSE23" s="125"/>
      <c r="LSF23" s="125"/>
      <c r="LSG23" s="125"/>
      <c r="LSH23" s="125"/>
      <c r="LSI23" s="125"/>
      <c r="LSJ23" s="125"/>
      <c r="LSK23" s="125"/>
      <c r="LSL23" s="125"/>
      <c r="LSM23" s="125"/>
      <c r="LSN23" s="125"/>
      <c r="LSO23" s="125"/>
      <c r="LSP23" s="125"/>
      <c r="LSQ23" s="125"/>
      <c r="LSR23" s="125"/>
      <c r="LSS23" s="125"/>
      <c r="LST23" s="125"/>
      <c r="LSU23" s="125"/>
      <c r="LSV23" s="125"/>
      <c r="LSW23" s="125"/>
      <c r="LSX23" s="125"/>
      <c r="LSY23" s="125"/>
      <c r="LSZ23" s="125"/>
      <c r="LTA23" s="125"/>
      <c r="LTB23" s="125"/>
      <c r="LTC23" s="125"/>
      <c r="LTD23" s="125"/>
      <c r="LTE23" s="125"/>
      <c r="LTF23" s="125"/>
      <c r="LTG23" s="125"/>
      <c r="LTH23" s="125"/>
      <c r="LTI23" s="125"/>
      <c r="LTJ23" s="125"/>
      <c r="LTK23" s="125"/>
      <c r="LTL23" s="125"/>
      <c r="LTM23" s="125"/>
      <c r="LTN23" s="125"/>
      <c r="LTO23" s="125"/>
      <c r="LTP23" s="125"/>
      <c r="LTQ23" s="125"/>
      <c r="LTR23" s="125"/>
      <c r="LTS23" s="125"/>
      <c r="LTT23" s="125"/>
      <c r="LTU23" s="125"/>
      <c r="LTV23" s="125"/>
      <c r="LTW23" s="125"/>
      <c r="LTX23" s="125"/>
      <c r="LTY23" s="125"/>
      <c r="LTZ23" s="125"/>
      <c r="LUA23" s="125"/>
      <c r="LUB23" s="125"/>
      <c r="LUC23" s="125"/>
      <c r="LUD23" s="125"/>
      <c r="LUE23" s="125"/>
      <c r="LUF23" s="125"/>
      <c r="LUG23" s="125"/>
      <c r="LUH23" s="125"/>
      <c r="LUI23" s="125"/>
      <c r="LUJ23" s="125"/>
      <c r="LUK23" s="125"/>
      <c r="LUL23" s="125"/>
      <c r="LUM23" s="125"/>
      <c r="LUN23" s="125"/>
      <c r="LUO23" s="125"/>
      <c r="LUP23" s="125"/>
      <c r="LUQ23" s="125"/>
      <c r="LUR23" s="125"/>
      <c r="LUS23" s="125"/>
      <c r="LUT23" s="125"/>
      <c r="LUU23" s="125"/>
      <c r="LUV23" s="125"/>
      <c r="LUW23" s="125"/>
      <c r="LUX23" s="125"/>
      <c r="LUY23" s="125"/>
      <c r="LUZ23" s="125"/>
      <c r="LVA23" s="125"/>
      <c r="LVB23" s="125"/>
      <c r="LVC23" s="125"/>
      <c r="LVD23" s="125"/>
      <c r="LVE23" s="125"/>
      <c r="LVF23" s="125"/>
      <c r="LVG23" s="125"/>
      <c r="LVH23" s="125"/>
      <c r="LVI23" s="125"/>
      <c r="LVJ23" s="125"/>
      <c r="LVK23" s="125"/>
      <c r="LVL23" s="125"/>
      <c r="LVM23" s="125"/>
      <c r="LVN23" s="125"/>
      <c r="LVO23" s="125"/>
      <c r="LVP23" s="125"/>
      <c r="LVQ23" s="125"/>
      <c r="LVR23" s="125"/>
      <c r="LVS23" s="125"/>
      <c r="LVT23" s="125"/>
      <c r="LVU23" s="125"/>
      <c r="LVV23" s="125"/>
      <c r="LVW23" s="125"/>
      <c r="LVX23" s="125"/>
      <c r="LVY23" s="125"/>
      <c r="LVZ23" s="125"/>
      <c r="LWA23" s="125"/>
      <c r="LWB23" s="125"/>
      <c r="LWC23" s="125"/>
      <c r="LWD23" s="125"/>
      <c r="LWE23" s="125"/>
      <c r="LWF23" s="125"/>
      <c r="LWG23" s="125"/>
      <c r="LWH23" s="125"/>
      <c r="LWI23" s="125"/>
      <c r="LWJ23" s="125"/>
      <c r="LWK23" s="125"/>
      <c r="LWL23" s="125"/>
      <c r="LWM23" s="125"/>
      <c r="LWN23" s="125"/>
      <c r="LWO23" s="125"/>
      <c r="LWP23" s="125"/>
      <c r="LWQ23" s="125"/>
      <c r="LWR23" s="125"/>
      <c r="LWS23" s="125"/>
      <c r="LWT23" s="125"/>
      <c r="LWU23" s="125"/>
      <c r="LWV23" s="125"/>
      <c r="LWW23" s="125"/>
      <c r="LWX23" s="125"/>
      <c r="LWY23" s="125"/>
      <c r="LWZ23" s="125"/>
      <c r="LXA23" s="125"/>
      <c r="LXB23" s="125"/>
      <c r="LXC23" s="125"/>
      <c r="LXD23" s="125"/>
      <c r="LXE23" s="125"/>
      <c r="LXF23" s="125"/>
      <c r="LXG23" s="125"/>
      <c r="LXH23" s="125"/>
      <c r="LXI23" s="125"/>
      <c r="LXJ23" s="125"/>
      <c r="LXK23" s="125"/>
      <c r="LXL23" s="125"/>
      <c r="LXM23" s="125"/>
      <c r="LXN23" s="125"/>
      <c r="LXO23" s="125"/>
      <c r="LXP23" s="125"/>
      <c r="LXQ23" s="125"/>
      <c r="LXR23" s="125"/>
      <c r="LXS23" s="125"/>
      <c r="LXT23" s="125"/>
      <c r="LXU23" s="125"/>
      <c r="LXV23" s="125"/>
      <c r="LXW23" s="125"/>
      <c r="LXX23" s="125"/>
      <c r="LXY23" s="125"/>
      <c r="LXZ23" s="125"/>
      <c r="LYA23" s="125"/>
      <c r="LYB23" s="125"/>
      <c r="LYC23" s="125"/>
      <c r="LYD23" s="125"/>
      <c r="LYE23" s="125"/>
      <c r="LYF23" s="125"/>
      <c r="LYG23" s="125"/>
      <c r="LYH23" s="125"/>
      <c r="LYI23" s="125"/>
      <c r="LYJ23" s="125"/>
      <c r="LYK23" s="125"/>
      <c r="LYL23" s="125"/>
      <c r="LYM23" s="125"/>
      <c r="LYN23" s="125"/>
      <c r="LYO23" s="125"/>
      <c r="LYP23" s="125"/>
      <c r="LYQ23" s="125"/>
      <c r="LYR23" s="125"/>
      <c r="LYS23" s="125"/>
      <c r="LYT23" s="125"/>
      <c r="LYU23" s="125"/>
      <c r="LYV23" s="125"/>
      <c r="LYW23" s="125"/>
      <c r="LYX23" s="125"/>
      <c r="LYY23" s="125"/>
      <c r="LYZ23" s="125"/>
      <c r="LZA23" s="125"/>
      <c r="LZB23" s="125"/>
      <c r="LZC23" s="125"/>
      <c r="LZD23" s="125"/>
      <c r="LZE23" s="125"/>
      <c r="LZF23" s="125"/>
      <c r="LZG23" s="125"/>
      <c r="LZH23" s="125"/>
      <c r="LZI23" s="125"/>
      <c r="LZJ23" s="125"/>
      <c r="LZK23" s="125"/>
      <c r="LZL23" s="125"/>
      <c r="LZM23" s="125"/>
      <c r="LZN23" s="125"/>
      <c r="LZO23" s="125"/>
      <c r="LZP23" s="125"/>
      <c r="LZQ23" s="125"/>
      <c r="LZR23" s="125"/>
      <c r="LZS23" s="125"/>
      <c r="LZT23" s="125"/>
      <c r="LZU23" s="125"/>
      <c r="LZV23" s="125"/>
      <c r="LZW23" s="125"/>
      <c r="LZX23" s="125"/>
      <c r="LZY23" s="125"/>
      <c r="LZZ23" s="125"/>
      <c r="MAA23" s="125"/>
      <c r="MAB23" s="125"/>
      <c r="MAC23" s="125"/>
      <c r="MAD23" s="125"/>
      <c r="MAE23" s="125"/>
      <c r="MAF23" s="125"/>
      <c r="MAG23" s="125"/>
      <c r="MAH23" s="125"/>
      <c r="MAI23" s="125"/>
      <c r="MAJ23" s="125"/>
      <c r="MAK23" s="125"/>
      <c r="MAL23" s="125"/>
      <c r="MAM23" s="125"/>
      <c r="MAN23" s="125"/>
      <c r="MAO23" s="125"/>
      <c r="MAP23" s="125"/>
      <c r="MAQ23" s="125"/>
      <c r="MAR23" s="125"/>
      <c r="MAS23" s="125"/>
      <c r="MAT23" s="125"/>
      <c r="MAU23" s="125"/>
      <c r="MAV23" s="125"/>
      <c r="MAW23" s="125"/>
      <c r="MAX23" s="125"/>
      <c r="MAY23" s="125"/>
      <c r="MAZ23" s="125"/>
      <c r="MBA23" s="125"/>
      <c r="MBB23" s="125"/>
      <c r="MBC23" s="125"/>
      <c r="MBD23" s="125"/>
      <c r="MBE23" s="125"/>
      <c r="MBF23" s="125"/>
      <c r="MBG23" s="125"/>
      <c r="MBH23" s="125"/>
      <c r="MBI23" s="125"/>
      <c r="MBJ23" s="125"/>
      <c r="MBK23" s="125"/>
      <c r="MBL23" s="125"/>
      <c r="MBM23" s="125"/>
      <c r="MBN23" s="125"/>
      <c r="MBO23" s="125"/>
      <c r="MBP23" s="125"/>
      <c r="MBQ23" s="125"/>
      <c r="MBR23" s="125"/>
      <c r="MBS23" s="125"/>
      <c r="MBT23" s="125"/>
      <c r="MBU23" s="125"/>
      <c r="MBV23" s="125"/>
      <c r="MBW23" s="125"/>
      <c r="MBX23" s="125"/>
      <c r="MBY23" s="125"/>
      <c r="MBZ23" s="125"/>
      <c r="MCA23" s="125"/>
      <c r="MCB23" s="125"/>
      <c r="MCC23" s="125"/>
      <c r="MCD23" s="125"/>
      <c r="MCE23" s="125"/>
      <c r="MCF23" s="125"/>
      <c r="MCG23" s="125"/>
      <c r="MCH23" s="125"/>
      <c r="MCI23" s="125"/>
      <c r="MCJ23" s="125"/>
      <c r="MCK23" s="125"/>
      <c r="MCL23" s="125"/>
      <c r="MCM23" s="125"/>
      <c r="MCN23" s="125"/>
      <c r="MCO23" s="125"/>
      <c r="MCP23" s="125"/>
      <c r="MCQ23" s="125"/>
      <c r="MCR23" s="125"/>
      <c r="MCS23" s="125"/>
      <c r="MCT23" s="125"/>
      <c r="MCU23" s="125"/>
      <c r="MCV23" s="125"/>
      <c r="MCW23" s="125"/>
      <c r="MCX23" s="125"/>
      <c r="MCY23" s="125"/>
      <c r="MCZ23" s="125"/>
      <c r="MDA23" s="125"/>
      <c r="MDB23" s="125"/>
      <c r="MDC23" s="125"/>
      <c r="MDD23" s="125"/>
      <c r="MDE23" s="125"/>
      <c r="MDF23" s="125"/>
      <c r="MDG23" s="125"/>
      <c r="MDH23" s="125"/>
      <c r="MDI23" s="125"/>
      <c r="MDJ23" s="125"/>
      <c r="MDK23" s="125"/>
      <c r="MDL23" s="125"/>
      <c r="MDM23" s="125"/>
      <c r="MDN23" s="125"/>
      <c r="MDO23" s="125"/>
      <c r="MDP23" s="125"/>
      <c r="MDQ23" s="125"/>
      <c r="MDR23" s="125"/>
      <c r="MDS23" s="125"/>
      <c r="MDT23" s="125"/>
      <c r="MDU23" s="125"/>
      <c r="MDV23" s="125"/>
      <c r="MDW23" s="125"/>
      <c r="MDX23" s="125"/>
      <c r="MDY23" s="125"/>
      <c r="MDZ23" s="125"/>
      <c r="MEA23" s="125"/>
      <c r="MEB23" s="125"/>
      <c r="MEC23" s="125"/>
      <c r="MED23" s="125"/>
      <c r="MEE23" s="125"/>
      <c r="MEF23" s="125"/>
      <c r="MEG23" s="125"/>
      <c r="MEH23" s="125"/>
      <c r="MEI23" s="125"/>
      <c r="MEJ23" s="125"/>
      <c r="MEK23" s="125"/>
      <c r="MEL23" s="125"/>
      <c r="MEM23" s="125"/>
      <c r="MEN23" s="125"/>
      <c r="MEO23" s="125"/>
      <c r="MEP23" s="125"/>
      <c r="MEQ23" s="125"/>
      <c r="MER23" s="125"/>
      <c r="MES23" s="125"/>
      <c r="MET23" s="125"/>
      <c r="MEU23" s="125"/>
      <c r="MEV23" s="125"/>
      <c r="MEW23" s="125"/>
      <c r="MEX23" s="125"/>
      <c r="MEY23" s="125"/>
      <c r="MEZ23" s="125"/>
      <c r="MFA23" s="125"/>
      <c r="MFB23" s="125"/>
      <c r="MFC23" s="125"/>
      <c r="MFD23" s="125"/>
      <c r="MFE23" s="125"/>
      <c r="MFF23" s="125"/>
      <c r="MFG23" s="125"/>
      <c r="MFH23" s="125"/>
      <c r="MFI23" s="125"/>
      <c r="MFJ23" s="125"/>
      <c r="MFK23" s="125"/>
      <c r="MFL23" s="125"/>
      <c r="MFM23" s="125"/>
      <c r="MFN23" s="125"/>
      <c r="MFO23" s="125"/>
      <c r="MFP23" s="125"/>
      <c r="MFQ23" s="125"/>
      <c r="MFR23" s="125"/>
      <c r="MFS23" s="125"/>
      <c r="MFT23" s="125"/>
      <c r="MFU23" s="125"/>
      <c r="MFV23" s="125"/>
      <c r="MFW23" s="125"/>
      <c r="MFX23" s="125"/>
      <c r="MFY23" s="125"/>
      <c r="MFZ23" s="125"/>
      <c r="MGA23" s="125"/>
      <c r="MGB23" s="125"/>
      <c r="MGC23" s="125"/>
      <c r="MGD23" s="125"/>
      <c r="MGE23" s="125"/>
      <c r="MGF23" s="125"/>
      <c r="MGG23" s="125"/>
      <c r="MGH23" s="125"/>
      <c r="MGI23" s="125"/>
      <c r="MGJ23" s="125"/>
      <c r="MGK23" s="125"/>
      <c r="MGL23" s="125"/>
      <c r="MGM23" s="125"/>
      <c r="MGN23" s="125"/>
      <c r="MGO23" s="125"/>
      <c r="MGP23" s="125"/>
      <c r="MGQ23" s="125"/>
      <c r="MGR23" s="125"/>
      <c r="MGS23" s="125"/>
      <c r="MGT23" s="125"/>
      <c r="MGU23" s="125"/>
      <c r="MGV23" s="125"/>
      <c r="MGW23" s="125"/>
      <c r="MGX23" s="125"/>
      <c r="MGY23" s="125"/>
      <c r="MGZ23" s="125"/>
      <c r="MHA23" s="125"/>
      <c r="MHB23" s="125"/>
      <c r="MHC23" s="125"/>
      <c r="MHD23" s="125"/>
      <c r="MHE23" s="125"/>
      <c r="MHF23" s="125"/>
      <c r="MHG23" s="125"/>
      <c r="MHH23" s="125"/>
      <c r="MHI23" s="125"/>
      <c r="MHJ23" s="125"/>
      <c r="MHK23" s="125"/>
      <c r="MHL23" s="125"/>
      <c r="MHM23" s="125"/>
      <c r="MHN23" s="125"/>
      <c r="MHO23" s="125"/>
      <c r="MHP23" s="125"/>
      <c r="MHQ23" s="125"/>
      <c r="MHR23" s="125"/>
      <c r="MHS23" s="125"/>
      <c r="MHT23" s="125"/>
      <c r="MHU23" s="125"/>
      <c r="MHV23" s="125"/>
      <c r="MHW23" s="125"/>
      <c r="MHX23" s="125"/>
      <c r="MHY23" s="125"/>
      <c r="MHZ23" s="125"/>
      <c r="MIA23" s="125"/>
      <c r="MIB23" s="125"/>
      <c r="MIC23" s="125"/>
      <c r="MID23" s="125"/>
      <c r="MIE23" s="125"/>
      <c r="MIF23" s="125"/>
      <c r="MIG23" s="125"/>
      <c r="MIH23" s="125"/>
      <c r="MII23" s="125"/>
      <c r="MIJ23" s="125"/>
      <c r="MIK23" s="125"/>
      <c r="MIL23" s="125"/>
      <c r="MIM23" s="125"/>
      <c r="MIN23" s="125"/>
      <c r="MIO23" s="125"/>
      <c r="MIP23" s="125"/>
      <c r="MIQ23" s="125"/>
      <c r="MIR23" s="125"/>
      <c r="MIS23" s="125"/>
      <c r="MIT23" s="125"/>
      <c r="MIU23" s="125"/>
      <c r="MIV23" s="125"/>
      <c r="MIW23" s="125"/>
      <c r="MIX23" s="125"/>
      <c r="MIY23" s="125"/>
      <c r="MIZ23" s="125"/>
      <c r="MJA23" s="125"/>
      <c r="MJB23" s="125"/>
      <c r="MJC23" s="125"/>
      <c r="MJD23" s="125"/>
      <c r="MJE23" s="125"/>
      <c r="MJF23" s="125"/>
      <c r="MJG23" s="125"/>
      <c r="MJH23" s="125"/>
      <c r="MJI23" s="125"/>
      <c r="MJJ23" s="125"/>
      <c r="MJK23" s="125"/>
      <c r="MJL23" s="125"/>
      <c r="MJM23" s="125"/>
      <c r="MJN23" s="125"/>
      <c r="MJO23" s="125"/>
      <c r="MJP23" s="125"/>
      <c r="MJQ23" s="125"/>
      <c r="MJR23" s="125"/>
      <c r="MJS23" s="125"/>
      <c r="MJT23" s="125"/>
      <c r="MJU23" s="125"/>
      <c r="MJV23" s="125"/>
      <c r="MJW23" s="125"/>
      <c r="MJX23" s="125"/>
      <c r="MJY23" s="125"/>
      <c r="MJZ23" s="125"/>
      <c r="MKA23" s="125"/>
      <c r="MKB23" s="125"/>
      <c r="MKC23" s="125"/>
      <c r="MKD23" s="125"/>
      <c r="MKE23" s="125"/>
      <c r="MKF23" s="125"/>
      <c r="MKG23" s="125"/>
      <c r="MKH23" s="125"/>
      <c r="MKI23" s="125"/>
      <c r="MKJ23" s="125"/>
      <c r="MKK23" s="125"/>
      <c r="MKL23" s="125"/>
      <c r="MKM23" s="125"/>
      <c r="MKN23" s="125"/>
      <c r="MKO23" s="125"/>
      <c r="MKP23" s="125"/>
      <c r="MKQ23" s="125"/>
      <c r="MKR23" s="125"/>
      <c r="MKS23" s="125"/>
      <c r="MKT23" s="125"/>
      <c r="MKU23" s="125"/>
      <c r="MKV23" s="125"/>
      <c r="MKW23" s="125"/>
      <c r="MKX23" s="125"/>
      <c r="MKY23" s="125"/>
      <c r="MKZ23" s="125"/>
      <c r="MLA23" s="125"/>
      <c r="MLB23" s="125"/>
      <c r="MLC23" s="125"/>
      <c r="MLD23" s="125"/>
      <c r="MLE23" s="125"/>
      <c r="MLF23" s="125"/>
      <c r="MLG23" s="125"/>
      <c r="MLH23" s="125"/>
      <c r="MLI23" s="125"/>
      <c r="MLJ23" s="125"/>
      <c r="MLK23" s="125"/>
      <c r="MLL23" s="125"/>
      <c r="MLM23" s="125"/>
      <c r="MLN23" s="125"/>
      <c r="MLO23" s="125"/>
      <c r="MLP23" s="125"/>
      <c r="MLQ23" s="125"/>
      <c r="MLR23" s="125"/>
      <c r="MLS23" s="125"/>
      <c r="MLT23" s="125"/>
      <c r="MLU23" s="125"/>
      <c r="MLV23" s="125"/>
      <c r="MLW23" s="125"/>
      <c r="MLX23" s="125"/>
      <c r="MLY23" s="125"/>
      <c r="MLZ23" s="125"/>
      <c r="MMA23" s="125"/>
      <c r="MMB23" s="125"/>
      <c r="MMC23" s="125"/>
      <c r="MMD23" s="125"/>
      <c r="MME23" s="125"/>
      <c r="MMF23" s="125"/>
      <c r="MMG23" s="125"/>
      <c r="MMH23" s="125"/>
      <c r="MMI23" s="125"/>
      <c r="MMJ23" s="125"/>
      <c r="MMK23" s="125"/>
      <c r="MML23" s="125"/>
      <c r="MMM23" s="125"/>
      <c r="MMN23" s="125"/>
      <c r="MMO23" s="125"/>
      <c r="MMP23" s="125"/>
      <c r="MMQ23" s="125"/>
      <c r="MMR23" s="125"/>
      <c r="MMS23" s="125"/>
      <c r="MMT23" s="125"/>
      <c r="MMU23" s="125"/>
      <c r="MMV23" s="125"/>
      <c r="MMW23" s="125"/>
      <c r="MMX23" s="125"/>
      <c r="MMY23" s="125"/>
      <c r="MMZ23" s="125"/>
      <c r="MNA23" s="125"/>
      <c r="MNB23" s="125"/>
      <c r="MNC23" s="125"/>
      <c r="MND23" s="125"/>
      <c r="MNE23" s="125"/>
      <c r="MNF23" s="125"/>
      <c r="MNG23" s="125"/>
      <c r="MNH23" s="125"/>
      <c r="MNI23" s="125"/>
      <c r="MNJ23" s="125"/>
      <c r="MNK23" s="125"/>
      <c r="MNL23" s="125"/>
      <c r="MNM23" s="125"/>
      <c r="MNN23" s="125"/>
      <c r="MNO23" s="125"/>
      <c r="MNP23" s="125"/>
      <c r="MNQ23" s="125"/>
      <c r="MNR23" s="125"/>
      <c r="MNS23" s="125"/>
      <c r="MNT23" s="125"/>
      <c r="MNU23" s="125"/>
      <c r="MNV23" s="125"/>
      <c r="MNW23" s="125"/>
      <c r="MNX23" s="125"/>
      <c r="MNY23" s="125"/>
      <c r="MNZ23" s="125"/>
      <c r="MOA23" s="125"/>
      <c r="MOB23" s="125"/>
      <c r="MOC23" s="125"/>
      <c r="MOD23" s="125"/>
      <c r="MOE23" s="125"/>
      <c r="MOF23" s="125"/>
      <c r="MOG23" s="125"/>
      <c r="MOH23" s="125"/>
      <c r="MOI23" s="125"/>
      <c r="MOJ23" s="125"/>
      <c r="MOK23" s="125"/>
      <c r="MOL23" s="125"/>
      <c r="MOM23" s="125"/>
      <c r="MON23" s="125"/>
      <c r="MOO23" s="125"/>
      <c r="MOP23" s="125"/>
      <c r="MOQ23" s="125"/>
      <c r="MOR23" s="125"/>
      <c r="MOS23" s="125"/>
      <c r="MOT23" s="125"/>
      <c r="MOU23" s="125"/>
      <c r="MOV23" s="125"/>
      <c r="MOW23" s="125"/>
      <c r="MOX23" s="125"/>
      <c r="MOY23" s="125"/>
      <c r="MOZ23" s="125"/>
      <c r="MPA23" s="125"/>
      <c r="MPB23" s="125"/>
      <c r="MPC23" s="125"/>
      <c r="MPD23" s="125"/>
      <c r="MPE23" s="125"/>
      <c r="MPF23" s="125"/>
      <c r="MPG23" s="125"/>
      <c r="MPH23" s="125"/>
      <c r="MPI23" s="125"/>
      <c r="MPJ23" s="125"/>
      <c r="MPK23" s="125"/>
      <c r="MPL23" s="125"/>
      <c r="MPM23" s="125"/>
      <c r="MPN23" s="125"/>
      <c r="MPO23" s="125"/>
      <c r="MPP23" s="125"/>
      <c r="MPQ23" s="125"/>
      <c r="MPR23" s="125"/>
      <c r="MPS23" s="125"/>
      <c r="MPT23" s="125"/>
      <c r="MPU23" s="125"/>
      <c r="MPV23" s="125"/>
      <c r="MPW23" s="125"/>
      <c r="MPX23" s="125"/>
      <c r="MPY23" s="125"/>
      <c r="MPZ23" s="125"/>
      <c r="MQA23" s="125"/>
      <c r="MQB23" s="125"/>
      <c r="MQC23" s="125"/>
      <c r="MQD23" s="125"/>
      <c r="MQE23" s="125"/>
      <c r="MQF23" s="125"/>
      <c r="MQG23" s="125"/>
      <c r="MQH23" s="125"/>
      <c r="MQI23" s="125"/>
      <c r="MQJ23" s="125"/>
      <c r="MQK23" s="125"/>
      <c r="MQL23" s="125"/>
      <c r="MQM23" s="125"/>
      <c r="MQN23" s="125"/>
      <c r="MQO23" s="125"/>
      <c r="MQP23" s="125"/>
      <c r="MQQ23" s="125"/>
      <c r="MQR23" s="125"/>
      <c r="MQS23" s="125"/>
      <c r="MQT23" s="125"/>
      <c r="MQU23" s="125"/>
      <c r="MQV23" s="125"/>
      <c r="MQW23" s="125"/>
      <c r="MQX23" s="125"/>
      <c r="MQY23" s="125"/>
      <c r="MQZ23" s="125"/>
      <c r="MRA23" s="125"/>
      <c r="MRB23" s="125"/>
      <c r="MRC23" s="125"/>
      <c r="MRD23" s="125"/>
      <c r="MRE23" s="125"/>
      <c r="MRF23" s="125"/>
      <c r="MRG23" s="125"/>
      <c r="MRH23" s="125"/>
      <c r="MRI23" s="125"/>
      <c r="MRJ23" s="125"/>
      <c r="MRK23" s="125"/>
      <c r="MRL23" s="125"/>
      <c r="MRM23" s="125"/>
      <c r="MRN23" s="125"/>
      <c r="MRO23" s="125"/>
      <c r="MRP23" s="125"/>
      <c r="MRQ23" s="125"/>
      <c r="MRR23" s="125"/>
      <c r="MRS23" s="125"/>
      <c r="MRT23" s="125"/>
      <c r="MRU23" s="125"/>
      <c r="MRV23" s="125"/>
      <c r="MRW23" s="125"/>
      <c r="MRX23" s="125"/>
      <c r="MRY23" s="125"/>
      <c r="MRZ23" s="125"/>
      <c r="MSA23" s="125"/>
      <c r="MSB23" s="125"/>
      <c r="MSC23" s="125"/>
      <c r="MSD23" s="125"/>
      <c r="MSE23" s="125"/>
      <c r="MSF23" s="125"/>
      <c r="MSG23" s="125"/>
      <c r="MSH23" s="125"/>
      <c r="MSI23" s="125"/>
      <c r="MSJ23" s="125"/>
      <c r="MSK23" s="125"/>
      <c r="MSL23" s="125"/>
      <c r="MSM23" s="125"/>
      <c r="MSN23" s="125"/>
      <c r="MSO23" s="125"/>
      <c r="MSP23" s="125"/>
      <c r="MSQ23" s="125"/>
      <c r="MSR23" s="125"/>
      <c r="MSS23" s="125"/>
      <c r="MST23" s="125"/>
      <c r="MSU23" s="125"/>
      <c r="MSV23" s="125"/>
      <c r="MSW23" s="125"/>
      <c r="MSX23" s="125"/>
      <c r="MSY23" s="125"/>
      <c r="MSZ23" s="125"/>
      <c r="MTA23" s="125"/>
      <c r="MTB23" s="125"/>
      <c r="MTC23" s="125"/>
      <c r="MTD23" s="125"/>
      <c r="MTE23" s="125"/>
      <c r="MTF23" s="125"/>
      <c r="MTG23" s="125"/>
      <c r="MTH23" s="125"/>
      <c r="MTI23" s="125"/>
      <c r="MTJ23" s="125"/>
      <c r="MTK23" s="125"/>
      <c r="MTL23" s="125"/>
      <c r="MTM23" s="125"/>
      <c r="MTN23" s="125"/>
      <c r="MTO23" s="125"/>
      <c r="MTP23" s="125"/>
      <c r="MTQ23" s="125"/>
      <c r="MTR23" s="125"/>
      <c r="MTS23" s="125"/>
      <c r="MTT23" s="125"/>
      <c r="MTU23" s="125"/>
      <c r="MTV23" s="125"/>
      <c r="MTW23" s="125"/>
      <c r="MTX23" s="125"/>
      <c r="MTY23" s="125"/>
      <c r="MTZ23" s="125"/>
      <c r="MUA23" s="125"/>
      <c r="MUB23" s="125"/>
      <c r="MUC23" s="125"/>
      <c r="MUD23" s="125"/>
      <c r="MUE23" s="125"/>
      <c r="MUF23" s="125"/>
      <c r="MUG23" s="125"/>
      <c r="MUH23" s="125"/>
      <c r="MUI23" s="125"/>
      <c r="MUJ23" s="125"/>
      <c r="MUK23" s="125"/>
      <c r="MUL23" s="125"/>
      <c r="MUM23" s="125"/>
      <c r="MUN23" s="125"/>
      <c r="MUO23" s="125"/>
      <c r="MUP23" s="125"/>
      <c r="MUQ23" s="125"/>
      <c r="MUR23" s="125"/>
      <c r="MUS23" s="125"/>
      <c r="MUT23" s="125"/>
      <c r="MUU23" s="125"/>
      <c r="MUV23" s="125"/>
      <c r="MUW23" s="125"/>
      <c r="MUX23" s="125"/>
      <c r="MUY23" s="125"/>
      <c r="MUZ23" s="125"/>
      <c r="MVA23" s="125"/>
      <c r="MVB23" s="125"/>
      <c r="MVC23" s="125"/>
      <c r="MVD23" s="125"/>
      <c r="MVE23" s="125"/>
      <c r="MVF23" s="125"/>
      <c r="MVG23" s="125"/>
      <c r="MVH23" s="125"/>
      <c r="MVI23" s="125"/>
      <c r="MVJ23" s="125"/>
      <c r="MVK23" s="125"/>
      <c r="MVL23" s="125"/>
      <c r="MVM23" s="125"/>
      <c r="MVN23" s="125"/>
      <c r="MVO23" s="125"/>
      <c r="MVP23" s="125"/>
      <c r="MVQ23" s="125"/>
      <c r="MVR23" s="125"/>
      <c r="MVS23" s="125"/>
      <c r="MVT23" s="125"/>
      <c r="MVU23" s="125"/>
      <c r="MVV23" s="125"/>
      <c r="MVW23" s="125"/>
      <c r="MVX23" s="125"/>
      <c r="MVY23" s="125"/>
      <c r="MVZ23" s="125"/>
      <c r="MWA23" s="125"/>
      <c r="MWB23" s="125"/>
      <c r="MWC23" s="125"/>
      <c r="MWD23" s="125"/>
      <c r="MWE23" s="125"/>
      <c r="MWF23" s="125"/>
      <c r="MWG23" s="125"/>
      <c r="MWH23" s="125"/>
      <c r="MWI23" s="125"/>
      <c r="MWJ23" s="125"/>
      <c r="MWK23" s="125"/>
      <c r="MWL23" s="125"/>
      <c r="MWM23" s="125"/>
      <c r="MWN23" s="125"/>
      <c r="MWO23" s="125"/>
      <c r="MWP23" s="125"/>
      <c r="MWQ23" s="125"/>
      <c r="MWR23" s="125"/>
      <c r="MWS23" s="125"/>
      <c r="MWT23" s="125"/>
      <c r="MWU23" s="125"/>
      <c r="MWV23" s="125"/>
      <c r="MWW23" s="125"/>
      <c r="MWX23" s="125"/>
      <c r="MWY23" s="125"/>
      <c r="MWZ23" s="125"/>
      <c r="MXA23" s="125"/>
      <c r="MXB23" s="125"/>
      <c r="MXC23" s="125"/>
      <c r="MXD23" s="125"/>
      <c r="MXE23" s="125"/>
      <c r="MXF23" s="125"/>
      <c r="MXG23" s="125"/>
      <c r="MXH23" s="125"/>
      <c r="MXI23" s="125"/>
      <c r="MXJ23" s="125"/>
      <c r="MXK23" s="125"/>
      <c r="MXL23" s="125"/>
      <c r="MXM23" s="125"/>
      <c r="MXN23" s="125"/>
      <c r="MXO23" s="125"/>
      <c r="MXP23" s="125"/>
      <c r="MXQ23" s="125"/>
      <c r="MXR23" s="125"/>
      <c r="MXS23" s="125"/>
      <c r="MXT23" s="125"/>
      <c r="MXU23" s="125"/>
      <c r="MXV23" s="125"/>
      <c r="MXW23" s="125"/>
      <c r="MXX23" s="125"/>
      <c r="MXY23" s="125"/>
      <c r="MXZ23" s="125"/>
      <c r="MYA23" s="125"/>
      <c r="MYB23" s="125"/>
      <c r="MYC23" s="125"/>
      <c r="MYD23" s="125"/>
      <c r="MYE23" s="125"/>
      <c r="MYF23" s="125"/>
      <c r="MYG23" s="125"/>
      <c r="MYH23" s="125"/>
      <c r="MYI23" s="125"/>
      <c r="MYJ23" s="125"/>
      <c r="MYK23" s="125"/>
      <c r="MYL23" s="125"/>
      <c r="MYM23" s="125"/>
      <c r="MYN23" s="125"/>
      <c r="MYO23" s="125"/>
      <c r="MYP23" s="125"/>
      <c r="MYQ23" s="125"/>
      <c r="MYR23" s="125"/>
      <c r="MYS23" s="125"/>
      <c r="MYT23" s="125"/>
      <c r="MYU23" s="125"/>
      <c r="MYV23" s="125"/>
      <c r="MYW23" s="125"/>
      <c r="MYX23" s="125"/>
      <c r="MYY23" s="125"/>
      <c r="MYZ23" s="125"/>
      <c r="MZA23" s="125"/>
      <c r="MZB23" s="125"/>
      <c r="MZC23" s="125"/>
      <c r="MZD23" s="125"/>
      <c r="MZE23" s="125"/>
      <c r="MZF23" s="125"/>
      <c r="MZG23" s="125"/>
      <c r="MZH23" s="125"/>
      <c r="MZI23" s="125"/>
      <c r="MZJ23" s="125"/>
      <c r="MZK23" s="125"/>
      <c r="MZL23" s="125"/>
      <c r="MZM23" s="125"/>
      <c r="MZN23" s="125"/>
      <c r="MZO23" s="125"/>
      <c r="MZP23" s="125"/>
      <c r="MZQ23" s="125"/>
      <c r="MZR23" s="125"/>
      <c r="MZS23" s="125"/>
      <c r="MZT23" s="125"/>
      <c r="MZU23" s="125"/>
      <c r="MZV23" s="125"/>
      <c r="MZW23" s="125"/>
      <c r="MZX23" s="125"/>
      <c r="MZY23" s="125"/>
      <c r="MZZ23" s="125"/>
      <c r="NAA23" s="125"/>
      <c r="NAB23" s="125"/>
      <c r="NAC23" s="125"/>
      <c r="NAD23" s="125"/>
      <c r="NAE23" s="125"/>
      <c r="NAF23" s="125"/>
      <c r="NAG23" s="125"/>
      <c r="NAH23" s="125"/>
      <c r="NAI23" s="125"/>
      <c r="NAJ23" s="125"/>
      <c r="NAK23" s="125"/>
      <c r="NAL23" s="125"/>
      <c r="NAM23" s="125"/>
      <c r="NAN23" s="125"/>
      <c r="NAO23" s="125"/>
      <c r="NAP23" s="125"/>
      <c r="NAQ23" s="125"/>
      <c r="NAR23" s="125"/>
      <c r="NAS23" s="125"/>
      <c r="NAT23" s="125"/>
      <c r="NAU23" s="125"/>
      <c r="NAV23" s="125"/>
      <c r="NAW23" s="125"/>
      <c r="NAX23" s="125"/>
      <c r="NAY23" s="125"/>
      <c r="NAZ23" s="125"/>
      <c r="NBA23" s="125"/>
      <c r="NBB23" s="125"/>
      <c r="NBC23" s="125"/>
      <c r="NBD23" s="125"/>
      <c r="NBE23" s="125"/>
      <c r="NBF23" s="125"/>
      <c r="NBG23" s="125"/>
      <c r="NBH23" s="125"/>
      <c r="NBI23" s="125"/>
      <c r="NBJ23" s="125"/>
      <c r="NBK23" s="125"/>
      <c r="NBL23" s="125"/>
      <c r="NBM23" s="125"/>
      <c r="NBN23" s="125"/>
      <c r="NBO23" s="125"/>
      <c r="NBP23" s="125"/>
      <c r="NBQ23" s="125"/>
      <c r="NBR23" s="125"/>
      <c r="NBS23" s="125"/>
      <c r="NBT23" s="125"/>
      <c r="NBU23" s="125"/>
      <c r="NBV23" s="125"/>
      <c r="NBW23" s="125"/>
      <c r="NBX23" s="125"/>
      <c r="NBY23" s="125"/>
      <c r="NBZ23" s="125"/>
      <c r="NCA23" s="125"/>
      <c r="NCB23" s="125"/>
      <c r="NCC23" s="125"/>
      <c r="NCD23" s="125"/>
      <c r="NCE23" s="125"/>
      <c r="NCF23" s="125"/>
      <c r="NCG23" s="125"/>
      <c r="NCH23" s="125"/>
      <c r="NCI23" s="125"/>
      <c r="NCJ23" s="125"/>
      <c r="NCK23" s="125"/>
      <c r="NCL23" s="125"/>
      <c r="NCM23" s="125"/>
      <c r="NCN23" s="125"/>
      <c r="NCO23" s="125"/>
      <c r="NCP23" s="125"/>
      <c r="NCQ23" s="125"/>
      <c r="NCR23" s="125"/>
      <c r="NCS23" s="125"/>
      <c r="NCT23" s="125"/>
      <c r="NCU23" s="125"/>
      <c r="NCV23" s="125"/>
      <c r="NCW23" s="125"/>
      <c r="NCX23" s="125"/>
      <c r="NCY23" s="125"/>
      <c r="NCZ23" s="125"/>
      <c r="NDA23" s="125"/>
      <c r="NDB23" s="125"/>
      <c r="NDC23" s="125"/>
      <c r="NDD23" s="125"/>
      <c r="NDE23" s="125"/>
      <c r="NDF23" s="125"/>
      <c r="NDG23" s="125"/>
      <c r="NDH23" s="125"/>
      <c r="NDI23" s="125"/>
      <c r="NDJ23" s="125"/>
      <c r="NDK23" s="125"/>
      <c r="NDL23" s="125"/>
      <c r="NDM23" s="125"/>
      <c r="NDN23" s="125"/>
      <c r="NDO23" s="125"/>
      <c r="NDP23" s="125"/>
      <c r="NDQ23" s="125"/>
      <c r="NDR23" s="125"/>
      <c r="NDS23" s="125"/>
      <c r="NDT23" s="125"/>
      <c r="NDU23" s="125"/>
      <c r="NDV23" s="125"/>
      <c r="NDW23" s="125"/>
      <c r="NDX23" s="125"/>
      <c r="NDY23" s="125"/>
      <c r="NDZ23" s="125"/>
      <c r="NEA23" s="125"/>
      <c r="NEB23" s="125"/>
      <c r="NEC23" s="125"/>
      <c r="NED23" s="125"/>
      <c r="NEE23" s="125"/>
      <c r="NEF23" s="125"/>
      <c r="NEG23" s="125"/>
      <c r="NEH23" s="125"/>
      <c r="NEI23" s="125"/>
      <c r="NEJ23" s="125"/>
      <c r="NEK23" s="125"/>
      <c r="NEL23" s="125"/>
      <c r="NEM23" s="125"/>
      <c r="NEN23" s="125"/>
      <c r="NEO23" s="125"/>
      <c r="NEP23" s="125"/>
      <c r="NEQ23" s="125"/>
      <c r="NER23" s="125"/>
      <c r="NES23" s="125"/>
      <c r="NET23" s="125"/>
      <c r="NEU23" s="125"/>
      <c r="NEV23" s="125"/>
      <c r="NEW23" s="125"/>
      <c r="NEX23" s="125"/>
      <c r="NEY23" s="125"/>
      <c r="NEZ23" s="125"/>
      <c r="NFA23" s="125"/>
      <c r="NFB23" s="125"/>
      <c r="NFC23" s="125"/>
      <c r="NFD23" s="125"/>
      <c r="NFE23" s="125"/>
      <c r="NFF23" s="125"/>
      <c r="NFG23" s="125"/>
      <c r="NFH23" s="125"/>
      <c r="NFI23" s="125"/>
      <c r="NFJ23" s="125"/>
      <c r="NFK23" s="125"/>
      <c r="NFL23" s="125"/>
      <c r="NFM23" s="125"/>
      <c r="NFN23" s="125"/>
      <c r="NFO23" s="125"/>
      <c r="NFP23" s="125"/>
      <c r="NFQ23" s="125"/>
      <c r="NFR23" s="125"/>
      <c r="NFS23" s="125"/>
      <c r="NFT23" s="125"/>
      <c r="NFU23" s="125"/>
      <c r="NFV23" s="125"/>
      <c r="NFW23" s="125"/>
      <c r="NFX23" s="125"/>
      <c r="NFY23" s="125"/>
      <c r="NFZ23" s="125"/>
      <c r="NGA23" s="125"/>
      <c r="NGB23" s="125"/>
      <c r="NGC23" s="125"/>
      <c r="NGD23" s="125"/>
      <c r="NGE23" s="125"/>
      <c r="NGF23" s="125"/>
      <c r="NGG23" s="125"/>
      <c r="NGH23" s="125"/>
      <c r="NGI23" s="125"/>
      <c r="NGJ23" s="125"/>
      <c r="NGK23" s="125"/>
      <c r="NGL23" s="125"/>
      <c r="NGM23" s="125"/>
      <c r="NGN23" s="125"/>
      <c r="NGO23" s="125"/>
      <c r="NGP23" s="125"/>
      <c r="NGQ23" s="125"/>
      <c r="NGR23" s="125"/>
      <c r="NGS23" s="125"/>
      <c r="NGT23" s="125"/>
      <c r="NGU23" s="125"/>
      <c r="NGV23" s="125"/>
      <c r="NGW23" s="125"/>
      <c r="NGX23" s="125"/>
      <c r="NGY23" s="125"/>
      <c r="NGZ23" s="125"/>
      <c r="NHA23" s="125"/>
      <c r="NHB23" s="125"/>
      <c r="NHC23" s="125"/>
      <c r="NHD23" s="125"/>
      <c r="NHE23" s="125"/>
      <c r="NHF23" s="125"/>
      <c r="NHG23" s="125"/>
      <c r="NHH23" s="125"/>
      <c r="NHI23" s="125"/>
      <c r="NHJ23" s="125"/>
      <c r="NHK23" s="125"/>
      <c r="NHL23" s="125"/>
      <c r="NHM23" s="125"/>
      <c r="NHN23" s="125"/>
      <c r="NHO23" s="125"/>
      <c r="NHP23" s="125"/>
      <c r="NHQ23" s="125"/>
      <c r="NHR23" s="125"/>
      <c r="NHS23" s="125"/>
      <c r="NHT23" s="125"/>
      <c r="NHU23" s="125"/>
      <c r="NHV23" s="125"/>
      <c r="NHW23" s="125"/>
      <c r="NHX23" s="125"/>
      <c r="NHY23" s="125"/>
      <c r="NHZ23" s="125"/>
      <c r="NIA23" s="125"/>
      <c r="NIB23" s="125"/>
      <c r="NIC23" s="125"/>
      <c r="NID23" s="125"/>
      <c r="NIE23" s="125"/>
      <c r="NIF23" s="125"/>
      <c r="NIG23" s="125"/>
      <c r="NIH23" s="125"/>
      <c r="NII23" s="125"/>
      <c r="NIJ23" s="125"/>
      <c r="NIK23" s="125"/>
      <c r="NIL23" s="125"/>
      <c r="NIM23" s="125"/>
      <c r="NIN23" s="125"/>
      <c r="NIO23" s="125"/>
      <c r="NIP23" s="125"/>
      <c r="NIQ23" s="125"/>
      <c r="NIR23" s="125"/>
      <c r="NIS23" s="125"/>
      <c r="NIT23" s="125"/>
      <c r="NIU23" s="125"/>
      <c r="NIV23" s="125"/>
      <c r="NIW23" s="125"/>
      <c r="NIX23" s="125"/>
      <c r="NIY23" s="125"/>
      <c r="NIZ23" s="125"/>
      <c r="NJA23" s="125"/>
      <c r="NJB23" s="125"/>
      <c r="NJC23" s="125"/>
      <c r="NJD23" s="125"/>
      <c r="NJE23" s="125"/>
      <c r="NJF23" s="125"/>
      <c r="NJG23" s="125"/>
      <c r="NJH23" s="125"/>
      <c r="NJI23" s="125"/>
      <c r="NJJ23" s="125"/>
      <c r="NJK23" s="125"/>
      <c r="NJL23" s="125"/>
      <c r="NJM23" s="125"/>
      <c r="NJN23" s="125"/>
      <c r="NJO23" s="125"/>
      <c r="NJP23" s="125"/>
      <c r="NJQ23" s="125"/>
      <c r="NJR23" s="125"/>
      <c r="NJS23" s="125"/>
      <c r="NJT23" s="125"/>
      <c r="NJU23" s="125"/>
      <c r="NJV23" s="125"/>
      <c r="NJW23" s="125"/>
      <c r="NJX23" s="125"/>
      <c r="NJY23" s="125"/>
      <c r="NJZ23" s="125"/>
      <c r="NKA23" s="125"/>
      <c r="NKB23" s="125"/>
      <c r="NKC23" s="125"/>
      <c r="NKD23" s="125"/>
      <c r="NKE23" s="125"/>
      <c r="NKF23" s="125"/>
      <c r="NKG23" s="125"/>
      <c r="NKH23" s="125"/>
      <c r="NKI23" s="125"/>
      <c r="NKJ23" s="125"/>
      <c r="NKK23" s="125"/>
      <c r="NKL23" s="125"/>
      <c r="NKM23" s="125"/>
      <c r="NKN23" s="125"/>
      <c r="NKO23" s="125"/>
      <c r="NKP23" s="125"/>
      <c r="NKQ23" s="125"/>
      <c r="NKR23" s="125"/>
      <c r="NKS23" s="125"/>
      <c r="NKT23" s="125"/>
      <c r="NKU23" s="125"/>
      <c r="NKV23" s="125"/>
      <c r="NKW23" s="125"/>
      <c r="NKX23" s="125"/>
      <c r="NKY23" s="125"/>
      <c r="NKZ23" s="125"/>
      <c r="NLA23" s="125"/>
      <c r="NLB23" s="125"/>
      <c r="NLC23" s="125"/>
      <c r="NLD23" s="125"/>
      <c r="NLE23" s="125"/>
      <c r="NLF23" s="125"/>
      <c r="NLG23" s="125"/>
      <c r="NLH23" s="125"/>
      <c r="NLI23" s="125"/>
      <c r="NLJ23" s="125"/>
      <c r="NLK23" s="125"/>
      <c r="NLL23" s="125"/>
      <c r="NLM23" s="125"/>
      <c r="NLN23" s="125"/>
      <c r="NLO23" s="125"/>
      <c r="NLP23" s="125"/>
      <c r="NLQ23" s="125"/>
      <c r="NLR23" s="125"/>
      <c r="NLS23" s="125"/>
      <c r="NLT23" s="125"/>
      <c r="NLU23" s="125"/>
      <c r="NLV23" s="125"/>
      <c r="NLW23" s="125"/>
      <c r="NLX23" s="125"/>
      <c r="NLY23" s="125"/>
      <c r="NLZ23" s="125"/>
      <c r="NMA23" s="125"/>
      <c r="NMB23" s="125"/>
      <c r="NMC23" s="125"/>
      <c r="NMD23" s="125"/>
      <c r="NME23" s="125"/>
      <c r="NMF23" s="125"/>
      <c r="NMG23" s="125"/>
      <c r="NMH23" s="125"/>
      <c r="NMI23" s="125"/>
      <c r="NMJ23" s="125"/>
      <c r="NMK23" s="125"/>
      <c r="NML23" s="125"/>
      <c r="NMM23" s="125"/>
      <c r="NMN23" s="125"/>
      <c r="NMO23" s="125"/>
      <c r="NMP23" s="125"/>
      <c r="NMQ23" s="125"/>
      <c r="NMR23" s="125"/>
      <c r="NMS23" s="125"/>
      <c r="NMT23" s="125"/>
      <c r="NMU23" s="125"/>
      <c r="NMV23" s="125"/>
      <c r="NMW23" s="125"/>
      <c r="NMX23" s="125"/>
      <c r="NMY23" s="125"/>
      <c r="NMZ23" s="125"/>
      <c r="NNA23" s="125"/>
      <c r="NNB23" s="125"/>
      <c r="NNC23" s="125"/>
      <c r="NND23" s="125"/>
      <c r="NNE23" s="125"/>
      <c r="NNF23" s="125"/>
      <c r="NNG23" s="125"/>
      <c r="NNH23" s="125"/>
      <c r="NNI23" s="125"/>
      <c r="NNJ23" s="125"/>
      <c r="NNK23" s="125"/>
      <c r="NNL23" s="125"/>
      <c r="NNM23" s="125"/>
      <c r="NNN23" s="125"/>
      <c r="NNO23" s="125"/>
      <c r="NNP23" s="125"/>
      <c r="NNQ23" s="125"/>
      <c r="NNR23" s="125"/>
      <c r="NNS23" s="125"/>
      <c r="NNT23" s="125"/>
      <c r="NNU23" s="125"/>
      <c r="NNV23" s="125"/>
      <c r="NNW23" s="125"/>
      <c r="NNX23" s="125"/>
      <c r="NNY23" s="125"/>
      <c r="NNZ23" s="125"/>
      <c r="NOA23" s="125"/>
      <c r="NOB23" s="125"/>
      <c r="NOC23" s="125"/>
      <c r="NOD23" s="125"/>
      <c r="NOE23" s="125"/>
      <c r="NOF23" s="125"/>
      <c r="NOG23" s="125"/>
      <c r="NOH23" s="125"/>
      <c r="NOI23" s="125"/>
      <c r="NOJ23" s="125"/>
      <c r="NOK23" s="125"/>
      <c r="NOL23" s="125"/>
      <c r="NOM23" s="125"/>
      <c r="NON23" s="125"/>
      <c r="NOO23" s="125"/>
      <c r="NOP23" s="125"/>
      <c r="NOQ23" s="125"/>
      <c r="NOR23" s="125"/>
      <c r="NOS23" s="125"/>
      <c r="NOT23" s="125"/>
      <c r="NOU23" s="125"/>
      <c r="NOV23" s="125"/>
      <c r="NOW23" s="125"/>
      <c r="NOX23" s="125"/>
      <c r="NOY23" s="125"/>
      <c r="NOZ23" s="125"/>
      <c r="NPA23" s="125"/>
      <c r="NPB23" s="125"/>
      <c r="NPC23" s="125"/>
      <c r="NPD23" s="125"/>
      <c r="NPE23" s="125"/>
      <c r="NPF23" s="125"/>
      <c r="NPG23" s="125"/>
      <c r="NPH23" s="125"/>
      <c r="NPI23" s="125"/>
      <c r="NPJ23" s="125"/>
      <c r="NPK23" s="125"/>
      <c r="NPL23" s="125"/>
      <c r="NPM23" s="125"/>
      <c r="NPN23" s="125"/>
      <c r="NPO23" s="125"/>
      <c r="NPP23" s="125"/>
      <c r="NPQ23" s="125"/>
      <c r="NPR23" s="125"/>
      <c r="NPS23" s="125"/>
      <c r="NPT23" s="125"/>
      <c r="NPU23" s="125"/>
      <c r="NPV23" s="125"/>
      <c r="NPW23" s="125"/>
      <c r="NPX23" s="125"/>
      <c r="NPY23" s="125"/>
      <c r="NPZ23" s="125"/>
      <c r="NQA23" s="125"/>
      <c r="NQB23" s="125"/>
      <c r="NQC23" s="125"/>
      <c r="NQD23" s="125"/>
      <c r="NQE23" s="125"/>
      <c r="NQF23" s="125"/>
      <c r="NQG23" s="125"/>
      <c r="NQH23" s="125"/>
      <c r="NQI23" s="125"/>
      <c r="NQJ23" s="125"/>
      <c r="NQK23" s="125"/>
      <c r="NQL23" s="125"/>
      <c r="NQM23" s="125"/>
      <c r="NQN23" s="125"/>
      <c r="NQO23" s="125"/>
      <c r="NQP23" s="125"/>
      <c r="NQQ23" s="125"/>
      <c r="NQR23" s="125"/>
      <c r="NQS23" s="125"/>
      <c r="NQT23" s="125"/>
      <c r="NQU23" s="125"/>
      <c r="NQV23" s="125"/>
      <c r="NQW23" s="125"/>
      <c r="NQX23" s="125"/>
      <c r="NQY23" s="125"/>
      <c r="NQZ23" s="125"/>
      <c r="NRA23" s="125"/>
      <c r="NRB23" s="125"/>
      <c r="NRC23" s="125"/>
      <c r="NRD23" s="125"/>
      <c r="NRE23" s="125"/>
      <c r="NRF23" s="125"/>
      <c r="NRG23" s="125"/>
      <c r="NRH23" s="125"/>
      <c r="NRI23" s="125"/>
      <c r="NRJ23" s="125"/>
      <c r="NRK23" s="125"/>
      <c r="NRL23" s="125"/>
      <c r="NRM23" s="125"/>
      <c r="NRN23" s="125"/>
      <c r="NRO23" s="125"/>
      <c r="NRP23" s="125"/>
      <c r="NRQ23" s="125"/>
      <c r="NRR23" s="125"/>
      <c r="NRS23" s="125"/>
      <c r="NRT23" s="125"/>
      <c r="NRU23" s="125"/>
      <c r="NRV23" s="125"/>
      <c r="NRW23" s="125"/>
      <c r="NRX23" s="125"/>
      <c r="NRY23" s="125"/>
      <c r="NRZ23" s="125"/>
      <c r="NSA23" s="125"/>
      <c r="NSB23" s="125"/>
      <c r="NSC23" s="125"/>
      <c r="NSD23" s="125"/>
      <c r="NSE23" s="125"/>
      <c r="NSF23" s="125"/>
      <c r="NSG23" s="125"/>
      <c r="NSH23" s="125"/>
      <c r="NSI23" s="125"/>
      <c r="NSJ23" s="125"/>
      <c r="NSK23" s="125"/>
      <c r="NSL23" s="125"/>
      <c r="NSM23" s="125"/>
      <c r="NSN23" s="125"/>
      <c r="NSO23" s="125"/>
      <c r="NSP23" s="125"/>
      <c r="NSQ23" s="125"/>
      <c r="NSR23" s="125"/>
      <c r="NSS23" s="125"/>
      <c r="NST23" s="125"/>
      <c r="NSU23" s="125"/>
      <c r="NSV23" s="125"/>
      <c r="NSW23" s="125"/>
      <c r="NSX23" s="125"/>
      <c r="NSY23" s="125"/>
      <c r="NSZ23" s="125"/>
      <c r="NTA23" s="125"/>
      <c r="NTB23" s="125"/>
      <c r="NTC23" s="125"/>
      <c r="NTD23" s="125"/>
      <c r="NTE23" s="125"/>
      <c r="NTF23" s="125"/>
      <c r="NTG23" s="125"/>
      <c r="NTH23" s="125"/>
      <c r="NTI23" s="125"/>
      <c r="NTJ23" s="125"/>
      <c r="NTK23" s="125"/>
      <c r="NTL23" s="125"/>
      <c r="NTM23" s="125"/>
      <c r="NTN23" s="125"/>
      <c r="NTO23" s="125"/>
      <c r="NTP23" s="125"/>
      <c r="NTQ23" s="125"/>
      <c r="NTR23" s="125"/>
      <c r="NTS23" s="125"/>
      <c r="NTT23" s="125"/>
      <c r="NTU23" s="125"/>
      <c r="NTV23" s="125"/>
      <c r="NTW23" s="125"/>
      <c r="NTX23" s="125"/>
      <c r="NTY23" s="125"/>
      <c r="NTZ23" s="125"/>
      <c r="NUA23" s="125"/>
      <c r="NUB23" s="125"/>
      <c r="NUC23" s="125"/>
      <c r="NUD23" s="125"/>
      <c r="NUE23" s="125"/>
      <c r="NUF23" s="125"/>
      <c r="NUG23" s="125"/>
      <c r="NUH23" s="125"/>
      <c r="NUI23" s="125"/>
      <c r="NUJ23" s="125"/>
      <c r="NUK23" s="125"/>
      <c r="NUL23" s="125"/>
      <c r="NUM23" s="125"/>
      <c r="NUN23" s="125"/>
      <c r="NUO23" s="125"/>
      <c r="NUP23" s="125"/>
      <c r="NUQ23" s="125"/>
      <c r="NUR23" s="125"/>
      <c r="NUS23" s="125"/>
      <c r="NUT23" s="125"/>
      <c r="NUU23" s="125"/>
      <c r="NUV23" s="125"/>
      <c r="NUW23" s="125"/>
      <c r="NUX23" s="125"/>
      <c r="NUY23" s="125"/>
      <c r="NUZ23" s="125"/>
      <c r="NVA23" s="125"/>
      <c r="NVB23" s="125"/>
      <c r="NVC23" s="125"/>
      <c r="NVD23" s="125"/>
      <c r="NVE23" s="125"/>
      <c r="NVF23" s="125"/>
      <c r="NVG23" s="125"/>
      <c r="NVH23" s="125"/>
      <c r="NVI23" s="125"/>
      <c r="NVJ23" s="125"/>
      <c r="NVK23" s="125"/>
      <c r="NVL23" s="125"/>
      <c r="NVM23" s="125"/>
      <c r="NVN23" s="125"/>
      <c r="NVO23" s="125"/>
      <c r="NVP23" s="125"/>
      <c r="NVQ23" s="125"/>
      <c r="NVR23" s="125"/>
      <c r="NVS23" s="125"/>
      <c r="NVT23" s="125"/>
      <c r="NVU23" s="125"/>
      <c r="NVV23" s="125"/>
      <c r="NVW23" s="125"/>
      <c r="NVX23" s="125"/>
      <c r="NVY23" s="125"/>
      <c r="NVZ23" s="125"/>
      <c r="NWA23" s="125"/>
      <c r="NWB23" s="125"/>
      <c r="NWC23" s="125"/>
      <c r="NWD23" s="125"/>
      <c r="NWE23" s="125"/>
      <c r="NWF23" s="125"/>
      <c r="NWG23" s="125"/>
      <c r="NWH23" s="125"/>
      <c r="NWI23" s="125"/>
      <c r="NWJ23" s="125"/>
      <c r="NWK23" s="125"/>
      <c r="NWL23" s="125"/>
      <c r="NWM23" s="125"/>
      <c r="NWN23" s="125"/>
      <c r="NWO23" s="125"/>
      <c r="NWP23" s="125"/>
      <c r="NWQ23" s="125"/>
      <c r="NWR23" s="125"/>
      <c r="NWS23" s="125"/>
      <c r="NWT23" s="125"/>
      <c r="NWU23" s="125"/>
      <c r="NWV23" s="125"/>
      <c r="NWW23" s="125"/>
      <c r="NWX23" s="125"/>
      <c r="NWY23" s="125"/>
      <c r="NWZ23" s="125"/>
      <c r="NXA23" s="125"/>
      <c r="NXB23" s="125"/>
      <c r="NXC23" s="125"/>
      <c r="NXD23" s="125"/>
      <c r="NXE23" s="125"/>
      <c r="NXF23" s="125"/>
      <c r="NXG23" s="125"/>
      <c r="NXH23" s="125"/>
      <c r="NXI23" s="125"/>
      <c r="NXJ23" s="125"/>
      <c r="NXK23" s="125"/>
      <c r="NXL23" s="125"/>
      <c r="NXM23" s="125"/>
      <c r="NXN23" s="125"/>
      <c r="NXO23" s="125"/>
      <c r="NXP23" s="125"/>
      <c r="NXQ23" s="125"/>
      <c r="NXR23" s="125"/>
      <c r="NXS23" s="125"/>
      <c r="NXT23" s="125"/>
      <c r="NXU23" s="125"/>
      <c r="NXV23" s="125"/>
      <c r="NXW23" s="125"/>
      <c r="NXX23" s="125"/>
      <c r="NXY23" s="125"/>
      <c r="NXZ23" s="125"/>
      <c r="NYA23" s="125"/>
      <c r="NYB23" s="125"/>
      <c r="NYC23" s="125"/>
      <c r="NYD23" s="125"/>
      <c r="NYE23" s="125"/>
      <c r="NYF23" s="125"/>
      <c r="NYG23" s="125"/>
      <c r="NYH23" s="125"/>
      <c r="NYI23" s="125"/>
      <c r="NYJ23" s="125"/>
      <c r="NYK23" s="125"/>
      <c r="NYL23" s="125"/>
      <c r="NYM23" s="125"/>
      <c r="NYN23" s="125"/>
      <c r="NYO23" s="125"/>
      <c r="NYP23" s="125"/>
      <c r="NYQ23" s="125"/>
      <c r="NYR23" s="125"/>
      <c r="NYS23" s="125"/>
      <c r="NYT23" s="125"/>
      <c r="NYU23" s="125"/>
      <c r="NYV23" s="125"/>
      <c r="NYW23" s="125"/>
      <c r="NYX23" s="125"/>
      <c r="NYY23" s="125"/>
      <c r="NYZ23" s="125"/>
      <c r="NZA23" s="125"/>
      <c r="NZB23" s="125"/>
      <c r="NZC23" s="125"/>
      <c r="NZD23" s="125"/>
      <c r="NZE23" s="125"/>
      <c r="NZF23" s="125"/>
      <c r="NZG23" s="125"/>
      <c r="NZH23" s="125"/>
      <c r="NZI23" s="125"/>
      <c r="NZJ23" s="125"/>
      <c r="NZK23" s="125"/>
      <c r="NZL23" s="125"/>
      <c r="NZM23" s="125"/>
      <c r="NZN23" s="125"/>
      <c r="NZO23" s="125"/>
      <c r="NZP23" s="125"/>
      <c r="NZQ23" s="125"/>
      <c r="NZR23" s="125"/>
      <c r="NZS23" s="125"/>
      <c r="NZT23" s="125"/>
      <c r="NZU23" s="125"/>
      <c r="NZV23" s="125"/>
      <c r="NZW23" s="125"/>
      <c r="NZX23" s="125"/>
      <c r="NZY23" s="125"/>
      <c r="NZZ23" s="125"/>
      <c r="OAA23" s="125"/>
      <c r="OAB23" s="125"/>
      <c r="OAC23" s="125"/>
      <c r="OAD23" s="125"/>
      <c r="OAE23" s="125"/>
      <c r="OAF23" s="125"/>
      <c r="OAG23" s="125"/>
      <c r="OAH23" s="125"/>
      <c r="OAI23" s="125"/>
      <c r="OAJ23" s="125"/>
      <c r="OAK23" s="125"/>
      <c r="OAL23" s="125"/>
      <c r="OAM23" s="125"/>
      <c r="OAN23" s="125"/>
      <c r="OAO23" s="125"/>
      <c r="OAP23" s="125"/>
      <c r="OAQ23" s="125"/>
      <c r="OAR23" s="125"/>
      <c r="OAS23" s="125"/>
      <c r="OAT23" s="125"/>
      <c r="OAU23" s="125"/>
      <c r="OAV23" s="125"/>
      <c r="OAW23" s="125"/>
      <c r="OAX23" s="125"/>
      <c r="OAY23" s="125"/>
      <c r="OAZ23" s="125"/>
      <c r="OBA23" s="125"/>
      <c r="OBB23" s="125"/>
      <c r="OBC23" s="125"/>
      <c r="OBD23" s="125"/>
      <c r="OBE23" s="125"/>
      <c r="OBF23" s="125"/>
      <c r="OBG23" s="125"/>
      <c r="OBH23" s="125"/>
      <c r="OBI23" s="125"/>
      <c r="OBJ23" s="125"/>
      <c r="OBK23" s="125"/>
      <c r="OBL23" s="125"/>
      <c r="OBM23" s="125"/>
      <c r="OBN23" s="125"/>
      <c r="OBO23" s="125"/>
      <c r="OBP23" s="125"/>
      <c r="OBQ23" s="125"/>
      <c r="OBR23" s="125"/>
      <c r="OBS23" s="125"/>
      <c r="OBT23" s="125"/>
      <c r="OBU23" s="125"/>
      <c r="OBV23" s="125"/>
      <c r="OBW23" s="125"/>
      <c r="OBX23" s="125"/>
      <c r="OBY23" s="125"/>
      <c r="OBZ23" s="125"/>
      <c r="OCA23" s="125"/>
      <c r="OCB23" s="125"/>
      <c r="OCC23" s="125"/>
      <c r="OCD23" s="125"/>
      <c r="OCE23" s="125"/>
      <c r="OCF23" s="125"/>
      <c r="OCG23" s="125"/>
      <c r="OCH23" s="125"/>
      <c r="OCI23" s="125"/>
      <c r="OCJ23" s="125"/>
      <c r="OCK23" s="125"/>
      <c r="OCL23" s="125"/>
      <c r="OCM23" s="125"/>
      <c r="OCN23" s="125"/>
      <c r="OCO23" s="125"/>
      <c r="OCP23" s="125"/>
      <c r="OCQ23" s="125"/>
      <c r="OCR23" s="125"/>
      <c r="OCS23" s="125"/>
      <c r="OCT23" s="125"/>
      <c r="OCU23" s="125"/>
      <c r="OCV23" s="125"/>
      <c r="OCW23" s="125"/>
      <c r="OCX23" s="125"/>
      <c r="OCY23" s="125"/>
      <c r="OCZ23" s="125"/>
      <c r="ODA23" s="125"/>
      <c r="ODB23" s="125"/>
      <c r="ODC23" s="125"/>
      <c r="ODD23" s="125"/>
      <c r="ODE23" s="125"/>
      <c r="ODF23" s="125"/>
      <c r="ODG23" s="125"/>
      <c r="ODH23" s="125"/>
      <c r="ODI23" s="125"/>
      <c r="ODJ23" s="125"/>
      <c r="ODK23" s="125"/>
      <c r="ODL23" s="125"/>
      <c r="ODM23" s="125"/>
      <c r="ODN23" s="125"/>
      <c r="ODO23" s="125"/>
      <c r="ODP23" s="125"/>
      <c r="ODQ23" s="125"/>
      <c r="ODR23" s="125"/>
      <c r="ODS23" s="125"/>
      <c r="ODT23" s="125"/>
      <c r="ODU23" s="125"/>
      <c r="ODV23" s="125"/>
      <c r="ODW23" s="125"/>
      <c r="ODX23" s="125"/>
      <c r="ODY23" s="125"/>
      <c r="ODZ23" s="125"/>
      <c r="OEA23" s="125"/>
      <c r="OEB23" s="125"/>
      <c r="OEC23" s="125"/>
      <c r="OED23" s="125"/>
      <c r="OEE23" s="125"/>
      <c r="OEF23" s="125"/>
      <c r="OEG23" s="125"/>
      <c r="OEH23" s="125"/>
      <c r="OEI23" s="125"/>
      <c r="OEJ23" s="125"/>
      <c r="OEK23" s="125"/>
      <c r="OEL23" s="125"/>
      <c r="OEM23" s="125"/>
      <c r="OEN23" s="125"/>
      <c r="OEO23" s="125"/>
      <c r="OEP23" s="125"/>
      <c r="OEQ23" s="125"/>
      <c r="OER23" s="125"/>
      <c r="OES23" s="125"/>
      <c r="OET23" s="125"/>
      <c r="OEU23" s="125"/>
      <c r="OEV23" s="125"/>
      <c r="OEW23" s="125"/>
      <c r="OEX23" s="125"/>
      <c r="OEY23" s="125"/>
      <c r="OEZ23" s="125"/>
      <c r="OFA23" s="125"/>
      <c r="OFB23" s="125"/>
      <c r="OFC23" s="125"/>
      <c r="OFD23" s="125"/>
      <c r="OFE23" s="125"/>
      <c r="OFF23" s="125"/>
      <c r="OFG23" s="125"/>
      <c r="OFH23" s="125"/>
      <c r="OFI23" s="125"/>
      <c r="OFJ23" s="125"/>
      <c r="OFK23" s="125"/>
      <c r="OFL23" s="125"/>
      <c r="OFM23" s="125"/>
      <c r="OFN23" s="125"/>
      <c r="OFO23" s="125"/>
      <c r="OFP23" s="125"/>
      <c r="OFQ23" s="125"/>
      <c r="OFR23" s="125"/>
      <c r="OFS23" s="125"/>
      <c r="OFT23" s="125"/>
      <c r="OFU23" s="125"/>
      <c r="OFV23" s="125"/>
      <c r="OFW23" s="125"/>
      <c r="OFX23" s="125"/>
      <c r="OFY23" s="125"/>
      <c r="OFZ23" s="125"/>
      <c r="OGA23" s="125"/>
      <c r="OGB23" s="125"/>
      <c r="OGC23" s="125"/>
      <c r="OGD23" s="125"/>
      <c r="OGE23" s="125"/>
      <c r="OGF23" s="125"/>
      <c r="OGG23" s="125"/>
      <c r="OGH23" s="125"/>
      <c r="OGI23" s="125"/>
      <c r="OGJ23" s="125"/>
      <c r="OGK23" s="125"/>
      <c r="OGL23" s="125"/>
      <c r="OGM23" s="125"/>
      <c r="OGN23" s="125"/>
      <c r="OGO23" s="125"/>
      <c r="OGP23" s="125"/>
      <c r="OGQ23" s="125"/>
      <c r="OGR23" s="125"/>
      <c r="OGS23" s="125"/>
      <c r="OGT23" s="125"/>
      <c r="OGU23" s="125"/>
      <c r="OGV23" s="125"/>
      <c r="OGW23" s="125"/>
      <c r="OGX23" s="125"/>
      <c r="OGY23" s="125"/>
      <c r="OGZ23" s="125"/>
      <c r="OHA23" s="125"/>
      <c r="OHB23" s="125"/>
      <c r="OHC23" s="125"/>
      <c r="OHD23" s="125"/>
      <c r="OHE23" s="125"/>
      <c r="OHF23" s="125"/>
      <c r="OHG23" s="125"/>
      <c r="OHH23" s="125"/>
      <c r="OHI23" s="125"/>
      <c r="OHJ23" s="125"/>
      <c r="OHK23" s="125"/>
      <c r="OHL23" s="125"/>
      <c r="OHM23" s="125"/>
      <c r="OHN23" s="125"/>
      <c r="OHO23" s="125"/>
      <c r="OHP23" s="125"/>
      <c r="OHQ23" s="125"/>
      <c r="OHR23" s="125"/>
      <c r="OHS23" s="125"/>
      <c r="OHT23" s="125"/>
      <c r="OHU23" s="125"/>
      <c r="OHV23" s="125"/>
      <c r="OHW23" s="125"/>
      <c r="OHX23" s="125"/>
      <c r="OHY23" s="125"/>
      <c r="OHZ23" s="125"/>
      <c r="OIA23" s="125"/>
      <c r="OIB23" s="125"/>
      <c r="OIC23" s="125"/>
      <c r="OID23" s="125"/>
      <c r="OIE23" s="125"/>
      <c r="OIF23" s="125"/>
      <c r="OIG23" s="125"/>
      <c r="OIH23" s="125"/>
      <c r="OII23" s="125"/>
      <c r="OIJ23" s="125"/>
      <c r="OIK23" s="125"/>
      <c r="OIL23" s="125"/>
      <c r="OIM23" s="125"/>
      <c r="OIN23" s="125"/>
      <c r="OIO23" s="125"/>
      <c r="OIP23" s="125"/>
      <c r="OIQ23" s="125"/>
      <c r="OIR23" s="125"/>
      <c r="OIS23" s="125"/>
      <c r="OIT23" s="125"/>
      <c r="OIU23" s="125"/>
      <c r="OIV23" s="125"/>
      <c r="OIW23" s="125"/>
      <c r="OIX23" s="125"/>
      <c r="OIY23" s="125"/>
      <c r="OIZ23" s="125"/>
      <c r="OJA23" s="125"/>
      <c r="OJB23" s="125"/>
      <c r="OJC23" s="125"/>
      <c r="OJD23" s="125"/>
      <c r="OJE23" s="125"/>
      <c r="OJF23" s="125"/>
      <c r="OJG23" s="125"/>
      <c r="OJH23" s="125"/>
      <c r="OJI23" s="125"/>
      <c r="OJJ23" s="125"/>
      <c r="OJK23" s="125"/>
      <c r="OJL23" s="125"/>
      <c r="OJM23" s="125"/>
      <c r="OJN23" s="125"/>
      <c r="OJO23" s="125"/>
      <c r="OJP23" s="125"/>
      <c r="OJQ23" s="125"/>
      <c r="OJR23" s="125"/>
      <c r="OJS23" s="125"/>
      <c r="OJT23" s="125"/>
      <c r="OJU23" s="125"/>
      <c r="OJV23" s="125"/>
      <c r="OJW23" s="125"/>
      <c r="OJX23" s="125"/>
      <c r="OJY23" s="125"/>
      <c r="OJZ23" s="125"/>
      <c r="OKA23" s="125"/>
      <c r="OKB23" s="125"/>
      <c r="OKC23" s="125"/>
      <c r="OKD23" s="125"/>
      <c r="OKE23" s="125"/>
      <c r="OKF23" s="125"/>
      <c r="OKG23" s="125"/>
      <c r="OKH23" s="125"/>
      <c r="OKI23" s="125"/>
      <c r="OKJ23" s="125"/>
      <c r="OKK23" s="125"/>
      <c r="OKL23" s="125"/>
      <c r="OKM23" s="125"/>
      <c r="OKN23" s="125"/>
      <c r="OKO23" s="125"/>
      <c r="OKP23" s="125"/>
      <c r="OKQ23" s="125"/>
      <c r="OKR23" s="125"/>
      <c r="OKS23" s="125"/>
      <c r="OKT23" s="125"/>
      <c r="OKU23" s="125"/>
      <c r="OKV23" s="125"/>
      <c r="OKW23" s="125"/>
      <c r="OKX23" s="125"/>
      <c r="OKY23" s="125"/>
      <c r="OKZ23" s="125"/>
      <c r="OLA23" s="125"/>
      <c r="OLB23" s="125"/>
      <c r="OLC23" s="125"/>
      <c r="OLD23" s="125"/>
      <c r="OLE23" s="125"/>
      <c r="OLF23" s="125"/>
      <c r="OLG23" s="125"/>
      <c r="OLH23" s="125"/>
      <c r="OLI23" s="125"/>
      <c r="OLJ23" s="125"/>
      <c r="OLK23" s="125"/>
      <c r="OLL23" s="125"/>
      <c r="OLM23" s="125"/>
      <c r="OLN23" s="125"/>
      <c r="OLO23" s="125"/>
      <c r="OLP23" s="125"/>
      <c r="OLQ23" s="125"/>
      <c r="OLR23" s="125"/>
      <c r="OLS23" s="125"/>
      <c r="OLT23" s="125"/>
      <c r="OLU23" s="125"/>
      <c r="OLV23" s="125"/>
      <c r="OLW23" s="125"/>
      <c r="OLX23" s="125"/>
      <c r="OLY23" s="125"/>
      <c r="OLZ23" s="125"/>
      <c r="OMA23" s="125"/>
      <c r="OMB23" s="125"/>
      <c r="OMC23" s="125"/>
      <c r="OMD23" s="125"/>
      <c r="OME23" s="125"/>
      <c r="OMF23" s="125"/>
      <c r="OMG23" s="125"/>
      <c r="OMH23" s="125"/>
      <c r="OMI23" s="125"/>
      <c r="OMJ23" s="125"/>
      <c r="OMK23" s="125"/>
      <c r="OML23" s="125"/>
      <c r="OMM23" s="125"/>
      <c r="OMN23" s="125"/>
      <c r="OMO23" s="125"/>
      <c r="OMP23" s="125"/>
      <c r="OMQ23" s="125"/>
      <c r="OMR23" s="125"/>
      <c r="OMS23" s="125"/>
      <c r="OMT23" s="125"/>
      <c r="OMU23" s="125"/>
      <c r="OMV23" s="125"/>
      <c r="OMW23" s="125"/>
      <c r="OMX23" s="125"/>
      <c r="OMY23" s="125"/>
      <c r="OMZ23" s="125"/>
      <c r="ONA23" s="125"/>
      <c r="ONB23" s="125"/>
      <c r="ONC23" s="125"/>
      <c r="OND23" s="125"/>
      <c r="ONE23" s="125"/>
      <c r="ONF23" s="125"/>
      <c r="ONG23" s="125"/>
      <c r="ONH23" s="125"/>
      <c r="ONI23" s="125"/>
      <c r="ONJ23" s="125"/>
      <c r="ONK23" s="125"/>
      <c r="ONL23" s="125"/>
      <c r="ONM23" s="125"/>
      <c r="ONN23" s="125"/>
      <c r="ONO23" s="125"/>
      <c r="ONP23" s="125"/>
      <c r="ONQ23" s="125"/>
      <c r="ONR23" s="125"/>
      <c r="ONS23" s="125"/>
      <c r="ONT23" s="125"/>
      <c r="ONU23" s="125"/>
      <c r="ONV23" s="125"/>
      <c r="ONW23" s="125"/>
      <c r="ONX23" s="125"/>
      <c r="ONY23" s="125"/>
      <c r="ONZ23" s="125"/>
      <c r="OOA23" s="125"/>
      <c r="OOB23" s="125"/>
      <c r="OOC23" s="125"/>
      <c r="OOD23" s="125"/>
      <c r="OOE23" s="125"/>
      <c r="OOF23" s="125"/>
      <c r="OOG23" s="125"/>
      <c r="OOH23" s="125"/>
      <c r="OOI23" s="125"/>
      <c r="OOJ23" s="125"/>
      <c r="OOK23" s="125"/>
      <c r="OOL23" s="125"/>
      <c r="OOM23" s="125"/>
      <c r="OON23" s="125"/>
      <c r="OOO23" s="125"/>
      <c r="OOP23" s="125"/>
      <c r="OOQ23" s="125"/>
      <c r="OOR23" s="125"/>
      <c r="OOS23" s="125"/>
      <c r="OOT23" s="125"/>
      <c r="OOU23" s="125"/>
      <c r="OOV23" s="125"/>
      <c r="OOW23" s="125"/>
      <c r="OOX23" s="125"/>
      <c r="OOY23" s="125"/>
      <c r="OOZ23" s="125"/>
      <c r="OPA23" s="125"/>
      <c r="OPB23" s="125"/>
      <c r="OPC23" s="125"/>
      <c r="OPD23" s="125"/>
      <c r="OPE23" s="125"/>
      <c r="OPF23" s="125"/>
      <c r="OPG23" s="125"/>
      <c r="OPH23" s="125"/>
      <c r="OPI23" s="125"/>
      <c r="OPJ23" s="125"/>
      <c r="OPK23" s="125"/>
      <c r="OPL23" s="125"/>
      <c r="OPM23" s="125"/>
      <c r="OPN23" s="125"/>
      <c r="OPO23" s="125"/>
      <c r="OPP23" s="125"/>
      <c r="OPQ23" s="125"/>
      <c r="OPR23" s="125"/>
      <c r="OPS23" s="125"/>
      <c r="OPT23" s="125"/>
      <c r="OPU23" s="125"/>
      <c r="OPV23" s="125"/>
      <c r="OPW23" s="125"/>
      <c r="OPX23" s="125"/>
      <c r="OPY23" s="125"/>
      <c r="OPZ23" s="125"/>
      <c r="OQA23" s="125"/>
      <c r="OQB23" s="125"/>
      <c r="OQC23" s="125"/>
      <c r="OQD23" s="125"/>
      <c r="OQE23" s="125"/>
      <c r="OQF23" s="125"/>
      <c r="OQG23" s="125"/>
      <c r="OQH23" s="125"/>
      <c r="OQI23" s="125"/>
      <c r="OQJ23" s="125"/>
      <c r="OQK23" s="125"/>
      <c r="OQL23" s="125"/>
      <c r="OQM23" s="125"/>
      <c r="OQN23" s="125"/>
      <c r="OQO23" s="125"/>
      <c r="OQP23" s="125"/>
      <c r="OQQ23" s="125"/>
      <c r="OQR23" s="125"/>
      <c r="OQS23" s="125"/>
      <c r="OQT23" s="125"/>
      <c r="OQU23" s="125"/>
      <c r="OQV23" s="125"/>
      <c r="OQW23" s="125"/>
      <c r="OQX23" s="125"/>
      <c r="OQY23" s="125"/>
      <c r="OQZ23" s="125"/>
      <c r="ORA23" s="125"/>
      <c r="ORB23" s="125"/>
      <c r="ORC23" s="125"/>
      <c r="ORD23" s="125"/>
      <c r="ORE23" s="125"/>
      <c r="ORF23" s="125"/>
      <c r="ORG23" s="125"/>
      <c r="ORH23" s="125"/>
      <c r="ORI23" s="125"/>
      <c r="ORJ23" s="125"/>
      <c r="ORK23" s="125"/>
      <c r="ORL23" s="125"/>
      <c r="ORM23" s="125"/>
      <c r="ORN23" s="125"/>
      <c r="ORO23" s="125"/>
      <c r="ORP23" s="125"/>
      <c r="ORQ23" s="125"/>
      <c r="ORR23" s="125"/>
      <c r="ORS23" s="125"/>
      <c r="ORT23" s="125"/>
      <c r="ORU23" s="125"/>
      <c r="ORV23" s="125"/>
      <c r="ORW23" s="125"/>
      <c r="ORX23" s="125"/>
      <c r="ORY23" s="125"/>
      <c r="ORZ23" s="125"/>
      <c r="OSA23" s="125"/>
      <c r="OSB23" s="125"/>
      <c r="OSC23" s="125"/>
      <c r="OSD23" s="125"/>
      <c r="OSE23" s="125"/>
      <c r="OSF23" s="125"/>
      <c r="OSG23" s="125"/>
      <c r="OSH23" s="125"/>
      <c r="OSI23" s="125"/>
      <c r="OSJ23" s="125"/>
      <c r="OSK23" s="125"/>
      <c r="OSL23" s="125"/>
      <c r="OSM23" s="125"/>
      <c r="OSN23" s="125"/>
      <c r="OSO23" s="125"/>
      <c r="OSP23" s="125"/>
      <c r="OSQ23" s="125"/>
      <c r="OSR23" s="125"/>
      <c r="OSS23" s="125"/>
      <c r="OST23" s="125"/>
      <c r="OSU23" s="125"/>
      <c r="OSV23" s="125"/>
      <c r="OSW23" s="125"/>
      <c r="OSX23" s="125"/>
      <c r="OSY23" s="125"/>
      <c r="OSZ23" s="125"/>
      <c r="OTA23" s="125"/>
      <c r="OTB23" s="125"/>
      <c r="OTC23" s="125"/>
      <c r="OTD23" s="125"/>
      <c r="OTE23" s="125"/>
      <c r="OTF23" s="125"/>
      <c r="OTG23" s="125"/>
      <c r="OTH23" s="125"/>
      <c r="OTI23" s="125"/>
      <c r="OTJ23" s="125"/>
      <c r="OTK23" s="125"/>
      <c r="OTL23" s="125"/>
      <c r="OTM23" s="125"/>
      <c r="OTN23" s="125"/>
      <c r="OTO23" s="125"/>
      <c r="OTP23" s="125"/>
      <c r="OTQ23" s="125"/>
      <c r="OTR23" s="125"/>
      <c r="OTS23" s="125"/>
      <c r="OTT23" s="125"/>
      <c r="OTU23" s="125"/>
      <c r="OTV23" s="125"/>
      <c r="OTW23" s="125"/>
      <c r="OTX23" s="125"/>
      <c r="OTY23" s="125"/>
      <c r="OTZ23" s="125"/>
      <c r="OUA23" s="125"/>
      <c r="OUB23" s="125"/>
      <c r="OUC23" s="125"/>
      <c r="OUD23" s="125"/>
      <c r="OUE23" s="125"/>
      <c r="OUF23" s="125"/>
      <c r="OUG23" s="125"/>
      <c r="OUH23" s="125"/>
      <c r="OUI23" s="125"/>
      <c r="OUJ23" s="125"/>
      <c r="OUK23" s="125"/>
      <c r="OUL23" s="125"/>
      <c r="OUM23" s="125"/>
      <c r="OUN23" s="125"/>
      <c r="OUO23" s="125"/>
      <c r="OUP23" s="125"/>
      <c r="OUQ23" s="125"/>
      <c r="OUR23" s="125"/>
      <c r="OUS23" s="125"/>
      <c r="OUT23" s="125"/>
      <c r="OUU23" s="125"/>
      <c r="OUV23" s="125"/>
      <c r="OUW23" s="125"/>
      <c r="OUX23" s="125"/>
      <c r="OUY23" s="125"/>
      <c r="OUZ23" s="125"/>
      <c r="OVA23" s="125"/>
      <c r="OVB23" s="125"/>
      <c r="OVC23" s="125"/>
      <c r="OVD23" s="125"/>
      <c r="OVE23" s="125"/>
      <c r="OVF23" s="125"/>
      <c r="OVG23" s="125"/>
      <c r="OVH23" s="125"/>
      <c r="OVI23" s="125"/>
      <c r="OVJ23" s="125"/>
      <c r="OVK23" s="125"/>
      <c r="OVL23" s="125"/>
      <c r="OVM23" s="125"/>
      <c r="OVN23" s="125"/>
      <c r="OVO23" s="125"/>
      <c r="OVP23" s="125"/>
      <c r="OVQ23" s="125"/>
      <c r="OVR23" s="125"/>
      <c r="OVS23" s="125"/>
      <c r="OVT23" s="125"/>
      <c r="OVU23" s="125"/>
      <c r="OVV23" s="125"/>
      <c r="OVW23" s="125"/>
      <c r="OVX23" s="125"/>
      <c r="OVY23" s="125"/>
      <c r="OVZ23" s="125"/>
      <c r="OWA23" s="125"/>
      <c r="OWB23" s="125"/>
      <c r="OWC23" s="125"/>
      <c r="OWD23" s="125"/>
      <c r="OWE23" s="125"/>
      <c r="OWF23" s="125"/>
      <c r="OWG23" s="125"/>
      <c r="OWH23" s="125"/>
      <c r="OWI23" s="125"/>
      <c r="OWJ23" s="125"/>
      <c r="OWK23" s="125"/>
      <c r="OWL23" s="125"/>
      <c r="OWM23" s="125"/>
      <c r="OWN23" s="125"/>
      <c r="OWO23" s="125"/>
      <c r="OWP23" s="125"/>
      <c r="OWQ23" s="125"/>
      <c r="OWR23" s="125"/>
      <c r="OWS23" s="125"/>
      <c r="OWT23" s="125"/>
      <c r="OWU23" s="125"/>
      <c r="OWV23" s="125"/>
      <c r="OWW23" s="125"/>
      <c r="OWX23" s="125"/>
      <c r="OWY23" s="125"/>
      <c r="OWZ23" s="125"/>
      <c r="OXA23" s="125"/>
      <c r="OXB23" s="125"/>
      <c r="OXC23" s="125"/>
      <c r="OXD23" s="125"/>
      <c r="OXE23" s="125"/>
      <c r="OXF23" s="125"/>
      <c r="OXG23" s="125"/>
      <c r="OXH23" s="125"/>
      <c r="OXI23" s="125"/>
      <c r="OXJ23" s="125"/>
      <c r="OXK23" s="125"/>
      <c r="OXL23" s="125"/>
      <c r="OXM23" s="125"/>
      <c r="OXN23" s="125"/>
      <c r="OXO23" s="125"/>
      <c r="OXP23" s="125"/>
      <c r="OXQ23" s="125"/>
      <c r="OXR23" s="125"/>
      <c r="OXS23" s="125"/>
      <c r="OXT23" s="125"/>
      <c r="OXU23" s="125"/>
      <c r="OXV23" s="125"/>
      <c r="OXW23" s="125"/>
      <c r="OXX23" s="125"/>
      <c r="OXY23" s="125"/>
      <c r="OXZ23" s="125"/>
      <c r="OYA23" s="125"/>
      <c r="OYB23" s="125"/>
      <c r="OYC23" s="125"/>
      <c r="OYD23" s="125"/>
      <c r="OYE23" s="125"/>
      <c r="OYF23" s="125"/>
      <c r="OYG23" s="125"/>
      <c r="OYH23" s="125"/>
      <c r="OYI23" s="125"/>
      <c r="OYJ23" s="125"/>
      <c r="OYK23" s="125"/>
      <c r="OYL23" s="125"/>
      <c r="OYM23" s="125"/>
      <c r="OYN23" s="125"/>
      <c r="OYO23" s="125"/>
      <c r="OYP23" s="125"/>
      <c r="OYQ23" s="125"/>
      <c r="OYR23" s="125"/>
      <c r="OYS23" s="125"/>
      <c r="OYT23" s="125"/>
      <c r="OYU23" s="125"/>
      <c r="OYV23" s="125"/>
      <c r="OYW23" s="125"/>
      <c r="OYX23" s="125"/>
      <c r="OYY23" s="125"/>
      <c r="OYZ23" s="125"/>
      <c r="OZA23" s="125"/>
      <c r="OZB23" s="125"/>
      <c r="OZC23" s="125"/>
      <c r="OZD23" s="125"/>
      <c r="OZE23" s="125"/>
      <c r="OZF23" s="125"/>
      <c r="OZG23" s="125"/>
      <c r="OZH23" s="125"/>
      <c r="OZI23" s="125"/>
      <c r="OZJ23" s="125"/>
      <c r="OZK23" s="125"/>
      <c r="OZL23" s="125"/>
      <c r="OZM23" s="125"/>
      <c r="OZN23" s="125"/>
      <c r="OZO23" s="125"/>
      <c r="OZP23" s="125"/>
      <c r="OZQ23" s="125"/>
      <c r="OZR23" s="125"/>
      <c r="OZS23" s="125"/>
      <c r="OZT23" s="125"/>
      <c r="OZU23" s="125"/>
      <c r="OZV23" s="125"/>
      <c r="OZW23" s="125"/>
      <c r="OZX23" s="125"/>
      <c r="OZY23" s="125"/>
      <c r="OZZ23" s="125"/>
      <c r="PAA23" s="125"/>
      <c r="PAB23" s="125"/>
      <c r="PAC23" s="125"/>
      <c r="PAD23" s="125"/>
      <c r="PAE23" s="125"/>
      <c r="PAF23" s="125"/>
      <c r="PAG23" s="125"/>
      <c r="PAH23" s="125"/>
      <c r="PAI23" s="125"/>
      <c r="PAJ23" s="125"/>
      <c r="PAK23" s="125"/>
      <c r="PAL23" s="125"/>
      <c r="PAM23" s="125"/>
      <c r="PAN23" s="125"/>
      <c r="PAO23" s="125"/>
      <c r="PAP23" s="125"/>
      <c r="PAQ23" s="125"/>
      <c r="PAR23" s="125"/>
      <c r="PAS23" s="125"/>
      <c r="PAT23" s="125"/>
      <c r="PAU23" s="125"/>
      <c r="PAV23" s="125"/>
      <c r="PAW23" s="125"/>
      <c r="PAX23" s="125"/>
      <c r="PAY23" s="125"/>
      <c r="PAZ23" s="125"/>
      <c r="PBA23" s="125"/>
      <c r="PBB23" s="125"/>
      <c r="PBC23" s="125"/>
      <c r="PBD23" s="125"/>
      <c r="PBE23" s="125"/>
      <c r="PBF23" s="125"/>
      <c r="PBG23" s="125"/>
      <c r="PBH23" s="125"/>
      <c r="PBI23" s="125"/>
      <c r="PBJ23" s="125"/>
      <c r="PBK23" s="125"/>
      <c r="PBL23" s="125"/>
      <c r="PBM23" s="125"/>
      <c r="PBN23" s="125"/>
      <c r="PBO23" s="125"/>
      <c r="PBP23" s="125"/>
      <c r="PBQ23" s="125"/>
      <c r="PBR23" s="125"/>
      <c r="PBS23" s="125"/>
      <c r="PBT23" s="125"/>
      <c r="PBU23" s="125"/>
      <c r="PBV23" s="125"/>
      <c r="PBW23" s="125"/>
      <c r="PBX23" s="125"/>
      <c r="PBY23" s="125"/>
      <c r="PBZ23" s="125"/>
      <c r="PCA23" s="125"/>
      <c r="PCB23" s="125"/>
      <c r="PCC23" s="125"/>
      <c r="PCD23" s="125"/>
      <c r="PCE23" s="125"/>
      <c r="PCF23" s="125"/>
      <c r="PCG23" s="125"/>
      <c r="PCH23" s="125"/>
      <c r="PCI23" s="125"/>
      <c r="PCJ23" s="125"/>
      <c r="PCK23" s="125"/>
      <c r="PCL23" s="125"/>
      <c r="PCM23" s="125"/>
      <c r="PCN23" s="125"/>
      <c r="PCO23" s="125"/>
      <c r="PCP23" s="125"/>
      <c r="PCQ23" s="125"/>
      <c r="PCR23" s="125"/>
      <c r="PCS23" s="125"/>
      <c r="PCT23" s="125"/>
      <c r="PCU23" s="125"/>
      <c r="PCV23" s="125"/>
      <c r="PCW23" s="125"/>
      <c r="PCX23" s="125"/>
      <c r="PCY23" s="125"/>
      <c r="PCZ23" s="125"/>
      <c r="PDA23" s="125"/>
      <c r="PDB23" s="125"/>
      <c r="PDC23" s="125"/>
      <c r="PDD23" s="125"/>
      <c r="PDE23" s="125"/>
      <c r="PDF23" s="125"/>
      <c r="PDG23" s="125"/>
      <c r="PDH23" s="125"/>
      <c r="PDI23" s="125"/>
      <c r="PDJ23" s="125"/>
      <c r="PDK23" s="125"/>
      <c r="PDL23" s="125"/>
      <c r="PDM23" s="125"/>
      <c r="PDN23" s="125"/>
      <c r="PDO23" s="125"/>
      <c r="PDP23" s="125"/>
      <c r="PDQ23" s="125"/>
      <c r="PDR23" s="125"/>
      <c r="PDS23" s="125"/>
      <c r="PDT23" s="125"/>
      <c r="PDU23" s="125"/>
      <c r="PDV23" s="125"/>
      <c r="PDW23" s="125"/>
      <c r="PDX23" s="125"/>
      <c r="PDY23" s="125"/>
      <c r="PDZ23" s="125"/>
      <c r="PEA23" s="125"/>
      <c r="PEB23" s="125"/>
      <c r="PEC23" s="125"/>
      <c r="PED23" s="125"/>
      <c r="PEE23" s="125"/>
      <c r="PEF23" s="125"/>
      <c r="PEG23" s="125"/>
      <c r="PEH23" s="125"/>
      <c r="PEI23" s="125"/>
      <c r="PEJ23" s="125"/>
      <c r="PEK23" s="125"/>
      <c r="PEL23" s="125"/>
      <c r="PEM23" s="125"/>
      <c r="PEN23" s="125"/>
      <c r="PEO23" s="125"/>
      <c r="PEP23" s="125"/>
      <c r="PEQ23" s="125"/>
      <c r="PER23" s="125"/>
      <c r="PES23" s="125"/>
      <c r="PET23" s="125"/>
      <c r="PEU23" s="125"/>
      <c r="PEV23" s="125"/>
      <c r="PEW23" s="125"/>
      <c r="PEX23" s="125"/>
      <c r="PEY23" s="125"/>
      <c r="PEZ23" s="125"/>
      <c r="PFA23" s="125"/>
      <c r="PFB23" s="125"/>
      <c r="PFC23" s="125"/>
      <c r="PFD23" s="125"/>
      <c r="PFE23" s="125"/>
      <c r="PFF23" s="125"/>
      <c r="PFG23" s="125"/>
      <c r="PFH23" s="125"/>
      <c r="PFI23" s="125"/>
      <c r="PFJ23" s="125"/>
      <c r="PFK23" s="125"/>
      <c r="PFL23" s="125"/>
      <c r="PFM23" s="125"/>
      <c r="PFN23" s="125"/>
      <c r="PFO23" s="125"/>
      <c r="PFP23" s="125"/>
      <c r="PFQ23" s="125"/>
      <c r="PFR23" s="125"/>
      <c r="PFS23" s="125"/>
      <c r="PFT23" s="125"/>
      <c r="PFU23" s="125"/>
      <c r="PFV23" s="125"/>
      <c r="PFW23" s="125"/>
      <c r="PFX23" s="125"/>
      <c r="PFY23" s="125"/>
      <c r="PFZ23" s="125"/>
      <c r="PGA23" s="125"/>
      <c r="PGB23" s="125"/>
      <c r="PGC23" s="125"/>
      <c r="PGD23" s="125"/>
      <c r="PGE23" s="125"/>
      <c r="PGF23" s="125"/>
      <c r="PGG23" s="125"/>
      <c r="PGH23" s="125"/>
      <c r="PGI23" s="125"/>
      <c r="PGJ23" s="125"/>
      <c r="PGK23" s="125"/>
      <c r="PGL23" s="125"/>
      <c r="PGM23" s="125"/>
      <c r="PGN23" s="125"/>
      <c r="PGO23" s="125"/>
      <c r="PGP23" s="125"/>
      <c r="PGQ23" s="125"/>
      <c r="PGR23" s="125"/>
      <c r="PGS23" s="125"/>
      <c r="PGT23" s="125"/>
      <c r="PGU23" s="125"/>
      <c r="PGV23" s="125"/>
      <c r="PGW23" s="125"/>
      <c r="PGX23" s="125"/>
      <c r="PGY23" s="125"/>
      <c r="PGZ23" s="125"/>
      <c r="PHA23" s="125"/>
      <c r="PHB23" s="125"/>
      <c r="PHC23" s="125"/>
      <c r="PHD23" s="125"/>
      <c r="PHE23" s="125"/>
      <c r="PHF23" s="125"/>
      <c r="PHG23" s="125"/>
      <c r="PHH23" s="125"/>
      <c r="PHI23" s="125"/>
      <c r="PHJ23" s="125"/>
      <c r="PHK23" s="125"/>
      <c r="PHL23" s="125"/>
      <c r="PHM23" s="125"/>
      <c r="PHN23" s="125"/>
      <c r="PHO23" s="125"/>
      <c r="PHP23" s="125"/>
      <c r="PHQ23" s="125"/>
      <c r="PHR23" s="125"/>
      <c r="PHS23" s="125"/>
      <c r="PHT23" s="125"/>
      <c r="PHU23" s="125"/>
      <c r="PHV23" s="125"/>
      <c r="PHW23" s="125"/>
      <c r="PHX23" s="125"/>
      <c r="PHY23" s="125"/>
      <c r="PHZ23" s="125"/>
      <c r="PIA23" s="125"/>
      <c r="PIB23" s="125"/>
      <c r="PIC23" s="125"/>
      <c r="PID23" s="125"/>
      <c r="PIE23" s="125"/>
      <c r="PIF23" s="125"/>
      <c r="PIG23" s="125"/>
      <c r="PIH23" s="125"/>
      <c r="PII23" s="125"/>
      <c r="PIJ23" s="125"/>
      <c r="PIK23" s="125"/>
      <c r="PIL23" s="125"/>
      <c r="PIM23" s="125"/>
      <c r="PIN23" s="125"/>
      <c r="PIO23" s="125"/>
      <c r="PIP23" s="125"/>
      <c r="PIQ23" s="125"/>
      <c r="PIR23" s="125"/>
      <c r="PIS23" s="125"/>
      <c r="PIT23" s="125"/>
      <c r="PIU23" s="125"/>
      <c r="PIV23" s="125"/>
      <c r="PIW23" s="125"/>
      <c r="PIX23" s="125"/>
      <c r="PIY23" s="125"/>
      <c r="PIZ23" s="125"/>
      <c r="PJA23" s="125"/>
      <c r="PJB23" s="125"/>
      <c r="PJC23" s="125"/>
      <c r="PJD23" s="125"/>
      <c r="PJE23" s="125"/>
      <c r="PJF23" s="125"/>
      <c r="PJG23" s="125"/>
      <c r="PJH23" s="125"/>
      <c r="PJI23" s="125"/>
      <c r="PJJ23" s="125"/>
      <c r="PJK23" s="125"/>
      <c r="PJL23" s="125"/>
      <c r="PJM23" s="125"/>
      <c r="PJN23" s="125"/>
      <c r="PJO23" s="125"/>
      <c r="PJP23" s="125"/>
      <c r="PJQ23" s="125"/>
      <c r="PJR23" s="125"/>
      <c r="PJS23" s="125"/>
      <c r="PJT23" s="125"/>
      <c r="PJU23" s="125"/>
      <c r="PJV23" s="125"/>
      <c r="PJW23" s="125"/>
      <c r="PJX23" s="125"/>
      <c r="PJY23" s="125"/>
      <c r="PJZ23" s="125"/>
      <c r="PKA23" s="125"/>
      <c r="PKB23" s="125"/>
      <c r="PKC23" s="125"/>
      <c r="PKD23" s="125"/>
      <c r="PKE23" s="125"/>
      <c r="PKF23" s="125"/>
      <c r="PKG23" s="125"/>
      <c r="PKH23" s="125"/>
      <c r="PKI23" s="125"/>
      <c r="PKJ23" s="125"/>
      <c r="PKK23" s="125"/>
      <c r="PKL23" s="125"/>
      <c r="PKM23" s="125"/>
      <c r="PKN23" s="125"/>
      <c r="PKO23" s="125"/>
      <c r="PKP23" s="125"/>
      <c r="PKQ23" s="125"/>
      <c r="PKR23" s="125"/>
      <c r="PKS23" s="125"/>
      <c r="PKT23" s="125"/>
      <c r="PKU23" s="125"/>
      <c r="PKV23" s="125"/>
      <c r="PKW23" s="125"/>
      <c r="PKX23" s="125"/>
      <c r="PKY23" s="125"/>
      <c r="PKZ23" s="125"/>
      <c r="PLA23" s="125"/>
      <c r="PLB23" s="125"/>
      <c r="PLC23" s="125"/>
      <c r="PLD23" s="125"/>
      <c r="PLE23" s="125"/>
      <c r="PLF23" s="125"/>
      <c r="PLG23" s="125"/>
      <c r="PLH23" s="125"/>
      <c r="PLI23" s="125"/>
      <c r="PLJ23" s="125"/>
      <c r="PLK23" s="125"/>
      <c r="PLL23" s="125"/>
      <c r="PLM23" s="125"/>
      <c r="PLN23" s="125"/>
      <c r="PLO23" s="125"/>
      <c r="PLP23" s="125"/>
      <c r="PLQ23" s="125"/>
      <c r="PLR23" s="125"/>
      <c r="PLS23" s="125"/>
      <c r="PLT23" s="125"/>
      <c r="PLU23" s="125"/>
      <c r="PLV23" s="125"/>
      <c r="PLW23" s="125"/>
      <c r="PLX23" s="125"/>
      <c r="PLY23" s="125"/>
      <c r="PLZ23" s="125"/>
      <c r="PMA23" s="125"/>
      <c r="PMB23" s="125"/>
      <c r="PMC23" s="125"/>
      <c r="PMD23" s="125"/>
      <c r="PME23" s="125"/>
      <c r="PMF23" s="125"/>
      <c r="PMG23" s="125"/>
      <c r="PMH23" s="125"/>
      <c r="PMI23" s="125"/>
      <c r="PMJ23" s="125"/>
      <c r="PMK23" s="125"/>
      <c r="PML23" s="125"/>
      <c r="PMM23" s="125"/>
      <c r="PMN23" s="125"/>
      <c r="PMO23" s="125"/>
      <c r="PMP23" s="125"/>
      <c r="PMQ23" s="125"/>
      <c r="PMR23" s="125"/>
      <c r="PMS23" s="125"/>
      <c r="PMT23" s="125"/>
      <c r="PMU23" s="125"/>
      <c r="PMV23" s="125"/>
      <c r="PMW23" s="125"/>
      <c r="PMX23" s="125"/>
      <c r="PMY23" s="125"/>
      <c r="PMZ23" s="125"/>
      <c r="PNA23" s="125"/>
      <c r="PNB23" s="125"/>
      <c r="PNC23" s="125"/>
      <c r="PND23" s="125"/>
      <c r="PNE23" s="125"/>
      <c r="PNF23" s="125"/>
      <c r="PNG23" s="125"/>
      <c r="PNH23" s="125"/>
      <c r="PNI23" s="125"/>
      <c r="PNJ23" s="125"/>
      <c r="PNK23" s="125"/>
      <c r="PNL23" s="125"/>
      <c r="PNM23" s="125"/>
      <c r="PNN23" s="125"/>
      <c r="PNO23" s="125"/>
      <c r="PNP23" s="125"/>
      <c r="PNQ23" s="125"/>
      <c r="PNR23" s="125"/>
      <c r="PNS23" s="125"/>
      <c r="PNT23" s="125"/>
      <c r="PNU23" s="125"/>
      <c r="PNV23" s="125"/>
      <c r="PNW23" s="125"/>
      <c r="PNX23" s="125"/>
      <c r="PNY23" s="125"/>
      <c r="PNZ23" s="125"/>
      <c r="POA23" s="125"/>
      <c r="POB23" s="125"/>
      <c r="POC23" s="125"/>
      <c r="POD23" s="125"/>
      <c r="POE23" s="125"/>
      <c r="POF23" s="125"/>
      <c r="POG23" s="125"/>
      <c r="POH23" s="125"/>
      <c r="POI23" s="125"/>
      <c r="POJ23" s="125"/>
      <c r="POK23" s="125"/>
      <c r="POL23" s="125"/>
      <c r="POM23" s="125"/>
      <c r="PON23" s="125"/>
      <c r="POO23" s="125"/>
      <c r="POP23" s="125"/>
      <c r="POQ23" s="125"/>
      <c r="POR23" s="125"/>
      <c r="POS23" s="125"/>
      <c r="POT23" s="125"/>
      <c r="POU23" s="125"/>
      <c r="POV23" s="125"/>
      <c r="POW23" s="125"/>
      <c r="POX23" s="125"/>
      <c r="POY23" s="125"/>
      <c r="POZ23" s="125"/>
      <c r="PPA23" s="125"/>
      <c r="PPB23" s="125"/>
      <c r="PPC23" s="125"/>
      <c r="PPD23" s="125"/>
      <c r="PPE23" s="125"/>
      <c r="PPF23" s="125"/>
      <c r="PPG23" s="125"/>
      <c r="PPH23" s="125"/>
      <c r="PPI23" s="125"/>
      <c r="PPJ23" s="125"/>
      <c r="PPK23" s="125"/>
      <c r="PPL23" s="125"/>
      <c r="PPM23" s="125"/>
      <c r="PPN23" s="125"/>
      <c r="PPO23" s="125"/>
      <c r="PPP23" s="125"/>
      <c r="PPQ23" s="125"/>
      <c r="PPR23" s="125"/>
      <c r="PPS23" s="125"/>
      <c r="PPT23" s="125"/>
      <c r="PPU23" s="125"/>
      <c r="PPV23" s="125"/>
      <c r="PPW23" s="125"/>
      <c r="PPX23" s="125"/>
      <c r="PPY23" s="125"/>
      <c r="PPZ23" s="125"/>
      <c r="PQA23" s="125"/>
      <c r="PQB23" s="125"/>
      <c r="PQC23" s="125"/>
      <c r="PQD23" s="125"/>
      <c r="PQE23" s="125"/>
      <c r="PQF23" s="125"/>
      <c r="PQG23" s="125"/>
      <c r="PQH23" s="125"/>
      <c r="PQI23" s="125"/>
      <c r="PQJ23" s="125"/>
      <c r="PQK23" s="125"/>
      <c r="PQL23" s="125"/>
      <c r="PQM23" s="125"/>
      <c r="PQN23" s="125"/>
      <c r="PQO23" s="125"/>
      <c r="PQP23" s="125"/>
      <c r="PQQ23" s="125"/>
      <c r="PQR23" s="125"/>
      <c r="PQS23" s="125"/>
      <c r="PQT23" s="125"/>
      <c r="PQU23" s="125"/>
      <c r="PQV23" s="125"/>
      <c r="PQW23" s="125"/>
      <c r="PQX23" s="125"/>
      <c r="PQY23" s="125"/>
      <c r="PQZ23" s="125"/>
      <c r="PRA23" s="125"/>
      <c r="PRB23" s="125"/>
      <c r="PRC23" s="125"/>
      <c r="PRD23" s="125"/>
      <c r="PRE23" s="125"/>
      <c r="PRF23" s="125"/>
      <c r="PRG23" s="125"/>
      <c r="PRH23" s="125"/>
      <c r="PRI23" s="125"/>
      <c r="PRJ23" s="125"/>
      <c r="PRK23" s="125"/>
      <c r="PRL23" s="125"/>
      <c r="PRM23" s="125"/>
      <c r="PRN23" s="125"/>
      <c r="PRO23" s="125"/>
      <c r="PRP23" s="125"/>
      <c r="PRQ23" s="125"/>
      <c r="PRR23" s="125"/>
      <c r="PRS23" s="125"/>
      <c r="PRT23" s="125"/>
      <c r="PRU23" s="125"/>
      <c r="PRV23" s="125"/>
      <c r="PRW23" s="125"/>
      <c r="PRX23" s="125"/>
      <c r="PRY23" s="125"/>
      <c r="PRZ23" s="125"/>
      <c r="PSA23" s="125"/>
      <c r="PSB23" s="125"/>
      <c r="PSC23" s="125"/>
      <c r="PSD23" s="125"/>
      <c r="PSE23" s="125"/>
      <c r="PSF23" s="125"/>
      <c r="PSG23" s="125"/>
      <c r="PSH23" s="125"/>
      <c r="PSI23" s="125"/>
      <c r="PSJ23" s="125"/>
      <c r="PSK23" s="125"/>
      <c r="PSL23" s="125"/>
      <c r="PSM23" s="125"/>
      <c r="PSN23" s="125"/>
      <c r="PSO23" s="125"/>
      <c r="PSP23" s="125"/>
      <c r="PSQ23" s="125"/>
      <c r="PSR23" s="125"/>
      <c r="PSS23" s="125"/>
      <c r="PST23" s="125"/>
      <c r="PSU23" s="125"/>
      <c r="PSV23" s="125"/>
      <c r="PSW23" s="125"/>
      <c r="PSX23" s="125"/>
      <c r="PSY23" s="125"/>
      <c r="PSZ23" s="125"/>
      <c r="PTA23" s="125"/>
      <c r="PTB23" s="125"/>
      <c r="PTC23" s="125"/>
      <c r="PTD23" s="125"/>
      <c r="PTE23" s="125"/>
      <c r="PTF23" s="125"/>
      <c r="PTG23" s="125"/>
      <c r="PTH23" s="125"/>
      <c r="PTI23" s="125"/>
      <c r="PTJ23" s="125"/>
      <c r="PTK23" s="125"/>
      <c r="PTL23" s="125"/>
      <c r="PTM23" s="125"/>
      <c r="PTN23" s="125"/>
      <c r="PTO23" s="125"/>
      <c r="PTP23" s="125"/>
      <c r="PTQ23" s="125"/>
      <c r="PTR23" s="125"/>
      <c r="PTS23" s="125"/>
      <c r="PTT23" s="125"/>
      <c r="PTU23" s="125"/>
      <c r="PTV23" s="125"/>
      <c r="PTW23" s="125"/>
      <c r="PTX23" s="125"/>
      <c r="PTY23" s="125"/>
      <c r="PTZ23" s="125"/>
      <c r="PUA23" s="125"/>
      <c r="PUB23" s="125"/>
      <c r="PUC23" s="125"/>
      <c r="PUD23" s="125"/>
      <c r="PUE23" s="125"/>
      <c r="PUF23" s="125"/>
      <c r="PUG23" s="125"/>
      <c r="PUH23" s="125"/>
      <c r="PUI23" s="125"/>
      <c r="PUJ23" s="125"/>
      <c r="PUK23" s="125"/>
      <c r="PUL23" s="125"/>
      <c r="PUM23" s="125"/>
      <c r="PUN23" s="125"/>
      <c r="PUO23" s="125"/>
      <c r="PUP23" s="125"/>
      <c r="PUQ23" s="125"/>
      <c r="PUR23" s="125"/>
      <c r="PUS23" s="125"/>
      <c r="PUT23" s="125"/>
      <c r="PUU23" s="125"/>
      <c r="PUV23" s="125"/>
      <c r="PUW23" s="125"/>
      <c r="PUX23" s="125"/>
      <c r="PUY23" s="125"/>
      <c r="PUZ23" s="125"/>
      <c r="PVA23" s="125"/>
      <c r="PVB23" s="125"/>
      <c r="PVC23" s="125"/>
      <c r="PVD23" s="125"/>
      <c r="PVE23" s="125"/>
      <c r="PVF23" s="125"/>
      <c r="PVG23" s="125"/>
      <c r="PVH23" s="125"/>
      <c r="PVI23" s="125"/>
      <c r="PVJ23" s="125"/>
      <c r="PVK23" s="125"/>
      <c r="PVL23" s="125"/>
      <c r="PVM23" s="125"/>
      <c r="PVN23" s="125"/>
      <c r="PVO23" s="125"/>
      <c r="PVP23" s="125"/>
      <c r="PVQ23" s="125"/>
      <c r="PVR23" s="125"/>
      <c r="PVS23" s="125"/>
      <c r="PVT23" s="125"/>
      <c r="PVU23" s="125"/>
      <c r="PVV23" s="125"/>
      <c r="PVW23" s="125"/>
      <c r="PVX23" s="125"/>
      <c r="PVY23" s="125"/>
      <c r="PVZ23" s="125"/>
      <c r="PWA23" s="125"/>
      <c r="PWB23" s="125"/>
      <c r="PWC23" s="125"/>
      <c r="PWD23" s="125"/>
      <c r="PWE23" s="125"/>
      <c r="PWF23" s="125"/>
      <c r="PWG23" s="125"/>
      <c r="PWH23" s="125"/>
      <c r="PWI23" s="125"/>
      <c r="PWJ23" s="125"/>
      <c r="PWK23" s="125"/>
      <c r="PWL23" s="125"/>
      <c r="PWM23" s="125"/>
      <c r="PWN23" s="125"/>
      <c r="PWO23" s="125"/>
      <c r="PWP23" s="125"/>
      <c r="PWQ23" s="125"/>
      <c r="PWR23" s="125"/>
      <c r="PWS23" s="125"/>
      <c r="PWT23" s="125"/>
      <c r="PWU23" s="125"/>
      <c r="PWV23" s="125"/>
      <c r="PWW23" s="125"/>
      <c r="PWX23" s="125"/>
      <c r="PWY23" s="125"/>
      <c r="PWZ23" s="125"/>
      <c r="PXA23" s="125"/>
      <c r="PXB23" s="125"/>
      <c r="PXC23" s="125"/>
      <c r="PXD23" s="125"/>
      <c r="PXE23" s="125"/>
      <c r="PXF23" s="125"/>
      <c r="PXG23" s="125"/>
      <c r="PXH23" s="125"/>
      <c r="PXI23" s="125"/>
      <c r="PXJ23" s="125"/>
      <c r="PXK23" s="125"/>
      <c r="PXL23" s="125"/>
      <c r="PXM23" s="125"/>
      <c r="PXN23" s="125"/>
      <c r="PXO23" s="125"/>
      <c r="PXP23" s="125"/>
      <c r="PXQ23" s="125"/>
      <c r="PXR23" s="125"/>
      <c r="PXS23" s="125"/>
      <c r="PXT23" s="125"/>
      <c r="PXU23" s="125"/>
      <c r="PXV23" s="125"/>
      <c r="PXW23" s="125"/>
      <c r="PXX23" s="125"/>
      <c r="PXY23" s="125"/>
      <c r="PXZ23" s="125"/>
      <c r="PYA23" s="125"/>
      <c r="PYB23" s="125"/>
      <c r="PYC23" s="125"/>
      <c r="PYD23" s="125"/>
      <c r="PYE23" s="125"/>
      <c r="PYF23" s="125"/>
      <c r="PYG23" s="125"/>
      <c r="PYH23" s="125"/>
      <c r="PYI23" s="125"/>
      <c r="PYJ23" s="125"/>
      <c r="PYK23" s="125"/>
      <c r="PYL23" s="125"/>
      <c r="PYM23" s="125"/>
      <c r="PYN23" s="125"/>
      <c r="PYO23" s="125"/>
      <c r="PYP23" s="125"/>
      <c r="PYQ23" s="125"/>
      <c r="PYR23" s="125"/>
      <c r="PYS23" s="125"/>
      <c r="PYT23" s="125"/>
      <c r="PYU23" s="125"/>
      <c r="PYV23" s="125"/>
      <c r="PYW23" s="125"/>
      <c r="PYX23" s="125"/>
      <c r="PYY23" s="125"/>
      <c r="PYZ23" s="125"/>
      <c r="PZA23" s="125"/>
      <c r="PZB23" s="125"/>
      <c r="PZC23" s="125"/>
      <c r="PZD23" s="125"/>
      <c r="PZE23" s="125"/>
      <c r="PZF23" s="125"/>
      <c r="PZG23" s="125"/>
      <c r="PZH23" s="125"/>
      <c r="PZI23" s="125"/>
      <c r="PZJ23" s="125"/>
      <c r="PZK23" s="125"/>
      <c r="PZL23" s="125"/>
      <c r="PZM23" s="125"/>
      <c r="PZN23" s="125"/>
      <c r="PZO23" s="125"/>
      <c r="PZP23" s="125"/>
      <c r="PZQ23" s="125"/>
      <c r="PZR23" s="125"/>
      <c r="PZS23" s="125"/>
      <c r="PZT23" s="125"/>
      <c r="PZU23" s="125"/>
      <c r="PZV23" s="125"/>
      <c r="PZW23" s="125"/>
      <c r="PZX23" s="125"/>
      <c r="PZY23" s="125"/>
      <c r="PZZ23" s="125"/>
      <c r="QAA23" s="125"/>
      <c r="QAB23" s="125"/>
      <c r="QAC23" s="125"/>
      <c r="QAD23" s="125"/>
      <c r="QAE23" s="125"/>
      <c r="QAF23" s="125"/>
      <c r="QAG23" s="125"/>
      <c r="QAH23" s="125"/>
      <c r="QAI23" s="125"/>
      <c r="QAJ23" s="125"/>
      <c r="QAK23" s="125"/>
      <c r="QAL23" s="125"/>
      <c r="QAM23" s="125"/>
      <c r="QAN23" s="125"/>
      <c r="QAO23" s="125"/>
      <c r="QAP23" s="125"/>
      <c r="QAQ23" s="125"/>
      <c r="QAR23" s="125"/>
      <c r="QAS23" s="125"/>
      <c r="QAT23" s="125"/>
      <c r="QAU23" s="125"/>
      <c r="QAV23" s="125"/>
      <c r="QAW23" s="125"/>
      <c r="QAX23" s="125"/>
      <c r="QAY23" s="125"/>
      <c r="QAZ23" s="125"/>
      <c r="QBA23" s="125"/>
      <c r="QBB23" s="125"/>
      <c r="QBC23" s="125"/>
      <c r="QBD23" s="125"/>
      <c r="QBE23" s="125"/>
      <c r="QBF23" s="125"/>
      <c r="QBG23" s="125"/>
      <c r="QBH23" s="125"/>
      <c r="QBI23" s="125"/>
      <c r="QBJ23" s="125"/>
      <c r="QBK23" s="125"/>
      <c r="QBL23" s="125"/>
      <c r="QBM23" s="125"/>
      <c r="QBN23" s="125"/>
      <c r="QBO23" s="125"/>
      <c r="QBP23" s="125"/>
      <c r="QBQ23" s="125"/>
      <c r="QBR23" s="125"/>
      <c r="QBS23" s="125"/>
      <c r="QBT23" s="125"/>
      <c r="QBU23" s="125"/>
      <c r="QBV23" s="125"/>
      <c r="QBW23" s="125"/>
      <c r="QBX23" s="125"/>
      <c r="QBY23" s="125"/>
      <c r="QBZ23" s="125"/>
      <c r="QCA23" s="125"/>
      <c r="QCB23" s="125"/>
      <c r="QCC23" s="125"/>
      <c r="QCD23" s="125"/>
      <c r="QCE23" s="125"/>
      <c r="QCF23" s="125"/>
      <c r="QCG23" s="125"/>
      <c r="QCH23" s="125"/>
      <c r="QCI23" s="125"/>
      <c r="QCJ23" s="125"/>
      <c r="QCK23" s="125"/>
      <c r="QCL23" s="125"/>
      <c r="QCM23" s="125"/>
      <c r="QCN23" s="125"/>
      <c r="QCO23" s="125"/>
      <c r="QCP23" s="125"/>
      <c r="QCQ23" s="125"/>
      <c r="QCR23" s="125"/>
      <c r="QCS23" s="125"/>
      <c r="QCT23" s="125"/>
      <c r="QCU23" s="125"/>
      <c r="QCV23" s="125"/>
      <c r="QCW23" s="125"/>
      <c r="QCX23" s="125"/>
      <c r="QCY23" s="125"/>
      <c r="QCZ23" s="125"/>
      <c r="QDA23" s="125"/>
      <c r="QDB23" s="125"/>
      <c r="QDC23" s="125"/>
      <c r="QDD23" s="125"/>
      <c r="QDE23" s="125"/>
      <c r="QDF23" s="125"/>
      <c r="QDG23" s="125"/>
      <c r="QDH23" s="125"/>
      <c r="QDI23" s="125"/>
      <c r="QDJ23" s="125"/>
      <c r="QDK23" s="125"/>
      <c r="QDL23" s="125"/>
      <c r="QDM23" s="125"/>
      <c r="QDN23" s="125"/>
      <c r="QDO23" s="125"/>
      <c r="QDP23" s="125"/>
      <c r="QDQ23" s="125"/>
      <c r="QDR23" s="125"/>
      <c r="QDS23" s="125"/>
      <c r="QDT23" s="125"/>
      <c r="QDU23" s="125"/>
      <c r="QDV23" s="125"/>
      <c r="QDW23" s="125"/>
      <c r="QDX23" s="125"/>
      <c r="QDY23" s="125"/>
      <c r="QDZ23" s="125"/>
      <c r="QEA23" s="125"/>
      <c r="QEB23" s="125"/>
      <c r="QEC23" s="125"/>
      <c r="QED23" s="125"/>
      <c r="QEE23" s="125"/>
      <c r="QEF23" s="125"/>
      <c r="QEG23" s="125"/>
      <c r="QEH23" s="125"/>
      <c r="QEI23" s="125"/>
      <c r="QEJ23" s="125"/>
      <c r="QEK23" s="125"/>
      <c r="QEL23" s="125"/>
      <c r="QEM23" s="125"/>
      <c r="QEN23" s="125"/>
      <c r="QEO23" s="125"/>
      <c r="QEP23" s="125"/>
      <c r="QEQ23" s="125"/>
      <c r="QER23" s="125"/>
      <c r="QES23" s="125"/>
      <c r="QET23" s="125"/>
      <c r="QEU23" s="125"/>
      <c r="QEV23" s="125"/>
      <c r="QEW23" s="125"/>
      <c r="QEX23" s="125"/>
      <c r="QEY23" s="125"/>
      <c r="QEZ23" s="125"/>
      <c r="QFA23" s="125"/>
      <c r="QFB23" s="125"/>
      <c r="QFC23" s="125"/>
      <c r="QFD23" s="125"/>
      <c r="QFE23" s="125"/>
      <c r="QFF23" s="125"/>
      <c r="QFG23" s="125"/>
      <c r="QFH23" s="125"/>
      <c r="QFI23" s="125"/>
      <c r="QFJ23" s="125"/>
      <c r="QFK23" s="125"/>
      <c r="QFL23" s="125"/>
      <c r="QFM23" s="125"/>
      <c r="QFN23" s="125"/>
      <c r="QFO23" s="125"/>
      <c r="QFP23" s="125"/>
      <c r="QFQ23" s="125"/>
      <c r="QFR23" s="125"/>
      <c r="QFS23" s="125"/>
      <c r="QFT23" s="125"/>
      <c r="QFU23" s="125"/>
      <c r="QFV23" s="125"/>
      <c r="QFW23" s="125"/>
      <c r="QFX23" s="125"/>
      <c r="QFY23" s="125"/>
      <c r="QFZ23" s="125"/>
      <c r="QGA23" s="125"/>
      <c r="QGB23" s="125"/>
      <c r="QGC23" s="125"/>
      <c r="QGD23" s="125"/>
      <c r="QGE23" s="125"/>
      <c r="QGF23" s="125"/>
      <c r="QGG23" s="125"/>
      <c r="QGH23" s="125"/>
      <c r="QGI23" s="125"/>
      <c r="QGJ23" s="125"/>
      <c r="QGK23" s="125"/>
      <c r="QGL23" s="125"/>
      <c r="QGM23" s="125"/>
      <c r="QGN23" s="125"/>
      <c r="QGO23" s="125"/>
      <c r="QGP23" s="125"/>
      <c r="QGQ23" s="125"/>
      <c r="QGR23" s="125"/>
      <c r="QGS23" s="125"/>
      <c r="QGT23" s="125"/>
      <c r="QGU23" s="125"/>
      <c r="QGV23" s="125"/>
      <c r="QGW23" s="125"/>
      <c r="QGX23" s="125"/>
      <c r="QGY23" s="125"/>
      <c r="QGZ23" s="125"/>
      <c r="QHA23" s="125"/>
      <c r="QHB23" s="125"/>
      <c r="QHC23" s="125"/>
      <c r="QHD23" s="125"/>
      <c r="QHE23" s="125"/>
      <c r="QHF23" s="125"/>
      <c r="QHG23" s="125"/>
      <c r="QHH23" s="125"/>
      <c r="QHI23" s="125"/>
      <c r="QHJ23" s="125"/>
      <c r="QHK23" s="125"/>
      <c r="QHL23" s="125"/>
      <c r="QHM23" s="125"/>
      <c r="QHN23" s="125"/>
      <c r="QHO23" s="125"/>
      <c r="QHP23" s="125"/>
      <c r="QHQ23" s="125"/>
      <c r="QHR23" s="125"/>
      <c r="QHS23" s="125"/>
      <c r="QHT23" s="125"/>
      <c r="QHU23" s="125"/>
      <c r="QHV23" s="125"/>
      <c r="QHW23" s="125"/>
      <c r="QHX23" s="125"/>
      <c r="QHY23" s="125"/>
      <c r="QHZ23" s="125"/>
      <c r="QIA23" s="125"/>
      <c r="QIB23" s="125"/>
      <c r="QIC23" s="125"/>
      <c r="QID23" s="125"/>
      <c r="QIE23" s="125"/>
      <c r="QIF23" s="125"/>
      <c r="QIG23" s="125"/>
      <c r="QIH23" s="125"/>
      <c r="QII23" s="125"/>
      <c r="QIJ23" s="125"/>
      <c r="QIK23" s="125"/>
      <c r="QIL23" s="125"/>
      <c r="QIM23" s="125"/>
      <c r="QIN23" s="125"/>
      <c r="QIO23" s="125"/>
      <c r="QIP23" s="125"/>
      <c r="QIQ23" s="125"/>
      <c r="QIR23" s="125"/>
      <c r="QIS23" s="125"/>
      <c r="QIT23" s="125"/>
      <c r="QIU23" s="125"/>
      <c r="QIV23" s="125"/>
      <c r="QIW23" s="125"/>
      <c r="QIX23" s="125"/>
      <c r="QIY23" s="125"/>
      <c r="QIZ23" s="125"/>
      <c r="QJA23" s="125"/>
      <c r="QJB23" s="125"/>
      <c r="QJC23" s="125"/>
      <c r="QJD23" s="125"/>
      <c r="QJE23" s="125"/>
      <c r="QJF23" s="125"/>
      <c r="QJG23" s="125"/>
      <c r="QJH23" s="125"/>
      <c r="QJI23" s="125"/>
      <c r="QJJ23" s="125"/>
      <c r="QJK23" s="125"/>
      <c r="QJL23" s="125"/>
      <c r="QJM23" s="125"/>
      <c r="QJN23" s="125"/>
      <c r="QJO23" s="125"/>
      <c r="QJP23" s="125"/>
      <c r="QJQ23" s="125"/>
      <c r="QJR23" s="125"/>
      <c r="QJS23" s="125"/>
      <c r="QJT23" s="125"/>
      <c r="QJU23" s="125"/>
      <c r="QJV23" s="125"/>
      <c r="QJW23" s="125"/>
      <c r="QJX23" s="125"/>
      <c r="QJY23" s="125"/>
      <c r="QJZ23" s="125"/>
      <c r="QKA23" s="125"/>
      <c r="QKB23" s="125"/>
      <c r="QKC23" s="125"/>
      <c r="QKD23" s="125"/>
      <c r="QKE23" s="125"/>
      <c r="QKF23" s="125"/>
      <c r="QKG23" s="125"/>
      <c r="QKH23" s="125"/>
      <c r="QKI23" s="125"/>
      <c r="QKJ23" s="125"/>
      <c r="QKK23" s="125"/>
      <c r="QKL23" s="125"/>
      <c r="QKM23" s="125"/>
      <c r="QKN23" s="125"/>
      <c r="QKO23" s="125"/>
      <c r="QKP23" s="125"/>
      <c r="QKQ23" s="125"/>
      <c r="QKR23" s="125"/>
      <c r="QKS23" s="125"/>
      <c r="QKT23" s="125"/>
      <c r="QKU23" s="125"/>
      <c r="QKV23" s="125"/>
      <c r="QKW23" s="125"/>
      <c r="QKX23" s="125"/>
      <c r="QKY23" s="125"/>
      <c r="QKZ23" s="125"/>
      <c r="QLA23" s="125"/>
      <c r="QLB23" s="125"/>
      <c r="QLC23" s="125"/>
      <c r="QLD23" s="125"/>
      <c r="QLE23" s="125"/>
      <c r="QLF23" s="125"/>
      <c r="QLG23" s="125"/>
      <c r="QLH23" s="125"/>
      <c r="QLI23" s="125"/>
      <c r="QLJ23" s="125"/>
      <c r="QLK23" s="125"/>
      <c r="QLL23" s="125"/>
      <c r="QLM23" s="125"/>
      <c r="QLN23" s="125"/>
      <c r="QLO23" s="125"/>
      <c r="QLP23" s="125"/>
      <c r="QLQ23" s="125"/>
      <c r="QLR23" s="125"/>
      <c r="QLS23" s="125"/>
      <c r="QLT23" s="125"/>
      <c r="QLU23" s="125"/>
      <c r="QLV23" s="125"/>
      <c r="QLW23" s="125"/>
      <c r="QLX23" s="125"/>
      <c r="QLY23" s="125"/>
      <c r="QLZ23" s="125"/>
      <c r="QMA23" s="125"/>
      <c r="QMB23" s="125"/>
      <c r="QMC23" s="125"/>
      <c r="QMD23" s="125"/>
      <c r="QME23" s="125"/>
      <c r="QMF23" s="125"/>
      <c r="QMG23" s="125"/>
      <c r="QMH23" s="125"/>
      <c r="QMI23" s="125"/>
      <c r="QMJ23" s="125"/>
      <c r="QMK23" s="125"/>
      <c r="QML23" s="125"/>
      <c r="QMM23" s="125"/>
      <c r="QMN23" s="125"/>
      <c r="QMO23" s="125"/>
      <c r="QMP23" s="125"/>
      <c r="QMQ23" s="125"/>
      <c r="QMR23" s="125"/>
      <c r="QMS23" s="125"/>
      <c r="QMT23" s="125"/>
      <c r="QMU23" s="125"/>
      <c r="QMV23" s="125"/>
      <c r="QMW23" s="125"/>
      <c r="QMX23" s="125"/>
      <c r="QMY23" s="125"/>
      <c r="QMZ23" s="125"/>
      <c r="QNA23" s="125"/>
      <c r="QNB23" s="125"/>
      <c r="QNC23" s="125"/>
      <c r="QND23" s="125"/>
      <c r="QNE23" s="125"/>
      <c r="QNF23" s="125"/>
      <c r="QNG23" s="125"/>
      <c r="QNH23" s="125"/>
      <c r="QNI23" s="125"/>
      <c r="QNJ23" s="125"/>
      <c r="QNK23" s="125"/>
      <c r="QNL23" s="125"/>
      <c r="QNM23" s="125"/>
      <c r="QNN23" s="125"/>
      <c r="QNO23" s="125"/>
      <c r="QNP23" s="125"/>
      <c r="QNQ23" s="125"/>
      <c r="QNR23" s="125"/>
      <c r="QNS23" s="125"/>
      <c r="QNT23" s="125"/>
      <c r="QNU23" s="125"/>
      <c r="QNV23" s="125"/>
      <c r="QNW23" s="125"/>
      <c r="QNX23" s="125"/>
      <c r="QNY23" s="125"/>
      <c r="QNZ23" s="125"/>
      <c r="QOA23" s="125"/>
      <c r="QOB23" s="125"/>
      <c r="QOC23" s="125"/>
      <c r="QOD23" s="125"/>
      <c r="QOE23" s="125"/>
      <c r="QOF23" s="125"/>
      <c r="QOG23" s="125"/>
      <c r="QOH23" s="125"/>
      <c r="QOI23" s="125"/>
      <c r="QOJ23" s="125"/>
      <c r="QOK23" s="125"/>
      <c r="QOL23" s="125"/>
      <c r="QOM23" s="125"/>
      <c r="QON23" s="125"/>
      <c r="QOO23" s="125"/>
      <c r="QOP23" s="125"/>
      <c r="QOQ23" s="125"/>
      <c r="QOR23" s="125"/>
      <c r="QOS23" s="125"/>
      <c r="QOT23" s="125"/>
      <c r="QOU23" s="125"/>
      <c r="QOV23" s="125"/>
      <c r="QOW23" s="125"/>
      <c r="QOX23" s="125"/>
      <c r="QOY23" s="125"/>
      <c r="QOZ23" s="125"/>
      <c r="QPA23" s="125"/>
      <c r="QPB23" s="125"/>
      <c r="QPC23" s="125"/>
      <c r="QPD23" s="125"/>
      <c r="QPE23" s="125"/>
      <c r="QPF23" s="125"/>
      <c r="QPG23" s="125"/>
      <c r="QPH23" s="125"/>
      <c r="QPI23" s="125"/>
      <c r="QPJ23" s="125"/>
      <c r="QPK23" s="125"/>
      <c r="QPL23" s="125"/>
      <c r="QPM23" s="125"/>
      <c r="QPN23" s="125"/>
      <c r="QPO23" s="125"/>
      <c r="QPP23" s="125"/>
      <c r="QPQ23" s="125"/>
      <c r="QPR23" s="125"/>
      <c r="QPS23" s="125"/>
      <c r="QPT23" s="125"/>
      <c r="QPU23" s="125"/>
      <c r="QPV23" s="125"/>
      <c r="QPW23" s="125"/>
      <c r="QPX23" s="125"/>
      <c r="QPY23" s="125"/>
      <c r="QPZ23" s="125"/>
      <c r="QQA23" s="125"/>
      <c r="QQB23" s="125"/>
      <c r="QQC23" s="125"/>
      <c r="QQD23" s="125"/>
      <c r="QQE23" s="125"/>
      <c r="QQF23" s="125"/>
      <c r="QQG23" s="125"/>
      <c r="QQH23" s="125"/>
      <c r="QQI23" s="125"/>
      <c r="QQJ23" s="125"/>
      <c r="QQK23" s="125"/>
      <c r="QQL23" s="125"/>
      <c r="QQM23" s="125"/>
      <c r="QQN23" s="125"/>
      <c r="QQO23" s="125"/>
      <c r="QQP23" s="125"/>
      <c r="QQQ23" s="125"/>
      <c r="QQR23" s="125"/>
      <c r="QQS23" s="125"/>
      <c r="QQT23" s="125"/>
      <c r="QQU23" s="125"/>
      <c r="QQV23" s="125"/>
      <c r="QQW23" s="125"/>
      <c r="QQX23" s="125"/>
      <c r="QQY23" s="125"/>
      <c r="QQZ23" s="125"/>
      <c r="QRA23" s="125"/>
      <c r="QRB23" s="125"/>
      <c r="QRC23" s="125"/>
      <c r="QRD23" s="125"/>
      <c r="QRE23" s="125"/>
      <c r="QRF23" s="125"/>
      <c r="QRG23" s="125"/>
      <c r="QRH23" s="125"/>
      <c r="QRI23" s="125"/>
      <c r="QRJ23" s="125"/>
      <c r="QRK23" s="125"/>
      <c r="QRL23" s="125"/>
      <c r="QRM23" s="125"/>
      <c r="QRN23" s="125"/>
      <c r="QRO23" s="125"/>
      <c r="QRP23" s="125"/>
      <c r="QRQ23" s="125"/>
      <c r="QRR23" s="125"/>
      <c r="QRS23" s="125"/>
      <c r="QRT23" s="125"/>
      <c r="QRU23" s="125"/>
      <c r="QRV23" s="125"/>
      <c r="QRW23" s="125"/>
      <c r="QRX23" s="125"/>
      <c r="QRY23" s="125"/>
      <c r="QRZ23" s="125"/>
      <c r="QSA23" s="125"/>
      <c r="QSB23" s="125"/>
      <c r="QSC23" s="125"/>
      <c r="QSD23" s="125"/>
      <c r="QSE23" s="125"/>
      <c r="QSF23" s="125"/>
      <c r="QSG23" s="125"/>
      <c r="QSH23" s="125"/>
      <c r="QSI23" s="125"/>
      <c r="QSJ23" s="125"/>
      <c r="QSK23" s="125"/>
      <c r="QSL23" s="125"/>
      <c r="QSM23" s="125"/>
      <c r="QSN23" s="125"/>
      <c r="QSO23" s="125"/>
      <c r="QSP23" s="125"/>
      <c r="QSQ23" s="125"/>
      <c r="QSR23" s="125"/>
      <c r="QSS23" s="125"/>
      <c r="QST23" s="125"/>
      <c r="QSU23" s="125"/>
      <c r="QSV23" s="125"/>
      <c r="QSW23" s="125"/>
      <c r="QSX23" s="125"/>
      <c r="QSY23" s="125"/>
      <c r="QSZ23" s="125"/>
      <c r="QTA23" s="125"/>
      <c r="QTB23" s="125"/>
      <c r="QTC23" s="125"/>
      <c r="QTD23" s="125"/>
      <c r="QTE23" s="125"/>
      <c r="QTF23" s="125"/>
      <c r="QTG23" s="125"/>
      <c r="QTH23" s="125"/>
      <c r="QTI23" s="125"/>
      <c r="QTJ23" s="125"/>
      <c r="QTK23" s="125"/>
      <c r="QTL23" s="125"/>
      <c r="QTM23" s="125"/>
      <c r="QTN23" s="125"/>
      <c r="QTO23" s="125"/>
      <c r="QTP23" s="125"/>
      <c r="QTQ23" s="125"/>
      <c r="QTR23" s="125"/>
      <c r="QTS23" s="125"/>
      <c r="QTT23" s="125"/>
      <c r="QTU23" s="125"/>
      <c r="QTV23" s="125"/>
      <c r="QTW23" s="125"/>
      <c r="QTX23" s="125"/>
      <c r="QTY23" s="125"/>
      <c r="QTZ23" s="125"/>
      <c r="QUA23" s="125"/>
      <c r="QUB23" s="125"/>
      <c r="QUC23" s="125"/>
      <c r="QUD23" s="125"/>
      <c r="QUE23" s="125"/>
      <c r="QUF23" s="125"/>
      <c r="QUG23" s="125"/>
      <c r="QUH23" s="125"/>
      <c r="QUI23" s="125"/>
      <c r="QUJ23" s="125"/>
      <c r="QUK23" s="125"/>
      <c r="QUL23" s="125"/>
      <c r="QUM23" s="125"/>
      <c r="QUN23" s="125"/>
      <c r="QUO23" s="125"/>
      <c r="QUP23" s="125"/>
      <c r="QUQ23" s="125"/>
      <c r="QUR23" s="125"/>
      <c r="QUS23" s="125"/>
      <c r="QUT23" s="125"/>
      <c r="QUU23" s="125"/>
      <c r="QUV23" s="125"/>
      <c r="QUW23" s="125"/>
      <c r="QUX23" s="125"/>
      <c r="QUY23" s="125"/>
      <c r="QUZ23" s="125"/>
      <c r="QVA23" s="125"/>
      <c r="QVB23" s="125"/>
      <c r="QVC23" s="125"/>
      <c r="QVD23" s="125"/>
      <c r="QVE23" s="125"/>
      <c r="QVF23" s="125"/>
      <c r="QVG23" s="125"/>
      <c r="QVH23" s="125"/>
      <c r="QVI23" s="125"/>
      <c r="QVJ23" s="125"/>
      <c r="QVK23" s="125"/>
      <c r="QVL23" s="125"/>
      <c r="QVM23" s="125"/>
      <c r="QVN23" s="125"/>
      <c r="QVO23" s="125"/>
      <c r="QVP23" s="125"/>
      <c r="QVQ23" s="125"/>
      <c r="QVR23" s="125"/>
      <c r="QVS23" s="125"/>
      <c r="QVT23" s="125"/>
      <c r="QVU23" s="125"/>
      <c r="QVV23" s="125"/>
      <c r="QVW23" s="125"/>
      <c r="QVX23" s="125"/>
      <c r="QVY23" s="125"/>
      <c r="QVZ23" s="125"/>
      <c r="QWA23" s="125"/>
      <c r="QWB23" s="125"/>
      <c r="QWC23" s="125"/>
      <c r="QWD23" s="125"/>
      <c r="QWE23" s="125"/>
      <c r="QWF23" s="125"/>
      <c r="QWG23" s="125"/>
      <c r="QWH23" s="125"/>
      <c r="QWI23" s="125"/>
      <c r="QWJ23" s="125"/>
      <c r="QWK23" s="125"/>
      <c r="QWL23" s="125"/>
      <c r="QWM23" s="125"/>
      <c r="QWN23" s="125"/>
      <c r="QWO23" s="125"/>
      <c r="QWP23" s="125"/>
      <c r="QWQ23" s="125"/>
      <c r="QWR23" s="125"/>
      <c r="QWS23" s="125"/>
      <c r="QWT23" s="125"/>
      <c r="QWU23" s="125"/>
      <c r="QWV23" s="125"/>
      <c r="QWW23" s="125"/>
      <c r="QWX23" s="125"/>
      <c r="QWY23" s="125"/>
      <c r="QWZ23" s="125"/>
      <c r="QXA23" s="125"/>
      <c r="QXB23" s="125"/>
      <c r="QXC23" s="125"/>
      <c r="QXD23" s="125"/>
      <c r="QXE23" s="125"/>
      <c r="QXF23" s="125"/>
      <c r="QXG23" s="125"/>
      <c r="QXH23" s="125"/>
      <c r="QXI23" s="125"/>
      <c r="QXJ23" s="125"/>
      <c r="QXK23" s="125"/>
      <c r="QXL23" s="125"/>
      <c r="QXM23" s="125"/>
      <c r="QXN23" s="125"/>
      <c r="QXO23" s="125"/>
      <c r="QXP23" s="125"/>
      <c r="QXQ23" s="125"/>
      <c r="QXR23" s="125"/>
      <c r="QXS23" s="125"/>
      <c r="QXT23" s="125"/>
      <c r="QXU23" s="125"/>
      <c r="QXV23" s="125"/>
      <c r="QXW23" s="125"/>
      <c r="QXX23" s="125"/>
      <c r="QXY23" s="125"/>
      <c r="QXZ23" s="125"/>
      <c r="QYA23" s="125"/>
      <c r="QYB23" s="125"/>
      <c r="QYC23" s="125"/>
      <c r="QYD23" s="125"/>
      <c r="QYE23" s="125"/>
      <c r="QYF23" s="125"/>
      <c r="QYG23" s="125"/>
      <c r="QYH23" s="125"/>
      <c r="QYI23" s="125"/>
      <c r="QYJ23" s="125"/>
      <c r="QYK23" s="125"/>
      <c r="QYL23" s="125"/>
      <c r="QYM23" s="125"/>
      <c r="QYN23" s="125"/>
      <c r="QYO23" s="125"/>
      <c r="QYP23" s="125"/>
      <c r="QYQ23" s="125"/>
      <c r="QYR23" s="125"/>
      <c r="QYS23" s="125"/>
      <c r="QYT23" s="125"/>
      <c r="QYU23" s="125"/>
      <c r="QYV23" s="125"/>
      <c r="QYW23" s="125"/>
      <c r="QYX23" s="125"/>
      <c r="QYY23" s="125"/>
      <c r="QYZ23" s="125"/>
      <c r="QZA23" s="125"/>
      <c r="QZB23" s="125"/>
      <c r="QZC23" s="125"/>
      <c r="QZD23" s="125"/>
      <c r="QZE23" s="125"/>
      <c r="QZF23" s="125"/>
      <c r="QZG23" s="125"/>
      <c r="QZH23" s="125"/>
      <c r="QZI23" s="125"/>
      <c r="QZJ23" s="125"/>
      <c r="QZK23" s="125"/>
      <c r="QZL23" s="125"/>
      <c r="QZM23" s="125"/>
      <c r="QZN23" s="125"/>
      <c r="QZO23" s="125"/>
      <c r="QZP23" s="125"/>
      <c r="QZQ23" s="125"/>
      <c r="QZR23" s="125"/>
      <c r="QZS23" s="125"/>
      <c r="QZT23" s="125"/>
      <c r="QZU23" s="125"/>
      <c r="QZV23" s="125"/>
      <c r="QZW23" s="125"/>
      <c r="QZX23" s="125"/>
      <c r="QZY23" s="125"/>
      <c r="QZZ23" s="125"/>
      <c r="RAA23" s="125"/>
      <c r="RAB23" s="125"/>
      <c r="RAC23" s="125"/>
      <c r="RAD23" s="125"/>
      <c r="RAE23" s="125"/>
      <c r="RAF23" s="125"/>
      <c r="RAG23" s="125"/>
      <c r="RAH23" s="125"/>
      <c r="RAI23" s="125"/>
      <c r="RAJ23" s="125"/>
      <c r="RAK23" s="125"/>
      <c r="RAL23" s="125"/>
      <c r="RAM23" s="125"/>
      <c r="RAN23" s="125"/>
      <c r="RAO23" s="125"/>
      <c r="RAP23" s="125"/>
      <c r="RAQ23" s="125"/>
      <c r="RAR23" s="125"/>
      <c r="RAS23" s="125"/>
      <c r="RAT23" s="125"/>
      <c r="RAU23" s="125"/>
      <c r="RAV23" s="125"/>
      <c r="RAW23" s="125"/>
      <c r="RAX23" s="125"/>
      <c r="RAY23" s="125"/>
      <c r="RAZ23" s="125"/>
      <c r="RBA23" s="125"/>
      <c r="RBB23" s="125"/>
      <c r="RBC23" s="125"/>
      <c r="RBD23" s="125"/>
      <c r="RBE23" s="125"/>
      <c r="RBF23" s="125"/>
      <c r="RBG23" s="125"/>
      <c r="RBH23" s="125"/>
      <c r="RBI23" s="125"/>
      <c r="RBJ23" s="125"/>
      <c r="RBK23" s="125"/>
      <c r="RBL23" s="125"/>
      <c r="RBM23" s="125"/>
      <c r="RBN23" s="125"/>
      <c r="RBO23" s="125"/>
      <c r="RBP23" s="125"/>
      <c r="RBQ23" s="125"/>
      <c r="RBR23" s="125"/>
      <c r="RBS23" s="125"/>
      <c r="RBT23" s="125"/>
      <c r="RBU23" s="125"/>
      <c r="RBV23" s="125"/>
      <c r="RBW23" s="125"/>
      <c r="RBX23" s="125"/>
      <c r="RBY23" s="125"/>
      <c r="RBZ23" s="125"/>
      <c r="RCA23" s="125"/>
      <c r="RCB23" s="125"/>
      <c r="RCC23" s="125"/>
      <c r="RCD23" s="125"/>
      <c r="RCE23" s="125"/>
      <c r="RCF23" s="125"/>
      <c r="RCG23" s="125"/>
      <c r="RCH23" s="125"/>
      <c r="RCI23" s="125"/>
      <c r="RCJ23" s="125"/>
      <c r="RCK23" s="125"/>
      <c r="RCL23" s="125"/>
      <c r="RCM23" s="125"/>
      <c r="RCN23" s="125"/>
      <c r="RCO23" s="125"/>
      <c r="RCP23" s="125"/>
      <c r="RCQ23" s="125"/>
      <c r="RCR23" s="125"/>
      <c r="RCS23" s="125"/>
      <c r="RCT23" s="125"/>
      <c r="RCU23" s="125"/>
      <c r="RCV23" s="125"/>
      <c r="RCW23" s="125"/>
      <c r="RCX23" s="125"/>
      <c r="RCY23" s="125"/>
      <c r="RCZ23" s="125"/>
      <c r="RDA23" s="125"/>
      <c r="RDB23" s="125"/>
      <c r="RDC23" s="125"/>
      <c r="RDD23" s="125"/>
      <c r="RDE23" s="125"/>
      <c r="RDF23" s="125"/>
      <c r="RDG23" s="125"/>
      <c r="RDH23" s="125"/>
      <c r="RDI23" s="125"/>
      <c r="RDJ23" s="125"/>
      <c r="RDK23" s="125"/>
      <c r="RDL23" s="125"/>
      <c r="RDM23" s="125"/>
      <c r="RDN23" s="125"/>
      <c r="RDO23" s="125"/>
      <c r="RDP23" s="125"/>
      <c r="RDQ23" s="125"/>
      <c r="RDR23" s="125"/>
      <c r="RDS23" s="125"/>
      <c r="RDT23" s="125"/>
      <c r="RDU23" s="125"/>
      <c r="RDV23" s="125"/>
      <c r="RDW23" s="125"/>
      <c r="RDX23" s="125"/>
      <c r="RDY23" s="125"/>
      <c r="RDZ23" s="125"/>
      <c r="REA23" s="125"/>
      <c r="REB23" s="125"/>
      <c r="REC23" s="125"/>
      <c r="RED23" s="125"/>
      <c r="REE23" s="125"/>
      <c r="REF23" s="125"/>
      <c r="REG23" s="125"/>
      <c r="REH23" s="125"/>
      <c r="REI23" s="125"/>
      <c r="REJ23" s="125"/>
      <c r="REK23" s="125"/>
      <c r="REL23" s="125"/>
      <c r="REM23" s="125"/>
      <c r="REN23" s="125"/>
      <c r="REO23" s="125"/>
      <c r="REP23" s="125"/>
      <c r="REQ23" s="125"/>
      <c r="RER23" s="125"/>
      <c r="RES23" s="125"/>
      <c r="RET23" s="125"/>
      <c r="REU23" s="125"/>
      <c r="REV23" s="125"/>
      <c r="REW23" s="125"/>
      <c r="REX23" s="125"/>
      <c r="REY23" s="125"/>
      <c r="REZ23" s="125"/>
      <c r="RFA23" s="125"/>
      <c r="RFB23" s="125"/>
      <c r="RFC23" s="125"/>
      <c r="RFD23" s="125"/>
      <c r="RFE23" s="125"/>
      <c r="RFF23" s="125"/>
      <c r="RFG23" s="125"/>
      <c r="RFH23" s="125"/>
      <c r="RFI23" s="125"/>
      <c r="RFJ23" s="125"/>
      <c r="RFK23" s="125"/>
      <c r="RFL23" s="125"/>
      <c r="RFM23" s="125"/>
      <c r="RFN23" s="125"/>
      <c r="RFO23" s="125"/>
      <c r="RFP23" s="125"/>
      <c r="RFQ23" s="125"/>
      <c r="RFR23" s="125"/>
      <c r="RFS23" s="125"/>
      <c r="RFT23" s="125"/>
      <c r="RFU23" s="125"/>
      <c r="RFV23" s="125"/>
      <c r="RFW23" s="125"/>
      <c r="RFX23" s="125"/>
      <c r="RFY23" s="125"/>
      <c r="RFZ23" s="125"/>
      <c r="RGA23" s="125"/>
      <c r="RGB23" s="125"/>
      <c r="RGC23" s="125"/>
      <c r="RGD23" s="125"/>
      <c r="RGE23" s="125"/>
      <c r="RGF23" s="125"/>
      <c r="RGG23" s="125"/>
      <c r="RGH23" s="125"/>
      <c r="RGI23" s="125"/>
      <c r="RGJ23" s="125"/>
      <c r="RGK23" s="125"/>
      <c r="RGL23" s="125"/>
      <c r="RGM23" s="125"/>
      <c r="RGN23" s="125"/>
      <c r="RGO23" s="125"/>
      <c r="RGP23" s="125"/>
      <c r="RGQ23" s="125"/>
      <c r="RGR23" s="125"/>
      <c r="RGS23" s="125"/>
      <c r="RGT23" s="125"/>
      <c r="RGU23" s="125"/>
      <c r="RGV23" s="125"/>
      <c r="RGW23" s="125"/>
      <c r="RGX23" s="125"/>
      <c r="RGY23" s="125"/>
      <c r="RGZ23" s="125"/>
      <c r="RHA23" s="125"/>
      <c r="RHB23" s="125"/>
      <c r="RHC23" s="125"/>
      <c r="RHD23" s="125"/>
      <c r="RHE23" s="125"/>
      <c r="RHF23" s="125"/>
      <c r="RHG23" s="125"/>
      <c r="RHH23" s="125"/>
      <c r="RHI23" s="125"/>
      <c r="RHJ23" s="125"/>
      <c r="RHK23" s="125"/>
      <c r="RHL23" s="125"/>
      <c r="RHM23" s="125"/>
      <c r="RHN23" s="125"/>
      <c r="RHO23" s="125"/>
      <c r="RHP23" s="125"/>
      <c r="RHQ23" s="125"/>
      <c r="RHR23" s="125"/>
      <c r="RHS23" s="125"/>
      <c r="RHT23" s="125"/>
      <c r="RHU23" s="125"/>
      <c r="RHV23" s="125"/>
      <c r="RHW23" s="125"/>
      <c r="RHX23" s="125"/>
      <c r="RHY23" s="125"/>
      <c r="RHZ23" s="125"/>
      <c r="RIA23" s="125"/>
      <c r="RIB23" s="125"/>
      <c r="RIC23" s="125"/>
      <c r="RID23" s="125"/>
      <c r="RIE23" s="125"/>
      <c r="RIF23" s="125"/>
      <c r="RIG23" s="125"/>
      <c r="RIH23" s="125"/>
      <c r="RII23" s="125"/>
      <c r="RIJ23" s="125"/>
      <c r="RIK23" s="125"/>
      <c r="RIL23" s="125"/>
      <c r="RIM23" s="125"/>
      <c r="RIN23" s="125"/>
      <c r="RIO23" s="125"/>
      <c r="RIP23" s="125"/>
      <c r="RIQ23" s="125"/>
      <c r="RIR23" s="125"/>
      <c r="RIS23" s="125"/>
      <c r="RIT23" s="125"/>
      <c r="RIU23" s="125"/>
      <c r="RIV23" s="125"/>
      <c r="RIW23" s="125"/>
      <c r="RIX23" s="125"/>
      <c r="RIY23" s="125"/>
      <c r="RIZ23" s="125"/>
      <c r="RJA23" s="125"/>
      <c r="RJB23" s="125"/>
      <c r="RJC23" s="125"/>
      <c r="RJD23" s="125"/>
      <c r="RJE23" s="125"/>
      <c r="RJF23" s="125"/>
      <c r="RJG23" s="125"/>
      <c r="RJH23" s="125"/>
      <c r="RJI23" s="125"/>
      <c r="RJJ23" s="125"/>
      <c r="RJK23" s="125"/>
      <c r="RJL23" s="125"/>
      <c r="RJM23" s="125"/>
      <c r="RJN23" s="125"/>
      <c r="RJO23" s="125"/>
      <c r="RJP23" s="125"/>
      <c r="RJQ23" s="125"/>
      <c r="RJR23" s="125"/>
      <c r="RJS23" s="125"/>
      <c r="RJT23" s="125"/>
      <c r="RJU23" s="125"/>
      <c r="RJV23" s="125"/>
      <c r="RJW23" s="125"/>
      <c r="RJX23" s="125"/>
      <c r="RJY23" s="125"/>
      <c r="RJZ23" s="125"/>
      <c r="RKA23" s="125"/>
      <c r="RKB23" s="125"/>
      <c r="RKC23" s="125"/>
      <c r="RKD23" s="125"/>
      <c r="RKE23" s="125"/>
      <c r="RKF23" s="125"/>
      <c r="RKG23" s="125"/>
      <c r="RKH23" s="125"/>
      <c r="RKI23" s="125"/>
      <c r="RKJ23" s="125"/>
      <c r="RKK23" s="125"/>
      <c r="RKL23" s="125"/>
      <c r="RKM23" s="125"/>
      <c r="RKN23" s="125"/>
      <c r="RKO23" s="125"/>
      <c r="RKP23" s="125"/>
      <c r="RKQ23" s="125"/>
      <c r="RKR23" s="125"/>
      <c r="RKS23" s="125"/>
      <c r="RKT23" s="125"/>
      <c r="RKU23" s="125"/>
      <c r="RKV23" s="125"/>
      <c r="RKW23" s="125"/>
      <c r="RKX23" s="125"/>
      <c r="RKY23" s="125"/>
      <c r="RKZ23" s="125"/>
      <c r="RLA23" s="125"/>
      <c r="RLB23" s="125"/>
      <c r="RLC23" s="125"/>
      <c r="RLD23" s="125"/>
      <c r="RLE23" s="125"/>
      <c r="RLF23" s="125"/>
      <c r="RLG23" s="125"/>
      <c r="RLH23" s="125"/>
      <c r="RLI23" s="125"/>
      <c r="RLJ23" s="125"/>
      <c r="RLK23" s="125"/>
      <c r="RLL23" s="125"/>
      <c r="RLM23" s="125"/>
      <c r="RLN23" s="125"/>
      <c r="RLO23" s="125"/>
      <c r="RLP23" s="125"/>
      <c r="RLQ23" s="125"/>
      <c r="RLR23" s="125"/>
      <c r="RLS23" s="125"/>
      <c r="RLT23" s="125"/>
      <c r="RLU23" s="125"/>
      <c r="RLV23" s="125"/>
      <c r="RLW23" s="125"/>
      <c r="RLX23" s="125"/>
      <c r="RLY23" s="125"/>
      <c r="RLZ23" s="125"/>
      <c r="RMA23" s="125"/>
      <c r="RMB23" s="125"/>
      <c r="RMC23" s="125"/>
      <c r="RMD23" s="125"/>
      <c r="RME23" s="125"/>
      <c r="RMF23" s="125"/>
      <c r="RMG23" s="125"/>
      <c r="RMH23" s="125"/>
      <c r="RMI23" s="125"/>
      <c r="RMJ23" s="125"/>
      <c r="RMK23" s="125"/>
      <c r="RML23" s="125"/>
      <c r="RMM23" s="125"/>
      <c r="RMN23" s="125"/>
      <c r="RMO23" s="125"/>
      <c r="RMP23" s="125"/>
      <c r="RMQ23" s="125"/>
      <c r="RMR23" s="125"/>
      <c r="RMS23" s="125"/>
      <c r="RMT23" s="125"/>
      <c r="RMU23" s="125"/>
      <c r="RMV23" s="125"/>
      <c r="RMW23" s="125"/>
      <c r="RMX23" s="125"/>
      <c r="RMY23" s="125"/>
      <c r="RMZ23" s="125"/>
      <c r="RNA23" s="125"/>
      <c r="RNB23" s="125"/>
      <c r="RNC23" s="125"/>
      <c r="RND23" s="125"/>
      <c r="RNE23" s="125"/>
      <c r="RNF23" s="125"/>
      <c r="RNG23" s="125"/>
      <c r="RNH23" s="125"/>
      <c r="RNI23" s="125"/>
      <c r="RNJ23" s="125"/>
      <c r="RNK23" s="125"/>
      <c r="RNL23" s="125"/>
      <c r="RNM23" s="125"/>
      <c r="RNN23" s="125"/>
      <c r="RNO23" s="125"/>
      <c r="RNP23" s="125"/>
      <c r="RNQ23" s="125"/>
      <c r="RNR23" s="125"/>
      <c r="RNS23" s="125"/>
      <c r="RNT23" s="125"/>
      <c r="RNU23" s="125"/>
      <c r="RNV23" s="125"/>
      <c r="RNW23" s="125"/>
      <c r="RNX23" s="125"/>
      <c r="RNY23" s="125"/>
      <c r="RNZ23" s="125"/>
      <c r="ROA23" s="125"/>
      <c r="ROB23" s="125"/>
      <c r="ROC23" s="125"/>
      <c r="ROD23" s="125"/>
      <c r="ROE23" s="125"/>
      <c r="ROF23" s="125"/>
      <c r="ROG23" s="125"/>
      <c r="ROH23" s="125"/>
      <c r="ROI23" s="125"/>
      <c r="ROJ23" s="125"/>
      <c r="ROK23" s="125"/>
      <c r="ROL23" s="125"/>
      <c r="ROM23" s="125"/>
      <c r="RON23" s="125"/>
      <c r="ROO23" s="125"/>
      <c r="ROP23" s="125"/>
      <c r="ROQ23" s="125"/>
      <c r="ROR23" s="125"/>
      <c r="ROS23" s="125"/>
      <c r="ROT23" s="125"/>
      <c r="ROU23" s="125"/>
      <c r="ROV23" s="125"/>
      <c r="ROW23" s="125"/>
      <c r="ROX23" s="125"/>
      <c r="ROY23" s="125"/>
      <c r="ROZ23" s="125"/>
      <c r="RPA23" s="125"/>
      <c r="RPB23" s="125"/>
      <c r="RPC23" s="125"/>
      <c r="RPD23" s="125"/>
      <c r="RPE23" s="125"/>
      <c r="RPF23" s="125"/>
      <c r="RPG23" s="125"/>
      <c r="RPH23" s="125"/>
      <c r="RPI23" s="125"/>
      <c r="RPJ23" s="125"/>
      <c r="RPK23" s="125"/>
      <c r="RPL23" s="125"/>
      <c r="RPM23" s="125"/>
      <c r="RPN23" s="125"/>
      <c r="RPO23" s="125"/>
      <c r="RPP23" s="125"/>
      <c r="RPQ23" s="125"/>
      <c r="RPR23" s="125"/>
      <c r="RPS23" s="125"/>
      <c r="RPT23" s="125"/>
      <c r="RPU23" s="125"/>
      <c r="RPV23" s="125"/>
      <c r="RPW23" s="125"/>
      <c r="RPX23" s="125"/>
      <c r="RPY23" s="125"/>
      <c r="RPZ23" s="125"/>
      <c r="RQA23" s="125"/>
      <c r="RQB23" s="125"/>
      <c r="RQC23" s="125"/>
      <c r="RQD23" s="125"/>
      <c r="RQE23" s="125"/>
      <c r="RQF23" s="125"/>
      <c r="RQG23" s="125"/>
      <c r="RQH23" s="125"/>
      <c r="RQI23" s="125"/>
      <c r="RQJ23" s="125"/>
      <c r="RQK23" s="125"/>
      <c r="RQL23" s="125"/>
      <c r="RQM23" s="125"/>
      <c r="RQN23" s="125"/>
      <c r="RQO23" s="125"/>
      <c r="RQP23" s="125"/>
      <c r="RQQ23" s="125"/>
      <c r="RQR23" s="125"/>
      <c r="RQS23" s="125"/>
      <c r="RQT23" s="125"/>
      <c r="RQU23" s="125"/>
      <c r="RQV23" s="125"/>
      <c r="RQW23" s="125"/>
      <c r="RQX23" s="125"/>
      <c r="RQY23" s="125"/>
      <c r="RQZ23" s="125"/>
      <c r="RRA23" s="125"/>
      <c r="RRB23" s="125"/>
      <c r="RRC23" s="125"/>
      <c r="RRD23" s="125"/>
      <c r="RRE23" s="125"/>
      <c r="RRF23" s="125"/>
      <c r="RRG23" s="125"/>
      <c r="RRH23" s="125"/>
      <c r="RRI23" s="125"/>
      <c r="RRJ23" s="125"/>
      <c r="RRK23" s="125"/>
      <c r="RRL23" s="125"/>
      <c r="RRM23" s="125"/>
      <c r="RRN23" s="125"/>
      <c r="RRO23" s="125"/>
      <c r="RRP23" s="125"/>
      <c r="RRQ23" s="125"/>
      <c r="RRR23" s="125"/>
      <c r="RRS23" s="125"/>
      <c r="RRT23" s="125"/>
      <c r="RRU23" s="125"/>
      <c r="RRV23" s="125"/>
      <c r="RRW23" s="125"/>
      <c r="RRX23" s="125"/>
      <c r="RRY23" s="125"/>
      <c r="RRZ23" s="125"/>
      <c r="RSA23" s="125"/>
      <c r="RSB23" s="125"/>
      <c r="RSC23" s="125"/>
      <c r="RSD23" s="125"/>
      <c r="RSE23" s="125"/>
      <c r="RSF23" s="125"/>
      <c r="RSG23" s="125"/>
      <c r="RSH23" s="125"/>
      <c r="RSI23" s="125"/>
      <c r="RSJ23" s="125"/>
      <c r="RSK23" s="125"/>
      <c r="RSL23" s="125"/>
      <c r="RSM23" s="125"/>
      <c r="RSN23" s="125"/>
      <c r="RSO23" s="125"/>
      <c r="RSP23" s="125"/>
      <c r="RSQ23" s="125"/>
      <c r="RSR23" s="125"/>
      <c r="RSS23" s="125"/>
      <c r="RST23" s="125"/>
      <c r="RSU23" s="125"/>
      <c r="RSV23" s="125"/>
      <c r="RSW23" s="125"/>
      <c r="RSX23" s="125"/>
      <c r="RSY23" s="125"/>
      <c r="RSZ23" s="125"/>
      <c r="RTA23" s="125"/>
      <c r="RTB23" s="125"/>
      <c r="RTC23" s="125"/>
      <c r="RTD23" s="125"/>
      <c r="RTE23" s="125"/>
      <c r="RTF23" s="125"/>
      <c r="RTG23" s="125"/>
      <c r="RTH23" s="125"/>
      <c r="RTI23" s="125"/>
      <c r="RTJ23" s="125"/>
      <c r="RTK23" s="125"/>
      <c r="RTL23" s="125"/>
      <c r="RTM23" s="125"/>
      <c r="RTN23" s="125"/>
      <c r="RTO23" s="125"/>
      <c r="RTP23" s="125"/>
      <c r="RTQ23" s="125"/>
      <c r="RTR23" s="125"/>
      <c r="RTS23" s="125"/>
      <c r="RTT23" s="125"/>
      <c r="RTU23" s="125"/>
      <c r="RTV23" s="125"/>
      <c r="RTW23" s="125"/>
      <c r="RTX23" s="125"/>
      <c r="RTY23" s="125"/>
      <c r="RTZ23" s="125"/>
      <c r="RUA23" s="125"/>
      <c r="RUB23" s="125"/>
      <c r="RUC23" s="125"/>
      <c r="RUD23" s="125"/>
      <c r="RUE23" s="125"/>
      <c r="RUF23" s="125"/>
      <c r="RUG23" s="125"/>
      <c r="RUH23" s="125"/>
      <c r="RUI23" s="125"/>
      <c r="RUJ23" s="125"/>
      <c r="RUK23" s="125"/>
      <c r="RUL23" s="125"/>
      <c r="RUM23" s="125"/>
      <c r="RUN23" s="125"/>
      <c r="RUO23" s="125"/>
      <c r="RUP23" s="125"/>
      <c r="RUQ23" s="125"/>
      <c r="RUR23" s="125"/>
      <c r="RUS23" s="125"/>
      <c r="RUT23" s="125"/>
      <c r="RUU23" s="125"/>
      <c r="RUV23" s="125"/>
      <c r="RUW23" s="125"/>
      <c r="RUX23" s="125"/>
      <c r="RUY23" s="125"/>
      <c r="RUZ23" s="125"/>
      <c r="RVA23" s="125"/>
      <c r="RVB23" s="125"/>
      <c r="RVC23" s="125"/>
      <c r="RVD23" s="125"/>
      <c r="RVE23" s="125"/>
      <c r="RVF23" s="125"/>
      <c r="RVG23" s="125"/>
      <c r="RVH23" s="125"/>
      <c r="RVI23" s="125"/>
      <c r="RVJ23" s="125"/>
      <c r="RVK23" s="125"/>
      <c r="RVL23" s="125"/>
      <c r="RVM23" s="125"/>
      <c r="RVN23" s="125"/>
      <c r="RVO23" s="125"/>
      <c r="RVP23" s="125"/>
      <c r="RVQ23" s="125"/>
      <c r="RVR23" s="125"/>
      <c r="RVS23" s="125"/>
      <c r="RVT23" s="125"/>
      <c r="RVU23" s="125"/>
      <c r="RVV23" s="125"/>
      <c r="RVW23" s="125"/>
      <c r="RVX23" s="125"/>
      <c r="RVY23" s="125"/>
      <c r="RVZ23" s="125"/>
      <c r="RWA23" s="125"/>
      <c r="RWB23" s="125"/>
      <c r="RWC23" s="125"/>
      <c r="RWD23" s="125"/>
      <c r="RWE23" s="125"/>
      <c r="RWF23" s="125"/>
      <c r="RWG23" s="125"/>
      <c r="RWH23" s="125"/>
      <c r="RWI23" s="125"/>
      <c r="RWJ23" s="125"/>
      <c r="RWK23" s="125"/>
      <c r="RWL23" s="125"/>
      <c r="RWM23" s="125"/>
      <c r="RWN23" s="125"/>
      <c r="RWO23" s="125"/>
      <c r="RWP23" s="125"/>
      <c r="RWQ23" s="125"/>
      <c r="RWR23" s="125"/>
      <c r="RWS23" s="125"/>
      <c r="RWT23" s="125"/>
      <c r="RWU23" s="125"/>
      <c r="RWV23" s="125"/>
      <c r="RWW23" s="125"/>
      <c r="RWX23" s="125"/>
      <c r="RWY23" s="125"/>
      <c r="RWZ23" s="125"/>
      <c r="RXA23" s="125"/>
      <c r="RXB23" s="125"/>
      <c r="RXC23" s="125"/>
      <c r="RXD23" s="125"/>
      <c r="RXE23" s="125"/>
      <c r="RXF23" s="125"/>
      <c r="RXG23" s="125"/>
      <c r="RXH23" s="125"/>
      <c r="RXI23" s="125"/>
      <c r="RXJ23" s="125"/>
      <c r="RXK23" s="125"/>
      <c r="RXL23" s="125"/>
      <c r="RXM23" s="125"/>
      <c r="RXN23" s="125"/>
      <c r="RXO23" s="125"/>
      <c r="RXP23" s="125"/>
      <c r="RXQ23" s="125"/>
      <c r="RXR23" s="125"/>
      <c r="RXS23" s="125"/>
      <c r="RXT23" s="125"/>
      <c r="RXU23" s="125"/>
      <c r="RXV23" s="125"/>
      <c r="RXW23" s="125"/>
      <c r="RXX23" s="125"/>
      <c r="RXY23" s="125"/>
      <c r="RXZ23" s="125"/>
      <c r="RYA23" s="125"/>
      <c r="RYB23" s="125"/>
      <c r="RYC23" s="125"/>
      <c r="RYD23" s="125"/>
      <c r="RYE23" s="125"/>
      <c r="RYF23" s="125"/>
      <c r="RYG23" s="125"/>
      <c r="RYH23" s="125"/>
      <c r="RYI23" s="125"/>
      <c r="RYJ23" s="125"/>
      <c r="RYK23" s="125"/>
      <c r="RYL23" s="125"/>
      <c r="RYM23" s="125"/>
      <c r="RYN23" s="125"/>
      <c r="RYO23" s="125"/>
      <c r="RYP23" s="125"/>
      <c r="RYQ23" s="125"/>
      <c r="RYR23" s="125"/>
      <c r="RYS23" s="125"/>
      <c r="RYT23" s="125"/>
      <c r="RYU23" s="125"/>
      <c r="RYV23" s="125"/>
      <c r="RYW23" s="125"/>
      <c r="RYX23" s="125"/>
      <c r="RYY23" s="125"/>
      <c r="RYZ23" s="125"/>
      <c r="RZA23" s="125"/>
      <c r="RZB23" s="125"/>
      <c r="RZC23" s="125"/>
      <c r="RZD23" s="125"/>
      <c r="RZE23" s="125"/>
      <c r="RZF23" s="125"/>
      <c r="RZG23" s="125"/>
      <c r="RZH23" s="125"/>
      <c r="RZI23" s="125"/>
      <c r="RZJ23" s="125"/>
      <c r="RZK23" s="125"/>
      <c r="RZL23" s="125"/>
      <c r="RZM23" s="125"/>
      <c r="RZN23" s="125"/>
      <c r="RZO23" s="125"/>
      <c r="RZP23" s="125"/>
      <c r="RZQ23" s="125"/>
      <c r="RZR23" s="125"/>
      <c r="RZS23" s="125"/>
      <c r="RZT23" s="125"/>
      <c r="RZU23" s="125"/>
      <c r="RZV23" s="125"/>
      <c r="RZW23" s="125"/>
      <c r="RZX23" s="125"/>
      <c r="RZY23" s="125"/>
      <c r="RZZ23" s="125"/>
      <c r="SAA23" s="125"/>
      <c r="SAB23" s="125"/>
      <c r="SAC23" s="125"/>
      <c r="SAD23" s="125"/>
      <c r="SAE23" s="125"/>
      <c r="SAF23" s="125"/>
      <c r="SAG23" s="125"/>
      <c r="SAH23" s="125"/>
      <c r="SAI23" s="125"/>
      <c r="SAJ23" s="125"/>
      <c r="SAK23" s="125"/>
      <c r="SAL23" s="125"/>
      <c r="SAM23" s="125"/>
      <c r="SAN23" s="125"/>
      <c r="SAO23" s="125"/>
      <c r="SAP23" s="125"/>
      <c r="SAQ23" s="125"/>
      <c r="SAR23" s="125"/>
      <c r="SAS23" s="125"/>
      <c r="SAT23" s="125"/>
      <c r="SAU23" s="125"/>
      <c r="SAV23" s="125"/>
      <c r="SAW23" s="125"/>
      <c r="SAX23" s="125"/>
      <c r="SAY23" s="125"/>
      <c r="SAZ23" s="125"/>
      <c r="SBA23" s="125"/>
      <c r="SBB23" s="125"/>
      <c r="SBC23" s="125"/>
      <c r="SBD23" s="125"/>
      <c r="SBE23" s="125"/>
      <c r="SBF23" s="125"/>
      <c r="SBG23" s="125"/>
      <c r="SBH23" s="125"/>
      <c r="SBI23" s="125"/>
      <c r="SBJ23" s="125"/>
      <c r="SBK23" s="125"/>
      <c r="SBL23" s="125"/>
      <c r="SBM23" s="125"/>
      <c r="SBN23" s="125"/>
      <c r="SBO23" s="125"/>
      <c r="SBP23" s="125"/>
      <c r="SBQ23" s="125"/>
      <c r="SBR23" s="125"/>
      <c r="SBS23" s="125"/>
      <c r="SBT23" s="125"/>
      <c r="SBU23" s="125"/>
      <c r="SBV23" s="125"/>
      <c r="SBW23" s="125"/>
      <c r="SBX23" s="125"/>
      <c r="SBY23" s="125"/>
      <c r="SBZ23" s="125"/>
      <c r="SCA23" s="125"/>
      <c r="SCB23" s="125"/>
      <c r="SCC23" s="125"/>
      <c r="SCD23" s="125"/>
      <c r="SCE23" s="125"/>
      <c r="SCF23" s="125"/>
      <c r="SCG23" s="125"/>
      <c r="SCH23" s="125"/>
      <c r="SCI23" s="125"/>
      <c r="SCJ23" s="125"/>
      <c r="SCK23" s="125"/>
      <c r="SCL23" s="125"/>
      <c r="SCM23" s="125"/>
      <c r="SCN23" s="125"/>
      <c r="SCO23" s="125"/>
      <c r="SCP23" s="125"/>
      <c r="SCQ23" s="125"/>
      <c r="SCR23" s="125"/>
      <c r="SCS23" s="125"/>
      <c r="SCT23" s="125"/>
      <c r="SCU23" s="125"/>
      <c r="SCV23" s="125"/>
      <c r="SCW23" s="125"/>
      <c r="SCX23" s="125"/>
      <c r="SCY23" s="125"/>
      <c r="SCZ23" s="125"/>
      <c r="SDA23" s="125"/>
      <c r="SDB23" s="125"/>
      <c r="SDC23" s="125"/>
      <c r="SDD23" s="125"/>
      <c r="SDE23" s="125"/>
      <c r="SDF23" s="125"/>
      <c r="SDG23" s="125"/>
      <c r="SDH23" s="125"/>
      <c r="SDI23" s="125"/>
      <c r="SDJ23" s="125"/>
      <c r="SDK23" s="125"/>
      <c r="SDL23" s="125"/>
      <c r="SDM23" s="125"/>
      <c r="SDN23" s="125"/>
      <c r="SDO23" s="125"/>
      <c r="SDP23" s="125"/>
      <c r="SDQ23" s="125"/>
      <c r="SDR23" s="125"/>
      <c r="SDS23" s="125"/>
      <c r="SDT23" s="125"/>
      <c r="SDU23" s="125"/>
      <c r="SDV23" s="125"/>
      <c r="SDW23" s="125"/>
      <c r="SDX23" s="125"/>
      <c r="SDY23" s="125"/>
      <c r="SDZ23" s="125"/>
      <c r="SEA23" s="125"/>
      <c r="SEB23" s="125"/>
      <c r="SEC23" s="125"/>
      <c r="SED23" s="125"/>
      <c r="SEE23" s="125"/>
      <c r="SEF23" s="125"/>
      <c r="SEG23" s="125"/>
      <c r="SEH23" s="125"/>
      <c r="SEI23" s="125"/>
      <c r="SEJ23" s="125"/>
      <c r="SEK23" s="125"/>
      <c r="SEL23" s="125"/>
      <c r="SEM23" s="125"/>
      <c r="SEN23" s="125"/>
      <c r="SEO23" s="125"/>
      <c r="SEP23" s="125"/>
      <c r="SEQ23" s="125"/>
      <c r="SER23" s="125"/>
      <c r="SES23" s="125"/>
      <c r="SET23" s="125"/>
      <c r="SEU23" s="125"/>
      <c r="SEV23" s="125"/>
      <c r="SEW23" s="125"/>
      <c r="SEX23" s="125"/>
      <c r="SEY23" s="125"/>
      <c r="SEZ23" s="125"/>
      <c r="SFA23" s="125"/>
      <c r="SFB23" s="125"/>
      <c r="SFC23" s="125"/>
      <c r="SFD23" s="125"/>
      <c r="SFE23" s="125"/>
      <c r="SFF23" s="125"/>
      <c r="SFG23" s="125"/>
      <c r="SFH23" s="125"/>
      <c r="SFI23" s="125"/>
      <c r="SFJ23" s="125"/>
      <c r="SFK23" s="125"/>
      <c r="SFL23" s="125"/>
      <c r="SFM23" s="125"/>
      <c r="SFN23" s="125"/>
      <c r="SFO23" s="125"/>
      <c r="SFP23" s="125"/>
      <c r="SFQ23" s="125"/>
      <c r="SFR23" s="125"/>
      <c r="SFS23" s="125"/>
      <c r="SFT23" s="125"/>
      <c r="SFU23" s="125"/>
      <c r="SFV23" s="125"/>
      <c r="SFW23" s="125"/>
      <c r="SFX23" s="125"/>
      <c r="SFY23" s="125"/>
      <c r="SFZ23" s="125"/>
      <c r="SGA23" s="125"/>
      <c r="SGB23" s="125"/>
      <c r="SGC23" s="125"/>
      <c r="SGD23" s="125"/>
      <c r="SGE23" s="125"/>
      <c r="SGF23" s="125"/>
      <c r="SGG23" s="125"/>
      <c r="SGH23" s="125"/>
      <c r="SGI23" s="125"/>
      <c r="SGJ23" s="125"/>
      <c r="SGK23" s="125"/>
      <c r="SGL23" s="125"/>
      <c r="SGM23" s="125"/>
      <c r="SGN23" s="125"/>
      <c r="SGO23" s="125"/>
      <c r="SGP23" s="125"/>
      <c r="SGQ23" s="125"/>
      <c r="SGR23" s="125"/>
      <c r="SGS23" s="125"/>
      <c r="SGT23" s="125"/>
      <c r="SGU23" s="125"/>
      <c r="SGV23" s="125"/>
      <c r="SGW23" s="125"/>
      <c r="SGX23" s="125"/>
      <c r="SGY23" s="125"/>
      <c r="SGZ23" s="125"/>
      <c r="SHA23" s="125"/>
      <c r="SHB23" s="125"/>
      <c r="SHC23" s="125"/>
      <c r="SHD23" s="125"/>
      <c r="SHE23" s="125"/>
      <c r="SHF23" s="125"/>
      <c r="SHG23" s="125"/>
      <c r="SHH23" s="125"/>
      <c r="SHI23" s="125"/>
      <c r="SHJ23" s="125"/>
      <c r="SHK23" s="125"/>
      <c r="SHL23" s="125"/>
      <c r="SHM23" s="125"/>
      <c r="SHN23" s="125"/>
      <c r="SHO23" s="125"/>
      <c r="SHP23" s="125"/>
      <c r="SHQ23" s="125"/>
      <c r="SHR23" s="125"/>
      <c r="SHS23" s="125"/>
      <c r="SHT23" s="125"/>
      <c r="SHU23" s="125"/>
      <c r="SHV23" s="125"/>
      <c r="SHW23" s="125"/>
      <c r="SHX23" s="125"/>
      <c r="SHY23" s="125"/>
      <c r="SHZ23" s="125"/>
      <c r="SIA23" s="125"/>
      <c r="SIB23" s="125"/>
      <c r="SIC23" s="125"/>
      <c r="SID23" s="125"/>
      <c r="SIE23" s="125"/>
      <c r="SIF23" s="125"/>
      <c r="SIG23" s="125"/>
      <c r="SIH23" s="125"/>
      <c r="SII23" s="125"/>
      <c r="SIJ23" s="125"/>
      <c r="SIK23" s="125"/>
      <c r="SIL23" s="125"/>
      <c r="SIM23" s="125"/>
      <c r="SIN23" s="125"/>
      <c r="SIO23" s="125"/>
      <c r="SIP23" s="125"/>
      <c r="SIQ23" s="125"/>
      <c r="SIR23" s="125"/>
      <c r="SIS23" s="125"/>
      <c r="SIT23" s="125"/>
      <c r="SIU23" s="125"/>
      <c r="SIV23" s="125"/>
      <c r="SIW23" s="125"/>
      <c r="SIX23" s="125"/>
      <c r="SIY23" s="125"/>
      <c r="SIZ23" s="125"/>
      <c r="SJA23" s="125"/>
      <c r="SJB23" s="125"/>
      <c r="SJC23" s="125"/>
      <c r="SJD23" s="125"/>
      <c r="SJE23" s="125"/>
      <c r="SJF23" s="125"/>
      <c r="SJG23" s="125"/>
      <c r="SJH23" s="125"/>
      <c r="SJI23" s="125"/>
      <c r="SJJ23" s="125"/>
      <c r="SJK23" s="125"/>
      <c r="SJL23" s="125"/>
      <c r="SJM23" s="125"/>
      <c r="SJN23" s="125"/>
      <c r="SJO23" s="125"/>
      <c r="SJP23" s="125"/>
      <c r="SJQ23" s="125"/>
      <c r="SJR23" s="125"/>
      <c r="SJS23" s="125"/>
      <c r="SJT23" s="125"/>
      <c r="SJU23" s="125"/>
      <c r="SJV23" s="125"/>
      <c r="SJW23" s="125"/>
      <c r="SJX23" s="125"/>
      <c r="SJY23" s="125"/>
      <c r="SJZ23" s="125"/>
      <c r="SKA23" s="125"/>
      <c r="SKB23" s="125"/>
      <c r="SKC23" s="125"/>
      <c r="SKD23" s="125"/>
      <c r="SKE23" s="125"/>
      <c r="SKF23" s="125"/>
      <c r="SKG23" s="125"/>
      <c r="SKH23" s="125"/>
      <c r="SKI23" s="125"/>
      <c r="SKJ23" s="125"/>
      <c r="SKK23" s="125"/>
      <c r="SKL23" s="125"/>
      <c r="SKM23" s="125"/>
      <c r="SKN23" s="125"/>
      <c r="SKO23" s="125"/>
      <c r="SKP23" s="125"/>
      <c r="SKQ23" s="125"/>
      <c r="SKR23" s="125"/>
      <c r="SKS23" s="125"/>
      <c r="SKT23" s="125"/>
      <c r="SKU23" s="125"/>
      <c r="SKV23" s="125"/>
      <c r="SKW23" s="125"/>
      <c r="SKX23" s="125"/>
      <c r="SKY23" s="125"/>
      <c r="SKZ23" s="125"/>
      <c r="SLA23" s="125"/>
      <c r="SLB23" s="125"/>
      <c r="SLC23" s="125"/>
      <c r="SLD23" s="125"/>
      <c r="SLE23" s="125"/>
      <c r="SLF23" s="125"/>
      <c r="SLG23" s="125"/>
      <c r="SLH23" s="125"/>
      <c r="SLI23" s="125"/>
      <c r="SLJ23" s="125"/>
      <c r="SLK23" s="125"/>
      <c r="SLL23" s="125"/>
      <c r="SLM23" s="125"/>
      <c r="SLN23" s="125"/>
      <c r="SLO23" s="125"/>
      <c r="SLP23" s="125"/>
      <c r="SLQ23" s="125"/>
      <c r="SLR23" s="125"/>
      <c r="SLS23" s="125"/>
      <c r="SLT23" s="125"/>
      <c r="SLU23" s="125"/>
      <c r="SLV23" s="125"/>
      <c r="SLW23" s="125"/>
      <c r="SLX23" s="125"/>
      <c r="SLY23" s="125"/>
      <c r="SLZ23" s="125"/>
      <c r="SMA23" s="125"/>
      <c r="SMB23" s="125"/>
      <c r="SMC23" s="125"/>
      <c r="SMD23" s="125"/>
      <c r="SME23" s="125"/>
      <c r="SMF23" s="125"/>
      <c r="SMG23" s="125"/>
      <c r="SMH23" s="125"/>
      <c r="SMI23" s="125"/>
      <c r="SMJ23" s="125"/>
      <c r="SMK23" s="125"/>
      <c r="SML23" s="125"/>
      <c r="SMM23" s="125"/>
      <c r="SMN23" s="125"/>
      <c r="SMO23" s="125"/>
      <c r="SMP23" s="125"/>
      <c r="SMQ23" s="125"/>
      <c r="SMR23" s="125"/>
      <c r="SMS23" s="125"/>
      <c r="SMT23" s="125"/>
      <c r="SMU23" s="125"/>
      <c r="SMV23" s="125"/>
      <c r="SMW23" s="125"/>
      <c r="SMX23" s="125"/>
      <c r="SMY23" s="125"/>
      <c r="SMZ23" s="125"/>
      <c r="SNA23" s="125"/>
      <c r="SNB23" s="125"/>
      <c r="SNC23" s="125"/>
      <c r="SND23" s="125"/>
      <c r="SNE23" s="125"/>
      <c r="SNF23" s="125"/>
      <c r="SNG23" s="125"/>
      <c r="SNH23" s="125"/>
      <c r="SNI23" s="125"/>
      <c r="SNJ23" s="125"/>
      <c r="SNK23" s="125"/>
      <c r="SNL23" s="125"/>
      <c r="SNM23" s="125"/>
      <c r="SNN23" s="125"/>
      <c r="SNO23" s="125"/>
      <c r="SNP23" s="125"/>
      <c r="SNQ23" s="125"/>
      <c r="SNR23" s="125"/>
      <c r="SNS23" s="125"/>
      <c r="SNT23" s="125"/>
      <c r="SNU23" s="125"/>
      <c r="SNV23" s="125"/>
      <c r="SNW23" s="125"/>
      <c r="SNX23" s="125"/>
      <c r="SNY23" s="125"/>
      <c r="SNZ23" s="125"/>
      <c r="SOA23" s="125"/>
      <c r="SOB23" s="125"/>
      <c r="SOC23" s="125"/>
      <c r="SOD23" s="125"/>
      <c r="SOE23" s="125"/>
      <c r="SOF23" s="125"/>
      <c r="SOG23" s="125"/>
      <c r="SOH23" s="125"/>
      <c r="SOI23" s="125"/>
      <c r="SOJ23" s="125"/>
      <c r="SOK23" s="125"/>
      <c r="SOL23" s="125"/>
      <c r="SOM23" s="125"/>
      <c r="SON23" s="125"/>
      <c r="SOO23" s="125"/>
      <c r="SOP23" s="125"/>
      <c r="SOQ23" s="125"/>
      <c r="SOR23" s="125"/>
      <c r="SOS23" s="125"/>
      <c r="SOT23" s="125"/>
      <c r="SOU23" s="125"/>
      <c r="SOV23" s="125"/>
      <c r="SOW23" s="125"/>
      <c r="SOX23" s="125"/>
      <c r="SOY23" s="125"/>
      <c r="SOZ23" s="125"/>
      <c r="SPA23" s="125"/>
      <c r="SPB23" s="125"/>
      <c r="SPC23" s="125"/>
      <c r="SPD23" s="125"/>
      <c r="SPE23" s="125"/>
      <c r="SPF23" s="125"/>
      <c r="SPG23" s="125"/>
      <c r="SPH23" s="125"/>
      <c r="SPI23" s="125"/>
      <c r="SPJ23" s="125"/>
      <c r="SPK23" s="125"/>
      <c r="SPL23" s="125"/>
      <c r="SPM23" s="125"/>
      <c r="SPN23" s="125"/>
      <c r="SPO23" s="125"/>
      <c r="SPP23" s="125"/>
      <c r="SPQ23" s="125"/>
      <c r="SPR23" s="125"/>
      <c r="SPS23" s="125"/>
      <c r="SPT23" s="125"/>
      <c r="SPU23" s="125"/>
      <c r="SPV23" s="125"/>
      <c r="SPW23" s="125"/>
      <c r="SPX23" s="125"/>
      <c r="SPY23" s="125"/>
      <c r="SPZ23" s="125"/>
      <c r="SQA23" s="125"/>
      <c r="SQB23" s="125"/>
      <c r="SQC23" s="125"/>
      <c r="SQD23" s="125"/>
      <c r="SQE23" s="125"/>
      <c r="SQF23" s="125"/>
      <c r="SQG23" s="125"/>
      <c r="SQH23" s="125"/>
      <c r="SQI23" s="125"/>
      <c r="SQJ23" s="125"/>
      <c r="SQK23" s="125"/>
      <c r="SQL23" s="125"/>
      <c r="SQM23" s="125"/>
      <c r="SQN23" s="125"/>
      <c r="SQO23" s="125"/>
      <c r="SQP23" s="125"/>
      <c r="SQQ23" s="125"/>
      <c r="SQR23" s="125"/>
      <c r="SQS23" s="125"/>
      <c r="SQT23" s="125"/>
      <c r="SQU23" s="125"/>
      <c r="SQV23" s="125"/>
      <c r="SQW23" s="125"/>
      <c r="SQX23" s="125"/>
      <c r="SQY23" s="125"/>
      <c r="SQZ23" s="125"/>
      <c r="SRA23" s="125"/>
      <c r="SRB23" s="125"/>
      <c r="SRC23" s="125"/>
      <c r="SRD23" s="125"/>
      <c r="SRE23" s="125"/>
      <c r="SRF23" s="125"/>
      <c r="SRG23" s="125"/>
      <c r="SRH23" s="125"/>
      <c r="SRI23" s="125"/>
      <c r="SRJ23" s="125"/>
      <c r="SRK23" s="125"/>
      <c r="SRL23" s="125"/>
      <c r="SRM23" s="125"/>
      <c r="SRN23" s="125"/>
      <c r="SRO23" s="125"/>
      <c r="SRP23" s="125"/>
      <c r="SRQ23" s="125"/>
      <c r="SRR23" s="125"/>
      <c r="SRS23" s="125"/>
      <c r="SRT23" s="125"/>
      <c r="SRU23" s="125"/>
      <c r="SRV23" s="125"/>
      <c r="SRW23" s="125"/>
      <c r="SRX23" s="125"/>
      <c r="SRY23" s="125"/>
      <c r="SRZ23" s="125"/>
      <c r="SSA23" s="125"/>
      <c r="SSB23" s="125"/>
      <c r="SSC23" s="125"/>
      <c r="SSD23" s="125"/>
      <c r="SSE23" s="125"/>
      <c r="SSF23" s="125"/>
      <c r="SSG23" s="125"/>
      <c r="SSH23" s="125"/>
      <c r="SSI23" s="125"/>
      <c r="SSJ23" s="125"/>
      <c r="SSK23" s="125"/>
      <c r="SSL23" s="125"/>
      <c r="SSM23" s="125"/>
      <c r="SSN23" s="125"/>
      <c r="SSO23" s="125"/>
      <c r="SSP23" s="125"/>
      <c r="SSQ23" s="125"/>
      <c r="SSR23" s="125"/>
      <c r="SSS23" s="125"/>
      <c r="SST23" s="125"/>
      <c r="SSU23" s="125"/>
      <c r="SSV23" s="125"/>
      <c r="SSW23" s="125"/>
      <c r="SSX23" s="125"/>
      <c r="SSY23" s="125"/>
      <c r="SSZ23" s="125"/>
      <c r="STA23" s="125"/>
      <c r="STB23" s="125"/>
      <c r="STC23" s="125"/>
      <c r="STD23" s="125"/>
      <c r="STE23" s="125"/>
      <c r="STF23" s="125"/>
      <c r="STG23" s="125"/>
      <c r="STH23" s="125"/>
      <c r="STI23" s="125"/>
      <c r="STJ23" s="125"/>
      <c r="STK23" s="125"/>
      <c r="STL23" s="125"/>
      <c r="STM23" s="125"/>
      <c r="STN23" s="125"/>
      <c r="STO23" s="125"/>
      <c r="STP23" s="125"/>
      <c r="STQ23" s="125"/>
      <c r="STR23" s="125"/>
      <c r="STS23" s="125"/>
      <c r="STT23" s="125"/>
      <c r="STU23" s="125"/>
      <c r="STV23" s="125"/>
      <c r="STW23" s="125"/>
      <c r="STX23" s="125"/>
      <c r="STY23" s="125"/>
      <c r="STZ23" s="125"/>
      <c r="SUA23" s="125"/>
      <c r="SUB23" s="125"/>
      <c r="SUC23" s="125"/>
      <c r="SUD23" s="125"/>
      <c r="SUE23" s="125"/>
      <c r="SUF23" s="125"/>
      <c r="SUG23" s="125"/>
      <c r="SUH23" s="125"/>
      <c r="SUI23" s="125"/>
      <c r="SUJ23" s="125"/>
      <c r="SUK23" s="125"/>
      <c r="SUL23" s="125"/>
      <c r="SUM23" s="125"/>
      <c r="SUN23" s="125"/>
      <c r="SUO23" s="125"/>
      <c r="SUP23" s="125"/>
      <c r="SUQ23" s="125"/>
      <c r="SUR23" s="125"/>
      <c r="SUS23" s="125"/>
      <c r="SUT23" s="125"/>
      <c r="SUU23" s="125"/>
      <c r="SUV23" s="125"/>
      <c r="SUW23" s="125"/>
      <c r="SUX23" s="125"/>
      <c r="SUY23" s="125"/>
      <c r="SUZ23" s="125"/>
      <c r="SVA23" s="125"/>
      <c r="SVB23" s="125"/>
      <c r="SVC23" s="125"/>
      <c r="SVD23" s="125"/>
      <c r="SVE23" s="125"/>
      <c r="SVF23" s="125"/>
      <c r="SVG23" s="125"/>
      <c r="SVH23" s="125"/>
      <c r="SVI23" s="125"/>
      <c r="SVJ23" s="125"/>
      <c r="SVK23" s="125"/>
      <c r="SVL23" s="125"/>
      <c r="SVM23" s="125"/>
      <c r="SVN23" s="125"/>
      <c r="SVO23" s="125"/>
      <c r="SVP23" s="125"/>
      <c r="SVQ23" s="125"/>
      <c r="SVR23" s="125"/>
      <c r="SVS23" s="125"/>
      <c r="SVT23" s="125"/>
      <c r="SVU23" s="125"/>
      <c r="SVV23" s="125"/>
      <c r="SVW23" s="125"/>
      <c r="SVX23" s="125"/>
      <c r="SVY23" s="125"/>
      <c r="SVZ23" s="125"/>
      <c r="SWA23" s="125"/>
      <c r="SWB23" s="125"/>
      <c r="SWC23" s="125"/>
      <c r="SWD23" s="125"/>
      <c r="SWE23" s="125"/>
      <c r="SWF23" s="125"/>
      <c r="SWG23" s="125"/>
      <c r="SWH23" s="125"/>
      <c r="SWI23" s="125"/>
      <c r="SWJ23" s="125"/>
      <c r="SWK23" s="125"/>
      <c r="SWL23" s="125"/>
      <c r="SWM23" s="125"/>
      <c r="SWN23" s="125"/>
      <c r="SWO23" s="125"/>
      <c r="SWP23" s="125"/>
      <c r="SWQ23" s="125"/>
      <c r="SWR23" s="125"/>
      <c r="SWS23" s="125"/>
      <c r="SWT23" s="125"/>
      <c r="SWU23" s="125"/>
      <c r="SWV23" s="125"/>
      <c r="SWW23" s="125"/>
      <c r="SWX23" s="125"/>
      <c r="SWY23" s="125"/>
      <c r="SWZ23" s="125"/>
      <c r="SXA23" s="125"/>
      <c r="SXB23" s="125"/>
      <c r="SXC23" s="125"/>
      <c r="SXD23" s="125"/>
      <c r="SXE23" s="125"/>
      <c r="SXF23" s="125"/>
      <c r="SXG23" s="125"/>
      <c r="SXH23" s="125"/>
      <c r="SXI23" s="125"/>
      <c r="SXJ23" s="125"/>
      <c r="SXK23" s="125"/>
      <c r="SXL23" s="125"/>
      <c r="SXM23" s="125"/>
      <c r="SXN23" s="125"/>
      <c r="SXO23" s="125"/>
      <c r="SXP23" s="125"/>
      <c r="SXQ23" s="125"/>
      <c r="SXR23" s="125"/>
      <c r="SXS23" s="125"/>
      <c r="SXT23" s="125"/>
      <c r="SXU23" s="125"/>
      <c r="SXV23" s="125"/>
      <c r="SXW23" s="125"/>
      <c r="SXX23" s="125"/>
      <c r="SXY23" s="125"/>
      <c r="SXZ23" s="125"/>
      <c r="SYA23" s="125"/>
      <c r="SYB23" s="125"/>
      <c r="SYC23" s="125"/>
      <c r="SYD23" s="125"/>
      <c r="SYE23" s="125"/>
      <c r="SYF23" s="125"/>
      <c r="SYG23" s="125"/>
      <c r="SYH23" s="125"/>
      <c r="SYI23" s="125"/>
      <c r="SYJ23" s="125"/>
      <c r="SYK23" s="125"/>
      <c r="SYL23" s="125"/>
      <c r="SYM23" s="125"/>
      <c r="SYN23" s="125"/>
      <c r="SYO23" s="125"/>
      <c r="SYP23" s="125"/>
      <c r="SYQ23" s="125"/>
      <c r="SYR23" s="125"/>
      <c r="SYS23" s="125"/>
      <c r="SYT23" s="125"/>
      <c r="SYU23" s="125"/>
      <c r="SYV23" s="125"/>
      <c r="SYW23" s="125"/>
      <c r="SYX23" s="125"/>
      <c r="SYY23" s="125"/>
      <c r="SYZ23" s="125"/>
      <c r="SZA23" s="125"/>
      <c r="SZB23" s="125"/>
      <c r="SZC23" s="125"/>
      <c r="SZD23" s="125"/>
      <c r="SZE23" s="125"/>
      <c r="SZF23" s="125"/>
      <c r="SZG23" s="125"/>
      <c r="SZH23" s="125"/>
      <c r="SZI23" s="125"/>
      <c r="SZJ23" s="125"/>
      <c r="SZK23" s="125"/>
      <c r="SZL23" s="125"/>
      <c r="SZM23" s="125"/>
      <c r="SZN23" s="125"/>
      <c r="SZO23" s="125"/>
      <c r="SZP23" s="125"/>
      <c r="SZQ23" s="125"/>
      <c r="SZR23" s="125"/>
      <c r="SZS23" s="125"/>
      <c r="SZT23" s="125"/>
      <c r="SZU23" s="125"/>
      <c r="SZV23" s="125"/>
      <c r="SZW23" s="125"/>
      <c r="SZX23" s="125"/>
      <c r="SZY23" s="125"/>
      <c r="SZZ23" s="125"/>
      <c r="TAA23" s="125"/>
      <c r="TAB23" s="125"/>
      <c r="TAC23" s="125"/>
      <c r="TAD23" s="125"/>
      <c r="TAE23" s="125"/>
      <c r="TAF23" s="125"/>
      <c r="TAG23" s="125"/>
      <c r="TAH23" s="125"/>
      <c r="TAI23" s="125"/>
      <c r="TAJ23" s="125"/>
      <c r="TAK23" s="125"/>
      <c r="TAL23" s="125"/>
      <c r="TAM23" s="125"/>
      <c r="TAN23" s="125"/>
      <c r="TAO23" s="125"/>
      <c r="TAP23" s="125"/>
      <c r="TAQ23" s="125"/>
      <c r="TAR23" s="125"/>
      <c r="TAS23" s="125"/>
      <c r="TAT23" s="125"/>
      <c r="TAU23" s="125"/>
      <c r="TAV23" s="125"/>
      <c r="TAW23" s="125"/>
      <c r="TAX23" s="125"/>
      <c r="TAY23" s="125"/>
      <c r="TAZ23" s="125"/>
      <c r="TBA23" s="125"/>
      <c r="TBB23" s="125"/>
      <c r="TBC23" s="125"/>
      <c r="TBD23" s="125"/>
      <c r="TBE23" s="125"/>
      <c r="TBF23" s="125"/>
      <c r="TBG23" s="125"/>
      <c r="TBH23" s="125"/>
      <c r="TBI23" s="125"/>
      <c r="TBJ23" s="125"/>
      <c r="TBK23" s="125"/>
      <c r="TBL23" s="125"/>
      <c r="TBM23" s="125"/>
      <c r="TBN23" s="125"/>
      <c r="TBO23" s="125"/>
      <c r="TBP23" s="125"/>
      <c r="TBQ23" s="125"/>
      <c r="TBR23" s="125"/>
      <c r="TBS23" s="125"/>
      <c r="TBT23" s="125"/>
      <c r="TBU23" s="125"/>
      <c r="TBV23" s="125"/>
      <c r="TBW23" s="125"/>
      <c r="TBX23" s="125"/>
      <c r="TBY23" s="125"/>
      <c r="TBZ23" s="125"/>
      <c r="TCA23" s="125"/>
      <c r="TCB23" s="125"/>
      <c r="TCC23" s="125"/>
      <c r="TCD23" s="125"/>
      <c r="TCE23" s="125"/>
      <c r="TCF23" s="125"/>
      <c r="TCG23" s="125"/>
      <c r="TCH23" s="125"/>
      <c r="TCI23" s="125"/>
      <c r="TCJ23" s="125"/>
      <c r="TCK23" s="125"/>
      <c r="TCL23" s="125"/>
      <c r="TCM23" s="125"/>
      <c r="TCN23" s="125"/>
      <c r="TCO23" s="125"/>
      <c r="TCP23" s="125"/>
      <c r="TCQ23" s="125"/>
      <c r="TCR23" s="125"/>
      <c r="TCS23" s="125"/>
      <c r="TCT23" s="125"/>
      <c r="TCU23" s="125"/>
      <c r="TCV23" s="125"/>
      <c r="TCW23" s="125"/>
      <c r="TCX23" s="125"/>
      <c r="TCY23" s="125"/>
      <c r="TCZ23" s="125"/>
      <c r="TDA23" s="125"/>
      <c r="TDB23" s="125"/>
      <c r="TDC23" s="125"/>
      <c r="TDD23" s="125"/>
      <c r="TDE23" s="125"/>
      <c r="TDF23" s="125"/>
      <c r="TDG23" s="125"/>
      <c r="TDH23" s="125"/>
      <c r="TDI23" s="125"/>
      <c r="TDJ23" s="125"/>
      <c r="TDK23" s="125"/>
      <c r="TDL23" s="125"/>
      <c r="TDM23" s="125"/>
      <c r="TDN23" s="125"/>
      <c r="TDO23" s="125"/>
      <c r="TDP23" s="125"/>
      <c r="TDQ23" s="125"/>
      <c r="TDR23" s="125"/>
      <c r="TDS23" s="125"/>
      <c r="TDT23" s="125"/>
      <c r="TDU23" s="125"/>
      <c r="TDV23" s="125"/>
      <c r="TDW23" s="125"/>
      <c r="TDX23" s="125"/>
      <c r="TDY23" s="125"/>
      <c r="TDZ23" s="125"/>
      <c r="TEA23" s="125"/>
      <c r="TEB23" s="125"/>
      <c r="TEC23" s="125"/>
      <c r="TED23" s="125"/>
      <c r="TEE23" s="125"/>
      <c r="TEF23" s="125"/>
      <c r="TEG23" s="125"/>
      <c r="TEH23" s="125"/>
      <c r="TEI23" s="125"/>
      <c r="TEJ23" s="125"/>
      <c r="TEK23" s="125"/>
      <c r="TEL23" s="125"/>
      <c r="TEM23" s="125"/>
      <c r="TEN23" s="125"/>
      <c r="TEO23" s="125"/>
      <c r="TEP23" s="125"/>
      <c r="TEQ23" s="125"/>
      <c r="TER23" s="125"/>
      <c r="TES23" s="125"/>
      <c r="TET23" s="125"/>
      <c r="TEU23" s="125"/>
      <c r="TEV23" s="125"/>
      <c r="TEW23" s="125"/>
      <c r="TEX23" s="125"/>
      <c r="TEY23" s="125"/>
      <c r="TEZ23" s="125"/>
      <c r="TFA23" s="125"/>
      <c r="TFB23" s="125"/>
      <c r="TFC23" s="125"/>
      <c r="TFD23" s="125"/>
      <c r="TFE23" s="125"/>
      <c r="TFF23" s="125"/>
      <c r="TFG23" s="125"/>
      <c r="TFH23" s="125"/>
      <c r="TFI23" s="125"/>
      <c r="TFJ23" s="125"/>
      <c r="TFK23" s="125"/>
      <c r="TFL23" s="125"/>
      <c r="TFM23" s="125"/>
      <c r="TFN23" s="125"/>
      <c r="TFO23" s="125"/>
      <c r="TFP23" s="125"/>
      <c r="TFQ23" s="125"/>
      <c r="TFR23" s="125"/>
      <c r="TFS23" s="125"/>
      <c r="TFT23" s="125"/>
      <c r="TFU23" s="125"/>
      <c r="TFV23" s="125"/>
      <c r="TFW23" s="125"/>
      <c r="TFX23" s="125"/>
      <c r="TFY23" s="125"/>
      <c r="TFZ23" s="125"/>
      <c r="TGA23" s="125"/>
      <c r="TGB23" s="125"/>
      <c r="TGC23" s="125"/>
      <c r="TGD23" s="125"/>
      <c r="TGE23" s="125"/>
      <c r="TGF23" s="125"/>
      <c r="TGG23" s="125"/>
      <c r="TGH23" s="125"/>
      <c r="TGI23" s="125"/>
      <c r="TGJ23" s="125"/>
      <c r="TGK23" s="125"/>
      <c r="TGL23" s="125"/>
      <c r="TGM23" s="125"/>
      <c r="TGN23" s="125"/>
      <c r="TGO23" s="125"/>
      <c r="TGP23" s="125"/>
      <c r="TGQ23" s="125"/>
      <c r="TGR23" s="125"/>
      <c r="TGS23" s="125"/>
      <c r="TGT23" s="125"/>
      <c r="TGU23" s="125"/>
      <c r="TGV23" s="125"/>
      <c r="TGW23" s="125"/>
      <c r="TGX23" s="125"/>
      <c r="TGY23" s="125"/>
      <c r="TGZ23" s="125"/>
      <c r="THA23" s="125"/>
      <c r="THB23" s="125"/>
      <c r="THC23" s="125"/>
      <c r="THD23" s="125"/>
      <c r="THE23" s="125"/>
      <c r="THF23" s="125"/>
      <c r="THG23" s="125"/>
      <c r="THH23" s="125"/>
      <c r="THI23" s="125"/>
      <c r="THJ23" s="125"/>
      <c r="THK23" s="125"/>
      <c r="THL23" s="125"/>
      <c r="THM23" s="125"/>
      <c r="THN23" s="125"/>
      <c r="THO23" s="125"/>
      <c r="THP23" s="125"/>
      <c r="THQ23" s="125"/>
      <c r="THR23" s="125"/>
      <c r="THS23" s="125"/>
      <c r="THT23" s="125"/>
      <c r="THU23" s="125"/>
      <c r="THV23" s="125"/>
      <c r="THW23" s="125"/>
      <c r="THX23" s="125"/>
      <c r="THY23" s="125"/>
      <c r="THZ23" s="125"/>
      <c r="TIA23" s="125"/>
      <c r="TIB23" s="125"/>
      <c r="TIC23" s="125"/>
      <c r="TID23" s="125"/>
      <c r="TIE23" s="125"/>
      <c r="TIF23" s="125"/>
      <c r="TIG23" s="125"/>
      <c r="TIH23" s="125"/>
      <c r="TII23" s="125"/>
      <c r="TIJ23" s="125"/>
      <c r="TIK23" s="125"/>
      <c r="TIL23" s="125"/>
      <c r="TIM23" s="125"/>
      <c r="TIN23" s="125"/>
      <c r="TIO23" s="125"/>
      <c r="TIP23" s="125"/>
      <c r="TIQ23" s="125"/>
      <c r="TIR23" s="125"/>
      <c r="TIS23" s="125"/>
      <c r="TIT23" s="125"/>
      <c r="TIU23" s="125"/>
      <c r="TIV23" s="125"/>
      <c r="TIW23" s="125"/>
      <c r="TIX23" s="125"/>
      <c r="TIY23" s="125"/>
      <c r="TIZ23" s="125"/>
      <c r="TJA23" s="125"/>
      <c r="TJB23" s="125"/>
      <c r="TJC23" s="125"/>
      <c r="TJD23" s="125"/>
      <c r="TJE23" s="125"/>
      <c r="TJF23" s="125"/>
      <c r="TJG23" s="125"/>
      <c r="TJH23" s="125"/>
      <c r="TJI23" s="125"/>
      <c r="TJJ23" s="125"/>
      <c r="TJK23" s="125"/>
      <c r="TJL23" s="125"/>
      <c r="TJM23" s="125"/>
      <c r="TJN23" s="125"/>
      <c r="TJO23" s="125"/>
      <c r="TJP23" s="125"/>
      <c r="TJQ23" s="125"/>
      <c r="TJR23" s="125"/>
      <c r="TJS23" s="125"/>
      <c r="TJT23" s="125"/>
      <c r="TJU23" s="125"/>
      <c r="TJV23" s="125"/>
      <c r="TJW23" s="125"/>
      <c r="TJX23" s="125"/>
      <c r="TJY23" s="125"/>
      <c r="TJZ23" s="125"/>
      <c r="TKA23" s="125"/>
      <c r="TKB23" s="125"/>
      <c r="TKC23" s="125"/>
      <c r="TKD23" s="125"/>
      <c r="TKE23" s="125"/>
      <c r="TKF23" s="125"/>
      <c r="TKG23" s="125"/>
      <c r="TKH23" s="125"/>
      <c r="TKI23" s="125"/>
      <c r="TKJ23" s="125"/>
      <c r="TKK23" s="125"/>
      <c r="TKL23" s="125"/>
      <c r="TKM23" s="125"/>
      <c r="TKN23" s="125"/>
      <c r="TKO23" s="125"/>
      <c r="TKP23" s="125"/>
      <c r="TKQ23" s="125"/>
      <c r="TKR23" s="125"/>
      <c r="TKS23" s="125"/>
      <c r="TKT23" s="125"/>
      <c r="TKU23" s="125"/>
      <c r="TKV23" s="125"/>
      <c r="TKW23" s="125"/>
      <c r="TKX23" s="125"/>
      <c r="TKY23" s="125"/>
      <c r="TKZ23" s="125"/>
      <c r="TLA23" s="125"/>
      <c r="TLB23" s="125"/>
      <c r="TLC23" s="125"/>
      <c r="TLD23" s="125"/>
      <c r="TLE23" s="125"/>
      <c r="TLF23" s="125"/>
      <c r="TLG23" s="125"/>
      <c r="TLH23" s="125"/>
      <c r="TLI23" s="125"/>
      <c r="TLJ23" s="125"/>
      <c r="TLK23" s="125"/>
      <c r="TLL23" s="125"/>
      <c r="TLM23" s="125"/>
      <c r="TLN23" s="125"/>
      <c r="TLO23" s="125"/>
      <c r="TLP23" s="125"/>
      <c r="TLQ23" s="125"/>
      <c r="TLR23" s="125"/>
      <c r="TLS23" s="125"/>
      <c r="TLT23" s="125"/>
      <c r="TLU23" s="125"/>
      <c r="TLV23" s="125"/>
      <c r="TLW23" s="125"/>
      <c r="TLX23" s="125"/>
      <c r="TLY23" s="125"/>
      <c r="TLZ23" s="125"/>
      <c r="TMA23" s="125"/>
      <c r="TMB23" s="125"/>
      <c r="TMC23" s="125"/>
      <c r="TMD23" s="125"/>
      <c r="TME23" s="125"/>
      <c r="TMF23" s="125"/>
      <c r="TMG23" s="125"/>
      <c r="TMH23" s="125"/>
      <c r="TMI23" s="125"/>
      <c r="TMJ23" s="125"/>
      <c r="TMK23" s="125"/>
      <c r="TML23" s="125"/>
      <c r="TMM23" s="125"/>
      <c r="TMN23" s="125"/>
      <c r="TMO23" s="125"/>
      <c r="TMP23" s="125"/>
      <c r="TMQ23" s="125"/>
      <c r="TMR23" s="125"/>
      <c r="TMS23" s="125"/>
      <c r="TMT23" s="125"/>
      <c r="TMU23" s="125"/>
      <c r="TMV23" s="125"/>
      <c r="TMW23" s="125"/>
      <c r="TMX23" s="125"/>
      <c r="TMY23" s="125"/>
      <c r="TMZ23" s="125"/>
      <c r="TNA23" s="125"/>
      <c r="TNB23" s="125"/>
      <c r="TNC23" s="125"/>
      <c r="TND23" s="125"/>
      <c r="TNE23" s="125"/>
      <c r="TNF23" s="125"/>
      <c r="TNG23" s="125"/>
      <c r="TNH23" s="125"/>
      <c r="TNI23" s="125"/>
      <c r="TNJ23" s="125"/>
      <c r="TNK23" s="125"/>
      <c r="TNL23" s="125"/>
      <c r="TNM23" s="125"/>
      <c r="TNN23" s="125"/>
      <c r="TNO23" s="125"/>
      <c r="TNP23" s="125"/>
      <c r="TNQ23" s="125"/>
      <c r="TNR23" s="125"/>
      <c r="TNS23" s="125"/>
      <c r="TNT23" s="125"/>
      <c r="TNU23" s="125"/>
      <c r="TNV23" s="125"/>
      <c r="TNW23" s="125"/>
      <c r="TNX23" s="125"/>
      <c r="TNY23" s="125"/>
      <c r="TNZ23" s="125"/>
      <c r="TOA23" s="125"/>
      <c r="TOB23" s="125"/>
      <c r="TOC23" s="125"/>
      <c r="TOD23" s="125"/>
      <c r="TOE23" s="125"/>
      <c r="TOF23" s="125"/>
      <c r="TOG23" s="125"/>
      <c r="TOH23" s="125"/>
      <c r="TOI23" s="125"/>
      <c r="TOJ23" s="125"/>
      <c r="TOK23" s="125"/>
      <c r="TOL23" s="125"/>
      <c r="TOM23" s="125"/>
      <c r="TON23" s="125"/>
      <c r="TOO23" s="125"/>
      <c r="TOP23" s="125"/>
      <c r="TOQ23" s="125"/>
      <c r="TOR23" s="125"/>
      <c r="TOS23" s="125"/>
      <c r="TOT23" s="125"/>
      <c r="TOU23" s="125"/>
      <c r="TOV23" s="125"/>
      <c r="TOW23" s="125"/>
      <c r="TOX23" s="125"/>
      <c r="TOY23" s="125"/>
      <c r="TOZ23" s="125"/>
      <c r="TPA23" s="125"/>
      <c r="TPB23" s="125"/>
      <c r="TPC23" s="125"/>
      <c r="TPD23" s="125"/>
      <c r="TPE23" s="125"/>
      <c r="TPF23" s="125"/>
      <c r="TPG23" s="125"/>
      <c r="TPH23" s="125"/>
      <c r="TPI23" s="125"/>
      <c r="TPJ23" s="125"/>
      <c r="TPK23" s="125"/>
      <c r="TPL23" s="125"/>
      <c r="TPM23" s="125"/>
      <c r="TPN23" s="125"/>
      <c r="TPO23" s="125"/>
      <c r="TPP23" s="125"/>
      <c r="TPQ23" s="125"/>
      <c r="TPR23" s="125"/>
      <c r="TPS23" s="125"/>
      <c r="TPT23" s="125"/>
      <c r="TPU23" s="125"/>
      <c r="TPV23" s="125"/>
      <c r="TPW23" s="125"/>
      <c r="TPX23" s="125"/>
      <c r="TPY23" s="125"/>
      <c r="TPZ23" s="125"/>
      <c r="TQA23" s="125"/>
      <c r="TQB23" s="125"/>
      <c r="TQC23" s="125"/>
      <c r="TQD23" s="125"/>
      <c r="TQE23" s="125"/>
      <c r="TQF23" s="125"/>
      <c r="TQG23" s="125"/>
      <c r="TQH23" s="125"/>
      <c r="TQI23" s="125"/>
      <c r="TQJ23" s="125"/>
      <c r="TQK23" s="125"/>
      <c r="TQL23" s="125"/>
      <c r="TQM23" s="125"/>
      <c r="TQN23" s="125"/>
      <c r="TQO23" s="125"/>
      <c r="TQP23" s="125"/>
      <c r="TQQ23" s="125"/>
      <c r="TQR23" s="125"/>
      <c r="TQS23" s="125"/>
      <c r="TQT23" s="125"/>
      <c r="TQU23" s="125"/>
      <c r="TQV23" s="125"/>
      <c r="TQW23" s="125"/>
      <c r="TQX23" s="125"/>
      <c r="TQY23" s="125"/>
      <c r="TQZ23" s="125"/>
      <c r="TRA23" s="125"/>
      <c r="TRB23" s="125"/>
      <c r="TRC23" s="125"/>
      <c r="TRD23" s="125"/>
      <c r="TRE23" s="125"/>
      <c r="TRF23" s="125"/>
      <c r="TRG23" s="125"/>
      <c r="TRH23" s="125"/>
      <c r="TRI23" s="125"/>
      <c r="TRJ23" s="125"/>
      <c r="TRK23" s="125"/>
      <c r="TRL23" s="125"/>
      <c r="TRM23" s="125"/>
      <c r="TRN23" s="125"/>
      <c r="TRO23" s="125"/>
      <c r="TRP23" s="125"/>
      <c r="TRQ23" s="125"/>
      <c r="TRR23" s="125"/>
      <c r="TRS23" s="125"/>
      <c r="TRT23" s="125"/>
      <c r="TRU23" s="125"/>
      <c r="TRV23" s="125"/>
      <c r="TRW23" s="125"/>
      <c r="TRX23" s="125"/>
      <c r="TRY23" s="125"/>
      <c r="TRZ23" s="125"/>
      <c r="TSA23" s="125"/>
      <c r="TSB23" s="125"/>
      <c r="TSC23" s="125"/>
      <c r="TSD23" s="125"/>
      <c r="TSE23" s="125"/>
      <c r="TSF23" s="125"/>
      <c r="TSG23" s="125"/>
      <c r="TSH23" s="125"/>
      <c r="TSI23" s="125"/>
      <c r="TSJ23" s="125"/>
      <c r="TSK23" s="125"/>
      <c r="TSL23" s="125"/>
      <c r="TSM23" s="125"/>
      <c r="TSN23" s="125"/>
      <c r="TSO23" s="125"/>
      <c r="TSP23" s="125"/>
      <c r="TSQ23" s="125"/>
      <c r="TSR23" s="125"/>
      <c r="TSS23" s="125"/>
      <c r="TST23" s="125"/>
      <c r="TSU23" s="125"/>
      <c r="TSV23" s="125"/>
      <c r="TSW23" s="125"/>
      <c r="TSX23" s="125"/>
      <c r="TSY23" s="125"/>
      <c r="TSZ23" s="125"/>
      <c r="TTA23" s="125"/>
      <c r="TTB23" s="125"/>
      <c r="TTC23" s="125"/>
      <c r="TTD23" s="125"/>
      <c r="TTE23" s="125"/>
      <c r="TTF23" s="125"/>
      <c r="TTG23" s="125"/>
      <c r="TTH23" s="125"/>
      <c r="TTI23" s="125"/>
      <c r="TTJ23" s="125"/>
      <c r="TTK23" s="125"/>
      <c r="TTL23" s="125"/>
      <c r="TTM23" s="125"/>
      <c r="TTN23" s="125"/>
      <c r="TTO23" s="125"/>
      <c r="TTP23" s="125"/>
      <c r="TTQ23" s="125"/>
      <c r="TTR23" s="125"/>
      <c r="TTS23" s="125"/>
      <c r="TTT23" s="125"/>
      <c r="TTU23" s="125"/>
      <c r="TTV23" s="125"/>
      <c r="TTW23" s="125"/>
      <c r="TTX23" s="125"/>
      <c r="TTY23" s="125"/>
      <c r="TTZ23" s="125"/>
      <c r="TUA23" s="125"/>
      <c r="TUB23" s="125"/>
      <c r="TUC23" s="125"/>
      <c r="TUD23" s="125"/>
      <c r="TUE23" s="125"/>
      <c r="TUF23" s="125"/>
      <c r="TUG23" s="125"/>
      <c r="TUH23" s="125"/>
      <c r="TUI23" s="125"/>
      <c r="TUJ23" s="125"/>
      <c r="TUK23" s="125"/>
      <c r="TUL23" s="125"/>
      <c r="TUM23" s="125"/>
      <c r="TUN23" s="125"/>
      <c r="TUO23" s="125"/>
      <c r="TUP23" s="125"/>
      <c r="TUQ23" s="125"/>
      <c r="TUR23" s="125"/>
      <c r="TUS23" s="125"/>
      <c r="TUT23" s="125"/>
      <c r="TUU23" s="125"/>
      <c r="TUV23" s="125"/>
      <c r="TUW23" s="125"/>
      <c r="TUX23" s="125"/>
      <c r="TUY23" s="125"/>
      <c r="TUZ23" s="125"/>
      <c r="TVA23" s="125"/>
      <c r="TVB23" s="125"/>
      <c r="TVC23" s="125"/>
      <c r="TVD23" s="125"/>
      <c r="TVE23" s="125"/>
      <c r="TVF23" s="125"/>
      <c r="TVG23" s="125"/>
      <c r="TVH23" s="125"/>
      <c r="TVI23" s="125"/>
      <c r="TVJ23" s="125"/>
      <c r="TVK23" s="125"/>
      <c r="TVL23" s="125"/>
      <c r="TVM23" s="125"/>
      <c r="TVN23" s="125"/>
      <c r="TVO23" s="125"/>
      <c r="TVP23" s="125"/>
      <c r="TVQ23" s="125"/>
      <c r="TVR23" s="125"/>
      <c r="TVS23" s="125"/>
      <c r="TVT23" s="125"/>
      <c r="TVU23" s="125"/>
      <c r="TVV23" s="125"/>
      <c r="TVW23" s="125"/>
      <c r="TVX23" s="125"/>
      <c r="TVY23" s="125"/>
      <c r="TVZ23" s="125"/>
      <c r="TWA23" s="125"/>
      <c r="TWB23" s="125"/>
      <c r="TWC23" s="125"/>
      <c r="TWD23" s="125"/>
      <c r="TWE23" s="125"/>
      <c r="TWF23" s="125"/>
      <c r="TWG23" s="125"/>
      <c r="TWH23" s="125"/>
      <c r="TWI23" s="125"/>
      <c r="TWJ23" s="125"/>
      <c r="TWK23" s="125"/>
      <c r="TWL23" s="125"/>
      <c r="TWM23" s="125"/>
      <c r="TWN23" s="125"/>
      <c r="TWO23" s="125"/>
      <c r="TWP23" s="125"/>
      <c r="TWQ23" s="125"/>
      <c r="TWR23" s="125"/>
      <c r="TWS23" s="125"/>
      <c r="TWT23" s="125"/>
      <c r="TWU23" s="125"/>
      <c r="TWV23" s="125"/>
      <c r="TWW23" s="125"/>
      <c r="TWX23" s="125"/>
      <c r="TWY23" s="125"/>
      <c r="TWZ23" s="125"/>
      <c r="TXA23" s="125"/>
      <c r="TXB23" s="125"/>
      <c r="TXC23" s="125"/>
      <c r="TXD23" s="125"/>
      <c r="TXE23" s="125"/>
      <c r="TXF23" s="125"/>
      <c r="TXG23" s="125"/>
      <c r="TXH23" s="125"/>
      <c r="TXI23" s="125"/>
      <c r="TXJ23" s="125"/>
      <c r="TXK23" s="125"/>
      <c r="TXL23" s="125"/>
      <c r="TXM23" s="125"/>
      <c r="TXN23" s="125"/>
      <c r="TXO23" s="125"/>
      <c r="TXP23" s="125"/>
      <c r="TXQ23" s="125"/>
      <c r="TXR23" s="125"/>
      <c r="TXS23" s="125"/>
      <c r="TXT23" s="125"/>
      <c r="TXU23" s="125"/>
      <c r="TXV23" s="125"/>
      <c r="TXW23" s="125"/>
      <c r="TXX23" s="125"/>
      <c r="TXY23" s="125"/>
      <c r="TXZ23" s="125"/>
      <c r="TYA23" s="125"/>
      <c r="TYB23" s="125"/>
      <c r="TYC23" s="125"/>
      <c r="TYD23" s="125"/>
      <c r="TYE23" s="125"/>
      <c r="TYF23" s="125"/>
      <c r="TYG23" s="125"/>
      <c r="TYH23" s="125"/>
      <c r="TYI23" s="125"/>
      <c r="TYJ23" s="125"/>
      <c r="TYK23" s="125"/>
      <c r="TYL23" s="125"/>
      <c r="TYM23" s="125"/>
      <c r="TYN23" s="125"/>
      <c r="TYO23" s="125"/>
      <c r="TYP23" s="125"/>
      <c r="TYQ23" s="125"/>
      <c r="TYR23" s="125"/>
      <c r="TYS23" s="125"/>
      <c r="TYT23" s="125"/>
      <c r="TYU23" s="125"/>
      <c r="TYV23" s="125"/>
      <c r="TYW23" s="125"/>
      <c r="TYX23" s="125"/>
      <c r="TYY23" s="125"/>
      <c r="TYZ23" s="125"/>
      <c r="TZA23" s="125"/>
      <c r="TZB23" s="125"/>
      <c r="TZC23" s="125"/>
      <c r="TZD23" s="125"/>
      <c r="TZE23" s="125"/>
      <c r="TZF23" s="125"/>
      <c r="TZG23" s="125"/>
      <c r="TZH23" s="125"/>
      <c r="TZI23" s="125"/>
      <c r="TZJ23" s="125"/>
      <c r="TZK23" s="125"/>
      <c r="TZL23" s="125"/>
      <c r="TZM23" s="125"/>
      <c r="TZN23" s="125"/>
      <c r="TZO23" s="125"/>
      <c r="TZP23" s="125"/>
      <c r="TZQ23" s="125"/>
      <c r="TZR23" s="125"/>
      <c r="TZS23" s="125"/>
      <c r="TZT23" s="125"/>
      <c r="TZU23" s="125"/>
      <c r="TZV23" s="125"/>
      <c r="TZW23" s="125"/>
      <c r="TZX23" s="125"/>
      <c r="TZY23" s="125"/>
      <c r="TZZ23" s="125"/>
      <c r="UAA23" s="125"/>
      <c r="UAB23" s="125"/>
      <c r="UAC23" s="125"/>
      <c r="UAD23" s="125"/>
      <c r="UAE23" s="125"/>
      <c r="UAF23" s="125"/>
      <c r="UAG23" s="125"/>
      <c r="UAH23" s="125"/>
      <c r="UAI23" s="125"/>
      <c r="UAJ23" s="125"/>
      <c r="UAK23" s="125"/>
      <c r="UAL23" s="125"/>
      <c r="UAM23" s="125"/>
      <c r="UAN23" s="125"/>
      <c r="UAO23" s="125"/>
      <c r="UAP23" s="125"/>
      <c r="UAQ23" s="125"/>
      <c r="UAR23" s="125"/>
      <c r="UAS23" s="125"/>
      <c r="UAT23" s="125"/>
      <c r="UAU23" s="125"/>
      <c r="UAV23" s="125"/>
      <c r="UAW23" s="125"/>
      <c r="UAX23" s="125"/>
      <c r="UAY23" s="125"/>
      <c r="UAZ23" s="125"/>
      <c r="UBA23" s="125"/>
      <c r="UBB23" s="125"/>
      <c r="UBC23" s="125"/>
      <c r="UBD23" s="125"/>
      <c r="UBE23" s="125"/>
      <c r="UBF23" s="125"/>
      <c r="UBG23" s="125"/>
      <c r="UBH23" s="125"/>
      <c r="UBI23" s="125"/>
      <c r="UBJ23" s="125"/>
      <c r="UBK23" s="125"/>
      <c r="UBL23" s="125"/>
      <c r="UBM23" s="125"/>
      <c r="UBN23" s="125"/>
      <c r="UBO23" s="125"/>
      <c r="UBP23" s="125"/>
      <c r="UBQ23" s="125"/>
      <c r="UBR23" s="125"/>
      <c r="UBS23" s="125"/>
      <c r="UBT23" s="125"/>
      <c r="UBU23" s="125"/>
      <c r="UBV23" s="125"/>
      <c r="UBW23" s="125"/>
      <c r="UBX23" s="125"/>
      <c r="UBY23" s="125"/>
      <c r="UBZ23" s="125"/>
      <c r="UCA23" s="125"/>
      <c r="UCB23" s="125"/>
      <c r="UCC23" s="125"/>
      <c r="UCD23" s="125"/>
      <c r="UCE23" s="125"/>
      <c r="UCF23" s="125"/>
      <c r="UCG23" s="125"/>
      <c r="UCH23" s="125"/>
      <c r="UCI23" s="125"/>
      <c r="UCJ23" s="125"/>
      <c r="UCK23" s="125"/>
      <c r="UCL23" s="125"/>
      <c r="UCM23" s="125"/>
      <c r="UCN23" s="125"/>
      <c r="UCO23" s="125"/>
      <c r="UCP23" s="125"/>
      <c r="UCQ23" s="125"/>
      <c r="UCR23" s="125"/>
      <c r="UCS23" s="125"/>
      <c r="UCT23" s="125"/>
      <c r="UCU23" s="125"/>
      <c r="UCV23" s="125"/>
      <c r="UCW23" s="125"/>
      <c r="UCX23" s="125"/>
      <c r="UCY23" s="125"/>
      <c r="UCZ23" s="125"/>
      <c r="UDA23" s="125"/>
      <c r="UDB23" s="125"/>
      <c r="UDC23" s="125"/>
      <c r="UDD23" s="125"/>
      <c r="UDE23" s="125"/>
      <c r="UDF23" s="125"/>
      <c r="UDG23" s="125"/>
      <c r="UDH23" s="125"/>
      <c r="UDI23" s="125"/>
      <c r="UDJ23" s="125"/>
      <c r="UDK23" s="125"/>
      <c r="UDL23" s="125"/>
      <c r="UDM23" s="125"/>
      <c r="UDN23" s="125"/>
      <c r="UDO23" s="125"/>
      <c r="UDP23" s="125"/>
      <c r="UDQ23" s="125"/>
      <c r="UDR23" s="125"/>
      <c r="UDS23" s="125"/>
      <c r="UDT23" s="125"/>
      <c r="UDU23" s="125"/>
      <c r="UDV23" s="125"/>
      <c r="UDW23" s="125"/>
      <c r="UDX23" s="125"/>
      <c r="UDY23" s="125"/>
      <c r="UDZ23" s="125"/>
      <c r="UEA23" s="125"/>
      <c r="UEB23" s="125"/>
      <c r="UEC23" s="125"/>
      <c r="UED23" s="125"/>
      <c r="UEE23" s="125"/>
      <c r="UEF23" s="125"/>
      <c r="UEG23" s="125"/>
      <c r="UEH23" s="125"/>
      <c r="UEI23" s="125"/>
      <c r="UEJ23" s="125"/>
      <c r="UEK23" s="125"/>
      <c r="UEL23" s="125"/>
      <c r="UEM23" s="125"/>
      <c r="UEN23" s="125"/>
      <c r="UEO23" s="125"/>
      <c r="UEP23" s="125"/>
      <c r="UEQ23" s="125"/>
      <c r="UER23" s="125"/>
      <c r="UES23" s="125"/>
      <c r="UET23" s="125"/>
      <c r="UEU23" s="125"/>
      <c r="UEV23" s="125"/>
      <c r="UEW23" s="125"/>
      <c r="UEX23" s="125"/>
      <c r="UEY23" s="125"/>
      <c r="UEZ23" s="125"/>
      <c r="UFA23" s="125"/>
      <c r="UFB23" s="125"/>
      <c r="UFC23" s="125"/>
      <c r="UFD23" s="125"/>
      <c r="UFE23" s="125"/>
      <c r="UFF23" s="125"/>
      <c r="UFG23" s="125"/>
      <c r="UFH23" s="125"/>
      <c r="UFI23" s="125"/>
      <c r="UFJ23" s="125"/>
      <c r="UFK23" s="125"/>
      <c r="UFL23" s="125"/>
      <c r="UFM23" s="125"/>
      <c r="UFN23" s="125"/>
      <c r="UFO23" s="125"/>
      <c r="UFP23" s="125"/>
      <c r="UFQ23" s="125"/>
      <c r="UFR23" s="125"/>
      <c r="UFS23" s="125"/>
      <c r="UFT23" s="125"/>
      <c r="UFU23" s="125"/>
      <c r="UFV23" s="125"/>
      <c r="UFW23" s="125"/>
      <c r="UFX23" s="125"/>
      <c r="UFY23" s="125"/>
      <c r="UFZ23" s="125"/>
      <c r="UGA23" s="125"/>
      <c r="UGB23" s="125"/>
      <c r="UGC23" s="125"/>
      <c r="UGD23" s="125"/>
      <c r="UGE23" s="125"/>
      <c r="UGF23" s="125"/>
      <c r="UGG23" s="125"/>
      <c r="UGH23" s="125"/>
      <c r="UGI23" s="125"/>
      <c r="UGJ23" s="125"/>
      <c r="UGK23" s="125"/>
      <c r="UGL23" s="125"/>
      <c r="UGM23" s="125"/>
      <c r="UGN23" s="125"/>
      <c r="UGO23" s="125"/>
      <c r="UGP23" s="125"/>
      <c r="UGQ23" s="125"/>
      <c r="UGR23" s="125"/>
      <c r="UGS23" s="125"/>
      <c r="UGT23" s="125"/>
      <c r="UGU23" s="125"/>
      <c r="UGV23" s="125"/>
      <c r="UGW23" s="125"/>
      <c r="UGX23" s="125"/>
      <c r="UGY23" s="125"/>
      <c r="UGZ23" s="125"/>
      <c r="UHA23" s="125"/>
      <c r="UHB23" s="125"/>
      <c r="UHC23" s="125"/>
      <c r="UHD23" s="125"/>
      <c r="UHE23" s="125"/>
      <c r="UHF23" s="125"/>
      <c r="UHG23" s="125"/>
      <c r="UHH23" s="125"/>
      <c r="UHI23" s="125"/>
      <c r="UHJ23" s="125"/>
      <c r="UHK23" s="125"/>
      <c r="UHL23" s="125"/>
      <c r="UHM23" s="125"/>
      <c r="UHN23" s="125"/>
      <c r="UHO23" s="125"/>
      <c r="UHP23" s="125"/>
      <c r="UHQ23" s="125"/>
      <c r="UHR23" s="125"/>
      <c r="UHS23" s="125"/>
      <c r="UHT23" s="125"/>
      <c r="UHU23" s="125"/>
      <c r="UHV23" s="125"/>
      <c r="UHW23" s="125"/>
      <c r="UHX23" s="125"/>
      <c r="UHY23" s="125"/>
      <c r="UHZ23" s="125"/>
      <c r="UIA23" s="125"/>
      <c r="UIB23" s="125"/>
      <c r="UIC23" s="125"/>
      <c r="UID23" s="125"/>
      <c r="UIE23" s="125"/>
      <c r="UIF23" s="125"/>
      <c r="UIG23" s="125"/>
      <c r="UIH23" s="125"/>
      <c r="UII23" s="125"/>
      <c r="UIJ23" s="125"/>
      <c r="UIK23" s="125"/>
      <c r="UIL23" s="125"/>
      <c r="UIM23" s="125"/>
      <c r="UIN23" s="125"/>
      <c r="UIO23" s="125"/>
      <c r="UIP23" s="125"/>
      <c r="UIQ23" s="125"/>
      <c r="UIR23" s="125"/>
      <c r="UIS23" s="125"/>
      <c r="UIT23" s="125"/>
      <c r="UIU23" s="125"/>
      <c r="UIV23" s="125"/>
      <c r="UIW23" s="125"/>
      <c r="UIX23" s="125"/>
      <c r="UIY23" s="125"/>
      <c r="UIZ23" s="125"/>
      <c r="UJA23" s="125"/>
      <c r="UJB23" s="125"/>
      <c r="UJC23" s="125"/>
      <c r="UJD23" s="125"/>
      <c r="UJE23" s="125"/>
      <c r="UJF23" s="125"/>
      <c r="UJG23" s="125"/>
      <c r="UJH23" s="125"/>
      <c r="UJI23" s="125"/>
      <c r="UJJ23" s="125"/>
      <c r="UJK23" s="125"/>
      <c r="UJL23" s="125"/>
      <c r="UJM23" s="125"/>
      <c r="UJN23" s="125"/>
      <c r="UJO23" s="125"/>
      <c r="UJP23" s="125"/>
      <c r="UJQ23" s="125"/>
      <c r="UJR23" s="125"/>
      <c r="UJS23" s="125"/>
      <c r="UJT23" s="125"/>
      <c r="UJU23" s="125"/>
      <c r="UJV23" s="125"/>
      <c r="UJW23" s="125"/>
      <c r="UJX23" s="125"/>
      <c r="UJY23" s="125"/>
      <c r="UJZ23" s="125"/>
      <c r="UKA23" s="125"/>
      <c r="UKB23" s="125"/>
      <c r="UKC23" s="125"/>
      <c r="UKD23" s="125"/>
      <c r="UKE23" s="125"/>
      <c r="UKF23" s="125"/>
      <c r="UKG23" s="125"/>
      <c r="UKH23" s="125"/>
      <c r="UKI23" s="125"/>
      <c r="UKJ23" s="125"/>
      <c r="UKK23" s="125"/>
      <c r="UKL23" s="125"/>
      <c r="UKM23" s="125"/>
      <c r="UKN23" s="125"/>
      <c r="UKO23" s="125"/>
      <c r="UKP23" s="125"/>
      <c r="UKQ23" s="125"/>
      <c r="UKR23" s="125"/>
      <c r="UKS23" s="125"/>
      <c r="UKT23" s="125"/>
      <c r="UKU23" s="125"/>
      <c r="UKV23" s="125"/>
      <c r="UKW23" s="125"/>
      <c r="UKX23" s="125"/>
      <c r="UKY23" s="125"/>
      <c r="UKZ23" s="125"/>
      <c r="ULA23" s="125"/>
      <c r="ULB23" s="125"/>
      <c r="ULC23" s="125"/>
      <c r="ULD23" s="125"/>
      <c r="ULE23" s="125"/>
      <c r="ULF23" s="125"/>
      <c r="ULG23" s="125"/>
      <c r="ULH23" s="125"/>
      <c r="ULI23" s="125"/>
      <c r="ULJ23" s="125"/>
      <c r="ULK23" s="125"/>
      <c r="ULL23" s="125"/>
      <c r="ULM23" s="125"/>
      <c r="ULN23" s="125"/>
      <c r="ULO23" s="125"/>
      <c r="ULP23" s="125"/>
      <c r="ULQ23" s="125"/>
      <c r="ULR23" s="125"/>
      <c r="ULS23" s="125"/>
      <c r="ULT23" s="125"/>
      <c r="ULU23" s="125"/>
      <c r="ULV23" s="125"/>
      <c r="ULW23" s="125"/>
      <c r="ULX23" s="125"/>
      <c r="ULY23" s="125"/>
      <c r="ULZ23" s="125"/>
      <c r="UMA23" s="125"/>
      <c r="UMB23" s="125"/>
      <c r="UMC23" s="125"/>
      <c r="UMD23" s="125"/>
      <c r="UME23" s="125"/>
      <c r="UMF23" s="125"/>
      <c r="UMG23" s="125"/>
      <c r="UMH23" s="125"/>
      <c r="UMI23" s="125"/>
      <c r="UMJ23" s="125"/>
      <c r="UMK23" s="125"/>
      <c r="UML23" s="125"/>
      <c r="UMM23" s="125"/>
      <c r="UMN23" s="125"/>
      <c r="UMO23" s="125"/>
      <c r="UMP23" s="125"/>
      <c r="UMQ23" s="125"/>
      <c r="UMR23" s="125"/>
      <c r="UMS23" s="125"/>
      <c r="UMT23" s="125"/>
      <c r="UMU23" s="125"/>
      <c r="UMV23" s="125"/>
      <c r="UMW23" s="125"/>
      <c r="UMX23" s="125"/>
      <c r="UMY23" s="125"/>
      <c r="UMZ23" s="125"/>
      <c r="UNA23" s="125"/>
      <c r="UNB23" s="125"/>
      <c r="UNC23" s="125"/>
      <c r="UND23" s="125"/>
      <c r="UNE23" s="125"/>
      <c r="UNF23" s="125"/>
      <c r="UNG23" s="125"/>
      <c r="UNH23" s="125"/>
      <c r="UNI23" s="125"/>
      <c r="UNJ23" s="125"/>
      <c r="UNK23" s="125"/>
      <c r="UNL23" s="125"/>
      <c r="UNM23" s="125"/>
      <c r="UNN23" s="125"/>
      <c r="UNO23" s="125"/>
      <c r="UNP23" s="125"/>
      <c r="UNQ23" s="125"/>
      <c r="UNR23" s="125"/>
      <c r="UNS23" s="125"/>
      <c r="UNT23" s="125"/>
      <c r="UNU23" s="125"/>
      <c r="UNV23" s="125"/>
      <c r="UNW23" s="125"/>
      <c r="UNX23" s="125"/>
      <c r="UNY23" s="125"/>
      <c r="UNZ23" s="125"/>
      <c r="UOA23" s="125"/>
      <c r="UOB23" s="125"/>
      <c r="UOC23" s="125"/>
      <c r="UOD23" s="125"/>
      <c r="UOE23" s="125"/>
      <c r="UOF23" s="125"/>
      <c r="UOG23" s="125"/>
      <c r="UOH23" s="125"/>
      <c r="UOI23" s="125"/>
      <c r="UOJ23" s="125"/>
      <c r="UOK23" s="125"/>
      <c r="UOL23" s="125"/>
      <c r="UOM23" s="125"/>
      <c r="UON23" s="125"/>
      <c r="UOO23" s="125"/>
      <c r="UOP23" s="125"/>
      <c r="UOQ23" s="125"/>
      <c r="UOR23" s="125"/>
      <c r="UOS23" s="125"/>
      <c r="UOT23" s="125"/>
      <c r="UOU23" s="125"/>
      <c r="UOV23" s="125"/>
      <c r="UOW23" s="125"/>
      <c r="UOX23" s="125"/>
      <c r="UOY23" s="125"/>
      <c r="UOZ23" s="125"/>
      <c r="UPA23" s="125"/>
      <c r="UPB23" s="125"/>
      <c r="UPC23" s="125"/>
      <c r="UPD23" s="125"/>
      <c r="UPE23" s="125"/>
      <c r="UPF23" s="125"/>
      <c r="UPG23" s="125"/>
      <c r="UPH23" s="125"/>
      <c r="UPI23" s="125"/>
      <c r="UPJ23" s="125"/>
      <c r="UPK23" s="125"/>
      <c r="UPL23" s="125"/>
      <c r="UPM23" s="125"/>
      <c r="UPN23" s="125"/>
      <c r="UPO23" s="125"/>
      <c r="UPP23" s="125"/>
      <c r="UPQ23" s="125"/>
      <c r="UPR23" s="125"/>
      <c r="UPS23" s="125"/>
      <c r="UPT23" s="125"/>
      <c r="UPU23" s="125"/>
      <c r="UPV23" s="125"/>
      <c r="UPW23" s="125"/>
      <c r="UPX23" s="125"/>
      <c r="UPY23" s="125"/>
      <c r="UPZ23" s="125"/>
      <c r="UQA23" s="125"/>
      <c r="UQB23" s="125"/>
      <c r="UQC23" s="125"/>
      <c r="UQD23" s="125"/>
      <c r="UQE23" s="125"/>
      <c r="UQF23" s="125"/>
      <c r="UQG23" s="125"/>
      <c r="UQH23" s="125"/>
      <c r="UQI23" s="125"/>
      <c r="UQJ23" s="125"/>
      <c r="UQK23" s="125"/>
      <c r="UQL23" s="125"/>
      <c r="UQM23" s="125"/>
      <c r="UQN23" s="125"/>
      <c r="UQO23" s="125"/>
      <c r="UQP23" s="125"/>
      <c r="UQQ23" s="125"/>
      <c r="UQR23" s="125"/>
      <c r="UQS23" s="125"/>
      <c r="UQT23" s="125"/>
      <c r="UQU23" s="125"/>
      <c r="UQV23" s="125"/>
      <c r="UQW23" s="125"/>
      <c r="UQX23" s="125"/>
      <c r="UQY23" s="125"/>
      <c r="UQZ23" s="125"/>
      <c r="URA23" s="125"/>
      <c r="URB23" s="125"/>
      <c r="URC23" s="125"/>
      <c r="URD23" s="125"/>
      <c r="URE23" s="125"/>
      <c r="URF23" s="125"/>
      <c r="URG23" s="125"/>
      <c r="URH23" s="125"/>
      <c r="URI23" s="125"/>
      <c r="URJ23" s="125"/>
      <c r="URK23" s="125"/>
      <c r="URL23" s="125"/>
      <c r="URM23" s="125"/>
      <c r="URN23" s="125"/>
      <c r="URO23" s="125"/>
      <c r="URP23" s="125"/>
      <c r="URQ23" s="125"/>
      <c r="URR23" s="125"/>
      <c r="URS23" s="125"/>
      <c r="URT23" s="125"/>
      <c r="URU23" s="125"/>
      <c r="URV23" s="125"/>
      <c r="URW23" s="125"/>
      <c r="URX23" s="125"/>
      <c r="URY23" s="125"/>
      <c r="URZ23" s="125"/>
      <c r="USA23" s="125"/>
      <c r="USB23" s="125"/>
      <c r="USC23" s="125"/>
      <c r="USD23" s="125"/>
      <c r="USE23" s="125"/>
      <c r="USF23" s="125"/>
      <c r="USG23" s="125"/>
      <c r="USH23" s="125"/>
      <c r="USI23" s="125"/>
      <c r="USJ23" s="125"/>
      <c r="USK23" s="125"/>
      <c r="USL23" s="125"/>
      <c r="USM23" s="125"/>
      <c r="USN23" s="125"/>
      <c r="USO23" s="125"/>
      <c r="USP23" s="125"/>
      <c r="USQ23" s="125"/>
      <c r="USR23" s="125"/>
      <c r="USS23" s="125"/>
      <c r="UST23" s="125"/>
      <c r="USU23" s="125"/>
      <c r="USV23" s="125"/>
      <c r="USW23" s="125"/>
      <c r="USX23" s="125"/>
      <c r="USY23" s="125"/>
      <c r="USZ23" s="125"/>
      <c r="UTA23" s="125"/>
      <c r="UTB23" s="125"/>
      <c r="UTC23" s="125"/>
      <c r="UTD23" s="125"/>
      <c r="UTE23" s="125"/>
      <c r="UTF23" s="125"/>
      <c r="UTG23" s="125"/>
      <c r="UTH23" s="125"/>
      <c r="UTI23" s="125"/>
      <c r="UTJ23" s="125"/>
      <c r="UTK23" s="125"/>
      <c r="UTL23" s="125"/>
      <c r="UTM23" s="125"/>
      <c r="UTN23" s="125"/>
      <c r="UTO23" s="125"/>
      <c r="UTP23" s="125"/>
      <c r="UTQ23" s="125"/>
      <c r="UTR23" s="125"/>
      <c r="UTS23" s="125"/>
      <c r="UTT23" s="125"/>
      <c r="UTU23" s="125"/>
      <c r="UTV23" s="125"/>
      <c r="UTW23" s="125"/>
      <c r="UTX23" s="125"/>
      <c r="UTY23" s="125"/>
      <c r="UTZ23" s="125"/>
      <c r="UUA23" s="125"/>
      <c r="UUB23" s="125"/>
      <c r="UUC23" s="125"/>
      <c r="UUD23" s="125"/>
      <c r="UUE23" s="125"/>
      <c r="UUF23" s="125"/>
      <c r="UUG23" s="125"/>
      <c r="UUH23" s="125"/>
      <c r="UUI23" s="125"/>
      <c r="UUJ23" s="125"/>
      <c r="UUK23" s="125"/>
      <c r="UUL23" s="125"/>
      <c r="UUM23" s="125"/>
      <c r="UUN23" s="125"/>
      <c r="UUO23" s="125"/>
      <c r="UUP23" s="125"/>
      <c r="UUQ23" s="125"/>
      <c r="UUR23" s="125"/>
      <c r="UUS23" s="125"/>
      <c r="UUT23" s="125"/>
      <c r="UUU23" s="125"/>
      <c r="UUV23" s="125"/>
      <c r="UUW23" s="125"/>
      <c r="UUX23" s="125"/>
      <c r="UUY23" s="125"/>
      <c r="UUZ23" s="125"/>
      <c r="UVA23" s="125"/>
      <c r="UVB23" s="125"/>
      <c r="UVC23" s="125"/>
      <c r="UVD23" s="125"/>
      <c r="UVE23" s="125"/>
      <c r="UVF23" s="125"/>
      <c r="UVG23" s="125"/>
      <c r="UVH23" s="125"/>
      <c r="UVI23" s="125"/>
      <c r="UVJ23" s="125"/>
      <c r="UVK23" s="125"/>
      <c r="UVL23" s="125"/>
      <c r="UVM23" s="125"/>
      <c r="UVN23" s="125"/>
      <c r="UVO23" s="125"/>
      <c r="UVP23" s="125"/>
      <c r="UVQ23" s="125"/>
      <c r="UVR23" s="125"/>
      <c r="UVS23" s="125"/>
      <c r="UVT23" s="125"/>
      <c r="UVU23" s="125"/>
      <c r="UVV23" s="125"/>
      <c r="UVW23" s="125"/>
      <c r="UVX23" s="125"/>
      <c r="UVY23" s="125"/>
      <c r="UVZ23" s="125"/>
      <c r="UWA23" s="125"/>
      <c r="UWB23" s="125"/>
      <c r="UWC23" s="125"/>
      <c r="UWD23" s="125"/>
      <c r="UWE23" s="125"/>
      <c r="UWF23" s="125"/>
      <c r="UWG23" s="125"/>
      <c r="UWH23" s="125"/>
      <c r="UWI23" s="125"/>
      <c r="UWJ23" s="125"/>
      <c r="UWK23" s="125"/>
      <c r="UWL23" s="125"/>
      <c r="UWM23" s="125"/>
      <c r="UWN23" s="125"/>
      <c r="UWO23" s="125"/>
      <c r="UWP23" s="125"/>
      <c r="UWQ23" s="125"/>
      <c r="UWR23" s="125"/>
      <c r="UWS23" s="125"/>
      <c r="UWT23" s="125"/>
      <c r="UWU23" s="125"/>
      <c r="UWV23" s="125"/>
      <c r="UWW23" s="125"/>
      <c r="UWX23" s="125"/>
      <c r="UWY23" s="125"/>
      <c r="UWZ23" s="125"/>
      <c r="UXA23" s="125"/>
      <c r="UXB23" s="125"/>
      <c r="UXC23" s="125"/>
      <c r="UXD23" s="125"/>
      <c r="UXE23" s="125"/>
      <c r="UXF23" s="125"/>
      <c r="UXG23" s="125"/>
      <c r="UXH23" s="125"/>
      <c r="UXI23" s="125"/>
      <c r="UXJ23" s="125"/>
      <c r="UXK23" s="125"/>
      <c r="UXL23" s="125"/>
      <c r="UXM23" s="125"/>
      <c r="UXN23" s="125"/>
      <c r="UXO23" s="125"/>
      <c r="UXP23" s="125"/>
      <c r="UXQ23" s="125"/>
      <c r="UXR23" s="125"/>
      <c r="UXS23" s="125"/>
      <c r="UXT23" s="125"/>
      <c r="UXU23" s="125"/>
      <c r="UXV23" s="125"/>
      <c r="UXW23" s="125"/>
      <c r="UXX23" s="125"/>
      <c r="UXY23" s="125"/>
      <c r="UXZ23" s="125"/>
      <c r="UYA23" s="125"/>
      <c r="UYB23" s="125"/>
      <c r="UYC23" s="125"/>
      <c r="UYD23" s="125"/>
      <c r="UYE23" s="125"/>
      <c r="UYF23" s="125"/>
      <c r="UYG23" s="125"/>
      <c r="UYH23" s="125"/>
      <c r="UYI23" s="125"/>
      <c r="UYJ23" s="125"/>
      <c r="UYK23" s="125"/>
      <c r="UYL23" s="125"/>
      <c r="UYM23" s="125"/>
      <c r="UYN23" s="125"/>
      <c r="UYO23" s="125"/>
      <c r="UYP23" s="125"/>
      <c r="UYQ23" s="125"/>
      <c r="UYR23" s="125"/>
      <c r="UYS23" s="125"/>
      <c r="UYT23" s="125"/>
      <c r="UYU23" s="125"/>
      <c r="UYV23" s="125"/>
      <c r="UYW23" s="125"/>
      <c r="UYX23" s="125"/>
      <c r="UYY23" s="125"/>
      <c r="UYZ23" s="125"/>
      <c r="UZA23" s="125"/>
      <c r="UZB23" s="125"/>
      <c r="UZC23" s="125"/>
      <c r="UZD23" s="125"/>
      <c r="UZE23" s="125"/>
      <c r="UZF23" s="125"/>
      <c r="UZG23" s="125"/>
      <c r="UZH23" s="125"/>
      <c r="UZI23" s="125"/>
      <c r="UZJ23" s="125"/>
      <c r="UZK23" s="125"/>
      <c r="UZL23" s="125"/>
      <c r="UZM23" s="125"/>
      <c r="UZN23" s="125"/>
      <c r="UZO23" s="125"/>
      <c r="UZP23" s="125"/>
      <c r="UZQ23" s="125"/>
      <c r="UZR23" s="125"/>
      <c r="UZS23" s="125"/>
      <c r="UZT23" s="125"/>
      <c r="UZU23" s="125"/>
      <c r="UZV23" s="125"/>
      <c r="UZW23" s="125"/>
      <c r="UZX23" s="125"/>
      <c r="UZY23" s="125"/>
      <c r="UZZ23" s="125"/>
      <c r="VAA23" s="125"/>
      <c r="VAB23" s="125"/>
      <c r="VAC23" s="125"/>
      <c r="VAD23" s="125"/>
      <c r="VAE23" s="125"/>
      <c r="VAF23" s="125"/>
      <c r="VAG23" s="125"/>
      <c r="VAH23" s="125"/>
      <c r="VAI23" s="125"/>
      <c r="VAJ23" s="125"/>
      <c r="VAK23" s="125"/>
      <c r="VAL23" s="125"/>
      <c r="VAM23" s="125"/>
      <c r="VAN23" s="125"/>
      <c r="VAO23" s="125"/>
      <c r="VAP23" s="125"/>
      <c r="VAQ23" s="125"/>
      <c r="VAR23" s="125"/>
      <c r="VAS23" s="125"/>
      <c r="VAT23" s="125"/>
      <c r="VAU23" s="125"/>
      <c r="VAV23" s="125"/>
      <c r="VAW23" s="125"/>
      <c r="VAX23" s="125"/>
      <c r="VAY23" s="125"/>
      <c r="VAZ23" s="125"/>
      <c r="VBA23" s="125"/>
      <c r="VBB23" s="125"/>
      <c r="VBC23" s="125"/>
      <c r="VBD23" s="125"/>
      <c r="VBE23" s="125"/>
      <c r="VBF23" s="125"/>
      <c r="VBG23" s="125"/>
      <c r="VBH23" s="125"/>
      <c r="VBI23" s="125"/>
      <c r="VBJ23" s="125"/>
      <c r="VBK23" s="125"/>
      <c r="VBL23" s="125"/>
      <c r="VBM23" s="125"/>
      <c r="VBN23" s="125"/>
      <c r="VBO23" s="125"/>
      <c r="VBP23" s="125"/>
      <c r="VBQ23" s="125"/>
      <c r="VBR23" s="125"/>
      <c r="VBS23" s="125"/>
      <c r="VBT23" s="125"/>
      <c r="VBU23" s="125"/>
      <c r="VBV23" s="125"/>
      <c r="VBW23" s="125"/>
      <c r="VBX23" s="125"/>
      <c r="VBY23" s="125"/>
      <c r="VBZ23" s="125"/>
      <c r="VCA23" s="125"/>
      <c r="VCB23" s="125"/>
      <c r="VCC23" s="125"/>
      <c r="VCD23" s="125"/>
      <c r="VCE23" s="125"/>
      <c r="VCF23" s="125"/>
      <c r="VCG23" s="125"/>
      <c r="VCH23" s="125"/>
      <c r="VCI23" s="125"/>
      <c r="VCJ23" s="125"/>
      <c r="VCK23" s="125"/>
      <c r="VCL23" s="125"/>
      <c r="VCM23" s="125"/>
      <c r="VCN23" s="125"/>
      <c r="VCO23" s="125"/>
      <c r="VCP23" s="125"/>
      <c r="VCQ23" s="125"/>
      <c r="VCR23" s="125"/>
      <c r="VCS23" s="125"/>
      <c r="VCT23" s="125"/>
      <c r="VCU23" s="125"/>
      <c r="VCV23" s="125"/>
      <c r="VCW23" s="125"/>
      <c r="VCX23" s="125"/>
      <c r="VCY23" s="125"/>
      <c r="VCZ23" s="125"/>
      <c r="VDA23" s="125"/>
      <c r="VDB23" s="125"/>
      <c r="VDC23" s="125"/>
      <c r="VDD23" s="125"/>
      <c r="VDE23" s="125"/>
      <c r="VDF23" s="125"/>
      <c r="VDG23" s="125"/>
      <c r="VDH23" s="125"/>
      <c r="VDI23" s="125"/>
      <c r="VDJ23" s="125"/>
      <c r="VDK23" s="125"/>
      <c r="VDL23" s="125"/>
      <c r="VDM23" s="125"/>
      <c r="VDN23" s="125"/>
      <c r="VDO23" s="125"/>
      <c r="VDP23" s="125"/>
      <c r="VDQ23" s="125"/>
      <c r="VDR23" s="125"/>
      <c r="VDS23" s="125"/>
      <c r="VDT23" s="125"/>
      <c r="VDU23" s="125"/>
      <c r="VDV23" s="125"/>
      <c r="VDW23" s="125"/>
      <c r="VDX23" s="125"/>
      <c r="VDY23" s="125"/>
      <c r="VDZ23" s="125"/>
      <c r="VEA23" s="125"/>
      <c r="VEB23" s="125"/>
      <c r="VEC23" s="125"/>
      <c r="VED23" s="125"/>
      <c r="VEE23" s="125"/>
      <c r="VEF23" s="125"/>
      <c r="VEG23" s="125"/>
      <c r="VEH23" s="125"/>
      <c r="VEI23" s="125"/>
      <c r="VEJ23" s="125"/>
      <c r="VEK23" s="125"/>
      <c r="VEL23" s="125"/>
      <c r="VEM23" s="125"/>
      <c r="VEN23" s="125"/>
      <c r="VEO23" s="125"/>
      <c r="VEP23" s="125"/>
      <c r="VEQ23" s="125"/>
      <c r="VER23" s="125"/>
      <c r="VES23" s="125"/>
      <c r="VET23" s="125"/>
      <c r="VEU23" s="125"/>
      <c r="VEV23" s="125"/>
      <c r="VEW23" s="125"/>
      <c r="VEX23" s="125"/>
      <c r="VEY23" s="125"/>
      <c r="VEZ23" s="125"/>
      <c r="VFA23" s="125"/>
      <c r="VFB23" s="125"/>
      <c r="VFC23" s="125"/>
      <c r="VFD23" s="125"/>
      <c r="VFE23" s="125"/>
      <c r="VFF23" s="125"/>
      <c r="VFG23" s="125"/>
      <c r="VFH23" s="125"/>
      <c r="VFI23" s="125"/>
      <c r="VFJ23" s="125"/>
      <c r="VFK23" s="125"/>
      <c r="VFL23" s="125"/>
      <c r="VFM23" s="125"/>
      <c r="VFN23" s="125"/>
      <c r="VFO23" s="125"/>
      <c r="VFP23" s="125"/>
      <c r="VFQ23" s="125"/>
      <c r="VFR23" s="125"/>
      <c r="VFS23" s="125"/>
      <c r="VFT23" s="125"/>
      <c r="VFU23" s="125"/>
      <c r="VFV23" s="125"/>
      <c r="VFW23" s="125"/>
      <c r="VFX23" s="125"/>
      <c r="VFY23" s="125"/>
      <c r="VFZ23" s="125"/>
      <c r="VGA23" s="125"/>
      <c r="VGB23" s="125"/>
      <c r="VGC23" s="125"/>
      <c r="VGD23" s="125"/>
      <c r="VGE23" s="125"/>
      <c r="VGF23" s="125"/>
      <c r="VGG23" s="125"/>
      <c r="VGH23" s="125"/>
      <c r="VGI23" s="125"/>
      <c r="VGJ23" s="125"/>
      <c r="VGK23" s="125"/>
      <c r="VGL23" s="125"/>
      <c r="VGM23" s="125"/>
      <c r="VGN23" s="125"/>
      <c r="VGO23" s="125"/>
      <c r="VGP23" s="125"/>
      <c r="VGQ23" s="125"/>
      <c r="VGR23" s="125"/>
      <c r="VGS23" s="125"/>
      <c r="VGT23" s="125"/>
      <c r="VGU23" s="125"/>
      <c r="VGV23" s="125"/>
      <c r="VGW23" s="125"/>
      <c r="VGX23" s="125"/>
      <c r="VGY23" s="125"/>
      <c r="VGZ23" s="125"/>
      <c r="VHA23" s="125"/>
      <c r="VHB23" s="125"/>
      <c r="VHC23" s="125"/>
      <c r="VHD23" s="125"/>
      <c r="VHE23" s="125"/>
      <c r="VHF23" s="125"/>
      <c r="VHG23" s="125"/>
      <c r="VHH23" s="125"/>
      <c r="VHI23" s="125"/>
      <c r="VHJ23" s="125"/>
      <c r="VHK23" s="125"/>
      <c r="VHL23" s="125"/>
      <c r="VHM23" s="125"/>
      <c r="VHN23" s="125"/>
      <c r="VHO23" s="125"/>
      <c r="VHP23" s="125"/>
      <c r="VHQ23" s="125"/>
      <c r="VHR23" s="125"/>
      <c r="VHS23" s="125"/>
      <c r="VHT23" s="125"/>
      <c r="VHU23" s="125"/>
      <c r="VHV23" s="125"/>
      <c r="VHW23" s="125"/>
      <c r="VHX23" s="125"/>
      <c r="VHY23" s="125"/>
      <c r="VHZ23" s="125"/>
      <c r="VIA23" s="125"/>
      <c r="VIB23" s="125"/>
      <c r="VIC23" s="125"/>
      <c r="VID23" s="125"/>
      <c r="VIE23" s="125"/>
      <c r="VIF23" s="125"/>
      <c r="VIG23" s="125"/>
      <c r="VIH23" s="125"/>
      <c r="VII23" s="125"/>
      <c r="VIJ23" s="125"/>
      <c r="VIK23" s="125"/>
      <c r="VIL23" s="125"/>
      <c r="VIM23" s="125"/>
      <c r="VIN23" s="125"/>
      <c r="VIO23" s="125"/>
      <c r="VIP23" s="125"/>
      <c r="VIQ23" s="125"/>
      <c r="VIR23" s="125"/>
      <c r="VIS23" s="125"/>
      <c r="VIT23" s="125"/>
      <c r="VIU23" s="125"/>
      <c r="VIV23" s="125"/>
      <c r="VIW23" s="125"/>
      <c r="VIX23" s="125"/>
      <c r="VIY23" s="125"/>
      <c r="VIZ23" s="125"/>
      <c r="VJA23" s="125"/>
      <c r="VJB23" s="125"/>
      <c r="VJC23" s="125"/>
      <c r="VJD23" s="125"/>
      <c r="VJE23" s="125"/>
      <c r="VJF23" s="125"/>
      <c r="VJG23" s="125"/>
      <c r="VJH23" s="125"/>
      <c r="VJI23" s="125"/>
      <c r="VJJ23" s="125"/>
      <c r="VJK23" s="125"/>
      <c r="VJL23" s="125"/>
      <c r="VJM23" s="125"/>
      <c r="VJN23" s="125"/>
      <c r="VJO23" s="125"/>
      <c r="VJP23" s="125"/>
      <c r="VJQ23" s="125"/>
      <c r="VJR23" s="125"/>
      <c r="VJS23" s="125"/>
      <c r="VJT23" s="125"/>
      <c r="VJU23" s="125"/>
      <c r="VJV23" s="125"/>
      <c r="VJW23" s="125"/>
      <c r="VJX23" s="125"/>
      <c r="VJY23" s="125"/>
      <c r="VJZ23" s="125"/>
      <c r="VKA23" s="125"/>
      <c r="VKB23" s="125"/>
      <c r="VKC23" s="125"/>
      <c r="VKD23" s="125"/>
      <c r="VKE23" s="125"/>
      <c r="VKF23" s="125"/>
      <c r="VKG23" s="125"/>
      <c r="VKH23" s="125"/>
      <c r="VKI23" s="125"/>
      <c r="VKJ23" s="125"/>
      <c r="VKK23" s="125"/>
      <c r="VKL23" s="125"/>
      <c r="VKM23" s="125"/>
      <c r="VKN23" s="125"/>
      <c r="VKO23" s="125"/>
      <c r="VKP23" s="125"/>
      <c r="VKQ23" s="125"/>
      <c r="VKR23" s="125"/>
      <c r="VKS23" s="125"/>
      <c r="VKT23" s="125"/>
      <c r="VKU23" s="125"/>
      <c r="VKV23" s="125"/>
      <c r="VKW23" s="125"/>
      <c r="VKX23" s="125"/>
      <c r="VKY23" s="125"/>
      <c r="VKZ23" s="125"/>
      <c r="VLA23" s="125"/>
      <c r="VLB23" s="125"/>
      <c r="VLC23" s="125"/>
      <c r="VLD23" s="125"/>
      <c r="VLE23" s="125"/>
      <c r="VLF23" s="125"/>
      <c r="VLG23" s="125"/>
      <c r="VLH23" s="125"/>
      <c r="VLI23" s="125"/>
      <c r="VLJ23" s="125"/>
      <c r="VLK23" s="125"/>
      <c r="VLL23" s="125"/>
      <c r="VLM23" s="125"/>
      <c r="VLN23" s="125"/>
      <c r="VLO23" s="125"/>
      <c r="VLP23" s="125"/>
      <c r="VLQ23" s="125"/>
      <c r="VLR23" s="125"/>
      <c r="VLS23" s="125"/>
      <c r="VLT23" s="125"/>
      <c r="VLU23" s="125"/>
      <c r="VLV23" s="125"/>
      <c r="VLW23" s="125"/>
      <c r="VLX23" s="125"/>
      <c r="VLY23" s="125"/>
      <c r="VLZ23" s="125"/>
      <c r="VMA23" s="125"/>
      <c r="VMB23" s="125"/>
      <c r="VMC23" s="125"/>
      <c r="VMD23" s="125"/>
      <c r="VME23" s="125"/>
      <c r="VMF23" s="125"/>
      <c r="VMG23" s="125"/>
      <c r="VMH23" s="125"/>
      <c r="VMI23" s="125"/>
      <c r="VMJ23" s="125"/>
      <c r="VMK23" s="125"/>
      <c r="VML23" s="125"/>
      <c r="VMM23" s="125"/>
      <c r="VMN23" s="125"/>
      <c r="VMO23" s="125"/>
      <c r="VMP23" s="125"/>
      <c r="VMQ23" s="125"/>
      <c r="VMR23" s="125"/>
      <c r="VMS23" s="125"/>
      <c r="VMT23" s="125"/>
      <c r="VMU23" s="125"/>
      <c r="VMV23" s="125"/>
      <c r="VMW23" s="125"/>
      <c r="VMX23" s="125"/>
      <c r="VMY23" s="125"/>
      <c r="VMZ23" s="125"/>
      <c r="VNA23" s="125"/>
      <c r="VNB23" s="125"/>
      <c r="VNC23" s="125"/>
      <c r="VND23" s="125"/>
      <c r="VNE23" s="125"/>
      <c r="VNF23" s="125"/>
      <c r="VNG23" s="125"/>
      <c r="VNH23" s="125"/>
      <c r="VNI23" s="125"/>
      <c r="VNJ23" s="125"/>
      <c r="VNK23" s="125"/>
      <c r="VNL23" s="125"/>
      <c r="VNM23" s="125"/>
      <c r="VNN23" s="125"/>
      <c r="VNO23" s="125"/>
      <c r="VNP23" s="125"/>
      <c r="VNQ23" s="125"/>
      <c r="VNR23" s="125"/>
      <c r="VNS23" s="125"/>
      <c r="VNT23" s="125"/>
      <c r="VNU23" s="125"/>
      <c r="VNV23" s="125"/>
      <c r="VNW23" s="125"/>
      <c r="VNX23" s="125"/>
      <c r="VNY23" s="125"/>
      <c r="VNZ23" s="125"/>
      <c r="VOA23" s="125"/>
      <c r="VOB23" s="125"/>
      <c r="VOC23" s="125"/>
      <c r="VOD23" s="125"/>
      <c r="VOE23" s="125"/>
      <c r="VOF23" s="125"/>
      <c r="VOG23" s="125"/>
      <c r="VOH23" s="125"/>
      <c r="VOI23" s="125"/>
      <c r="VOJ23" s="125"/>
      <c r="VOK23" s="125"/>
      <c r="VOL23" s="125"/>
      <c r="VOM23" s="125"/>
      <c r="VON23" s="125"/>
      <c r="VOO23" s="125"/>
      <c r="VOP23" s="125"/>
      <c r="VOQ23" s="125"/>
      <c r="VOR23" s="125"/>
      <c r="VOS23" s="125"/>
      <c r="VOT23" s="125"/>
      <c r="VOU23" s="125"/>
      <c r="VOV23" s="125"/>
      <c r="VOW23" s="125"/>
      <c r="VOX23" s="125"/>
      <c r="VOY23" s="125"/>
      <c r="VOZ23" s="125"/>
      <c r="VPA23" s="125"/>
      <c r="VPB23" s="125"/>
      <c r="VPC23" s="125"/>
      <c r="VPD23" s="125"/>
      <c r="VPE23" s="125"/>
      <c r="VPF23" s="125"/>
      <c r="VPG23" s="125"/>
      <c r="VPH23" s="125"/>
      <c r="VPI23" s="125"/>
      <c r="VPJ23" s="125"/>
      <c r="VPK23" s="125"/>
      <c r="VPL23" s="125"/>
      <c r="VPM23" s="125"/>
      <c r="VPN23" s="125"/>
      <c r="VPO23" s="125"/>
      <c r="VPP23" s="125"/>
      <c r="VPQ23" s="125"/>
      <c r="VPR23" s="125"/>
      <c r="VPS23" s="125"/>
      <c r="VPT23" s="125"/>
      <c r="VPU23" s="125"/>
      <c r="VPV23" s="125"/>
      <c r="VPW23" s="125"/>
      <c r="VPX23" s="125"/>
      <c r="VPY23" s="125"/>
      <c r="VPZ23" s="125"/>
      <c r="VQA23" s="125"/>
      <c r="VQB23" s="125"/>
      <c r="VQC23" s="125"/>
      <c r="VQD23" s="125"/>
      <c r="VQE23" s="125"/>
      <c r="VQF23" s="125"/>
      <c r="VQG23" s="125"/>
      <c r="VQH23" s="125"/>
      <c r="VQI23" s="125"/>
      <c r="VQJ23" s="125"/>
      <c r="VQK23" s="125"/>
      <c r="VQL23" s="125"/>
      <c r="VQM23" s="125"/>
      <c r="VQN23" s="125"/>
      <c r="VQO23" s="125"/>
      <c r="VQP23" s="125"/>
      <c r="VQQ23" s="125"/>
      <c r="VQR23" s="125"/>
      <c r="VQS23" s="125"/>
      <c r="VQT23" s="125"/>
      <c r="VQU23" s="125"/>
      <c r="VQV23" s="125"/>
      <c r="VQW23" s="125"/>
      <c r="VQX23" s="125"/>
      <c r="VQY23" s="125"/>
      <c r="VQZ23" s="125"/>
      <c r="VRA23" s="125"/>
      <c r="VRB23" s="125"/>
      <c r="VRC23" s="125"/>
      <c r="VRD23" s="125"/>
      <c r="VRE23" s="125"/>
      <c r="VRF23" s="125"/>
      <c r="VRG23" s="125"/>
      <c r="VRH23" s="125"/>
      <c r="VRI23" s="125"/>
      <c r="VRJ23" s="125"/>
      <c r="VRK23" s="125"/>
      <c r="VRL23" s="125"/>
      <c r="VRM23" s="125"/>
      <c r="VRN23" s="125"/>
      <c r="VRO23" s="125"/>
      <c r="VRP23" s="125"/>
      <c r="VRQ23" s="125"/>
      <c r="VRR23" s="125"/>
      <c r="VRS23" s="125"/>
      <c r="VRT23" s="125"/>
      <c r="VRU23" s="125"/>
      <c r="VRV23" s="125"/>
      <c r="VRW23" s="125"/>
      <c r="VRX23" s="125"/>
      <c r="VRY23" s="125"/>
      <c r="VRZ23" s="125"/>
      <c r="VSA23" s="125"/>
      <c r="VSB23" s="125"/>
      <c r="VSC23" s="125"/>
      <c r="VSD23" s="125"/>
      <c r="VSE23" s="125"/>
      <c r="VSF23" s="125"/>
      <c r="VSG23" s="125"/>
      <c r="VSH23" s="125"/>
      <c r="VSI23" s="125"/>
      <c r="VSJ23" s="125"/>
      <c r="VSK23" s="125"/>
      <c r="VSL23" s="125"/>
      <c r="VSM23" s="125"/>
      <c r="VSN23" s="125"/>
      <c r="VSO23" s="125"/>
      <c r="VSP23" s="125"/>
      <c r="VSQ23" s="125"/>
      <c r="VSR23" s="125"/>
      <c r="VSS23" s="125"/>
      <c r="VST23" s="125"/>
      <c r="VSU23" s="125"/>
      <c r="VSV23" s="125"/>
      <c r="VSW23" s="125"/>
      <c r="VSX23" s="125"/>
      <c r="VSY23" s="125"/>
      <c r="VSZ23" s="125"/>
      <c r="VTA23" s="125"/>
      <c r="VTB23" s="125"/>
      <c r="VTC23" s="125"/>
      <c r="VTD23" s="125"/>
      <c r="VTE23" s="125"/>
      <c r="VTF23" s="125"/>
      <c r="VTG23" s="125"/>
      <c r="VTH23" s="125"/>
      <c r="VTI23" s="125"/>
      <c r="VTJ23" s="125"/>
      <c r="VTK23" s="125"/>
      <c r="VTL23" s="125"/>
      <c r="VTM23" s="125"/>
      <c r="VTN23" s="125"/>
      <c r="VTO23" s="125"/>
      <c r="VTP23" s="125"/>
      <c r="VTQ23" s="125"/>
      <c r="VTR23" s="125"/>
      <c r="VTS23" s="125"/>
      <c r="VTT23" s="125"/>
      <c r="VTU23" s="125"/>
      <c r="VTV23" s="125"/>
      <c r="VTW23" s="125"/>
      <c r="VTX23" s="125"/>
      <c r="VTY23" s="125"/>
      <c r="VTZ23" s="125"/>
      <c r="VUA23" s="125"/>
      <c r="VUB23" s="125"/>
      <c r="VUC23" s="125"/>
      <c r="VUD23" s="125"/>
      <c r="VUE23" s="125"/>
      <c r="VUF23" s="125"/>
      <c r="VUG23" s="125"/>
      <c r="VUH23" s="125"/>
      <c r="VUI23" s="125"/>
      <c r="VUJ23" s="125"/>
      <c r="VUK23" s="125"/>
      <c r="VUL23" s="125"/>
      <c r="VUM23" s="125"/>
      <c r="VUN23" s="125"/>
      <c r="VUO23" s="125"/>
      <c r="VUP23" s="125"/>
      <c r="VUQ23" s="125"/>
      <c r="VUR23" s="125"/>
      <c r="VUS23" s="125"/>
      <c r="VUT23" s="125"/>
      <c r="VUU23" s="125"/>
      <c r="VUV23" s="125"/>
      <c r="VUW23" s="125"/>
      <c r="VUX23" s="125"/>
      <c r="VUY23" s="125"/>
      <c r="VUZ23" s="125"/>
      <c r="VVA23" s="125"/>
      <c r="VVB23" s="125"/>
      <c r="VVC23" s="125"/>
      <c r="VVD23" s="125"/>
      <c r="VVE23" s="125"/>
      <c r="VVF23" s="125"/>
      <c r="VVG23" s="125"/>
      <c r="VVH23" s="125"/>
      <c r="VVI23" s="125"/>
      <c r="VVJ23" s="125"/>
      <c r="VVK23" s="125"/>
      <c r="VVL23" s="125"/>
      <c r="VVM23" s="125"/>
      <c r="VVN23" s="125"/>
      <c r="VVO23" s="125"/>
      <c r="VVP23" s="125"/>
      <c r="VVQ23" s="125"/>
      <c r="VVR23" s="125"/>
      <c r="VVS23" s="125"/>
      <c r="VVT23" s="125"/>
      <c r="VVU23" s="125"/>
      <c r="VVV23" s="125"/>
      <c r="VVW23" s="125"/>
      <c r="VVX23" s="125"/>
      <c r="VVY23" s="125"/>
      <c r="VVZ23" s="125"/>
      <c r="VWA23" s="125"/>
      <c r="VWB23" s="125"/>
      <c r="VWC23" s="125"/>
      <c r="VWD23" s="125"/>
      <c r="VWE23" s="125"/>
      <c r="VWF23" s="125"/>
      <c r="VWG23" s="125"/>
      <c r="VWH23" s="125"/>
      <c r="VWI23" s="125"/>
      <c r="VWJ23" s="125"/>
      <c r="VWK23" s="125"/>
      <c r="VWL23" s="125"/>
      <c r="VWM23" s="125"/>
      <c r="VWN23" s="125"/>
      <c r="VWO23" s="125"/>
      <c r="VWP23" s="125"/>
      <c r="VWQ23" s="125"/>
      <c r="VWR23" s="125"/>
      <c r="VWS23" s="125"/>
      <c r="VWT23" s="125"/>
      <c r="VWU23" s="125"/>
      <c r="VWV23" s="125"/>
      <c r="VWW23" s="125"/>
      <c r="VWX23" s="125"/>
      <c r="VWY23" s="125"/>
      <c r="VWZ23" s="125"/>
      <c r="VXA23" s="125"/>
      <c r="VXB23" s="125"/>
      <c r="VXC23" s="125"/>
      <c r="VXD23" s="125"/>
      <c r="VXE23" s="125"/>
      <c r="VXF23" s="125"/>
      <c r="VXG23" s="125"/>
      <c r="VXH23" s="125"/>
      <c r="VXI23" s="125"/>
      <c r="VXJ23" s="125"/>
      <c r="VXK23" s="125"/>
      <c r="VXL23" s="125"/>
      <c r="VXM23" s="125"/>
      <c r="VXN23" s="125"/>
      <c r="VXO23" s="125"/>
      <c r="VXP23" s="125"/>
      <c r="VXQ23" s="125"/>
      <c r="VXR23" s="125"/>
      <c r="VXS23" s="125"/>
      <c r="VXT23" s="125"/>
      <c r="VXU23" s="125"/>
      <c r="VXV23" s="125"/>
      <c r="VXW23" s="125"/>
      <c r="VXX23" s="125"/>
      <c r="VXY23" s="125"/>
      <c r="VXZ23" s="125"/>
      <c r="VYA23" s="125"/>
      <c r="VYB23" s="125"/>
      <c r="VYC23" s="125"/>
      <c r="VYD23" s="125"/>
      <c r="VYE23" s="125"/>
      <c r="VYF23" s="125"/>
      <c r="VYG23" s="125"/>
      <c r="VYH23" s="125"/>
      <c r="VYI23" s="125"/>
      <c r="VYJ23" s="125"/>
      <c r="VYK23" s="125"/>
      <c r="VYL23" s="125"/>
      <c r="VYM23" s="125"/>
      <c r="VYN23" s="125"/>
      <c r="VYO23" s="125"/>
      <c r="VYP23" s="125"/>
      <c r="VYQ23" s="125"/>
      <c r="VYR23" s="125"/>
      <c r="VYS23" s="125"/>
      <c r="VYT23" s="125"/>
      <c r="VYU23" s="125"/>
      <c r="VYV23" s="125"/>
      <c r="VYW23" s="125"/>
      <c r="VYX23" s="125"/>
      <c r="VYY23" s="125"/>
      <c r="VYZ23" s="125"/>
      <c r="VZA23" s="125"/>
      <c r="VZB23" s="125"/>
      <c r="VZC23" s="125"/>
      <c r="VZD23" s="125"/>
      <c r="VZE23" s="125"/>
      <c r="VZF23" s="125"/>
      <c r="VZG23" s="125"/>
      <c r="VZH23" s="125"/>
      <c r="VZI23" s="125"/>
      <c r="VZJ23" s="125"/>
      <c r="VZK23" s="125"/>
      <c r="VZL23" s="125"/>
      <c r="VZM23" s="125"/>
      <c r="VZN23" s="125"/>
      <c r="VZO23" s="125"/>
      <c r="VZP23" s="125"/>
      <c r="VZQ23" s="125"/>
      <c r="VZR23" s="125"/>
      <c r="VZS23" s="125"/>
      <c r="VZT23" s="125"/>
      <c r="VZU23" s="125"/>
      <c r="VZV23" s="125"/>
      <c r="VZW23" s="125"/>
      <c r="VZX23" s="125"/>
      <c r="VZY23" s="125"/>
      <c r="VZZ23" s="125"/>
      <c r="WAA23" s="125"/>
      <c r="WAB23" s="125"/>
      <c r="WAC23" s="125"/>
      <c r="WAD23" s="125"/>
      <c r="WAE23" s="125"/>
      <c r="WAF23" s="125"/>
      <c r="WAG23" s="125"/>
      <c r="WAH23" s="125"/>
      <c r="WAI23" s="125"/>
      <c r="WAJ23" s="125"/>
      <c r="WAK23" s="125"/>
      <c r="WAL23" s="125"/>
      <c r="WAM23" s="125"/>
      <c r="WAN23" s="125"/>
      <c r="WAO23" s="125"/>
      <c r="WAP23" s="125"/>
      <c r="WAQ23" s="125"/>
      <c r="WAR23" s="125"/>
      <c r="WAS23" s="125"/>
      <c r="WAT23" s="125"/>
      <c r="WAU23" s="125"/>
      <c r="WAV23" s="125"/>
      <c r="WAW23" s="125"/>
      <c r="WAX23" s="125"/>
      <c r="WAY23" s="125"/>
      <c r="WAZ23" s="125"/>
      <c r="WBA23" s="125"/>
      <c r="WBB23" s="125"/>
      <c r="WBC23" s="125"/>
      <c r="WBD23" s="125"/>
      <c r="WBE23" s="125"/>
      <c r="WBF23" s="125"/>
      <c r="WBG23" s="125"/>
      <c r="WBH23" s="125"/>
      <c r="WBI23" s="125"/>
      <c r="WBJ23" s="125"/>
      <c r="WBK23" s="125"/>
      <c r="WBL23" s="125"/>
      <c r="WBM23" s="125"/>
      <c r="WBN23" s="125"/>
      <c r="WBO23" s="125"/>
      <c r="WBP23" s="125"/>
      <c r="WBQ23" s="125"/>
      <c r="WBR23" s="125"/>
      <c r="WBS23" s="125"/>
      <c r="WBT23" s="125"/>
      <c r="WBU23" s="125"/>
      <c r="WBV23" s="125"/>
      <c r="WBW23" s="125"/>
      <c r="WBX23" s="125"/>
      <c r="WBY23" s="125"/>
      <c r="WBZ23" s="125"/>
      <c r="WCA23" s="125"/>
      <c r="WCB23" s="125"/>
      <c r="WCC23" s="125"/>
      <c r="WCD23" s="125"/>
      <c r="WCE23" s="125"/>
      <c r="WCF23" s="125"/>
      <c r="WCG23" s="125"/>
      <c r="WCH23" s="125"/>
      <c r="WCI23" s="125"/>
      <c r="WCJ23" s="125"/>
      <c r="WCK23" s="125"/>
      <c r="WCL23" s="125"/>
      <c r="WCM23" s="125"/>
      <c r="WCN23" s="125"/>
      <c r="WCO23" s="125"/>
      <c r="WCP23" s="125"/>
      <c r="WCQ23" s="125"/>
      <c r="WCR23" s="125"/>
      <c r="WCS23" s="125"/>
      <c r="WCT23" s="125"/>
      <c r="WCU23" s="125"/>
      <c r="WCV23" s="125"/>
      <c r="WCW23" s="125"/>
      <c r="WCX23" s="125"/>
      <c r="WCY23" s="125"/>
      <c r="WCZ23" s="125"/>
      <c r="WDA23" s="125"/>
      <c r="WDB23" s="125"/>
      <c r="WDC23" s="125"/>
      <c r="WDD23" s="125"/>
      <c r="WDE23" s="125"/>
      <c r="WDF23" s="125"/>
      <c r="WDG23" s="125"/>
      <c r="WDH23" s="125"/>
      <c r="WDI23" s="125"/>
      <c r="WDJ23" s="125"/>
      <c r="WDK23" s="125"/>
      <c r="WDL23" s="125"/>
      <c r="WDM23" s="125"/>
      <c r="WDN23" s="125"/>
      <c r="WDO23" s="125"/>
      <c r="WDP23" s="125"/>
      <c r="WDQ23" s="125"/>
      <c r="WDR23" s="125"/>
      <c r="WDS23" s="125"/>
      <c r="WDT23" s="125"/>
      <c r="WDU23" s="125"/>
      <c r="WDV23" s="125"/>
      <c r="WDW23" s="125"/>
      <c r="WDX23" s="125"/>
      <c r="WDY23" s="125"/>
      <c r="WDZ23" s="125"/>
      <c r="WEA23" s="125"/>
      <c r="WEB23" s="125"/>
      <c r="WEC23" s="125"/>
      <c r="WED23" s="125"/>
      <c r="WEE23" s="125"/>
      <c r="WEF23" s="125"/>
      <c r="WEG23" s="125"/>
      <c r="WEH23" s="125"/>
      <c r="WEI23" s="125"/>
      <c r="WEJ23" s="125"/>
      <c r="WEK23" s="125"/>
      <c r="WEL23" s="125"/>
      <c r="WEM23" s="125"/>
      <c r="WEN23" s="125"/>
      <c r="WEO23" s="125"/>
      <c r="WEP23" s="125"/>
      <c r="WEQ23" s="125"/>
      <c r="WER23" s="125"/>
      <c r="WES23" s="125"/>
      <c r="WET23" s="125"/>
      <c r="WEU23" s="125"/>
      <c r="WEV23" s="125"/>
      <c r="WEW23" s="125"/>
      <c r="WEX23" s="125"/>
      <c r="WEY23" s="125"/>
      <c r="WEZ23" s="125"/>
      <c r="WFA23" s="125"/>
      <c r="WFB23" s="125"/>
      <c r="WFC23" s="125"/>
      <c r="WFD23" s="125"/>
      <c r="WFE23" s="125"/>
      <c r="WFF23" s="125"/>
      <c r="WFG23" s="125"/>
      <c r="WFH23" s="125"/>
      <c r="WFI23" s="125"/>
      <c r="WFJ23" s="125"/>
      <c r="WFK23" s="125"/>
      <c r="WFL23" s="125"/>
      <c r="WFM23" s="125"/>
      <c r="WFN23" s="125"/>
      <c r="WFO23" s="125"/>
      <c r="WFP23" s="125"/>
      <c r="WFQ23" s="125"/>
      <c r="WFR23" s="125"/>
      <c r="WFS23" s="125"/>
      <c r="WFT23" s="125"/>
      <c r="WFU23" s="125"/>
      <c r="WFV23" s="125"/>
      <c r="WFW23" s="125"/>
      <c r="WFX23" s="125"/>
      <c r="WFY23" s="125"/>
      <c r="WFZ23" s="125"/>
      <c r="WGA23" s="125"/>
      <c r="WGB23" s="125"/>
      <c r="WGC23" s="125"/>
      <c r="WGD23" s="125"/>
      <c r="WGE23" s="125"/>
      <c r="WGF23" s="125"/>
      <c r="WGG23" s="125"/>
      <c r="WGH23" s="125"/>
      <c r="WGI23" s="125"/>
      <c r="WGJ23" s="125"/>
      <c r="WGK23" s="125"/>
      <c r="WGL23" s="125"/>
      <c r="WGM23" s="125"/>
      <c r="WGN23" s="125"/>
      <c r="WGO23" s="125"/>
      <c r="WGP23" s="125"/>
      <c r="WGQ23" s="125"/>
      <c r="WGR23" s="125"/>
      <c r="WGS23" s="125"/>
      <c r="WGT23" s="125"/>
      <c r="WGU23" s="125"/>
      <c r="WGV23" s="125"/>
      <c r="WGW23" s="125"/>
      <c r="WGX23" s="125"/>
      <c r="WGY23" s="125"/>
      <c r="WGZ23" s="125"/>
      <c r="WHA23" s="125"/>
      <c r="WHB23" s="125"/>
      <c r="WHC23" s="125"/>
      <c r="WHD23" s="125"/>
      <c r="WHE23" s="125"/>
      <c r="WHF23" s="125"/>
      <c r="WHG23" s="125"/>
      <c r="WHH23" s="125"/>
      <c r="WHI23" s="125"/>
      <c r="WHJ23" s="125"/>
      <c r="WHK23" s="125"/>
      <c r="WHL23" s="125"/>
      <c r="WHM23" s="125"/>
      <c r="WHN23" s="125"/>
      <c r="WHO23" s="125"/>
      <c r="WHP23" s="125"/>
      <c r="WHQ23" s="125"/>
      <c r="WHR23" s="125"/>
      <c r="WHS23" s="125"/>
      <c r="WHT23" s="125"/>
      <c r="WHU23" s="125"/>
      <c r="WHV23" s="125"/>
      <c r="WHW23" s="125"/>
      <c r="WHX23" s="125"/>
      <c r="WHY23" s="125"/>
      <c r="WHZ23" s="125"/>
      <c r="WIA23" s="125"/>
      <c r="WIB23" s="125"/>
      <c r="WIC23" s="125"/>
      <c r="WID23" s="125"/>
      <c r="WIE23" s="125"/>
      <c r="WIF23" s="125"/>
      <c r="WIG23" s="125"/>
      <c r="WIH23" s="125"/>
      <c r="WII23" s="125"/>
      <c r="WIJ23" s="125"/>
      <c r="WIK23" s="125"/>
      <c r="WIL23" s="125"/>
      <c r="WIM23" s="125"/>
      <c r="WIN23" s="125"/>
      <c r="WIO23" s="125"/>
      <c r="WIP23" s="125"/>
      <c r="WIQ23" s="125"/>
      <c r="WIR23" s="125"/>
      <c r="WIS23" s="125"/>
      <c r="WIT23" s="125"/>
      <c r="WIU23" s="125"/>
      <c r="WIV23" s="125"/>
      <c r="WIW23" s="125"/>
      <c r="WIX23" s="125"/>
      <c r="WIY23" s="125"/>
      <c r="WIZ23" s="125"/>
      <c r="WJA23" s="125"/>
      <c r="WJB23" s="125"/>
      <c r="WJC23" s="125"/>
      <c r="WJD23" s="125"/>
      <c r="WJE23" s="125"/>
      <c r="WJF23" s="125"/>
      <c r="WJG23" s="125"/>
      <c r="WJH23" s="125"/>
      <c r="WJI23" s="125"/>
      <c r="WJJ23" s="125"/>
      <c r="WJK23" s="125"/>
      <c r="WJL23" s="125"/>
      <c r="WJM23" s="125"/>
      <c r="WJN23" s="125"/>
      <c r="WJO23" s="125"/>
      <c r="WJP23" s="125"/>
      <c r="WJQ23" s="125"/>
      <c r="WJR23" s="125"/>
      <c r="WJS23" s="125"/>
      <c r="WJT23" s="125"/>
      <c r="WJU23" s="125"/>
      <c r="WJV23" s="125"/>
      <c r="WJW23" s="125"/>
      <c r="WJX23" s="125"/>
      <c r="WJY23" s="125"/>
      <c r="WJZ23" s="125"/>
      <c r="WKA23" s="125"/>
      <c r="WKB23" s="125"/>
      <c r="WKC23" s="125"/>
      <c r="WKD23" s="125"/>
      <c r="WKE23" s="125"/>
      <c r="WKF23" s="125"/>
      <c r="WKG23" s="125"/>
      <c r="WKH23" s="125"/>
      <c r="WKI23" s="125"/>
      <c r="WKJ23" s="125"/>
      <c r="WKK23" s="125"/>
      <c r="WKL23" s="125"/>
      <c r="WKM23" s="125"/>
      <c r="WKN23" s="125"/>
      <c r="WKO23" s="125"/>
      <c r="WKP23" s="125"/>
      <c r="WKQ23" s="125"/>
      <c r="WKR23" s="125"/>
      <c r="WKS23" s="125"/>
      <c r="WKT23" s="125"/>
      <c r="WKU23" s="125"/>
      <c r="WKV23" s="125"/>
      <c r="WKW23" s="125"/>
      <c r="WKX23" s="125"/>
      <c r="WKY23" s="125"/>
      <c r="WKZ23" s="125"/>
      <c r="WLA23" s="125"/>
      <c r="WLB23" s="125"/>
      <c r="WLC23" s="125"/>
      <c r="WLD23" s="125"/>
      <c r="WLE23" s="125"/>
      <c r="WLF23" s="125"/>
      <c r="WLG23" s="125"/>
      <c r="WLH23" s="125"/>
      <c r="WLI23" s="125"/>
      <c r="WLJ23" s="125"/>
      <c r="WLK23" s="125"/>
      <c r="WLL23" s="125"/>
      <c r="WLM23" s="125"/>
      <c r="WLN23" s="125"/>
      <c r="WLO23" s="125"/>
      <c r="WLP23" s="125"/>
      <c r="WLQ23" s="125"/>
      <c r="WLR23" s="125"/>
      <c r="WLS23" s="125"/>
      <c r="WLT23" s="125"/>
      <c r="WLU23" s="125"/>
      <c r="WLV23" s="125"/>
      <c r="WLW23" s="125"/>
      <c r="WLX23" s="125"/>
      <c r="WLY23" s="125"/>
      <c r="WLZ23" s="125"/>
      <c r="WMA23" s="125"/>
      <c r="WMB23" s="125"/>
      <c r="WMC23" s="125"/>
      <c r="WMD23" s="125"/>
      <c r="WME23" s="125"/>
      <c r="WMF23" s="125"/>
      <c r="WMG23" s="125"/>
      <c r="WMH23" s="125"/>
      <c r="WMI23" s="125"/>
      <c r="WMJ23" s="125"/>
      <c r="WMK23" s="125"/>
      <c r="WML23" s="125"/>
      <c r="WMM23" s="125"/>
      <c r="WMN23" s="125"/>
      <c r="WMO23" s="125"/>
      <c r="WMP23" s="125"/>
      <c r="WMQ23" s="125"/>
      <c r="WMR23" s="125"/>
      <c r="WMS23" s="125"/>
      <c r="WMT23" s="125"/>
      <c r="WMU23" s="125"/>
      <c r="WMV23" s="125"/>
      <c r="WMW23" s="125"/>
      <c r="WMX23" s="125"/>
      <c r="WMY23" s="125"/>
      <c r="WMZ23" s="125"/>
      <c r="WNA23" s="125"/>
      <c r="WNB23" s="125"/>
      <c r="WNC23" s="125"/>
      <c r="WND23" s="125"/>
      <c r="WNE23" s="125"/>
      <c r="WNF23" s="125"/>
      <c r="WNG23" s="125"/>
      <c r="WNH23" s="125"/>
      <c r="WNI23" s="125"/>
      <c r="WNJ23" s="125"/>
      <c r="WNK23" s="125"/>
      <c r="WNL23" s="125"/>
      <c r="WNM23" s="125"/>
      <c r="WNN23" s="125"/>
      <c r="WNO23" s="125"/>
      <c r="WNP23" s="125"/>
      <c r="WNQ23" s="125"/>
      <c r="WNR23" s="125"/>
      <c r="WNS23" s="125"/>
      <c r="WNT23" s="125"/>
      <c r="WNU23" s="125"/>
      <c r="WNV23" s="125"/>
      <c r="WNW23" s="125"/>
      <c r="WNX23" s="125"/>
      <c r="WNY23" s="125"/>
      <c r="WNZ23" s="125"/>
      <c r="WOA23" s="125"/>
      <c r="WOB23" s="125"/>
      <c r="WOC23" s="125"/>
      <c r="WOD23" s="125"/>
      <c r="WOE23" s="125"/>
      <c r="WOF23" s="125"/>
      <c r="WOG23" s="125"/>
      <c r="WOH23" s="125"/>
      <c r="WOI23" s="125"/>
      <c r="WOJ23" s="125"/>
      <c r="WOK23" s="125"/>
      <c r="WOL23" s="125"/>
      <c r="WOM23" s="125"/>
      <c r="WON23" s="125"/>
      <c r="WOO23" s="125"/>
      <c r="WOP23" s="125"/>
      <c r="WOQ23" s="125"/>
      <c r="WOR23" s="125"/>
      <c r="WOS23" s="125"/>
      <c r="WOT23" s="125"/>
      <c r="WOU23" s="125"/>
      <c r="WOV23" s="125"/>
      <c r="WOW23" s="125"/>
      <c r="WOX23" s="125"/>
      <c r="WOY23" s="125"/>
      <c r="WOZ23" s="125"/>
      <c r="WPA23" s="125"/>
      <c r="WPB23" s="125"/>
      <c r="WPC23" s="125"/>
      <c r="WPD23" s="125"/>
      <c r="WPE23" s="125"/>
      <c r="WPF23" s="125"/>
      <c r="WPG23" s="125"/>
      <c r="WPH23" s="125"/>
      <c r="WPI23" s="125"/>
      <c r="WPJ23" s="125"/>
      <c r="WPK23" s="125"/>
      <c r="WPL23" s="125"/>
      <c r="WPM23" s="125"/>
      <c r="WPN23" s="125"/>
      <c r="WPO23" s="125"/>
      <c r="WPP23" s="125"/>
      <c r="WPQ23" s="125"/>
      <c r="WPR23" s="125"/>
      <c r="WPS23" s="125"/>
      <c r="WPT23" s="125"/>
      <c r="WPU23" s="125"/>
      <c r="WPV23" s="125"/>
      <c r="WPW23" s="125"/>
      <c r="WPX23" s="125"/>
      <c r="WPY23" s="125"/>
      <c r="WPZ23" s="125"/>
      <c r="WQA23" s="125"/>
      <c r="WQB23" s="125"/>
      <c r="WQC23" s="125"/>
      <c r="WQD23" s="125"/>
      <c r="WQE23" s="125"/>
      <c r="WQF23" s="125"/>
      <c r="WQG23" s="125"/>
      <c r="WQH23" s="125"/>
      <c r="WQI23" s="125"/>
      <c r="WQJ23" s="125"/>
      <c r="WQK23" s="125"/>
      <c r="WQL23" s="125"/>
      <c r="WQM23" s="125"/>
      <c r="WQN23" s="125"/>
      <c r="WQO23" s="125"/>
      <c r="WQP23" s="125"/>
      <c r="WQQ23" s="125"/>
      <c r="WQR23" s="125"/>
      <c r="WQS23" s="125"/>
      <c r="WQT23" s="125"/>
      <c r="WQU23" s="125"/>
      <c r="WQV23" s="125"/>
      <c r="WQW23" s="125"/>
      <c r="WQX23" s="125"/>
      <c r="WQY23" s="125"/>
      <c r="WQZ23" s="125"/>
      <c r="WRA23" s="125"/>
      <c r="WRB23" s="125"/>
      <c r="WRC23" s="125"/>
      <c r="WRD23" s="125"/>
      <c r="WRE23" s="125"/>
      <c r="WRF23" s="125"/>
      <c r="WRG23" s="125"/>
      <c r="WRH23" s="125"/>
      <c r="WRI23" s="125"/>
      <c r="WRJ23" s="125"/>
      <c r="WRK23" s="125"/>
      <c r="WRL23" s="125"/>
      <c r="WRM23" s="125"/>
      <c r="WRN23" s="125"/>
      <c r="WRO23" s="125"/>
      <c r="WRP23" s="125"/>
      <c r="WRQ23" s="125"/>
      <c r="WRR23" s="125"/>
      <c r="WRS23" s="125"/>
      <c r="WRT23" s="125"/>
      <c r="WRU23" s="125"/>
      <c r="WRV23" s="125"/>
      <c r="WRW23" s="125"/>
      <c r="WRX23" s="125"/>
      <c r="WRY23" s="125"/>
      <c r="WRZ23" s="125"/>
      <c r="WSA23" s="125"/>
      <c r="WSB23" s="125"/>
      <c r="WSC23" s="125"/>
      <c r="WSD23" s="125"/>
      <c r="WSE23" s="125"/>
      <c r="WSF23" s="125"/>
      <c r="WSG23" s="125"/>
      <c r="WSH23" s="125"/>
      <c r="WSI23" s="125"/>
      <c r="WSJ23" s="125"/>
      <c r="WSK23" s="125"/>
      <c r="WSL23" s="125"/>
      <c r="WSM23" s="125"/>
      <c r="WSN23" s="125"/>
      <c r="WSO23" s="125"/>
      <c r="WSP23" s="125"/>
      <c r="WSQ23" s="125"/>
      <c r="WSR23" s="125"/>
      <c r="WSS23" s="125"/>
      <c r="WST23" s="125"/>
      <c r="WSU23" s="125"/>
      <c r="WSV23" s="125"/>
      <c r="WSW23" s="125"/>
      <c r="WSX23" s="125"/>
      <c r="WSY23" s="125"/>
      <c r="WSZ23" s="125"/>
      <c r="WTA23" s="125"/>
      <c r="WTB23" s="125"/>
      <c r="WTC23" s="125"/>
      <c r="WTD23" s="125"/>
      <c r="WTE23" s="125"/>
      <c r="WTF23" s="125"/>
      <c r="WTG23" s="125"/>
      <c r="WTH23" s="125"/>
      <c r="WTI23" s="125"/>
      <c r="WTJ23" s="125"/>
      <c r="WTK23" s="125"/>
      <c r="WTL23" s="125"/>
      <c r="WTM23" s="125"/>
      <c r="WTN23" s="125"/>
      <c r="WTO23" s="125"/>
      <c r="WTP23" s="125"/>
      <c r="WTQ23" s="125"/>
      <c r="WTR23" s="125"/>
      <c r="WTS23" s="125"/>
      <c r="WTT23" s="125"/>
      <c r="WTU23" s="125"/>
      <c r="WTV23" s="125"/>
      <c r="WTW23" s="125"/>
      <c r="WTX23" s="125"/>
      <c r="WTY23" s="125"/>
      <c r="WTZ23" s="125"/>
      <c r="WUA23" s="125"/>
      <c r="WUB23" s="125"/>
      <c r="WUC23" s="125"/>
      <c r="WUD23" s="125"/>
      <c r="WUE23" s="125"/>
      <c r="WUF23" s="125"/>
      <c r="WUG23" s="125"/>
      <c r="WUH23" s="125"/>
      <c r="WUI23" s="125"/>
      <c r="WUJ23" s="125"/>
      <c r="WUK23" s="125"/>
      <c r="WUL23" s="125"/>
      <c r="WUM23" s="125"/>
      <c r="WUN23" s="125"/>
      <c r="WUO23" s="125"/>
      <c r="WUP23" s="125"/>
      <c r="WUQ23" s="125"/>
      <c r="WUR23" s="125"/>
      <c r="WUS23" s="125"/>
      <c r="WUT23" s="125"/>
      <c r="WUU23" s="125"/>
      <c r="WUV23" s="125"/>
      <c r="WUW23" s="125"/>
      <c r="WUX23" s="125"/>
      <c r="WUY23" s="125"/>
      <c r="WUZ23" s="125"/>
      <c r="WVA23" s="125"/>
      <c r="WVB23" s="125"/>
      <c r="WVC23" s="125"/>
      <c r="WVD23" s="125"/>
      <c r="WVE23" s="125"/>
      <c r="WVF23" s="125"/>
      <c r="WVG23" s="125"/>
      <c r="WVH23" s="125"/>
      <c r="WVI23" s="125"/>
      <c r="WVJ23" s="125"/>
      <c r="WVK23" s="125"/>
      <c r="WVL23" s="125"/>
      <c r="WVM23" s="125"/>
      <c r="WVN23" s="125"/>
      <c r="WVO23" s="125"/>
      <c r="WVP23" s="125"/>
      <c r="WVQ23" s="125"/>
      <c r="WVR23" s="125"/>
      <c r="WVS23" s="125"/>
      <c r="WVT23" s="125"/>
      <c r="WVU23" s="125"/>
      <c r="WVV23" s="125"/>
      <c r="WVW23" s="125"/>
      <c r="WVX23" s="125"/>
      <c r="WVY23" s="125"/>
      <c r="WVZ23" s="125"/>
      <c r="WWA23" s="125"/>
      <c r="WWB23" s="125"/>
      <c r="WWC23" s="125"/>
      <c r="WWD23" s="125"/>
      <c r="WWE23" s="125"/>
      <c r="WWF23" s="125"/>
      <c r="WWG23" s="125"/>
      <c r="WWH23" s="125"/>
      <c r="WWI23" s="125"/>
      <c r="WWJ23" s="125"/>
      <c r="WWK23" s="125"/>
      <c r="WWL23" s="125"/>
      <c r="WWM23" s="125"/>
      <c r="WWN23" s="125"/>
      <c r="WWO23" s="125"/>
      <c r="WWP23" s="125"/>
      <c r="WWQ23" s="125"/>
      <c r="WWR23" s="125"/>
      <c r="WWS23" s="125"/>
      <c r="WWT23" s="125"/>
      <c r="WWU23" s="125"/>
      <c r="WWV23" s="125"/>
      <c r="WWW23" s="125"/>
      <c r="WWX23" s="125"/>
      <c r="WWY23" s="125"/>
      <c r="WWZ23" s="125"/>
      <c r="WXA23" s="125"/>
      <c r="WXB23" s="125"/>
      <c r="WXC23" s="125"/>
      <c r="WXD23" s="125"/>
      <c r="WXE23" s="125"/>
      <c r="WXF23" s="125"/>
      <c r="WXG23" s="125"/>
      <c r="WXH23" s="125"/>
      <c r="WXI23" s="125"/>
      <c r="WXJ23" s="125"/>
      <c r="WXK23" s="125"/>
      <c r="WXL23" s="125"/>
      <c r="WXM23" s="125"/>
      <c r="WXN23" s="125"/>
      <c r="WXO23" s="125"/>
      <c r="WXP23" s="125"/>
      <c r="WXQ23" s="125"/>
      <c r="WXR23" s="125"/>
      <c r="WXS23" s="125"/>
      <c r="WXT23" s="125"/>
      <c r="WXU23" s="125"/>
      <c r="WXV23" s="125"/>
      <c r="WXW23" s="125"/>
      <c r="WXX23" s="125"/>
      <c r="WXY23" s="125"/>
      <c r="WXZ23" s="125"/>
      <c r="WYA23" s="125"/>
      <c r="WYB23" s="125"/>
      <c r="WYC23" s="125"/>
      <c r="WYD23" s="125"/>
      <c r="WYE23" s="125"/>
      <c r="WYF23" s="125"/>
      <c r="WYG23" s="125"/>
      <c r="WYH23" s="125"/>
      <c r="WYI23" s="125"/>
      <c r="WYJ23" s="125"/>
      <c r="WYK23" s="125"/>
      <c r="WYL23" s="125"/>
      <c r="WYM23" s="125"/>
      <c r="WYN23" s="125"/>
      <c r="WYO23" s="125"/>
      <c r="WYP23" s="125"/>
      <c r="WYQ23" s="125"/>
      <c r="WYR23" s="125"/>
      <c r="WYS23" s="125"/>
      <c r="WYT23" s="125"/>
      <c r="WYU23" s="125"/>
      <c r="WYV23" s="125"/>
      <c r="WYW23" s="125"/>
      <c r="WYX23" s="125"/>
      <c r="WYY23" s="125"/>
      <c r="WYZ23" s="125"/>
      <c r="WZA23" s="125"/>
      <c r="WZB23" s="125"/>
      <c r="WZC23" s="125"/>
      <c r="WZD23" s="125"/>
      <c r="WZE23" s="125"/>
      <c r="WZF23" s="125"/>
      <c r="WZG23" s="125"/>
      <c r="WZH23" s="125"/>
      <c r="WZI23" s="125"/>
      <c r="WZJ23" s="125"/>
      <c r="WZK23" s="125"/>
      <c r="WZL23" s="125"/>
      <c r="WZM23" s="125"/>
      <c r="WZN23" s="125"/>
      <c r="WZO23" s="125"/>
      <c r="WZP23" s="125"/>
      <c r="WZQ23" s="125"/>
      <c r="WZR23" s="125"/>
      <c r="WZS23" s="125"/>
      <c r="WZT23" s="125"/>
      <c r="WZU23" s="125"/>
      <c r="WZV23" s="125"/>
      <c r="WZW23" s="125"/>
      <c r="WZX23" s="125"/>
      <c r="WZY23" s="125"/>
      <c r="WZZ23" s="125"/>
      <c r="XAA23" s="125"/>
      <c r="XAB23" s="125"/>
      <c r="XAC23" s="125"/>
      <c r="XAD23" s="125"/>
      <c r="XAE23" s="125"/>
      <c r="XAF23" s="125"/>
      <c r="XAG23" s="125"/>
      <c r="XAH23" s="125"/>
      <c r="XAI23" s="125"/>
      <c r="XAJ23" s="125"/>
      <c r="XAK23" s="125"/>
      <c r="XAL23" s="125"/>
      <c r="XAM23" s="125"/>
      <c r="XAN23" s="125"/>
      <c r="XAO23" s="125"/>
      <c r="XAP23" s="125"/>
      <c r="XAQ23" s="125"/>
      <c r="XAR23" s="125"/>
      <c r="XAS23" s="125"/>
      <c r="XAT23" s="125"/>
      <c r="XAU23" s="125"/>
      <c r="XAV23" s="125"/>
      <c r="XAW23" s="125"/>
      <c r="XAX23" s="125"/>
      <c r="XAY23" s="125"/>
      <c r="XAZ23" s="125"/>
      <c r="XBA23" s="125"/>
      <c r="XBB23" s="125"/>
      <c r="XBC23" s="125"/>
      <c r="XBD23" s="125"/>
      <c r="XBE23" s="125"/>
      <c r="XBF23" s="125"/>
      <c r="XBG23" s="125"/>
      <c r="XBH23" s="125"/>
      <c r="XBI23" s="125"/>
      <c r="XBJ23" s="125"/>
      <c r="XBK23" s="125"/>
      <c r="XBL23" s="125"/>
      <c r="XBM23" s="125"/>
      <c r="XBN23" s="125"/>
      <c r="XBO23" s="125"/>
      <c r="XBP23" s="125"/>
      <c r="XBQ23" s="125"/>
      <c r="XBR23" s="125"/>
      <c r="XBS23" s="125"/>
      <c r="XBT23" s="125"/>
      <c r="XBU23" s="125"/>
      <c r="XBV23" s="125"/>
      <c r="XBW23" s="125"/>
      <c r="XBX23" s="125"/>
      <c r="XBY23" s="125"/>
      <c r="XBZ23" s="125"/>
      <c r="XCA23" s="125"/>
      <c r="XCB23" s="125"/>
      <c r="XCC23" s="125"/>
      <c r="XCD23" s="125"/>
      <c r="XCE23" s="125"/>
      <c r="XCF23" s="125"/>
      <c r="XCG23" s="125"/>
      <c r="XCH23" s="125"/>
      <c r="XCI23" s="125"/>
      <c r="XCJ23" s="125"/>
      <c r="XCK23" s="125"/>
      <c r="XCL23" s="125"/>
      <c r="XCM23" s="125"/>
      <c r="XCN23" s="125"/>
      <c r="XCO23" s="125"/>
      <c r="XCP23" s="125"/>
      <c r="XCQ23" s="125"/>
      <c r="XCR23" s="125"/>
      <c r="XCS23" s="125"/>
      <c r="XCT23" s="125"/>
      <c r="XCU23" s="125"/>
      <c r="XCV23" s="125"/>
      <c r="XCW23" s="125"/>
      <c r="XCX23" s="125"/>
      <c r="XCY23" s="125"/>
      <c r="XCZ23" s="125"/>
      <c r="XDA23" s="125"/>
      <c r="XDB23" s="125"/>
      <c r="XDC23" s="125"/>
      <c r="XDD23" s="125"/>
      <c r="XDE23" s="125"/>
      <c r="XDF23" s="125"/>
      <c r="XDG23" s="125"/>
      <c r="XDH23" s="125"/>
      <c r="XDI23" s="125"/>
      <c r="XDJ23" s="125"/>
      <c r="XDK23" s="125"/>
      <c r="XDL23" s="125"/>
      <c r="XDM23" s="125"/>
      <c r="XDN23" s="125"/>
      <c r="XDO23" s="125"/>
      <c r="XDP23" s="125"/>
      <c r="XDQ23" s="125"/>
      <c r="XDR23" s="125"/>
    </row>
    <row r="24" spans="1:16346" ht="16.5" customHeight="1" x14ac:dyDescent="0.35">
      <c r="A24" s="137"/>
      <c r="B24" s="17"/>
      <c r="C24" s="17"/>
      <c r="D24" s="17"/>
      <c r="E24" s="17"/>
      <c r="F24" s="17"/>
      <c r="G24" s="17"/>
      <c r="H24" s="17"/>
      <c r="I24" s="17"/>
      <c r="J24" s="17"/>
      <c r="K24" s="17"/>
      <c r="L24" s="17"/>
      <c r="M24" s="17"/>
      <c r="N24" s="17"/>
      <c r="O24" s="17"/>
      <c r="P24" s="17"/>
      <c r="Q24" s="17"/>
      <c r="R24" s="17"/>
      <c r="S24" s="17"/>
    </row>
    <row r="25" spans="1:16346" ht="16.5" customHeight="1" x14ac:dyDescent="0.35">
      <c r="A25" s="425" t="s">
        <v>333</v>
      </c>
      <c r="B25" s="425"/>
      <c r="C25" s="425"/>
      <c r="D25" s="17"/>
      <c r="E25" s="17"/>
      <c r="F25" s="17"/>
      <c r="G25" s="17"/>
      <c r="H25" s="17"/>
      <c r="I25" s="17"/>
      <c r="J25" s="17"/>
      <c r="K25" s="17"/>
      <c r="L25" s="17"/>
      <c r="M25" s="17"/>
      <c r="N25" s="17"/>
      <c r="O25" s="17"/>
      <c r="P25" s="17"/>
      <c r="Q25" s="17"/>
      <c r="R25" s="17"/>
      <c r="S25" s="17"/>
    </row>
    <row r="26" spans="1:16346" ht="54.75" customHeight="1" x14ac:dyDescent="0.35">
      <c r="A26" s="46" t="s">
        <v>319</v>
      </c>
      <c r="B26" s="46" t="s">
        <v>320</v>
      </c>
      <c r="C26" s="46" t="s">
        <v>321</v>
      </c>
      <c r="D26" s="46" t="str">
        <f t="shared" ref="D26:S26" si="6">D2</f>
        <v xml:space="preserve">1. 
Gamle Oslo </v>
      </c>
      <c r="E26" s="46" t="str">
        <f t="shared" si="6"/>
        <v>2. 
Grünerløkka</v>
      </c>
      <c r="F26" s="46" t="str">
        <f t="shared" si="6"/>
        <v>3. 
Sagene</v>
      </c>
      <c r="G26" s="46" t="str">
        <f t="shared" si="6"/>
        <v>4. 
St. Hanshaugen</v>
      </c>
      <c r="H26" s="46" t="str">
        <f t="shared" si="6"/>
        <v>5. 
Frogner</v>
      </c>
      <c r="I26" s="46" t="str">
        <f t="shared" si="6"/>
        <v>6. 
Ullern</v>
      </c>
      <c r="J26" s="46" t="str">
        <f t="shared" si="6"/>
        <v>7. 
Vestre Aker</v>
      </c>
      <c r="K26" s="46" t="str">
        <f t="shared" si="6"/>
        <v>8. 
Nordre Aker</v>
      </c>
      <c r="L26" s="46" t="str">
        <f t="shared" si="6"/>
        <v>9. 
Bjerke</v>
      </c>
      <c r="M26" s="46" t="str">
        <f t="shared" si="6"/>
        <v>10. 
Grorud</v>
      </c>
      <c r="N26" s="46" t="str">
        <f t="shared" si="6"/>
        <v>11. 
Stovner</v>
      </c>
      <c r="O26" s="46" t="str">
        <f t="shared" si="6"/>
        <v>12. 
Alna</v>
      </c>
      <c r="P26" s="46" t="str">
        <f t="shared" si="6"/>
        <v>13. 
Østensjø</v>
      </c>
      <c r="Q26" s="46" t="str">
        <f t="shared" si="6"/>
        <v>14.
Nordstrand</v>
      </c>
      <c r="R26" s="46" t="str">
        <f t="shared" si="6"/>
        <v>15. 
Søndre Nordstrand</v>
      </c>
      <c r="S26" s="46" t="str">
        <f t="shared" si="6"/>
        <v>Sum</v>
      </c>
    </row>
    <row r="27" spans="1:16346" ht="16.5" customHeight="1" x14ac:dyDescent="0.35">
      <c r="A27" s="17"/>
      <c r="B27" s="17"/>
      <c r="C27" s="17"/>
      <c r="D27" s="52"/>
      <c r="E27" s="75"/>
      <c r="F27" s="75"/>
      <c r="G27" s="75"/>
      <c r="H27" s="52"/>
      <c r="I27" s="52"/>
      <c r="J27" s="52"/>
      <c r="K27" s="52"/>
      <c r="L27" s="52"/>
      <c r="M27" s="52"/>
      <c r="N27" s="52"/>
      <c r="O27" s="52"/>
      <c r="P27" s="52"/>
      <c r="Q27" s="52"/>
      <c r="R27" s="52"/>
      <c r="S27" s="52"/>
    </row>
    <row r="28" spans="1:16346" ht="16.5" customHeight="1" x14ac:dyDescent="0.35">
      <c r="A28" s="70" t="s">
        <v>322</v>
      </c>
      <c r="B28" s="70" t="s">
        <v>323</v>
      </c>
      <c r="C28" s="138" t="s">
        <v>202</v>
      </c>
      <c r="D28" s="128">
        <f>SUM(D29:D34)</f>
        <v>480</v>
      </c>
      <c r="E28" s="128">
        <f t="shared" ref="E28:R28" si="7">SUM(E29:E34)</f>
        <v>348</v>
      </c>
      <c r="F28" s="128">
        <f t="shared" si="7"/>
        <v>424</v>
      </c>
      <c r="G28" s="128">
        <f t="shared" si="7"/>
        <v>516</v>
      </c>
      <c r="H28" s="128">
        <f t="shared" si="7"/>
        <v>385</v>
      </c>
      <c r="I28" s="128">
        <f t="shared" si="7"/>
        <v>317</v>
      </c>
      <c r="J28" s="128">
        <f t="shared" si="7"/>
        <v>613</v>
      </c>
      <c r="K28" s="128">
        <f t="shared" si="7"/>
        <v>835</v>
      </c>
      <c r="L28" s="128">
        <f t="shared" si="7"/>
        <v>253</v>
      </c>
      <c r="M28" s="128">
        <f t="shared" si="7"/>
        <v>39</v>
      </c>
      <c r="N28" s="128">
        <f t="shared" si="7"/>
        <v>56</v>
      </c>
      <c r="O28" s="128">
        <f t="shared" si="7"/>
        <v>414</v>
      </c>
      <c r="P28" s="128">
        <f t="shared" si="7"/>
        <v>251</v>
      </c>
      <c r="Q28" s="128">
        <f t="shared" si="7"/>
        <v>395</v>
      </c>
      <c r="R28" s="128">
        <f t="shared" si="7"/>
        <v>277</v>
      </c>
      <c r="S28" s="128">
        <f>SUM(D28:R28)</f>
        <v>5603</v>
      </c>
    </row>
    <row r="29" spans="1:16346" ht="16.5" customHeight="1" x14ac:dyDescent="0.35">
      <c r="A29" s="17"/>
      <c r="B29" s="17" t="s">
        <v>324</v>
      </c>
      <c r="C29" s="106">
        <v>0.13333333333333333</v>
      </c>
      <c r="D29" s="129">
        <v>0</v>
      </c>
      <c r="E29" s="129">
        <v>0</v>
      </c>
      <c r="F29" s="129">
        <v>0</v>
      </c>
      <c r="G29" s="129">
        <v>0</v>
      </c>
      <c r="H29" s="129">
        <v>0</v>
      </c>
      <c r="I29" s="129">
        <v>0</v>
      </c>
      <c r="J29" s="129">
        <v>0</v>
      </c>
      <c r="K29" s="129">
        <v>0</v>
      </c>
      <c r="L29" s="129">
        <v>0</v>
      </c>
      <c r="M29" s="129">
        <v>0</v>
      </c>
      <c r="N29" s="129">
        <v>0</v>
      </c>
      <c r="O29" s="129">
        <v>0</v>
      </c>
      <c r="P29" s="129">
        <v>0</v>
      </c>
      <c r="Q29" s="129">
        <v>0</v>
      </c>
      <c r="R29" s="129">
        <v>0</v>
      </c>
      <c r="S29" s="28">
        <f>SUM(D29:R29)</f>
        <v>0</v>
      </c>
    </row>
    <row r="30" spans="1:16346" ht="16.5" customHeight="1" x14ac:dyDescent="0.35">
      <c r="A30" s="17"/>
      <c r="B30" s="17" t="s">
        <v>325</v>
      </c>
      <c r="C30" s="106">
        <v>0.28888888888888886</v>
      </c>
      <c r="D30" s="129">
        <v>0</v>
      </c>
      <c r="E30" s="129">
        <v>0</v>
      </c>
      <c r="F30" s="129">
        <v>0</v>
      </c>
      <c r="G30" s="129">
        <v>0</v>
      </c>
      <c r="H30" s="129">
        <v>0</v>
      </c>
      <c r="I30" s="129">
        <v>0</v>
      </c>
      <c r="J30" s="129">
        <v>0</v>
      </c>
      <c r="K30" s="129">
        <v>0</v>
      </c>
      <c r="L30" s="129">
        <v>0</v>
      </c>
      <c r="M30" s="129">
        <v>0</v>
      </c>
      <c r="N30" s="129">
        <v>0</v>
      </c>
      <c r="O30" s="129">
        <v>0</v>
      </c>
      <c r="P30" s="129">
        <v>0</v>
      </c>
      <c r="Q30" s="129">
        <v>0</v>
      </c>
      <c r="R30" s="129">
        <v>0</v>
      </c>
      <c r="S30" s="28">
        <f t="shared" ref="S30:S34" si="8">SUM(D30:R30)</f>
        <v>0</v>
      </c>
    </row>
    <row r="31" spans="1:16346" ht="16.5" customHeight="1" x14ac:dyDescent="0.35">
      <c r="A31" s="17"/>
      <c r="B31" s="17" t="s">
        <v>326</v>
      </c>
      <c r="C31" s="106">
        <v>0.46666666666666667</v>
      </c>
      <c r="D31" s="129">
        <v>0</v>
      </c>
      <c r="E31" s="129">
        <v>0</v>
      </c>
      <c r="F31" s="129">
        <v>0</v>
      </c>
      <c r="G31" s="129">
        <v>0</v>
      </c>
      <c r="H31" s="129">
        <v>0</v>
      </c>
      <c r="I31" s="129">
        <v>0</v>
      </c>
      <c r="J31" s="129">
        <v>0</v>
      </c>
      <c r="K31" s="129">
        <v>0</v>
      </c>
      <c r="L31" s="129">
        <v>0</v>
      </c>
      <c r="M31" s="129">
        <v>0</v>
      </c>
      <c r="N31" s="129">
        <v>0</v>
      </c>
      <c r="O31" s="129">
        <v>0</v>
      </c>
      <c r="P31" s="129">
        <v>0</v>
      </c>
      <c r="Q31" s="129">
        <v>0</v>
      </c>
      <c r="R31" s="129">
        <v>0</v>
      </c>
      <c r="S31" s="28">
        <f t="shared" si="8"/>
        <v>0</v>
      </c>
    </row>
    <row r="32" spans="1:16346" ht="16.5" customHeight="1" x14ac:dyDescent="0.35">
      <c r="A32" s="17"/>
      <c r="B32" s="17" t="s">
        <v>327</v>
      </c>
      <c r="C32" s="106">
        <v>0.64444444444444449</v>
      </c>
      <c r="D32" s="129">
        <v>0</v>
      </c>
      <c r="E32" s="129">
        <v>0</v>
      </c>
      <c r="F32" s="129">
        <v>0</v>
      </c>
      <c r="G32" s="129">
        <v>0</v>
      </c>
      <c r="H32" s="129">
        <v>0</v>
      </c>
      <c r="I32" s="129">
        <v>0</v>
      </c>
      <c r="J32" s="129">
        <v>0</v>
      </c>
      <c r="K32" s="129">
        <v>0</v>
      </c>
      <c r="L32" s="129">
        <v>0</v>
      </c>
      <c r="M32" s="129">
        <v>0</v>
      </c>
      <c r="N32" s="129">
        <v>0</v>
      </c>
      <c r="O32" s="129">
        <v>0</v>
      </c>
      <c r="P32" s="129">
        <v>0</v>
      </c>
      <c r="Q32" s="129">
        <v>0</v>
      </c>
      <c r="R32" s="129">
        <v>0</v>
      </c>
      <c r="S32" s="28">
        <f t="shared" si="8"/>
        <v>0</v>
      </c>
    </row>
    <row r="33" spans="1:19" ht="16.5" customHeight="1" x14ac:dyDescent="0.35">
      <c r="A33" s="17"/>
      <c r="B33" s="17" t="s">
        <v>328</v>
      </c>
      <c r="C33" s="106">
        <v>0.82222222222222219</v>
      </c>
      <c r="D33" s="129">
        <v>0</v>
      </c>
      <c r="E33" s="129">
        <v>0</v>
      </c>
      <c r="F33" s="129">
        <v>0</v>
      </c>
      <c r="G33" s="129">
        <v>10</v>
      </c>
      <c r="H33" s="129">
        <v>0</v>
      </c>
      <c r="I33" s="129">
        <v>0</v>
      </c>
      <c r="J33" s="129">
        <v>0</v>
      </c>
      <c r="K33" s="129">
        <v>0</v>
      </c>
      <c r="L33" s="129">
        <v>0</v>
      </c>
      <c r="M33" s="129">
        <v>0</v>
      </c>
      <c r="N33" s="129">
        <v>0</v>
      </c>
      <c r="O33" s="129">
        <v>0</v>
      </c>
      <c r="P33" s="129">
        <v>0</v>
      </c>
      <c r="Q33" s="129">
        <v>0</v>
      </c>
      <c r="R33" s="129">
        <v>0</v>
      </c>
      <c r="S33" s="28">
        <f t="shared" si="8"/>
        <v>10</v>
      </c>
    </row>
    <row r="34" spans="1:19" ht="16.5" customHeight="1" x14ac:dyDescent="0.35">
      <c r="A34" s="17"/>
      <c r="B34" s="17" t="s">
        <v>329</v>
      </c>
      <c r="C34" s="106">
        <v>1</v>
      </c>
      <c r="D34" s="129">
        <v>480</v>
      </c>
      <c r="E34" s="129">
        <v>348</v>
      </c>
      <c r="F34" s="129">
        <v>424</v>
      </c>
      <c r="G34" s="129">
        <v>506</v>
      </c>
      <c r="H34" s="129">
        <v>385</v>
      </c>
      <c r="I34" s="129">
        <v>317</v>
      </c>
      <c r="J34" s="129">
        <v>613</v>
      </c>
      <c r="K34" s="129">
        <v>835</v>
      </c>
      <c r="L34" s="129">
        <v>253</v>
      </c>
      <c r="M34" s="129">
        <v>39</v>
      </c>
      <c r="N34" s="129">
        <v>56</v>
      </c>
      <c r="O34" s="129">
        <v>414</v>
      </c>
      <c r="P34" s="129">
        <v>251</v>
      </c>
      <c r="Q34" s="129">
        <v>395</v>
      </c>
      <c r="R34" s="129">
        <v>277</v>
      </c>
      <c r="S34" s="28">
        <f t="shared" si="8"/>
        <v>5593</v>
      </c>
    </row>
    <row r="35" spans="1:19" ht="16.5" customHeight="1" x14ac:dyDescent="0.35">
      <c r="A35" s="17"/>
      <c r="B35" s="17"/>
      <c r="C35" s="17"/>
      <c r="D35" s="28"/>
      <c r="E35" s="28"/>
      <c r="F35" s="28"/>
      <c r="G35" s="28"/>
      <c r="H35" s="28"/>
      <c r="I35" s="28"/>
      <c r="J35" s="28"/>
      <c r="K35" s="28"/>
      <c r="L35" s="28"/>
      <c r="M35" s="28"/>
      <c r="N35" s="28"/>
      <c r="O35" s="28"/>
      <c r="P35" s="28"/>
      <c r="Q35" s="28"/>
      <c r="R35" s="28"/>
      <c r="S35" s="28"/>
    </row>
    <row r="36" spans="1:19" ht="16.5" customHeight="1" x14ac:dyDescent="0.35">
      <c r="A36" s="70" t="s">
        <v>330</v>
      </c>
      <c r="B36" s="70" t="s">
        <v>323</v>
      </c>
      <c r="C36" s="138" t="s">
        <v>202</v>
      </c>
      <c r="D36" s="128">
        <f>SUM(D37:D42)</f>
        <v>685</v>
      </c>
      <c r="E36" s="128">
        <f t="shared" ref="E36:R36" si="9">SUM(E37:E42)</f>
        <v>528</v>
      </c>
      <c r="F36" s="128">
        <f t="shared" si="9"/>
        <v>519</v>
      </c>
      <c r="G36" s="128">
        <f t="shared" si="9"/>
        <v>521</v>
      </c>
      <c r="H36" s="128">
        <f t="shared" si="9"/>
        <v>634</v>
      </c>
      <c r="I36" s="128">
        <f t="shared" si="9"/>
        <v>529</v>
      </c>
      <c r="J36" s="128">
        <f t="shared" si="9"/>
        <v>1148</v>
      </c>
      <c r="K36" s="128">
        <f t="shared" si="9"/>
        <v>1182</v>
      </c>
      <c r="L36" s="128">
        <f t="shared" si="9"/>
        <v>421</v>
      </c>
      <c r="M36" s="128">
        <f t="shared" si="9"/>
        <v>81</v>
      </c>
      <c r="N36" s="128">
        <f t="shared" si="9"/>
        <v>122</v>
      </c>
      <c r="O36" s="128">
        <f t="shared" si="9"/>
        <v>705</v>
      </c>
      <c r="P36" s="128">
        <f t="shared" si="9"/>
        <v>432</v>
      </c>
      <c r="Q36" s="128">
        <f t="shared" si="9"/>
        <v>740</v>
      </c>
      <c r="R36" s="128">
        <f t="shared" si="9"/>
        <v>498</v>
      </c>
      <c r="S36" s="128">
        <f>SUM(D36:R36)</f>
        <v>8745</v>
      </c>
    </row>
    <row r="37" spans="1:19" ht="16.5" customHeight="1" x14ac:dyDescent="0.35">
      <c r="A37" s="17"/>
      <c r="B37" s="17" t="s">
        <v>324</v>
      </c>
      <c r="C37" s="106">
        <v>0.13333333333333333</v>
      </c>
      <c r="D37" s="129">
        <v>0</v>
      </c>
      <c r="E37" s="129">
        <v>0</v>
      </c>
      <c r="F37" s="129">
        <v>0</v>
      </c>
      <c r="G37" s="129">
        <v>0</v>
      </c>
      <c r="H37" s="129">
        <v>0</v>
      </c>
      <c r="I37" s="129">
        <v>0</v>
      </c>
      <c r="J37" s="129">
        <v>0</v>
      </c>
      <c r="K37" s="129">
        <v>0</v>
      </c>
      <c r="L37" s="129">
        <v>0</v>
      </c>
      <c r="M37" s="129">
        <v>0</v>
      </c>
      <c r="N37" s="129">
        <v>0</v>
      </c>
      <c r="O37" s="129">
        <v>0</v>
      </c>
      <c r="P37" s="129">
        <v>0</v>
      </c>
      <c r="Q37" s="129">
        <v>0</v>
      </c>
      <c r="R37" s="129">
        <v>0</v>
      </c>
      <c r="S37" s="28">
        <f>SUM(D37:R37)</f>
        <v>0</v>
      </c>
    </row>
    <row r="38" spans="1:19" ht="16.5" customHeight="1" x14ac:dyDescent="0.35">
      <c r="A38" s="17"/>
      <c r="B38" s="17" t="s">
        <v>325</v>
      </c>
      <c r="C38" s="106">
        <v>0.28888888888888886</v>
      </c>
      <c r="D38" s="129">
        <v>0</v>
      </c>
      <c r="E38" s="129">
        <v>0</v>
      </c>
      <c r="F38" s="129">
        <v>0</v>
      </c>
      <c r="G38" s="129">
        <v>0</v>
      </c>
      <c r="H38" s="129">
        <v>0</v>
      </c>
      <c r="I38" s="129">
        <v>0</v>
      </c>
      <c r="J38" s="129">
        <v>0</v>
      </c>
      <c r="K38" s="129">
        <v>0</v>
      </c>
      <c r="L38" s="129">
        <v>0</v>
      </c>
      <c r="M38" s="129">
        <v>0</v>
      </c>
      <c r="N38" s="129">
        <v>0</v>
      </c>
      <c r="O38" s="129">
        <v>0</v>
      </c>
      <c r="P38" s="129">
        <v>0</v>
      </c>
      <c r="Q38" s="129">
        <v>0</v>
      </c>
      <c r="R38" s="129">
        <v>0</v>
      </c>
      <c r="S38" s="28">
        <f t="shared" ref="S38:S42" si="10">SUM(D38:R38)</f>
        <v>0</v>
      </c>
    </row>
    <row r="39" spans="1:19" ht="16.5" customHeight="1" x14ac:dyDescent="0.35">
      <c r="A39" s="17"/>
      <c r="B39" s="17" t="s">
        <v>326</v>
      </c>
      <c r="C39" s="106">
        <v>0.46666666666666667</v>
      </c>
      <c r="D39" s="129">
        <v>0</v>
      </c>
      <c r="E39" s="129">
        <v>0</v>
      </c>
      <c r="F39" s="129">
        <v>0</v>
      </c>
      <c r="G39" s="129">
        <v>0</v>
      </c>
      <c r="H39" s="129">
        <v>0</v>
      </c>
      <c r="I39" s="129">
        <v>0</v>
      </c>
      <c r="J39" s="129">
        <v>0</v>
      </c>
      <c r="K39" s="129">
        <v>0</v>
      </c>
      <c r="L39" s="129">
        <v>0</v>
      </c>
      <c r="M39" s="129">
        <v>0</v>
      </c>
      <c r="N39" s="129">
        <v>0</v>
      </c>
      <c r="O39" s="129">
        <v>0</v>
      </c>
      <c r="P39" s="129">
        <v>0</v>
      </c>
      <c r="Q39" s="129">
        <v>0</v>
      </c>
      <c r="R39" s="129">
        <v>0</v>
      </c>
      <c r="S39" s="28">
        <f t="shared" si="10"/>
        <v>0</v>
      </c>
    </row>
    <row r="40" spans="1:19" ht="16.5" customHeight="1" x14ac:dyDescent="0.35">
      <c r="A40" s="17"/>
      <c r="B40" s="17" t="s">
        <v>327</v>
      </c>
      <c r="C40" s="106">
        <v>0.64444444444444449</v>
      </c>
      <c r="D40" s="129">
        <v>0</v>
      </c>
      <c r="E40" s="129">
        <v>0</v>
      </c>
      <c r="F40" s="129">
        <v>0</v>
      </c>
      <c r="G40" s="129">
        <v>0</v>
      </c>
      <c r="H40" s="129">
        <v>0</v>
      </c>
      <c r="I40" s="129">
        <v>0</v>
      </c>
      <c r="J40" s="129">
        <v>0</v>
      </c>
      <c r="K40" s="129">
        <v>0</v>
      </c>
      <c r="L40" s="129">
        <v>0</v>
      </c>
      <c r="M40" s="129">
        <v>0</v>
      </c>
      <c r="N40" s="129">
        <v>0</v>
      </c>
      <c r="O40" s="129">
        <v>0</v>
      </c>
      <c r="P40" s="129">
        <v>0</v>
      </c>
      <c r="Q40" s="129">
        <v>0</v>
      </c>
      <c r="R40" s="129">
        <v>0</v>
      </c>
      <c r="S40" s="28">
        <f t="shared" si="10"/>
        <v>0</v>
      </c>
    </row>
    <row r="41" spans="1:19" ht="16.5" customHeight="1" x14ac:dyDescent="0.35">
      <c r="A41" s="17"/>
      <c r="B41" s="17" t="s">
        <v>328</v>
      </c>
      <c r="C41" s="106">
        <v>0.82222222222222219</v>
      </c>
      <c r="D41" s="129">
        <v>0</v>
      </c>
      <c r="E41" s="129">
        <v>0</v>
      </c>
      <c r="F41" s="129">
        <v>0</v>
      </c>
      <c r="G41" s="129">
        <v>8</v>
      </c>
      <c r="H41" s="129">
        <v>0</v>
      </c>
      <c r="I41" s="129">
        <v>0</v>
      </c>
      <c r="J41" s="129">
        <v>0</v>
      </c>
      <c r="K41" s="129">
        <v>0</v>
      </c>
      <c r="L41" s="129">
        <v>0</v>
      </c>
      <c r="M41" s="129">
        <v>0</v>
      </c>
      <c r="N41" s="129">
        <v>0</v>
      </c>
      <c r="O41" s="129">
        <v>0</v>
      </c>
      <c r="P41" s="129">
        <v>0</v>
      </c>
      <c r="Q41" s="129">
        <v>0</v>
      </c>
      <c r="R41" s="129">
        <v>0</v>
      </c>
      <c r="S41" s="28">
        <f t="shared" si="10"/>
        <v>8</v>
      </c>
    </row>
    <row r="42" spans="1:19" ht="16.5" customHeight="1" x14ac:dyDescent="0.35">
      <c r="A42" s="17"/>
      <c r="B42" s="17" t="s">
        <v>329</v>
      </c>
      <c r="C42" s="106">
        <v>1</v>
      </c>
      <c r="D42" s="129">
        <v>685</v>
      </c>
      <c r="E42" s="129">
        <v>528</v>
      </c>
      <c r="F42" s="129">
        <v>519</v>
      </c>
      <c r="G42" s="129">
        <v>513</v>
      </c>
      <c r="H42" s="129">
        <v>634</v>
      </c>
      <c r="I42" s="129">
        <v>529</v>
      </c>
      <c r="J42" s="129">
        <v>1148</v>
      </c>
      <c r="K42" s="129">
        <v>1182</v>
      </c>
      <c r="L42" s="129">
        <v>421</v>
      </c>
      <c r="M42" s="129">
        <v>81</v>
      </c>
      <c r="N42" s="129">
        <v>122</v>
      </c>
      <c r="O42" s="129">
        <v>705</v>
      </c>
      <c r="P42" s="129">
        <v>432</v>
      </c>
      <c r="Q42" s="129">
        <v>740</v>
      </c>
      <c r="R42" s="129">
        <v>498</v>
      </c>
      <c r="S42" s="28">
        <f t="shared" si="10"/>
        <v>8737</v>
      </c>
    </row>
    <row r="43" spans="1:19" ht="16.5" customHeight="1" x14ac:dyDescent="0.35">
      <c r="A43" s="17"/>
      <c r="B43" s="17"/>
      <c r="C43" s="106"/>
      <c r="D43" s="28"/>
      <c r="E43" s="28"/>
      <c r="F43" s="28"/>
      <c r="G43" s="28"/>
      <c r="H43" s="28"/>
      <c r="I43" s="28"/>
      <c r="J43" s="28"/>
      <c r="K43" s="28"/>
      <c r="L43" s="28"/>
      <c r="M43" s="28"/>
      <c r="N43" s="28"/>
      <c r="O43" s="28"/>
      <c r="P43" s="28"/>
      <c r="Q43" s="28"/>
      <c r="R43" s="28"/>
      <c r="S43" s="28"/>
    </row>
    <row r="44" spans="1:19" ht="16.5" customHeight="1" x14ac:dyDescent="0.35">
      <c r="A44" s="36"/>
      <c r="B44" s="36"/>
      <c r="C44" s="139"/>
      <c r="D44" s="140"/>
      <c r="E44" s="140"/>
      <c r="F44" s="140"/>
      <c r="G44" s="140"/>
      <c r="H44" s="140"/>
      <c r="I44" s="140"/>
      <c r="J44" s="140"/>
      <c r="K44" s="140"/>
      <c r="L44" s="140"/>
      <c r="M44" s="140"/>
      <c r="N44" s="140"/>
      <c r="O44" s="140"/>
      <c r="P44" s="140"/>
      <c r="Q44" s="140"/>
      <c r="R44" s="140"/>
      <c r="S44" s="140"/>
    </row>
    <row r="45" spans="1:19" ht="16.5" customHeight="1" x14ac:dyDescent="0.35">
      <c r="A45" s="130" t="s">
        <v>322</v>
      </c>
      <c r="B45" s="130" t="s">
        <v>331</v>
      </c>
      <c r="C45" s="131" t="s">
        <v>202</v>
      </c>
      <c r="D45" s="132">
        <f>SUMPRODUCT($C$29:$C$34,D29:D34)</f>
        <v>480</v>
      </c>
      <c r="E45" s="132">
        <f t="shared" ref="E45:R45" si="11">SUMPRODUCT($C$29:$C$34,E29:E34)</f>
        <v>348</v>
      </c>
      <c r="F45" s="132">
        <f t="shared" si="11"/>
        <v>424</v>
      </c>
      <c r="G45" s="132">
        <f>SUMPRODUCT($C$29:$C$34,G29:G34)</f>
        <v>514.22222222222217</v>
      </c>
      <c r="H45" s="132">
        <f t="shared" si="11"/>
        <v>385</v>
      </c>
      <c r="I45" s="132">
        <f t="shared" si="11"/>
        <v>317</v>
      </c>
      <c r="J45" s="132">
        <f t="shared" si="11"/>
        <v>613</v>
      </c>
      <c r="K45" s="132">
        <f t="shared" si="11"/>
        <v>835</v>
      </c>
      <c r="L45" s="132">
        <f t="shared" si="11"/>
        <v>253</v>
      </c>
      <c r="M45" s="132">
        <f t="shared" si="11"/>
        <v>39</v>
      </c>
      <c r="N45" s="132">
        <f t="shared" si="11"/>
        <v>56</v>
      </c>
      <c r="O45" s="132">
        <f t="shared" si="11"/>
        <v>414</v>
      </c>
      <c r="P45" s="132">
        <f t="shared" si="11"/>
        <v>251</v>
      </c>
      <c r="Q45" s="132">
        <f t="shared" si="11"/>
        <v>395</v>
      </c>
      <c r="R45" s="132">
        <f t="shared" si="11"/>
        <v>277</v>
      </c>
      <c r="S45" s="132">
        <f>SUM(D45:R45)</f>
        <v>5601.2222222222226</v>
      </c>
    </row>
    <row r="46" spans="1:19" ht="16.5" customHeight="1" thickBot="1" x14ac:dyDescent="0.4">
      <c r="A46" s="133" t="s">
        <v>330</v>
      </c>
      <c r="B46" s="133" t="s">
        <v>331</v>
      </c>
      <c r="C46" s="134" t="s">
        <v>202</v>
      </c>
      <c r="D46" s="135">
        <f>SUMPRODUCT($C$37:$C$42,D37:D42)</f>
        <v>685</v>
      </c>
      <c r="E46" s="135">
        <f t="shared" ref="E46:Q46" si="12">SUMPRODUCT($C$37:$C$42,E37:E42)</f>
        <v>528</v>
      </c>
      <c r="F46" s="135">
        <f t="shared" si="12"/>
        <v>519</v>
      </c>
      <c r="G46" s="135">
        <f>SUMPRODUCT($C$37:$C$42,G37:G42)</f>
        <v>519.57777777777778</v>
      </c>
      <c r="H46" s="135">
        <f t="shared" si="12"/>
        <v>634</v>
      </c>
      <c r="I46" s="135">
        <f t="shared" si="12"/>
        <v>529</v>
      </c>
      <c r="J46" s="135">
        <f t="shared" si="12"/>
        <v>1148</v>
      </c>
      <c r="K46" s="135">
        <f t="shared" si="12"/>
        <v>1182</v>
      </c>
      <c r="L46" s="135">
        <f t="shared" si="12"/>
        <v>421</v>
      </c>
      <c r="M46" s="135">
        <f t="shared" si="12"/>
        <v>81</v>
      </c>
      <c r="N46" s="135">
        <f t="shared" si="12"/>
        <v>122</v>
      </c>
      <c r="O46" s="135">
        <f t="shared" si="12"/>
        <v>705</v>
      </c>
      <c r="P46" s="135">
        <f t="shared" si="12"/>
        <v>432</v>
      </c>
      <c r="Q46" s="135">
        <f t="shared" si="12"/>
        <v>740</v>
      </c>
      <c r="R46" s="135">
        <f>SUMPRODUCT($C$37:$C$42,R37:R42)</f>
        <v>498</v>
      </c>
      <c r="S46" s="135">
        <f>SUM(D46:R46)</f>
        <v>8743.5777777777766</v>
      </c>
    </row>
    <row r="47" spans="1:19" ht="16.5" customHeight="1" x14ac:dyDescent="0.35">
      <c r="A47" s="125" t="s">
        <v>332</v>
      </c>
      <c r="B47" s="17"/>
      <c r="C47" s="106"/>
      <c r="D47" s="17"/>
      <c r="E47" s="17"/>
      <c r="F47" s="17"/>
      <c r="G47" s="17"/>
      <c r="H47" s="17"/>
      <c r="I47" s="17"/>
      <c r="J47" s="17"/>
      <c r="K47" s="17"/>
      <c r="L47" s="17"/>
      <c r="M47" s="17"/>
      <c r="N47" s="17"/>
      <c r="O47" s="17"/>
      <c r="P47" s="17"/>
      <c r="Q47" s="17"/>
      <c r="R47" s="17"/>
      <c r="S47" s="17"/>
    </row>
    <row r="48" spans="1:19" ht="16.5" customHeight="1" x14ac:dyDescent="0.35">
      <c r="A48" s="125"/>
      <c r="B48" s="17"/>
      <c r="C48" s="106"/>
      <c r="D48" s="17"/>
      <c r="E48" s="17"/>
      <c r="F48" s="17"/>
      <c r="G48" s="17"/>
      <c r="H48" s="17"/>
      <c r="I48" s="17"/>
      <c r="J48" s="17"/>
      <c r="K48" s="17"/>
      <c r="L48" s="17"/>
      <c r="M48" s="17"/>
      <c r="N48" s="17"/>
      <c r="O48" s="17"/>
      <c r="P48" s="17"/>
      <c r="Q48" s="17"/>
      <c r="R48" s="17"/>
      <c r="S48" s="17"/>
    </row>
    <row r="49" spans="1:19" ht="16.5" customHeight="1" x14ac:dyDescent="0.35">
      <c r="A49" s="17"/>
      <c r="B49" s="17"/>
      <c r="C49" s="17"/>
      <c r="D49" s="17"/>
      <c r="E49" s="17"/>
      <c r="F49" s="17"/>
      <c r="G49" s="17"/>
      <c r="H49" s="17"/>
      <c r="I49" s="17"/>
      <c r="J49" s="17"/>
      <c r="K49" s="17"/>
      <c r="L49" s="17"/>
      <c r="M49" s="17"/>
      <c r="N49" s="17"/>
      <c r="O49" s="17"/>
      <c r="P49" s="17"/>
      <c r="Q49" s="17"/>
      <c r="R49" s="17"/>
      <c r="S49" s="17"/>
    </row>
    <row r="50" spans="1:19" ht="16.5" customHeight="1" x14ac:dyDescent="0.35">
      <c r="A50" s="425" t="s">
        <v>13</v>
      </c>
      <c r="B50" s="425"/>
      <c r="C50" s="425"/>
      <c r="D50" s="17"/>
      <c r="E50" s="17"/>
      <c r="F50" s="17"/>
      <c r="G50" s="17"/>
      <c r="H50" s="17"/>
      <c r="I50" s="17"/>
      <c r="J50" s="17"/>
      <c r="K50" s="17"/>
      <c r="L50" s="17"/>
      <c r="M50" s="17"/>
      <c r="N50" s="17"/>
      <c r="O50" s="17"/>
      <c r="P50" s="17"/>
      <c r="Q50" s="17"/>
      <c r="R50" s="17"/>
      <c r="S50" s="17"/>
    </row>
    <row r="51" spans="1:19" ht="54.75" customHeight="1" x14ac:dyDescent="0.35">
      <c r="A51" s="46"/>
      <c r="B51" s="46" t="s">
        <v>334</v>
      </c>
      <c r="C51" s="46" t="s">
        <v>335</v>
      </c>
      <c r="D51" s="46" t="str">
        <f t="shared" ref="D51:S51" si="13">D26</f>
        <v xml:space="preserve">1. 
Gamle Oslo </v>
      </c>
      <c r="E51" s="46" t="str">
        <f t="shared" si="13"/>
        <v>2. 
Grünerløkka</v>
      </c>
      <c r="F51" s="46" t="str">
        <f t="shared" si="13"/>
        <v>3. 
Sagene</v>
      </c>
      <c r="G51" s="46" t="str">
        <f t="shared" si="13"/>
        <v>4. 
St. Hanshaugen</v>
      </c>
      <c r="H51" s="46" t="str">
        <f t="shared" si="13"/>
        <v>5. 
Frogner</v>
      </c>
      <c r="I51" s="46" t="str">
        <f t="shared" si="13"/>
        <v>6. 
Ullern</v>
      </c>
      <c r="J51" s="46" t="str">
        <f t="shared" si="13"/>
        <v>7. 
Vestre Aker</v>
      </c>
      <c r="K51" s="46" t="str">
        <f t="shared" si="13"/>
        <v>8. 
Nordre Aker</v>
      </c>
      <c r="L51" s="46" t="str">
        <f t="shared" si="13"/>
        <v>9. 
Bjerke</v>
      </c>
      <c r="M51" s="46" t="str">
        <f t="shared" si="13"/>
        <v>10. 
Grorud</v>
      </c>
      <c r="N51" s="46" t="str">
        <f t="shared" si="13"/>
        <v>11. 
Stovner</v>
      </c>
      <c r="O51" s="46" t="str">
        <f t="shared" si="13"/>
        <v>12. 
Alna</v>
      </c>
      <c r="P51" s="46" t="str">
        <f t="shared" si="13"/>
        <v>13. 
Østensjø</v>
      </c>
      <c r="Q51" s="46" t="str">
        <f t="shared" si="13"/>
        <v>14.
Nordstrand</v>
      </c>
      <c r="R51" s="46" t="str">
        <f t="shared" si="13"/>
        <v>15. 
Søndre Nordstrand</v>
      </c>
      <c r="S51" s="46" t="str">
        <f t="shared" si="13"/>
        <v>Sum</v>
      </c>
    </row>
    <row r="52" spans="1:19" ht="16.5" customHeight="1" x14ac:dyDescent="0.35">
      <c r="A52" s="141"/>
      <c r="B52" s="141"/>
      <c r="C52" s="141"/>
      <c r="D52" s="52"/>
      <c r="E52" s="75"/>
      <c r="F52" s="75"/>
      <c r="G52" s="75"/>
      <c r="H52" s="52"/>
      <c r="I52" s="52"/>
      <c r="J52" s="52"/>
      <c r="K52" s="52"/>
      <c r="L52" s="52"/>
      <c r="M52" s="52"/>
      <c r="N52" s="52"/>
      <c r="O52" s="52"/>
      <c r="P52" s="52"/>
      <c r="Q52" s="52"/>
      <c r="R52" s="52"/>
      <c r="S52" s="52"/>
    </row>
    <row r="53" spans="1:19" ht="16.5" customHeight="1" x14ac:dyDescent="0.35">
      <c r="A53" s="70" t="s">
        <v>336</v>
      </c>
      <c r="B53" s="36"/>
      <c r="C53" s="127" t="s">
        <v>202</v>
      </c>
      <c r="D53" s="128">
        <f>SUM(D54:D55)</f>
        <v>2671.632222222222</v>
      </c>
      <c r="E53" s="128">
        <f t="shared" ref="E53:R53" si="14">SUM(E54:E55)</f>
        <v>2761.84</v>
      </c>
      <c r="F53" s="128">
        <f t="shared" si="14"/>
        <v>2074.88</v>
      </c>
      <c r="G53" s="128">
        <f t="shared" si="14"/>
        <v>1113.4099999999999</v>
      </c>
      <c r="H53" s="128">
        <f t="shared" si="14"/>
        <v>1197.27</v>
      </c>
      <c r="I53" s="128">
        <f t="shared" si="14"/>
        <v>1596.17</v>
      </c>
      <c r="J53" s="128">
        <f t="shared" si="14"/>
        <v>1613.72</v>
      </c>
      <c r="K53" s="128">
        <f t="shared" si="14"/>
        <v>1855.3600000000001</v>
      </c>
      <c r="L53" s="128">
        <f t="shared" si="14"/>
        <v>1693.9822222222224</v>
      </c>
      <c r="M53" s="128">
        <f t="shared" si="14"/>
        <v>1460.1399999999999</v>
      </c>
      <c r="N53" s="128">
        <f t="shared" si="14"/>
        <v>1653.99</v>
      </c>
      <c r="O53" s="128">
        <f t="shared" si="14"/>
        <v>1843.08</v>
      </c>
      <c r="P53" s="128">
        <f t="shared" si="14"/>
        <v>2612.6099999999997</v>
      </c>
      <c r="Q53" s="128">
        <f t="shared" si="14"/>
        <v>2389.62</v>
      </c>
      <c r="R53" s="128">
        <f t="shared" si="14"/>
        <v>1528.51</v>
      </c>
      <c r="S53" s="128">
        <f t="shared" ref="S53" si="15">SUM(S54:S55)</f>
        <v>28066.214444444442</v>
      </c>
    </row>
    <row r="54" spans="1:19" ht="16.5" customHeight="1" x14ac:dyDescent="0.35">
      <c r="A54" s="19" t="s">
        <v>322</v>
      </c>
      <c r="B54" s="142">
        <v>1</v>
      </c>
      <c r="C54" s="106">
        <v>1.97</v>
      </c>
      <c r="D54" s="28">
        <f t="shared" ref="D54:R54" si="16">D21*$C54</f>
        <v>1719.81</v>
      </c>
      <c r="E54" s="28">
        <f t="shared" si="16"/>
        <v>1717.84</v>
      </c>
      <c r="F54" s="28">
        <f t="shared" si="16"/>
        <v>1386.8799999999999</v>
      </c>
      <c r="G54" s="28">
        <f t="shared" si="16"/>
        <v>695.41</v>
      </c>
      <c r="H54" s="28">
        <f t="shared" si="16"/>
        <v>770.27</v>
      </c>
      <c r="I54" s="28">
        <f t="shared" si="16"/>
        <v>908.17</v>
      </c>
      <c r="J54" s="28">
        <f t="shared" si="16"/>
        <v>937.72</v>
      </c>
      <c r="K54" s="28">
        <f t="shared" si="16"/>
        <v>961.36</v>
      </c>
      <c r="L54" s="28">
        <f t="shared" si="16"/>
        <v>921.96</v>
      </c>
      <c r="M54" s="28">
        <f t="shared" si="16"/>
        <v>713.14</v>
      </c>
      <c r="N54" s="28">
        <f t="shared" si="16"/>
        <v>722.99</v>
      </c>
      <c r="O54" s="28">
        <f t="shared" si="16"/>
        <v>914.08</v>
      </c>
      <c r="P54" s="28">
        <f t="shared" si="16"/>
        <v>1404.61</v>
      </c>
      <c r="Q54" s="28">
        <f t="shared" si="16"/>
        <v>1272.6199999999999</v>
      </c>
      <c r="R54" s="28">
        <f t="shared" si="16"/>
        <v>754.51</v>
      </c>
      <c r="S54" s="28">
        <f>SUM(D54:R54)</f>
        <v>15801.369999999997</v>
      </c>
    </row>
    <row r="55" spans="1:19" ht="16.5" customHeight="1" x14ac:dyDescent="0.35">
      <c r="A55" s="19" t="s">
        <v>330</v>
      </c>
      <c r="B55" s="142">
        <v>1</v>
      </c>
      <c r="C55" s="106">
        <v>1</v>
      </c>
      <c r="D55" s="28">
        <f t="shared" ref="D55:R55" si="17">D22*$C55</f>
        <v>951.82222222222219</v>
      </c>
      <c r="E55" s="28">
        <f t="shared" si="17"/>
        <v>1044</v>
      </c>
      <c r="F55" s="28">
        <f t="shared" si="17"/>
        <v>688</v>
      </c>
      <c r="G55" s="28">
        <f t="shared" si="17"/>
        <v>418</v>
      </c>
      <c r="H55" s="28">
        <f t="shared" si="17"/>
        <v>427</v>
      </c>
      <c r="I55" s="28">
        <f t="shared" si="17"/>
        <v>688</v>
      </c>
      <c r="J55" s="28">
        <f t="shared" si="17"/>
        <v>676</v>
      </c>
      <c r="K55" s="28">
        <f t="shared" si="17"/>
        <v>894</v>
      </c>
      <c r="L55" s="28">
        <f t="shared" si="17"/>
        <v>772.02222222222224</v>
      </c>
      <c r="M55" s="28">
        <f t="shared" si="17"/>
        <v>747</v>
      </c>
      <c r="N55" s="28">
        <f t="shared" si="17"/>
        <v>931</v>
      </c>
      <c r="O55" s="28">
        <f t="shared" si="17"/>
        <v>929</v>
      </c>
      <c r="P55" s="28">
        <f t="shared" si="17"/>
        <v>1208</v>
      </c>
      <c r="Q55" s="28">
        <f t="shared" si="17"/>
        <v>1117</v>
      </c>
      <c r="R55" s="28">
        <f t="shared" si="17"/>
        <v>774</v>
      </c>
      <c r="S55" s="28">
        <f>SUM(D55:R55)</f>
        <v>12264.844444444443</v>
      </c>
    </row>
    <row r="56" spans="1:19" ht="16.5" customHeight="1" x14ac:dyDescent="0.35">
      <c r="A56" s="17"/>
      <c r="B56" s="17"/>
      <c r="C56" s="17"/>
      <c r="D56" s="28"/>
      <c r="E56" s="28"/>
      <c r="F56" s="28"/>
      <c r="G56" s="28"/>
      <c r="H56" s="28"/>
      <c r="I56" s="28"/>
      <c r="J56" s="28"/>
      <c r="K56" s="28"/>
      <c r="L56" s="28"/>
      <c r="M56" s="28"/>
      <c r="N56" s="28"/>
      <c r="O56" s="28"/>
      <c r="P56" s="28"/>
      <c r="Q56" s="28"/>
      <c r="R56" s="28"/>
      <c r="S56" s="28"/>
    </row>
    <row r="57" spans="1:19" ht="16.5" customHeight="1" x14ac:dyDescent="0.35">
      <c r="A57" s="70" t="s">
        <v>337</v>
      </c>
      <c r="B57" s="36"/>
      <c r="C57" s="127" t="s">
        <v>202</v>
      </c>
      <c r="D57" s="128">
        <f>SUM(D58:D59)</f>
        <v>1597.9879999999998</v>
      </c>
      <c r="E57" s="128">
        <f t="shared" ref="E57:R57" si="18">SUM(E58:E59)</f>
        <v>1189.2887999999998</v>
      </c>
      <c r="F57" s="128">
        <f t="shared" si="18"/>
        <v>1327.1943999999999</v>
      </c>
      <c r="G57" s="128">
        <f t="shared" si="18"/>
        <v>1501.9436444444443</v>
      </c>
      <c r="H57" s="128">
        <f t="shared" si="18"/>
        <v>1364.6010000000001</v>
      </c>
      <c r="I57" s="128">
        <f t="shared" si="18"/>
        <v>1130.4202</v>
      </c>
      <c r="J57" s="128">
        <f t="shared" si="18"/>
        <v>2308.4978000000001</v>
      </c>
      <c r="K57" s="128">
        <f t="shared" si="18"/>
        <v>2770.4110000000001</v>
      </c>
      <c r="L57" s="128">
        <f t="shared" si="18"/>
        <v>901.02179999999998</v>
      </c>
      <c r="M57" s="128">
        <f t="shared" si="18"/>
        <v>154.67339999999999</v>
      </c>
      <c r="N57" s="128">
        <f t="shared" si="18"/>
        <v>227.67359999999999</v>
      </c>
      <c r="O57" s="128">
        <f t="shared" si="18"/>
        <v>1490.1684</v>
      </c>
      <c r="P57" s="128">
        <f t="shared" si="18"/>
        <v>907.9405999999999</v>
      </c>
      <c r="Q57" s="128">
        <f t="shared" si="18"/>
        <v>1487.7869999999998</v>
      </c>
      <c r="R57" s="128">
        <f t="shared" si="18"/>
        <v>1022.8161999999999</v>
      </c>
      <c r="S57" s="128">
        <f t="shared" ref="S57" si="19">SUM(S58:S59)</f>
        <v>19382.425844444442</v>
      </c>
    </row>
    <row r="58" spans="1:19" ht="16.5" customHeight="1" x14ac:dyDescent="0.35">
      <c r="A58" s="19" t="s">
        <v>322</v>
      </c>
      <c r="B58" s="142">
        <v>0.98</v>
      </c>
      <c r="C58" s="106">
        <f>C54</f>
        <v>1.97</v>
      </c>
      <c r="D58" s="28">
        <f t="shared" ref="D58:R58" si="20">D45*$C58*$B58</f>
        <v>926.68799999999999</v>
      </c>
      <c r="E58" s="28">
        <f t="shared" si="20"/>
        <v>671.84879999999998</v>
      </c>
      <c r="F58" s="28">
        <f t="shared" si="20"/>
        <v>818.57439999999997</v>
      </c>
      <c r="G58" s="28">
        <f t="shared" si="20"/>
        <v>992.75742222222209</v>
      </c>
      <c r="H58" s="28">
        <f t="shared" si="20"/>
        <v>743.28100000000006</v>
      </c>
      <c r="I58" s="28">
        <f t="shared" si="20"/>
        <v>612.00019999999995</v>
      </c>
      <c r="J58" s="28">
        <f t="shared" si="20"/>
        <v>1183.4577999999999</v>
      </c>
      <c r="K58" s="28">
        <f t="shared" si="20"/>
        <v>1612.0509999999999</v>
      </c>
      <c r="L58" s="28">
        <f t="shared" si="20"/>
        <v>488.44179999999994</v>
      </c>
      <c r="M58" s="28">
        <f t="shared" si="20"/>
        <v>75.293399999999991</v>
      </c>
      <c r="N58" s="28">
        <f t="shared" si="20"/>
        <v>108.11359999999999</v>
      </c>
      <c r="O58" s="28">
        <f t="shared" si="20"/>
        <v>799.26840000000004</v>
      </c>
      <c r="P58" s="28">
        <f t="shared" si="20"/>
        <v>484.58059999999995</v>
      </c>
      <c r="Q58" s="28">
        <f t="shared" si="20"/>
        <v>762.58699999999999</v>
      </c>
      <c r="R58" s="28">
        <f t="shared" si="20"/>
        <v>534.7761999999999</v>
      </c>
      <c r="S58" s="28">
        <f>SUM(D58:R58)</f>
        <v>10813.719622222221</v>
      </c>
    </row>
    <row r="59" spans="1:19" ht="16.5" customHeight="1" thickBot="1" x14ac:dyDescent="0.4">
      <c r="A59" s="133" t="s">
        <v>330</v>
      </c>
      <c r="B59" s="143">
        <f>B58</f>
        <v>0.98</v>
      </c>
      <c r="C59" s="143">
        <v>1</v>
      </c>
      <c r="D59" s="144">
        <f t="shared" ref="D59:R59" si="21">D46*$C59*$B59</f>
        <v>671.3</v>
      </c>
      <c r="E59" s="144">
        <f t="shared" si="21"/>
        <v>517.43999999999994</v>
      </c>
      <c r="F59" s="144">
        <f t="shared" si="21"/>
        <v>508.62</v>
      </c>
      <c r="G59" s="144">
        <f t="shared" si="21"/>
        <v>509.18622222222223</v>
      </c>
      <c r="H59" s="144">
        <f t="shared" si="21"/>
        <v>621.31999999999994</v>
      </c>
      <c r="I59" s="144">
        <f t="shared" si="21"/>
        <v>518.41999999999996</v>
      </c>
      <c r="J59" s="144">
        <f t="shared" si="21"/>
        <v>1125.04</v>
      </c>
      <c r="K59" s="144">
        <f t="shared" si="21"/>
        <v>1158.3599999999999</v>
      </c>
      <c r="L59" s="144">
        <f t="shared" si="21"/>
        <v>412.58</v>
      </c>
      <c r="M59" s="144">
        <f t="shared" si="21"/>
        <v>79.38</v>
      </c>
      <c r="N59" s="144">
        <f t="shared" si="21"/>
        <v>119.56</v>
      </c>
      <c r="O59" s="144">
        <f t="shared" si="21"/>
        <v>690.9</v>
      </c>
      <c r="P59" s="144">
        <f t="shared" si="21"/>
        <v>423.36</v>
      </c>
      <c r="Q59" s="144">
        <f t="shared" si="21"/>
        <v>725.19999999999993</v>
      </c>
      <c r="R59" s="144">
        <f t="shared" si="21"/>
        <v>488.03999999999996</v>
      </c>
      <c r="S59" s="144">
        <f>SUM(D59:R59)</f>
        <v>8568.7062222222212</v>
      </c>
    </row>
    <row r="60" spans="1:19" x14ac:dyDescent="0.35">
      <c r="A60" s="17"/>
      <c r="B60" s="17"/>
      <c r="C60" s="17"/>
      <c r="D60" s="17"/>
      <c r="E60" s="17"/>
      <c r="F60" s="17"/>
      <c r="G60" s="17"/>
      <c r="H60" s="17"/>
      <c r="I60" s="17"/>
      <c r="J60" s="17"/>
      <c r="K60" s="17"/>
      <c r="L60" s="17"/>
      <c r="M60" s="17"/>
      <c r="N60" s="17"/>
      <c r="O60" s="17"/>
      <c r="P60" s="17"/>
      <c r="Q60" s="17"/>
      <c r="R60" s="17"/>
      <c r="S60" s="17"/>
    </row>
    <row r="61" spans="1:19" x14ac:dyDescent="0.35">
      <c r="A61" s="17"/>
      <c r="B61" s="17"/>
      <c r="C61" s="17"/>
      <c r="D61" s="17"/>
      <c r="E61" s="17"/>
      <c r="F61" s="17"/>
      <c r="G61" s="17"/>
      <c r="H61" s="17"/>
      <c r="I61" s="17"/>
      <c r="J61" s="17"/>
      <c r="K61" s="17"/>
      <c r="L61" s="17"/>
      <c r="M61" s="17"/>
      <c r="N61" s="17"/>
      <c r="O61" s="17"/>
      <c r="P61" s="17"/>
      <c r="Q61" s="17"/>
      <c r="R61" s="17"/>
      <c r="S61" s="17"/>
    </row>
    <row r="62" spans="1:19" x14ac:dyDescent="0.35">
      <c r="D62" s="100"/>
      <c r="E62" s="100"/>
      <c r="F62" s="100"/>
      <c r="G62" s="100"/>
      <c r="H62" s="100"/>
      <c r="I62" s="100"/>
      <c r="J62" s="100"/>
      <c r="K62" s="100"/>
      <c r="L62" s="100"/>
      <c r="M62" s="100"/>
      <c r="N62" s="100"/>
      <c r="O62" s="100"/>
      <c r="P62" s="100"/>
      <c r="Q62" s="100"/>
      <c r="R62" s="100"/>
      <c r="S62" s="100"/>
    </row>
    <row r="65" spans="4:19" x14ac:dyDescent="0.35">
      <c r="D65" s="29"/>
      <c r="E65" s="29"/>
      <c r="F65" s="29"/>
      <c r="G65" s="29"/>
      <c r="H65" s="29"/>
      <c r="I65" s="29"/>
      <c r="J65" s="29"/>
      <c r="K65" s="29"/>
      <c r="L65" s="29"/>
      <c r="M65" s="29"/>
      <c r="N65" s="29"/>
      <c r="O65" s="29"/>
      <c r="P65" s="29"/>
      <c r="Q65" s="29"/>
      <c r="R65" s="29"/>
      <c r="S65" s="29"/>
    </row>
    <row r="66" spans="4:19" x14ac:dyDescent="0.35">
      <c r="D66" s="29"/>
      <c r="E66" s="29"/>
      <c r="F66" s="29"/>
      <c r="G66" s="29"/>
      <c r="H66" s="29"/>
      <c r="I66" s="29"/>
      <c r="J66" s="29"/>
      <c r="K66" s="29"/>
      <c r="L66" s="29"/>
      <c r="M66" s="29"/>
      <c r="N66" s="29"/>
      <c r="O66" s="29"/>
      <c r="P66" s="29"/>
      <c r="Q66" s="29"/>
      <c r="R66" s="29"/>
      <c r="S66" s="29"/>
    </row>
    <row r="67" spans="4:19" x14ac:dyDescent="0.35">
      <c r="D67" s="29"/>
      <c r="E67" s="29"/>
      <c r="F67" s="29"/>
      <c r="G67" s="29"/>
      <c r="H67" s="29"/>
      <c r="I67" s="29"/>
      <c r="J67" s="29"/>
      <c r="K67" s="29"/>
      <c r="L67" s="29"/>
      <c r="M67" s="29"/>
      <c r="N67" s="29"/>
      <c r="O67" s="29"/>
      <c r="P67" s="29"/>
      <c r="Q67" s="29"/>
      <c r="R67" s="29"/>
      <c r="S67" s="29"/>
    </row>
    <row r="68" spans="4:19" x14ac:dyDescent="0.35">
      <c r="D68" s="29"/>
      <c r="E68" s="29"/>
      <c r="F68" s="29"/>
      <c r="G68" s="29"/>
      <c r="H68" s="29"/>
      <c r="I68" s="29"/>
      <c r="J68" s="29"/>
      <c r="K68" s="29"/>
      <c r="L68" s="29"/>
      <c r="M68" s="29"/>
      <c r="N68" s="29"/>
      <c r="O68" s="29"/>
      <c r="P68" s="29"/>
      <c r="Q68" s="29"/>
      <c r="R68" s="29"/>
      <c r="S68" s="29"/>
    </row>
    <row r="69" spans="4:19" x14ac:dyDescent="0.35">
      <c r="D69" s="29"/>
      <c r="E69" s="29"/>
      <c r="F69" s="29"/>
      <c r="G69" s="29"/>
      <c r="H69" s="29"/>
      <c r="I69" s="29"/>
      <c r="J69" s="29"/>
      <c r="K69" s="29"/>
      <c r="L69" s="29"/>
      <c r="M69" s="29"/>
      <c r="N69" s="29"/>
      <c r="O69" s="29"/>
      <c r="P69" s="29"/>
      <c r="Q69" s="29"/>
      <c r="R69" s="29"/>
      <c r="S69" s="29"/>
    </row>
    <row r="70" spans="4:19" x14ac:dyDescent="0.35">
      <c r="D70" s="29"/>
      <c r="E70" s="29"/>
      <c r="F70" s="29"/>
      <c r="G70" s="29"/>
      <c r="H70" s="29"/>
      <c r="I70" s="29"/>
      <c r="J70" s="29"/>
      <c r="K70" s="29"/>
      <c r="L70" s="29"/>
      <c r="M70" s="29"/>
      <c r="N70" s="29"/>
      <c r="O70" s="29"/>
      <c r="P70" s="29"/>
      <c r="Q70" s="29"/>
      <c r="R70" s="29"/>
      <c r="S70" s="29"/>
    </row>
    <row r="71" spans="4:19" x14ac:dyDescent="0.35">
      <c r="D71" s="29"/>
      <c r="E71" s="29"/>
      <c r="F71" s="29"/>
      <c r="G71" s="29"/>
      <c r="H71" s="29"/>
      <c r="I71" s="29"/>
      <c r="J71" s="29"/>
      <c r="K71" s="29"/>
      <c r="L71" s="29"/>
      <c r="M71" s="29"/>
      <c r="N71" s="29"/>
      <c r="O71" s="29"/>
      <c r="P71" s="29"/>
      <c r="Q71" s="29"/>
      <c r="R71" s="29"/>
      <c r="S71" s="29"/>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ignoredErrors>
    <ignoredError sqref="S37:S42 S29:S34 S11 S5:S10 S13:S18 D22:R22 E45:F45 H45:R4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60"/>
  <sheetViews>
    <sheetView topLeftCell="A2" zoomScale="70" zoomScaleNormal="70" workbookViewId="0">
      <selection activeCell="A25" sqref="A25"/>
    </sheetView>
  </sheetViews>
  <sheetFormatPr baseColWidth="10" defaultColWidth="11.42578125" defaultRowHeight="15.75" x14ac:dyDescent="0.35"/>
  <cols>
    <col min="1" max="16384" width="11.42578125" style="18"/>
  </cols>
  <sheetData>
    <row r="1" spans="1:12" x14ac:dyDescent="0.35">
      <c r="A1" s="17"/>
      <c r="B1" s="17"/>
      <c r="C1" s="17"/>
      <c r="D1" s="17"/>
      <c r="E1" s="17"/>
      <c r="F1" s="17"/>
      <c r="G1" s="17"/>
      <c r="H1" s="17"/>
      <c r="I1" s="17"/>
      <c r="J1" s="17"/>
      <c r="K1" s="17"/>
      <c r="L1" s="17"/>
    </row>
    <row r="2" spans="1:12" x14ac:dyDescent="0.35">
      <c r="A2" s="17"/>
      <c r="B2" s="17"/>
      <c r="C2" s="17"/>
      <c r="D2" s="17"/>
      <c r="E2" s="17"/>
      <c r="F2" s="17"/>
      <c r="G2" s="17"/>
      <c r="H2" s="17"/>
      <c r="I2" s="17"/>
      <c r="J2" s="17"/>
      <c r="K2" s="17"/>
      <c r="L2" s="17"/>
    </row>
    <row r="3" spans="1:12" x14ac:dyDescent="0.35">
      <c r="A3" s="19" t="s">
        <v>0</v>
      </c>
      <c r="B3" s="17"/>
      <c r="C3" s="17"/>
      <c r="D3" s="17"/>
      <c r="E3" s="17"/>
      <c r="F3" s="17"/>
      <c r="G3" s="17"/>
      <c r="H3" s="17"/>
      <c r="I3" s="17"/>
      <c r="J3" s="17"/>
      <c r="K3" s="17"/>
      <c r="L3" s="17"/>
    </row>
    <row r="4" spans="1:12" x14ac:dyDescent="0.35">
      <c r="A4" s="17"/>
      <c r="B4" s="17"/>
      <c r="C4" s="17"/>
      <c r="D4" s="17"/>
      <c r="E4" s="17"/>
      <c r="F4" s="17"/>
      <c r="G4" s="17"/>
      <c r="H4" s="17"/>
      <c r="I4" s="17"/>
      <c r="J4" s="17"/>
      <c r="K4" s="17"/>
      <c r="L4" s="17"/>
    </row>
    <row r="5" spans="1:12" x14ac:dyDescent="0.35">
      <c r="A5" s="17"/>
      <c r="B5" s="17"/>
      <c r="C5" s="17"/>
      <c r="D5" s="17"/>
      <c r="E5" s="17"/>
      <c r="F5" s="17"/>
      <c r="G5" s="17"/>
      <c r="H5" s="17"/>
      <c r="I5" s="17"/>
      <c r="J5" s="17"/>
      <c r="K5" s="17"/>
      <c r="L5" s="17"/>
    </row>
    <row r="6" spans="1:12" x14ac:dyDescent="0.35">
      <c r="A6" s="17"/>
      <c r="B6" s="17"/>
      <c r="C6" s="17"/>
      <c r="D6" s="17"/>
      <c r="E6" s="17"/>
      <c r="F6" s="17"/>
      <c r="G6" s="17"/>
      <c r="H6" s="17"/>
      <c r="I6" s="17"/>
      <c r="J6" s="17"/>
      <c r="K6" s="17"/>
      <c r="L6" s="17"/>
    </row>
    <row r="7" spans="1:12" x14ac:dyDescent="0.35">
      <c r="A7" s="17"/>
      <c r="B7" s="17"/>
      <c r="C7" s="17"/>
      <c r="D7" s="17"/>
      <c r="E7" s="17"/>
      <c r="F7" s="17"/>
      <c r="G7" s="17"/>
      <c r="H7" s="17"/>
      <c r="I7" s="17"/>
      <c r="J7" s="17"/>
      <c r="K7" s="17"/>
      <c r="L7" s="17"/>
    </row>
    <row r="8" spans="1:12" x14ac:dyDescent="0.35">
      <c r="A8" s="17"/>
      <c r="B8" s="17"/>
      <c r="C8" s="17"/>
      <c r="D8" s="17"/>
      <c r="E8" s="17"/>
      <c r="F8" s="17"/>
      <c r="G8" s="17"/>
      <c r="H8" s="17"/>
      <c r="I8" s="17"/>
      <c r="J8" s="17"/>
      <c r="K8" s="17"/>
      <c r="L8" s="17"/>
    </row>
    <row r="9" spans="1:12" x14ac:dyDescent="0.35">
      <c r="A9" s="20" t="s">
        <v>1</v>
      </c>
      <c r="B9" s="17"/>
      <c r="C9" s="17"/>
      <c r="D9" s="17"/>
      <c r="E9" s="17"/>
      <c r="F9" s="17"/>
      <c r="G9" s="17"/>
      <c r="H9" s="17"/>
      <c r="I9" s="17"/>
      <c r="J9" s="17"/>
      <c r="K9" s="17"/>
      <c r="L9" s="17"/>
    </row>
    <row r="10" spans="1:12" x14ac:dyDescent="0.35">
      <c r="A10" s="21" t="s">
        <v>2</v>
      </c>
      <c r="B10" s="17"/>
      <c r="C10" s="17"/>
      <c r="D10" s="17"/>
      <c r="E10" s="17"/>
      <c r="F10" s="17"/>
      <c r="G10" s="17"/>
      <c r="H10" s="17"/>
      <c r="I10" s="17"/>
      <c r="J10" s="17"/>
      <c r="K10" s="17"/>
      <c r="L10" s="17"/>
    </row>
    <row r="11" spans="1:12" x14ac:dyDescent="0.35">
      <c r="A11" s="20" t="s">
        <v>3</v>
      </c>
      <c r="B11" s="17"/>
      <c r="C11" s="17"/>
      <c r="D11" s="17"/>
      <c r="E11" s="17"/>
      <c r="F11" s="17"/>
      <c r="G11" s="17"/>
      <c r="H11" s="17"/>
      <c r="I11" s="17"/>
      <c r="J11" s="17"/>
      <c r="K11" s="17"/>
      <c r="L11" s="17"/>
    </row>
    <row r="12" spans="1:12" x14ac:dyDescent="0.35">
      <c r="A12" s="22" t="s">
        <v>4</v>
      </c>
      <c r="B12" s="17"/>
      <c r="C12" s="17"/>
      <c r="D12" s="17"/>
      <c r="E12" s="17"/>
      <c r="F12" s="17"/>
      <c r="G12" s="17"/>
      <c r="H12" s="17"/>
      <c r="I12" s="17"/>
      <c r="J12" s="17"/>
      <c r="K12" s="17"/>
      <c r="L12" s="17"/>
    </row>
    <row r="13" spans="1:12" x14ac:dyDescent="0.35">
      <c r="A13" s="22" t="s">
        <v>5</v>
      </c>
      <c r="B13" s="17"/>
      <c r="C13" s="17"/>
      <c r="D13" s="17"/>
      <c r="E13" s="17"/>
      <c r="F13" s="17"/>
      <c r="G13" s="17"/>
      <c r="H13" s="17"/>
      <c r="I13" s="17"/>
      <c r="J13" s="17"/>
      <c r="K13" s="17"/>
      <c r="L13" s="17"/>
    </row>
    <row r="14" spans="1:12" x14ac:dyDescent="0.35">
      <c r="A14" s="22" t="s">
        <v>6</v>
      </c>
      <c r="B14" s="17"/>
      <c r="C14" s="17"/>
      <c r="D14" s="17"/>
      <c r="E14" s="17"/>
      <c r="F14" s="17"/>
      <c r="G14" s="17"/>
      <c r="H14" s="17"/>
      <c r="I14" s="17"/>
      <c r="J14" s="17"/>
      <c r="K14" s="17"/>
      <c r="L14" s="17"/>
    </row>
    <row r="15" spans="1:12" x14ac:dyDescent="0.35">
      <c r="A15" s="22" t="s">
        <v>7</v>
      </c>
      <c r="B15" s="17"/>
      <c r="C15" s="17"/>
      <c r="D15" s="17"/>
      <c r="E15" s="17"/>
      <c r="F15" s="17"/>
      <c r="G15" s="17"/>
      <c r="H15" s="17"/>
      <c r="I15" s="17"/>
      <c r="J15" s="17"/>
      <c r="K15" s="17"/>
      <c r="L15" s="17"/>
    </row>
    <row r="16" spans="1:12" x14ac:dyDescent="0.35">
      <c r="A16" s="22" t="s">
        <v>8</v>
      </c>
      <c r="B16" s="17"/>
      <c r="C16" s="17"/>
      <c r="D16" s="17"/>
      <c r="E16" s="17"/>
      <c r="F16" s="17"/>
      <c r="G16" s="17"/>
      <c r="H16" s="17"/>
      <c r="I16" s="17"/>
      <c r="J16" s="17"/>
      <c r="K16" s="17"/>
      <c r="L16" s="17"/>
    </row>
    <row r="17" spans="1:12" x14ac:dyDescent="0.35">
      <c r="A17" s="22" t="s">
        <v>9</v>
      </c>
      <c r="B17" s="17"/>
      <c r="C17" s="17"/>
      <c r="D17" s="17"/>
      <c r="E17" s="17"/>
      <c r="F17" s="17"/>
      <c r="G17" s="17"/>
      <c r="H17" s="17"/>
      <c r="I17" s="17"/>
      <c r="J17" s="17"/>
      <c r="K17" s="17"/>
      <c r="L17" s="17"/>
    </row>
    <row r="18" spans="1:12" x14ac:dyDescent="0.35">
      <c r="A18" s="22" t="s">
        <v>10</v>
      </c>
      <c r="B18" s="17"/>
      <c r="C18" s="17"/>
      <c r="D18" s="17"/>
      <c r="E18" s="17"/>
      <c r="F18" s="17"/>
      <c r="G18" s="17"/>
      <c r="H18" s="17"/>
      <c r="I18" s="17"/>
      <c r="J18" s="17"/>
      <c r="K18" s="17"/>
      <c r="L18" s="17"/>
    </row>
    <row r="19" spans="1:12" x14ac:dyDescent="0.35">
      <c r="A19" s="22" t="s">
        <v>11</v>
      </c>
      <c r="B19" s="17"/>
      <c r="C19" s="17"/>
      <c r="D19" s="17"/>
      <c r="E19" s="17"/>
      <c r="F19" s="17"/>
      <c r="G19" s="17"/>
      <c r="H19" s="17"/>
      <c r="I19" s="17"/>
      <c r="J19" s="17"/>
      <c r="K19" s="17"/>
      <c r="L19" s="17"/>
    </row>
    <row r="20" spans="1:12" x14ac:dyDescent="0.35">
      <c r="A20" s="22" t="s">
        <v>12</v>
      </c>
      <c r="B20" s="17"/>
      <c r="C20" s="17"/>
      <c r="D20" s="17"/>
      <c r="E20" s="17"/>
      <c r="F20" s="17"/>
      <c r="G20" s="17"/>
      <c r="H20" s="17"/>
      <c r="I20" s="17"/>
      <c r="J20" s="17"/>
      <c r="K20" s="17"/>
      <c r="L20" s="17"/>
    </row>
    <row r="21" spans="1:12" x14ac:dyDescent="0.35">
      <c r="A21" s="22" t="s">
        <v>13</v>
      </c>
      <c r="B21" s="17"/>
      <c r="C21" s="17"/>
      <c r="D21" s="17"/>
      <c r="E21" s="17"/>
      <c r="F21" s="17"/>
      <c r="G21" s="17"/>
      <c r="H21" s="17"/>
      <c r="I21" s="17"/>
      <c r="J21" s="17"/>
      <c r="K21" s="17"/>
      <c r="L21" s="17"/>
    </row>
    <row r="22" spans="1:12" x14ac:dyDescent="0.35">
      <c r="A22" s="22" t="s">
        <v>14</v>
      </c>
      <c r="B22" s="17"/>
      <c r="C22" s="17"/>
      <c r="D22" s="17"/>
      <c r="E22" s="17"/>
      <c r="F22" s="17"/>
      <c r="G22" s="17"/>
      <c r="H22" s="17"/>
      <c r="I22" s="17"/>
      <c r="J22" s="17"/>
      <c r="K22" s="17"/>
      <c r="L22" s="17"/>
    </row>
    <row r="23" spans="1:12" x14ac:dyDescent="0.35">
      <c r="A23" s="22" t="s">
        <v>15</v>
      </c>
      <c r="B23" s="17"/>
      <c r="C23" s="17"/>
      <c r="D23" s="17"/>
      <c r="E23" s="17"/>
      <c r="F23" s="17"/>
      <c r="G23" s="17"/>
      <c r="H23" s="17"/>
      <c r="I23" s="17"/>
      <c r="J23" s="17"/>
      <c r="K23" s="17"/>
      <c r="L23" s="17"/>
    </row>
    <row r="24" spans="1:12" x14ac:dyDescent="0.35">
      <c r="A24" s="22" t="s">
        <v>16</v>
      </c>
      <c r="B24" s="17"/>
      <c r="C24" s="17"/>
      <c r="D24" s="17"/>
      <c r="E24" s="17"/>
      <c r="F24" s="17"/>
      <c r="G24" s="17"/>
      <c r="H24" s="17"/>
      <c r="I24" s="17"/>
      <c r="J24" s="17"/>
      <c r="K24" s="17"/>
      <c r="L24" s="17"/>
    </row>
    <row r="25" spans="1:12" x14ac:dyDescent="0.35">
      <c r="A25" s="17"/>
      <c r="B25" s="17"/>
      <c r="C25" s="17"/>
      <c r="D25" s="17"/>
      <c r="E25" s="17"/>
      <c r="F25" s="17"/>
      <c r="G25" s="17"/>
      <c r="H25" s="17"/>
      <c r="I25" s="17"/>
      <c r="J25" s="17"/>
      <c r="K25" s="17"/>
      <c r="L25" s="17"/>
    </row>
    <row r="26" spans="1:12" x14ac:dyDescent="0.35">
      <c r="A26" s="17"/>
      <c r="B26" s="17"/>
      <c r="C26" s="17"/>
      <c r="D26" s="17"/>
      <c r="E26" s="17"/>
      <c r="F26" s="17"/>
      <c r="G26" s="17"/>
      <c r="H26" s="17"/>
      <c r="I26" s="17"/>
      <c r="J26" s="17"/>
      <c r="K26" s="17"/>
      <c r="L26" s="17"/>
    </row>
    <row r="27" spans="1:12" x14ac:dyDescent="0.35">
      <c r="A27" s="17"/>
      <c r="B27" s="17"/>
      <c r="C27" s="17"/>
      <c r="D27" s="17"/>
      <c r="E27" s="17"/>
      <c r="F27" s="17"/>
      <c r="G27" s="17"/>
      <c r="H27" s="17"/>
      <c r="I27" s="17"/>
      <c r="J27" s="17"/>
      <c r="K27" s="17"/>
      <c r="L27" s="17"/>
    </row>
    <row r="28" spans="1:12" x14ac:dyDescent="0.35">
      <c r="A28" s="17"/>
      <c r="B28" s="17"/>
      <c r="C28" s="17"/>
      <c r="D28" s="17"/>
      <c r="E28" s="17"/>
      <c r="F28" s="17"/>
      <c r="G28" s="17"/>
      <c r="H28" s="17"/>
      <c r="I28" s="17"/>
      <c r="J28" s="17"/>
      <c r="K28" s="17"/>
      <c r="L28" s="17"/>
    </row>
    <row r="29" spans="1:12" x14ac:dyDescent="0.35">
      <c r="A29" s="17"/>
      <c r="B29" s="17"/>
      <c r="C29" s="17"/>
      <c r="D29" s="17"/>
      <c r="E29" s="17"/>
      <c r="F29" s="17"/>
      <c r="G29" s="17"/>
      <c r="H29" s="17"/>
      <c r="I29" s="17"/>
      <c r="J29" s="17"/>
      <c r="K29" s="17"/>
      <c r="L29" s="17"/>
    </row>
    <row r="30" spans="1:12" x14ac:dyDescent="0.35">
      <c r="A30" s="17"/>
      <c r="B30" s="17"/>
      <c r="C30" s="17"/>
      <c r="D30" s="17"/>
      <c r="E30" s="17"/>
      <c r="F30" s="17"/>
      <c r="G30" s="17"/>
      <c r="H30" s="17"/>
      <c r="I30" s="17"/>
      <c r="J30" s="17"/>
      <c r="K30" s="17"/>
      <c r="L30" s="17"/>
    </row>
    <row r="31" spans="1:12" x14ac:dyDescent="0.35">
      <c r="A31" s="17"/>
      <c r="B31" s="17"/>
      <c r="C31" s="17"/>
      <c r="D31" s="17"/>
      <c r="E31" s="17"/>
      <c r="F31" s="17"/>
      <c r="G31" s="17"/>
      <c r="H31" s="17"/>
      <c r="I31" s="17"/>
      <c r="J31" s="17"/>
      <c r="K31" s="17"/>
      <c r="L31" s="17"/>
    </row>
    <row r="32" spans="1:12" x14ac:dyDescent="0.35">
      <c r="A32" s="17"/>
      <c r="B32" s="17"/>
      <c r="C32" s="17"/>
      <c r="D32" s="17"/>
      <c r="E32" s="17"/>
      <c r="F32" s="17"/>
      <c r="G32" s="17"/>
      <c r="H32" s="17"/>
      <c r="I32" s="17"/>
      <c r="J32" s="17"/>
      <c r="K32" s="17"/>
      <c r="L32" s="17"/>
    </row>
    <row r="33" spans="1:12" x14ac:dyDescent="0.35">
      <c r="A33" s="17"/>
      <c r="B33" s="17"/>
      <c r="C33" s="17"/>
      <c r="D33" s="17"/>
      <c r="E33" s="17"/>
      <c r="F33" s="17"/>
      <c r="G33" s="17"/>
      <c r="H33" s="17"/>
      <c r="I33" s="17"/>
      <c r="J33" s="17"/>
      <c r="K33" s="17"/>
      <c r="L33" s="17"/>
    </row>
    <row r="34" spans="1:12" x14ac:dyDescent="0.35">
      <c r="A34" s="17"/>
      <c r="B34" s="17"/>
      <c r="C34" s="17"/>
      <c r="D34" s="17"/>
      <c r="E34" s="17"/>
      <c r="F34" s="17"/>
      <c r="G34" s="17"/>
      <c r="H34" s="17"/>
      <c r="I34" s="17"/>
      <c r="J34" s="17"/>
      <c r="K34" s="17"/>
      <c r="L34" s="17"/>
    </row>
    <row r="35" spans="1:12" x14ac:dyDescent="0.35">
      <c r="A35" s="17"/>
      <c r="B35" s="17"/>
      <c r="C35" s="17"/>
      <c r="D35" s="17"/>
      <c r="E35" s="17"/>
      <c r="F35" s="17"/>
      <c r="G35" s="17"/>
      <c r="H35" s="17"/>
      <c r="I35" s="17"/>
      <c r="J35" s="17"/>
      <c r="K35" s="17"/>
      <c r="L35" s="17"/>
    </row>
    <row r="36" spans="1:12" x14ac:dyDescent="0.35">
      <c r="A36" s="17"/>
      <c r="B36" s="17"/>
      <c r="C36" s="17"/>
      <c r="D36" s="17"/>
      <c r="E36" s="17"/>
      <c r="F36" s="17"/>
      <c r="G36" s="17"/>
      <c r="H36" s="17"/>
      <c r="I36" s="17"/>
      <c r="J36" s="17"/>
      <c r="K36" s="17"/>
      <c r="L36" s="17"/>
    </row>
    <row r="37" spans="1:12" x14ac:dyDescent="0.35">
      <c r="A37" s="17"/>
      <c r="B37" s="17"/>
      <c r="C37" s="17"/>
      <c r="D37" s="17"/>
      <c r="E37" s="17"/>
      <c r="F37" s="17"/>
      <c r="G37" s="17"/>
      <c r="H37" s="17"/>
      <c r="I37" s="17"/>
      <c r="J37" s="17"/>
      <c r="K37" s="17"/>
      <c r="L37" s="17"/>
    </row>
    <row r="38" spans="1:12" x14ac:dyDescent="0.35">
      <c r="A38" s="17"/>
      <c r="B38" s="17"/>
      <c r="C38" s="17"/>
      <c r="D38" s="17"/>
      <c r="E38" s="17"/>
      <c r="F38" s="17"/>
      <c r="G38" s="17"/>
      <c r="H38" s="17"/>
      <c r="I38" s="17"/>
      <c r="J38" s="17"/>
      <c r="K38" s="17"/>
      <c r="L38" s="17"/>
    </row>
    <row r="39" spans="1:12" x14ac:dyDescent="0.35">
      <c r="A39" s="17"/>
      <c r="B39" s="17"/>
      <c r="C39" s="17"/>
      <c r="D39" s="17"/>
      <c r="E39" s="17"/>
      <c r="F39" s="17"/>
      <c r="G39" s="17"/>
      <c r="H39" s="17"/>
      <c r="I39" s="17"/>
      <c r="J39" s="17"/>
      <c r="K39" s="17"/>
      <c r="L39" s="17"/>
    </row>
    <row r="40" spans="1:12" x14ac:dyDescent="0.35">
      <c r="A40" s="17"/>
      <c r="B40" s="17"/>
      <c r="C40" s="17"/>
      <c r="D40" s="17"/>
      <c r="E40" s="17"/>
      <c r="F40" s="17"/>
      <c r="G40" s="17"/>
      <c r="H40" s="17"/>
      <c r="I40" s="17"/>
      <c r="J40" s="17"/>
      <c r="K40" s="17"/>
      <c r="L40" s="17"/>
    </row>
    <row r="41" spans="1:12" x14ac:dyDescent="0.35">
      <c r="A41" s="17"/>
      <c r="B41" s="17"/>
      <c r="C41" s="17"/>
      <c r="D41" s="17"/>
      <c r="E41" s="17"/>
      <c r="F41" s="17"/>
      <c r="G41" s="17"/>
      <c r="H41" s="17"/>
      <c r="I41" s="17"/>
      <c r="J41" s="17"/>
      <c r="K41" s="17"/>
      <c r="L41" s="17"/>
    </row>
    <row r="42" spans="1:12" x14ac:dyDescent="0.35">
      <c r="A42" s="17"/>
      <c r="B42" s="17"/>
      <c r="C42" s="17"/>
      <c r="D42" s="17"/>
      <c r="E42" s="17"/>
      <c r="F42" s="17"/>
      <c r="G42" s="17"/>
      <c r="H42" s="17"/>
      <c r="I42" s="17"/>
      <c r="J42" s="17"/>
      <c r="K42" s="17"/>
      <c r="L42" s="17"/>
    </row>
    <row r="43" spans="1:12" x14ac:dyDescent="0.35">
      <c r="A43" s="17"/>
      <c r="B43" s="17"/>
      <c r="C43" s="17"/>
      <c r="D43" s="17"/>
      <c r="E43" s="17"/>
      <c r="F43" s="17"/>
      <c r="G43" s="17"/>
      <c r="H43" s="17"/>
      <c r="I43" s="17"/>
      <c r="J43" s="17"/>
      <c r="K43" s="17"/>
      <c r="L43" s="17"/>
    </row>
    <row r="44" spans="1:12" x14ac:dyDescent="0.35">
      <c r="A44" s="17"/>
      <c r="B44" s="17"/>
      <c r="C44" s="17"/>
      <c r="D44" s="17"/>
      <c r="E44" s="17"/>
      <c r="F44" s="17"/>
      <c r="G44" s="17"/>
      <c r="H44" s="17"/>
      <c r="I44" s="17"/>
      <c r="J44" s="17"/>
      <c r="K44" s="17"/>
      <c r="L44" s="17"/>
    </row>
    <row r="45" spans="1:12" x14ac:dyDescent="0.35">
      <c r="A45" s="17"/>
      <c r="B45" s="17"/>
      <c r="C45" s="17"/>
      <c r="D45" s="17"/>
      <c r="E45" s="17"/>
      <c r="F45" s="17"/>
      <c r="G45" s="17"/>
      <c r="H45" s="17"/>
      <c r="I45" s="17"/>
      <c r="J45" s="17"/>
      <c r="K45" s="17"/>
      <c r="L45" s="17"/>
    </row>
    <row r="46" spans="1:12" x14ac:dyDescent="0.35">
      <c r="A46" s="17"/>
      <c r="B46" s="17"/>
      <c r="C46" s="17"/>
      <c r="D46" s="17"/>
      <c r="E46" s="17"/>
      <c r="F46" s="17"/>
      <c r="G46" s="17"/>
      <c r="H46" s="17"/>
      <c r="I46" s="17"/>
      <c r="J46" s="17"/>
      <c r="K46" s="17"/>
      <c r="L46" s="17"/>
    </row>
    <row r="47" spans="1:12" x14ac:dyDescent="0.35">
      <c r="A47" s="17"/>
      <c r="B47" s="17"/>
      <c r="C47" s="17"/>
      <c r="D47" s="17"/>
      <c r="E47" s="17"/>
      <c r="F47" s="17"/>
      <c r="G47" s="17"/>
      <c r="H47" s="17"/>
      <c r="I47" s="17"/>
      <c r="J47" s="17"/>
      <c r="K47" s="17"/>
      <c r="L47" s="17"/>
    </row>
    <row r="48" spans="1:12" x14ac:dyDescent="0.35">
      <c r="A48" s="17"/>
      <c r="B48" s="17"/>
      <c r="C48" s="17"/>
      <c r="D48" s="17"/>
      <c r="E48" s="17"/>
      <c r="F48" s="17"/>
      <c r="G48" s="17"/>
      <c r="H48" s="17"/>
      <c r="I48" s="17"/>
      <c r="J48" s="17"/>
      <c r="K48" s="17"/>
      <c r="L48" s="17"/>
    </row>
    <row r="49" spans="1:12" x14ac:dyDescent="0.35">
      <c r="A49" s="17"/>
      <c r="B49" s="17"/>
      <c r="C49" s="17"/>
      <c r="D49" s="17"/>
      <c r="E49" s="17"/>
      <c r="F49" s="17"/>
      <c r="G49" s="17"/>
      <c r="H49" s="17"/>
      <c r="I49" s="17"/>
      <c r="J49" s="17"/>
      <c r="K49" s="17"/>
      <c r="L49" s="17"/>
    </row>
    <row r="50" spans="1:12" x14ac:dyDescent="0.35">
      <c r="A50" s="17"/>
      <c r="B50" s="17"/>
      <c r="C50" s="17"/>
      <c r="D50" s="17"/>
      <c r="E50" s="17"/>
      <c r="F50" s="17"/>
      <c r="G50" s="17"/>
      <c r="H50" s="17"/>
      <c r="I50" s="17"/>
      <c r="J50" s="17"/>
      <c r="K50" s="17"/>
      <c r="L50" s="17"/>
    </row>
    <row r="51" spans="1:12" x14ac:dyDescent="0.35">
      <c r="A51" s="17"/>
      <c r="B51" s="17"/>
      <c r="C51" s="17"/>
      <c r="D51" s="17"/>
      <c r="E51" s="17"/>
      <c r="F51" s="17"/>
      <c r="G51" s="17"/>
      <c r="H51" s="17"/>
      <c r="I51" s="17"/>
      <c r="J51" s="17"/>
      <c r="K51" s="17"/>
      <c r="L51" s="17"/>
    </row>
    <row r="52" spans="1:12" x14ac:dyDescent="0.35">
      <c r="A52" s="17"/>
      <c r="B52" s="17"/>
      <c r="C52" s="17"/>
      <c r="D52" s="17"/>
      <c r="E52" s="17"/>
      <c r="F52" s="17"/>
      <c r="G52" s="17"/>
      <c r="H52" s="17"/>
      <c r="I52" s="17"/>
      <c r="J52" s="17"/>
      <c r="K52" s="17"/>
      <c r="L52" s="17"/>
    </row>
    <row r="53" spans="1:12" x14ac:dyDescent="0.35">
      <c r="A53" s="17"/>
      <c r="B53" s="17"/>
      <c r="C53" s="17"/>
      <c r="D53" s="17"/>
      <c r="E53" s="17"/>
      <c r="F53" s="17"/>
      <c r="G53" s="17"/>
      <c r="H53" s="17"/>
      <c r="I53" s="17"/>
      <c r="J53" s="17"/>
      <c r="K53" s="17"/>
      <c r="L53" s="17"/>
    </row>
    <row r="54" spans="1:12" x14ac:dyDescent="0.35">
      <c r="A54" s="17"/>
      <c r="B54" s="17"/>
      <c r="C54" s="17"/>
      <c r="D54" s="17"/>
      <c r="E54" s="17"/>
      <c r="F54" s="17"/>
      <c r="G54" s="17"/>
      <c r="H54" s="17"/>
      <c r="I54" s="17"/>
      <c r="J54" s="17"/>
      <c r="K54" s="17"/>
      <c r="L54" s="17"/>
    </row>
    <row r="55" spans="1:12" x14ac:dyDescent="0.35">
      <c r="A55" s="17"/>
      <c r="B55" s="17"/>
      <c r="C55" s="17"/>
      <c r="D55" s="17"/>
      <c r="E55" s="17"/>
      <c r="F55" s="17"/>
      <c r="G55" s="17"/>
      <c r="H55" s="17"/>
      <c r="I55" s="17"/>
      <c r="J55" s="17"/>
      <c r="K55" s="17"/>
      <c r="L55" s="17"/>
    </row>
    <row r="56" spans="1:12" x14ac:dyDescent="0.35">
      <c r="A56" s="17"/>
      <c r="B56" s="17"/>
      <c r="C56" s="17"/>
      <c r="D56" s="17"/>
      <c r="E56" s="17"/>
      <c r="F56" s="17"/>
      <c r="G56" s="17"/>
      <c r="H56" s="17"/>
      <c r="I56" s="17"/>
      <c r="J56" s="17"/>
      <c r="K56" s="17"/>
      <c r="L56" s="17"/>
    </row>
    <row r="57" spans="1:12" x14ac:dyDescent="0.35">
      <c r="A57" s="17"/>
      <c r="B57" s="17"/>
      <c r="C57" s="17"/>
      <c r="D57" s="17"/>
      <c r="E57" s="17"/>
      <c r="F57" s="17"/>
      <c r="G57" s="17"/>
      <c r="H57" s="17"/>
      <c r="I57" s="17"/>
      <c r="J57" s="17"/>
      <c r="K57" s="17"/>
      <c r="L57" s="17"/>
    </row>
    <row r="58" spans="1:12" x14ac:dyDescent="0.35">
      <c r="A58" s="17"/>
      <c r="B58" s="17"/>
      <c r="C58" s="17"/>
      <c r="D58" s="17"/>
      <c r="E58" s="17"/>
      <c r="F58" s="17"/>
      <c r="G58" s="17"/>
      <c r="H58" s="17"/>
      <c r="I58" s="17"/>
      <c r="J58" s="17"/>
      <c r="K58" s="17"/>
      <c r="L58" s="17"/>
    </row>
    <row r="59" spans="1:12" x14ac:dyDescent="0.35">
      <c r="A59" s="17"/>
      <c r="B59" s="17"/>
      <c r="C59" s="17"/>
      <c r="D59" s="17"/>
      <c r="E59" s="17"/>
      <c r="F59" s="17"/>
      <c r="G59" s="17"/>
      <c r="H59" s="17"/>
      <c r="I59" s="17"/>
      <c r="J59" s="17"/>
      <c r="K59" s="17"/>
      <c r="L59" s="17"/>
    </row>
    <row r="60" spans="1:12" x14ac:dyDescent="0.35">
      <c r="A60" s="17"/>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OIKB" display="Tabell 5.6 Oppholdstid , ordinære ikke-kommunale barnehager" xr:uid="{00000000-0004-0000-0100-000009000000}"/>
    <hyperlink ref="A21" location="VHB" display="Tabell 5.7 Vektede heltidsplasser barnehage" xr:uid="{00000000-0004-0000-0100-00000A000000}"/>
    <hyperlink ref="A22" location="DFB" display="Tabell 6.1 Driftstilskudd til familiebarnehager" xr:uid="{00000000-0004-0000-0100-00000B000000}"/>
    <hyperlink ref="A23"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4"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39"/>
  <sheetViews>
    <sheetView zoomScale="70" zoomScaleNormal="70" workbookViewId="0">
      <selection activeCell="T17" sqref="T17"/>
    </sheetView>
  </sheetViews>
  <sheetFormatPr baseColWidth="10" defaultColWidth="11.42578125" defaultRowHeight="15.75" x14ac:dyDescent="0.35"/>
  <cols>
    <col min="1" max="1" width="48.42578125" style="18" customWidth="1"/>
    <col min="2" max="2" width="24.85546875" style="18" customWidth="1"/>
    <col min="3" max="3" width="14" style="18" customWidth="1"/>
    <col min="4" max="18" width="13.28515625" style="18" customWidth="1"/>
    <col min="19" max="19" width="17.140625" style="18" bestFit="1" customWidth="1"/>
    <col min="20" max="16384" width="11.42578125" style="18"/>
  </cols>
  <sheetData>
    <row r="1" spans="1:19" ht="16.5" customHeight="1" x14ac:dyDescent="0.35">
      <c r="A1" s="425" t="s">
        <v>338</v>
      </c>
      <c r="B1" s="425"/>
      <c r="C1" s="70"/>
      <c r="D1" s="147"/>
      <c r="E1" s="147"/>
      <c r="F1" s="147"/>
      <c r="G1" s="147"/>
      <c r="H1" s="147"/>
      <c r="I1" s="147"/>
      <c r="J1" s="147"/>
      <c r="K1" s="147"/>
      <c r="L1" s="147"/>
      <c r="M1" s="147"/>
      <c r="N1" s="147"/>
      <c r="O1" s="147"/>
      <c r="P1" s="147"/>
      <c r="Q1" s="147"/>
      <c r="R1" s="147"/>
      <c r="S1" s="147"/>
    </row>
    <row r="2" spans="1:19" ht="54.75" customHeight="1" x14ac:dyDescent="0.35">
      <c r="A2" s="369"/>
      <c r="B2" s="369"/>
      <c r="C2" s="46" t="s">
        <v>339</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x14ac:dyDescent="0.35">
      <c r="A3" s="365"/>
      <c r="B3" s="365"/>
      <c r="C3" s="17"/>
      <c r="D3" s="17"/>
      <c r="E3" s="17"/>
      <c r="F3" s="17"/>
      <c r="G3" s="17"/>
      <c r="H3" s="17"/>
      <c r="I3" s="17"/>
      <c r="J3" s="17"/>
      <c r="K3" s="17"/>
      <c r="L3" s="17"/>
      <c r="M3" s="17"/>
      <c r="N3" s="17"/>
      <c r="O3" s="17"/>
      <c r="P3" s="17"/>
      <c r="Q3" s="17"/>
      <c r="R3" s="17"/>
      <c r="S3" s="17"/>
    </row>
    <row r="4" spans="1:19" ht="16.5" customHeight="1" x14ac:dyDescent="0.35">
      <c r="A4" s="429" t="s">
        <v>322</v>
      </c>
      <c r="B4" s="429"/>
      <c r="C4" s="17"/>
      <c r="D4" s="17"/>
      <c r="E4" s="17"/>
      <c r="F4" s="17"/>
      <c r="G4" s="17"/>
      <c r="H4" s="17"/>
      <c r="I4" s="17"/>
      <c r="J4" s="17"/>
      <c r="K4" s="17"/>
      <c r="L4" s="17"/>
      <c r="M4" s="17"/>
      <c r="N4" s="17"/>
      <c r="O4" s="17"/>
      <c r="P4" s="17"/>
      <c r="Q4" s="17"/>
      <c r="R4" s="17"/>
      <c r="S4" s="147"/>
    </row>
    <row r="5" spans="1:19" ht="16.5" customHeight="1" x14ac:dyDescent="0.35">
      <c r="A5" s="363" t="s">
        <v>340</v>
      </c>
      <c r="B5" s="363"/>
      <c r="C5" s="79" t="s">
        <v>202</v>
      </c>
      <c r="D5" s="327">
        <v>15</v>
      </c>
      <c r="E5" s="327">
        <v>8</v>
      </c>
      <c r="F5" s="327">
        <v>24</v>
      </c>
      <c r="G5" s="327">
        <v>0</v>
      </c>
      <c r="H5" s="327">
        <v>24</v>
      </c>
      <c r="I5" s="327">
        <v>49</v>
      </c>
      <c r="J5" s="327">
        <v>59</v>
      </c>
      <c r="K5" s="327">
        <v>55</v>
      </c>
      <c r="L5" s="327">
        <v>72</v>
      </c>
      <c r="M5" s="327">
        <v>20</v>
      </c>
      <c r="N5" s="327">
        <v>0</v>
      </c>
      <c r="O5" s="327">
        <v>6</v>
      </c>
      <c r="P5" s="327">
        <v>56</v>
      </c>
      <c r="Q5" s="327">
        <v>104</v>
      </c>
      <c r="R5" s="327">
        <v>11</v>
      </c>
      <c r="S5" s="28">
        <f>SUM(D5:R5)</f>
        <v>503</v>
      </c>
    </row>
    <row r="6" spans="1:19" ht="16.5" customHeight="1" x14ac:dyDescent="0.35">
      <c r="A6" s="363" t="s">
        <v>341</v>
      </c>
      <c r="B6" s="363"/>
      <c r="C6" s="148">
        <v>209.5</v>
      </c>
      <c r="D6" s="28">
        <f>D$5*$C6</f>
        <v>3142.5</v>
      </c>
      <c r="E6" s="28">
        <f t="shared" ref="E6:R7" si="0">E$5*$C6</f>
        <v>1676</v>
      </c>
      <c r="F6" s="28">
        <f t="shared" si="0"/>
        <v>5028</v>
      </c>
      <c r="G6" s="28">
        <f t="shared" si="0"/>
        <v>0</v>
      </c>
      <c r="H6" s="28">
        <f t="shared" si="0"/>
        <v>5028</v>
      </c>
      <c r="I6" s="28">
        <f t="shared" si="0"/>
        <v>10265.5</v>
      </c>
      <c r="J6" s="28">
        <f t="shared" si="0"/>
        <v>12360.5</v>
      </c>
      <c r="K6" s="28">
        <f t="shared" si="0"/>
        <v>11522.5</v>
      </c>
      <c r="L6" s="28">
        <f t="shared" si="0"/>
        <v>15084</v>
      </c>
      <c r="M6" s="28">
        <f t="shared" si="0"/>
        <v>4190</v>
      </c>
      <c r="N6" s="28">
        <f t="shared" si="0"/>
        <v>0</v>
      </c>
      <c r="O6" s="28">
        <f t="shared" si="0"/>
        <v>1257</v>
      </c>
      <c r="P6" s="28">
        <f t="shared" si="0"/>
        <v>11732</v>
      </c>
      <c r="Q6" s="28">
        <f t="shared" si="0"/>
        <v>21788</v>
      </c>
      <c r="R6" s="28">
        <f t="shared" si="0"/>
        <v>2304.5</v>
      </c>
      <c r="S6" s="28">
        <f>SUM(D6:R6)</f>
        <v>105378.5</v>
      </c>
    </row>
    <row r="7" spans="1:19" ht="16.5" customHeight="1" x14ac:dyDescent="0.35">
      <c r="A7" s="363" t="s">
        <v>342</v>
      </c>
      <c r="B7" s="363"/>
      <c r="C7" s="148">
        <v>227.5</v>
      </c>
      <c r="D7" s="28">
        <f>D$5*$C7</f>
        <v>3412.5</v>
      </c>
      <c r="E7" s="28">
        <f t="shared" si="0"/>
        <v>1820</v>
      </c>
      <c r="F7" s="28">
        <f t="shared" si="0"/>
        <v>5460</v>
      </c>
      <c r="G7" s="28">
        <f t="shared" si="0"/>
        <v>0</v>
      </c>
      <c r="H7" s="28">
        <f t="shared" si="0"/>
        <v>5460</v>
      </c>
      <c r="I7" s="28">
        <f t="shared" si="0"/>
        <v>11147.5</v>
      </c>
      <c r="J7" s="28">
        <f t="shared" si="0"/>
        <v>13422.5</v>
      </c>
      <c r="K7" s="28">
        <f t="shared" si="0"/>
        <v>12512.5</v>
      </c>
      <c r="L7" s="28">
        <f t="shared" si="0"/>
        <v>16380</v>
      </c>
      <c r="M7" s="28">
        <f t="shared" si="0"/>
        <v>4550</v>
      </c>
      <c r="N7" s="28">
        <f t="shared" si="0"/>
        <v>0</v>
      </c>
      <c r="O7" s="28">
        <f t="shared" si="0"/>
        <v>1365</v>
      </c>
      <c r="P7" s="28">
        <f t="shared" si="0"/>
        <v>12740</v>
      </c>
      <c r="Q7" s="28">
        <f t="shared" si="0"/>
        <v>23660</v>
      </c>
      <c r="R7" s="28">
        <f t="shared" si="0"/>
        <v>2502.5</v>
      </c>
      <c r="S7" s="28">
        <f>SUM(D7:R7)</f>
        <v>114432.5</v>
      </c>
    </row>
    <row r="8" spans="1:19" ht="16.5" customHeight="1" x14ac:dyDescent="0.35">
      <c r="A8" s="429"/>
      <c r="B8" s="429"/>
      <c r="C8" s="17"/>
      <c r="D8" s="28"/>
      <c r="E8" s="28"/>
      <c r="F8" s="28"/>
      <c r="G8" s="28"/>
      <c r="H8" s="28"/>
      <c r="I8" s="28"/>
      <c r="J8" s="28"/>
      <c r="K8" s="28"/>
      <c r="L8" s="28"/>
      <c r="M8" s="28"/>
      <c r="N8" s="28"/>
      <c r="O8" s="28"/>
      <c r="P8" s="28"/>
      <c r="Q8" s="28"/>
      <c r="R8" s="28"/>
      <c r="S8" s="28"/>
    </row>
    <row r="9" spans="1:19" ht="16.5" customHeight="1" x14ac:dyDescent="0.35">
      <c r="A9" s="429" t="s">
        <v>330</v>
      </c>
      <c r="B9" s="429"/>
      <c r="C9" s="17"/>
      <c r="D9" s="28"/>
      <c r="E9" s="28"/>
      <c r="F9" s="28"/>
      <c r="G9" s="28"/>
      <c r="H9" s="28"/>
      <c r="I9" s="28"/>
      <c r="J9" s="28"/>
      <c r="K9" s="28"/>
      <c r="L9" s="28"/>
      <c r="M9" s="28"/>
      <c r="N9" s="28"/>
      <c r="O9" s="28"/>
      <c r="P9" s="28"/>
      <c r="Q9" s="28"/>
      <c r="R9" s="28"/>
      <c r="S9" s="28"/>
    </row>
    <row r="10" spans="1:19" ht="16.5" customHeight="1" x14ac:dyDescent="0.35">
      <c r="A10" s="363" t="s">
        <v>340</v>
      </c>
      <c r="B10" s="363"/>
      <c r="C10" s="79" t="s">
        <v>202</v>
      </c>
      <c r="D10" s="328">
        <v>0</v>
      </c>
      <c r="E10" s="328">
        <v>0</v>
      </c>
      <c r="F10" s="328">
        <v>0</v>
      </c>
      <c r="G10" s="328">
        <v>0</v>
      </c>
      <c r="H10" s="328">
        <v>0</v>
      </c>
      <c r="I10" s="328">
        <v>0</v>
      </c>
      <c r="J10" s="328">
        <v>0</v>
      </c>
      <c r="K10" s="328">
        <v>9</v>
      </c>
      <c r="L10" s="328">
        <v>0</v>
      </c>
      <c r="M10" s="328">
        <v>0</v>
      </c>
      <c r="N10" s="328">
        <v>0</v>
      </c>
      <c r="O10" s="328">
        <v>9</v>
      </c>
      <c r="P10" s="328">
        <v>4</v>
      </c>
      <c r="Q10" s="328">
        <v>12</v>
      </c>
      <c r="R10" s="328">
        <v>6</v>
      </c>
      <c r="S10" s="28">
        <f>SUM(D10:R10)</f>
        <v>40</v>
      </c>
    </row>
    <row r="11" spans="1:19" ht="16.5" customHeight="1" x14ac:dyDescent="0.35">
      <c r="A11" s="363" t="str">
        <f>A6</f>
        <v>Satser for driftstilskudd i 2024</v>
      </c>
      <c r="B11" s="363"/>
      <c r="C11" s="148">
        <v>162</v>
      </c>
      <c r="D11" s="28">
        <f t="shared" ref="D11:R12" si="1">D$10*$C11</f>
        <v>0</v>
      </c>
      <c r="E11" s="28">
        <f t="shared" si="1"/>
        <v>0</v>
      </c>
      <c r="F11" s="28">
        <f t="shared" si="1"/>
        <v>0</v>
      </c>
      <c r="G11" s="28">
        <f t="shared" si="1"/>
        <v>0</v>
      </c>
      <c r="H11" s="28">
        <f t="shared" si="1"/>
        <v>0</v>
      </c>
      <c r="I11" s="28">
        <f t="shared" si="1"/>
        <v>0</v>
      </c>
      <c r="J11" s="28">
        <f t="shared" si="1"/>
        <v>0</v>
      </c>
      <c r="K11" s="28">
        <f t="shared" si="1"/>
        <v>1458</v>
      </c>
      <c r="L11" s="28">
        <f t="shared" si="1"/>
        <v>0</v>
      </c>
      <c r="M11" s="28">
        <f t="shared" si="1"/>
        <v>0</v>
      </c>
      <c r="N11" s="28">
        <f t="shared" si="1"/>
        <v>0</v>
      </c>
      <c r="O11" s="28">
        <f t="shared" si="1"/>
        <v>1458</v>
      </c>
      <c r="P11" s="28">
        <f t="shared" si="1"/>
        <v>648</v>
      </c>
      <c r="Q11" s="28">
        <f t="shared" si="1"/>
        <v>1944</v>
      </c>
      <c r="R11" s="28">
        <f t="shared" si="1"/>
        <v>972</v>
      </c>
      <c r="S11" s="28">
        <f>SUM(D11:R11)</f>
        <v>6480</v>
      </c>
    </row>
    <row r="12" spans="1:19" ht="16.5" customHeight="1" x14ac:dyDescent="0.35">
      <c r="A12" s="363" t="str">
        <f>A7</f>
        <v>Satser for driftstilskudd i 2025</v>
      </c>
      <c r="B12" s="363"/>
      <c r="C12" s="148">
        <v>177.6</v>
      </c>
      <c r="D12" s="28">
        <f t="shared" si="1"/>
        <v>0</v>
      </c>
      <c r="E12" s="28">
        <f t="shared" si="1"/>
        <v>0</v>
      </c>
      <c r="F12" s="28">
        <f t="shared" si="1"/>
        <v>0</v>
      </c>
      <c r="G12" s="28">
        <f t="shared" si="1"/>
        <v>0</v>
      </c>
      <c r="H12" s="28">
        <f t="shared" si="1"/>
        <v>0</v>
      </c>
      <c r="I12" s="28">
        <f t="shared" si="1"/>
        <v>0</v>
      </c>
      <c r="J12" s="28">
        <f t="shared" si="1"/>
        <v>0</v>
      </c>
      <c r="K12" s="28">
        <f t="shared" si="1"/>
        <v>1598.3999999999999</v>
      </c>
      <c r="L12" s="28">
        <f t="shared" si="1"/>
        <v>0</v>
      </c>
      <c r="M12" s="28">
        <f t="shared" si="1"/>
        <v>0</v>
      </c>
      <c r="N12" s="28">
        <f t="shared" si="1"/>
        <v>0</v>
      </c>
      <c r="O12" s="28">
        <f t="shared" si="1"/>
        <v>1598.3999999999999</v>
      </c>
      <c r="P12" s="28">
        <f t="shared" si="1"/>
        <v>710.4</v>
      </c>
      <c r="Q12" s="28">
        <f t="shared" si="1"/>
        <v>2131.1999999999998</v>
      </c>
      <c r="R12" s="28">
        <f t="shared" si="1"/>
        <v>1065.5999999999999</v>
      </c>
      <c r="S12" s="28">
        <f>SUM(D12:R12)</f>
        <v>7104</v>
      </c>
    </row>
    <row r="13" spans="1:19" ht="16.5" customHeight="1" x14ac:dyDescent="0.35">
      <c r="A13" s="17"/>
      <c r="B13" s="17"/>
      <c r="C13" s="148"/>
      <c r="D13" s="28"/>
      <c r="E13" s="28"/>
      <c r="F13" s="28"/>
      <c r="G13" s="28"/>
      <c r="H13" s="28"/>
      <c r="I13" s="28"/>
      <c r="J13" s="28"/>
      <c r="K13" s="28"/>
      <c r="L13" s="28"/>
      <c r="M13" s="28"/>
      <c r="N13" s="28"/>
      <c r="O13" s="28"/>
      <c r="P13" s="28"/>
      <c r="Q13" s="28"/>
      <c r="R13" s="28"/>
      <c r="S13" s="28"/>
    </row>
    <row r="14" spans="1:19" ht="16.5" customHeight="1" x14ac:dyDescent="0.35">
      <c r="A14" s="17"/>
      <c r="B14" s="17"/>
      <c r="C14" s="148"/>
      <c r="D14" s="28"/>
      <c r="E14" s="28"/>
      <c r="F14" s="28"/>
      <c r="G14" s="28"/>
      <c r="H14" s="28"/>
      <c r="I14" s="28"/>
      <c r="J14" s="28"/>
      <c r="K14" s="28"/>
      <c r="L14" s="28"/>
      <c r="M14" s="28"/>
      <c r="N14" s="28"/>
      <c r="O14" s="28"/>
      <c r="P14" s="28"/>
      <c r="Q14" s="28"/>
      <c r="R14" s="28"/>
      <c r="S14" s="28"/>
    </row>
    <row r="15" spans="1:19" ht="16.5" customHeight="1" x14ac:dyDescent="0.35">
      <c r="A15" s="17"/>
      <c r="B15" s="17"/>
      <c r="C15" s="148"/>
      <c r="D15" s="28"/>
      <c r="E15" s="28"/>
      <c r="F15" s="28"/>
      <c r="G15" s="28"/>
      <c r="H15" s="28"/>
      <c r="I15" s="28"/>
      <c r="J15" s="28"/>
      <c r="K15" s="28"/>
      <c r="L15" s="28"/>
      <c r="M15" s="28"/>
      <c r="N15" s="28"/>
      <c r="O15" s="28"/>
      <c r="P15" s="28"/>
      <c r="Q15" s="28"/>
      <c r="R15" s="28"/>
      <c r="S15" s="28"/>
    </row>
    <row r="16" spans="1:19" ht="16.5" customHeight="1" x14ac:dyDescent="0.35">
      <c r="A16" s="363"/>
      <c r="B16" s="363"/>
      <c r="C16" s="17"/>
      <c r="D16" s="28"/>
      <c r="E16" s="28"/>
      <c r="F16" s="28"/>
      <c r="G16" s="28"/>
      <c r="H16" s="28"/>
      <c r="I16" s="28"/>
      <c r="J16" s="28"/>
      <c r="K16" s="28"/>
      <c r="L16" s="28"/>
      <c r="M16" s="28"/>
      <c r="N16" s="28"/>
      <c r="O16" s="28"/>
      <c r="P16" s="28"/>
      <c r="Q16" s="28"/>
      <c r="R16" s="28"/>
      <c r="S16" s="28"/>
    </row>
    <row r="17" spans="1:19" ht="16.5" customHeight="1" thickBot="1" x14ac:dyDescent="0.4">
      <c r="A17" s="427" t="s">
        <v>343</v>
      </c>
      <c r="B17" s="427"/>
      <c r="C17" s="133"/>
      <c r="D17" s="135">
        <f t="shared" ref="D17:S17" si="2">D12+D7</f>
        <v>3412.5</v>
      </c>
      <c r="E17" s="135">
        <f t="shared" si="2"/>
        <v>1820</v>
      </c>
      <c r="F17" s="135">
        <f t="shared" si="2"/>
        <v>5460</v>
      </c>
      <c r="G17" s="135">
        <f t="shared" si="2"/>
        <v>0</v>
      </c>
      <c r="H17" s="135">
        <f t="shared" si="2"/>
        <v>5460</v>
      </c>
      <c r="I17" s="135">
        <f t="shared" si="2"/>
        <v>11147.5</v>
      </c>
      <c r="J17" s="135">
        <f t="shared" si="2"/>
        <v>13422.5</v>
      </c>
      <c r="K17" s="135">
        <f t="shared" si="2"/>
        <v>14110.9</v>
      </c>
      <c r="L17" s="135">
        <f t="shared" si="2"/>
        <v>16380</v>
      </c>
      <c r="M17" s="135">
        <f t="shared" si="2"/>
        <v>4550</v>
      </c>
      <c r="N17" s="135">
        <f t="shared" si="2"/>
        <v>0</v>
      </c>
      <c r="O17" s="135">
        <f t="shared" si="2"/>
        <v>2963.3999999999996</v>
      </c>
      <c r="P17" s="135">
        <f t="shared" si="2"/>
        <v>13450.4</v>
      </c>
      <c r="Q17" s="135">
        <f t="shared" si="2"/>
        <v>25791.200000000001</v>
      </c>
      <c r="R17" s="135">
        <f t="shared" si="2"/>
        <v>3568.1</v>
      </c>
      <c r="S17" s="135">
        <f t="shared" si="2"/>
        <v>121536.5</v>
      </c>
    </row>
    <row r="18" spans="1:19" ht="16.5" customHeight="1" x14ac:dyDescent="0.35">
      <c r="A18" s="406" t="s">
        <v>344</v>
      </c>
      <c r="B18" s="406"/>
      <c r="C18" s="17"/>
      <c r="D18" s="17"/>
      <c r="E18" s="268"/>
      <c r="F18" s="268"/>
      <c r="G18" s="268"/>
      <c r="H18" s="268"/>
      <c r="I18" s="268"/>
      <c r="J18" s="268"/>
      <c r="K18" s="268"/>
      <c r="L18" s="268"/>
      <c r="M18" s="268"/>
      <c r="N18" s="268"/>
      <c r="O18" s="268"/>
      <c r="P18" s="268"/>
      <c r="Q18" s="268"/>
      <c r="R18" s="268"/>
      <c r="S18" s="17"/>
    </row>
    <row r="19" spans="1:19" ht="16.5" customHeight="1" x14ac:dyDescent="0.35">
      <c r="A19" s="428"/>
      <c r="B19" s="428"/>
      <c r="C19" s="428"/>
      <c r="D19" s="428"/>
      <c r="E19" s="17"/>
      <c r="F19" s="17"/>
      <c r="G19" s="17"/>
      <c r="H19" s="17"/>
      <c r="I19" s="17"/>
      <c r="J19" s="17"/>
      <c r="K19" s="17"/>
      <c r="L19" s="17"/>
      <c r="M19" s="17"/>
      <c r="N19" s="17"/>
      <c r="O19" s="17"/>
      <c r="P19" s="17"/>
      <c r="Q19" s="17"/>
      <c r="R19" s="17"/>
      <c r="S19" s="17"/>
    </row>
    <row r="20" spans="1:19" ht="16.5" customHeight="1" x14ac:dyDescent="0.35">
      <c r="A20" s="363"/>
      <c r="B20" s="363"/>
      <c r="C20" s="17"/>
      <c r="D20" s="54"/>
      <c r="E20" s="54"/>
      <c r="F20" s="54"/>
      <c r="G20" s="54"/>
      <c r="H20" s="54"/>
      <c r="I20" s="54"/>
      <c r="J20" s="54"/>
      <c r="K20" s="54"/>
      <c r="L20" s="54"/>
      <c r="M20" s="54"/>
      <c r="N20" s="54"/>
      <c r="O20" s="54"/>
      <c r="P20" s="54"/>
      <c r="Q20" s="54"/>
      <c r="R20" s="54"/>
      <c r="S20" s="17"/>
    </row>
    <row r="21" spans="1:19" ht="16.5" customHeight="1" x14ac:dyDescent="0.35">
      <c r="A21" s="363"/>
      <c r="B21" s="363"/>
      <c r="C21" s="17"/>
      <c r="D21" s="17"/>
      <c r="E21" s="17"/>
      <c r="F21" s="17"/>
      <c r="G21" s="17"/>
      <c r="H21" s="17"/>
      <c r="I21" s="17"/>
      <c r="J21" s="17"/>
      <c r="K21" s="17"/>
      <c r="L21" s="17"/>
      <c r="M21" s="17"/>
      <c r="N21" s="17"/>
      <c r="O21" s="17"/>
      <c r="P21" s="17"/>
      <c r="Q21" s="17"/>
      <c r="R21" s="17"/>
      <c r="S21" s="17"/>
    </row>
    <row r="22" spans="1:19" ht="16.5" customHeight="1" x14ac:dyDescent="0.35">
      <c r="A22" s="425" t="s">
        <v>15</v>
      </c>
      <c r="B22" s="425"/>
      <c r="C22" s="425"/>
      <c r="D22" s="425"/>
      <c r="E22" s="17"/>
      <c r="F22" s="17"/>
      <c r="G22" s="17"/>
      <c r="H22" s="17"/>
      <c r="I22" s="17"/>
      <c r="J22" s="17"/>
      <c r="K22" s="17"/>
      <c r="L22" s="17"/>
      <c r="M22" s="17"/>
      <c r="N22" s="17"/>
      <c r="O22" s="17"/>
      <c r="P22" s="17"/>
      <c r="Q22" s="17"/>
      <c r="R22" s="17"/>
      <c r="S22" s="17"/>
    </row>
    <row r="23" spans="1:19" ht="54.75" customHeight="1" x14ac:dyDescent="0.35">
      <c r="A23" s="369"/>
      <c r="B23" s="369"/>
      <c r="C23" s="46" t="s">
        <v>345</v>
      </c>
      <c r="D23" s="46" t="str">
        <f t="shared" ref="D23:S23" si="3">D2</f>
        <v xml:space="preserve">1. 
Gamle Oslo </v>
      </c>
      <c r="E23" s="46" t="str">
        <f t="shared" si="3"/>
        <v>2. 
Grünerløkka</v>
      </c>
      <c r="F23" s="46" t="str">
        <f t="shared" si="3"/>
        <v>3. 
Sagene</v>
      </c>
      <c r="G23" s="46" t="str">
        <f t="shared" si="3"/>
        <v>4. 
St. Hanshaugen</v>
      </c>
      <c r="H23" s="46" t="str">
        <f t="shared" si="3"/>
        <v>5. 
Frogner</v>
      </c>
      <c r="I23" s="46" t="str">
        <f t="shared" si="3"/>
        <v>6. 
Ullern</v>
      </c>
      <c r="J23" s="46" t="str">
        <f t="shared" si="3"/>
        <v>7. 
Vestre Aker</v>
      </c>
      <c r="K23" s="46" t="str">
        <f t="shared" si="3"/>
        <v>8. 
Nordre Aker</v>
      </c>
      <c r="L23" s="46" t="str">
        <f t="shared" si="3"/>
        <v>9. 
Bjerke</v>
      </c>
      <c r="M23" s="46" t="str">
        <f t="shared" si="3"/>
        <v>10. 
Grorud</v>
      </c>
      <c r="N23" s="46" t="str">
        <f t="shared" si="3"/>
        <v>11. 
Stovner</v>
      </c>
      <c r="O23" s="46" t="str">
        <f t="shared" si="3"/>
        <v>12. 
Alna</v>
      </c>
      <c r="P23" s="46" t="str">
        <f t="shared" si="3"/>
        <v>13. 
Østensjø</v>
      </c>
      <c r="Q23" s="46" t="str">
        <f t="shared" si="3"/>
        <v>14.
Nordstrand</v>
      </c>
      <c r="R23" s="46" t="str">
        <f t="shared" si="3"/>
        <v>15. 
Søndre Nordstrand</v>
      </c>
      <c r="S23" s="46" t="str">
        <f t="shared" si="3"/>
        <v>Sum</v>
      </c>
    </row>
    <row r="24" spans="1:19" ht="16.5" customHeight="1" x14ac:dyDescent="0.35">
      <c r="A24" s="365"/>
      <c r="B24" s="365"/>
      <c r="C24" s="17"/>
      <c r="D24" s="17"/>
      <c r="E24" s="17"/>
      <c r="F24" s="17"/>
      <c r="G24" s="17"/>
      <c r="H24" s="17"/>
      <c r="I24" s="17"/>
      <c r="J24" s="17"/>
      <c r="K24" s="17"/>
      <c r="L24" s="17"/>
      <c r="M24" s="17"/>
      <c r="N24" s="17"/>
      <c r="O24" s="17"/>
      <c r="P24" s="17"/>
      <c r="Q24" s="17"/>
      <c r="R24" s="17"/>
      <c r="S24" s="17"/>
    </row>
    <row r="25" spans="1:19" ht="16.5" customHeight="1" x14ac:dyDescent="0.35">
      <c r="A25" s="363" t="s">
        <v>346</v>
      </c>
      <c r="B25" s="363"/>
      <c r="C25" s="106">
        <v>0.1</v>
      </c>
      <c r="D25" s="28">
        <v>3366</v>
      </c>
      <c r="E25" s="28">
        <v>3134</v>
      </c>
      <c r="F25" s="28">
        <v>2308</v>
      </c>
      <c r="G25" s="28">
        <v>1440</v>
      </c>
      <c r="H25" s="28">
        <v>1828</v>
      </c>
      <c r="I25" s="28">
        <v>1933</v>
      </c>
      <c r="J25" s="28">
        <v>3396</v>
      </c>
      <c r="K25" s="28">
        <v>3159</v>
      </c>
      <c r="L25" s="28">
        <v>2326</v>
      </c>
      <c r="M25" s="28">
        <v>1512</v>
      </c>
      <c r="N25" s="28">
        <v>1976</v>
      </c>
      <c r="O25" s="28">
        <v>2785</v>
      </c>
      <c r="P25" s="28">
        <v>2993</v>
      </c>
      <c r="Q25" s="28">
        <v>3099</v>
      </c>
      <c r="R25" s="28">
        <v>2293</v>
      </c>
      <c r="S25" s="28">
        <f>SUM(D25:R25)</f>
        <v>37548</v>
      </c>
    </row>
    <row r="26" spans="1:19" ht="16.5" customHeight="1" x14ac:dyDescent="0.35">
      <c r="A26" s="363" t="s">
        <v>347</v>
      </c>
      <c r="B26" s="363"/>
      <c r="C26" s="106">
        <v>0.45</v>
      </c>
      <c r="D26" s="28">
        <v>46</v>
      </c>
      <c r="E26" s="28">
        <v>39</v>
      </c>
      <c r="F26" s="28">
        <v>22</v>
      </c>
      <c r="G26" s="28">
        <v>13</v>
      </c>
      <c r="H26" s="28">
        <v>18</v>
      </c>
      <c r="I26" s="28">
        <v>19</v>
      </c>
      <c r="J26" s="28">
        <v>35</v>
      </c>
      <c r="K26" s="28">
        <v>32</v>
      </c>
      <c r="L26" s="28">
        <v>45</v>
      </c>
      <c r="M26" s="28">
        <v>37</v>
      </c>
      <c r="N26" s="28">
        <v>54</v>
      </c>
      <c r="O26" s="28">
        <v>71</v>
      </c>
      <c r="P26" s="28">
        <v>38</v>
      </c>
      <c r="Q26" s="28">
        <v>40</v>
      </c>
      <c r="R26" s="28">
        <v>50</v>
      </c>
      <c r="S26" s="28">
        <f>SUM(D26:R26)</f>
        <v>559</v>
      </c>
    </row>
    <row r="27" spans="1:19" ht="16.5" customHeight="1" x14ac:dyDescent="0.35">
      <c r="A27" s="426" t="s">
        <v>348</v>
      </c>
      <c r="B27" s="426"/>
      <c r="C27" s="139">
        <v>0.45</v>
      </c>
      <c r="D27" s="28">
        <v>449</v>
      </c>
      <c r="E27" s="28">
        <v>318</v>
      </c>
      <c r="F27" s="28">
        <v>189</v>
      </c>
      <c r="G27" s="28">
        <v>113</v>
      </c>
      <c r="H27" s="28">
        <v>164</v>
      </c>
      <c r="I27" s="28">
        <v>60</v>
      </c>
      <c r="J27" s="28">
        <v>118</v>
      </c>
      <c r="K27" s="28">
        <v>161</v>
      </c>
      <c r="L27" s="28">
        <v>272</v>
      </c>
      <c r="M27" s="28">
        <v>236</v>
      </c>
      <c r="N27" s="28">
        <v>411</v>
      </c>
      <c r="O27" s="28">
        <v>413</v>
      </c>
      <c r="P27" s="28">
        <v>189</v>
      </c>
      <c r="Q27" s="28">
        <v>112</v>
      </c>
      <c r="R27" s="28">
        <v>450</v>
      </c>
      <c r="S27" s="289">
        <f>SUM(D27:R27)</f>
        <v>3655</v>
      </c>
    </row>
    <row r="28" spans="1:19" ht="16.5" customHeight="1" x14ac:dyDescent="0.35">
      <c r="A28" s="365" t="s">
        <v>349</v>
      </c>
      <c r="B28" s="365"/>
      <c r="C28" s="17"/>
      <c r="D28" s="301">
        <f>(D25/$S$25*$C$25+D26/$S$26*$C$26+D27/$S$27*$C$27)*100</f>
        <v>10.127537461299248</v>
      </c>
      <c r="E28" s="301">
        <f>(E25/$S$25*$C$25+E26/$S$26*$C$26+E27/$S$27*$C$27)*100</f>
        <v>7.8893845244252443</v>
      </c>
      <c r="F28" s="301">
        <f t="shared" ref="F28:R28" si="4">(F25/$S$25*$C$25+F26/$S$26*$C$26+F27/$S$27*$C$27)*100</f>
        <v>4.7126489388261898</v>
      </c>
      <c r="G28" s="301">
        <f t="shared" si="4"/>
        <v>2.8212656062893395</v>
      </c>
      <c r="H28" s="301">
        <f>(H25/$S$25*$C$25+H26/$S$26*$C$26+H27/$S$27*$C$27)*100</f>
        <v>3.9550114539418519</v>
      </c>
      <c r="I28" s="301">
        <f t="shared" si="4"/>
        <v>2.7830387977148416</v>
      </c>
      <c r="J28" s="301">
        <f t="shared" si="4"/>
        <v>5.1747779973066645</v>
      </c>
      <c r="K28" s="301">
        <f t="shared" si="4"/>
        <v>5.3995678712348907</v>
      </c>
      <c r="L28" s="301">
        <f t="shared" si="4"/>
        <v>7.5908512000286628</v>
      </c>
      <c r="M28" s="301">
        <f t="shared" si="4"/>
        <v>6.2868264137005134</v>
      </c>
      <c r="N28" s="301">
        <f t="shared" si="4"/>
        <v>9.9334995398951182</v>
      </c>
      <c r="O28" s="301">
        <f t="shared" si="4"/>
        <v>11.542096096301515</v>
      </c>
      <c r="P28" s="301">
        <f t="shared" si="4"/>
        <v>6.1830964023281254</v>
      </c>
      <c r="Q28" s="301">
        <f t="shared" si="4"/>
        <v>5.4243123069544543</v>
      </c>
      <c r="R28" s="301">
        <f t="shared" si="4"/>
        <v>10.176085389753345</v>
      </c>
      <c r="S28" s="301">
        <f>SUM(D28:R28)</f>
        <v>100.00000000000001</v>
      </c>
    </row>
    <row r="29" spans="1:19" ht="16.5" customHeight="1" x14ac:dyDescent="0.35">
      <c r="A29" s="363"/>
      <c r="B29" s="363"/>
      <c r="C29" s="17"/>
      <c r="D29" s="17"/>
      <c r="E29" s="17"/>
      <c r="F29" s="17"/>
      <c r="G29" s="17"/>
      <c r="H29" s="17"/>
      <c r="I29" s="17"/>
      <c r="J29" s="17"/>
      <c r="K29" s="17"/>
      <c r="L29" s="17"/>
      <c r="M29" s="17"/>
      <c r="N29" s="17"/>
      <c r="O29" s="17"/>
      <c r="P29" s="17"/>
      <c r="Q29" s="17"/>
      <c r="R29" s="17"/>
      <c r="S29" s="17"/>
    </row>
    <row r="30" spans="1:19" ht="16.5" customHeight="1" thickBot="1" x14ac:dyDescent="0.4">
      <c r="A30" s="427" t="s">
        <v>350</v>
      </c>
      <c r="B30" s="427"/>
      <c r="C30" s="133"/>
      <c r="D30" s="314">
        <f>D28/$S$28*$S$30</f>
        <v>41407.349456720782</v>
      </c>
      <c r="E30" s="135">
        <f t="shared" ref="E30:P30" si="5">E28/$S$28*$S$30</f>
        <v>32256.459504560731</v>
      </c>
      <c r="F30" s="135">
        <f t="shared" si="5"/>
        <v>19268.089821687649</v>
      </c>
      <c r="G30" s="135">
        <f t="shared" si="5"/>
        <v>11534.998642687133</v>
      </c>
      <c r="H30" s="135">
        <f>H28/$S$28*$S$30</f>
        <v>16170.420697480613</v>
      </c>
      <c r="I30" s="135">
        <f t="shared" si="5"/>
        <v>11378.704891386968</v>
      </c>
      <c r="J30" s="135">
        <f t="shared" si="5"/>
        <v>21157.546117626294</v>
      </c>
      <c r="K30" s="135">
        <f t="shared" si="5"/>
        <v>22076.619771971898</v>
      </c>
      <c r="L30" s="135">
        <f t="shared" si="5"/>
        <v>31035.879108289355</v>
      </c>
      <c r="M30" s="135">
        <f t="shared" si="5"/>
        <v>25704.256269662183</v>
      </c>
      <c r="N30" s="135">
        <f t="shared" si="5"/>
        <v>40614.007931188105</v>
      </c>
      <c r="O30" s="135">
        <f t="shared" si="5"/>
        <v>47190.89989535293</v>
      </c>
      <c r="P30" s="135">
        <f t="shared" si="5"/>
        <v>25280.146771528067</v>
      </c>
      <c r="Q30" s="135">
        <f>Q28/$S$28*$S$30</f>
        <v>22177.789627019552</v>
      </c>
      <c r="R30" s="135">
        <f>R28/$S$28*$S$30</f>
        <v>41605.842036637718</v>
      </c>
      <c r="S30" s="135">
        <f>(385490.734+5500)*1.0457</f>
        <v>408859.01054380002</v>
      </c>
    </row>
    <row r="31" spans="1:19" x14ac:dyDescent="0.35">
      <c r="A31" s="17"/>
      <c r="B31" s="17"/>
      <c r="C31" s="17"/>
      <c r="D31" s="17"/>
      <c r="E31" s="17"/>
      <c r="F31" s="17"/>
      <c r="G31" s="17"/>
      <c r="H31" s="17"/>
      <c r="I31" s="17"/>
      <c r="J31" s="17"/>
      <c r="K31" s="17"/>
      <c r="L31" s="17"/>
      <c r="M31" s="17"/>
      <c r="N31" s="17"/>
      <c r="O31" s="17"/>
      <c r="P31" s="17"/>
      <c r="Q31" s="17"/>
      <c r="R31" s="17"/>
      <c r="S31" s="17"/>
    </row>
    <row r="32" spans="1:19" x14ac:dyDescent="0.35">
      <c r="S32" s="29"/>
    </row>
    <row r="33" spans="3:19" x14ac:dyDescent="0.35">
      <c r="D33" s="30"/>
      <c r="E33" s="30"/>
      <c r="F33" s="30"/>
      <c r="G33" s="30"/>
      <c r="H33" s="30"/>
      <c r="I33" s="30"/>
      <c r="J33" s="30"/>
      <c r="K33" s="30"/>
      <c r="L33" s="30"/>
      <c r="M33" s="30"/>
      <c r="N33" s="30"/>
      <c r="O33" s="30"/>
      <c r="P33" s="30"/>
      <c r="Q33" s="30"/>
      <c r="R33" s="30"/>
      <c r="S33" s="30"/>
    </row>
    <row r="34" spans="3:19" x14ac:dyDescent="0.35">
      <c r="D34" s="272"/>
      <c r="E34" s="272"/>
      <c r="F34" s="272"/>
      <c r="G34" s="272"/>
      <c r="H34" s="272"/>
      <c r="I34" s="272"/>
      <c r="J34" s="272"/>
      <c r="K34" s="272"/>
      <c r="L34" s="272"/>
      <c r="M34" s="272"/>
      <c r="N34" s="272"/>
      <c r="O34" s="272"/>
      <c r="P34" s="272"/>
      <c r="Q34" s="272"/>
      <c r="R34" s="272"/>
      <c r="S34" s="272"/>
    </row>
    <row r="35" spans="3:19" x14ac:dyDescent="0.35">
      <c r="C35" s="145"/>
      <c r="D35" s="146"/>
      <c r="E35" s="146"/>
    </row>
    <row r="37" spans="3:19" x14ac:dyDescent="0.35">
      <c r="D37" s="39"/>
      <c r="E37" s="39"/>
      <c r="F37" s="39"/>
      <c r="G37" s="39"/>
      <c r="H37" s="39"/>
      <c r="I37" s="39"/>
      <c r="J37" s="39"/>
      <c r="K37" s="39"/>
      <c r="L37" s="39"/>
      <c r="M37" s="39"/>
      <c r="N37" s="39"/>
      <c r="O37" s="39"/>
      <c r="P37" s="39"/>
      <c r="Q37" s="39"/>
      <c r="R37" s="39"/>
      <c r="S37" s="39"/>
    </row>
    <row r="38" spans="3:19" x14ac:dyDescent="0.35">
      <c r="D38" s="39"/>
      <c r="E38" s="39"/>
      <c r="F38" s="39"/>
      <c r="G38" s="39"/>
      <c r="H38" s="39"/>
      <c r="I38" s="39"/>
      <c r="J38" s="39"/>
      <c r="K38" s="39"/>
      <c r="L38" s="39"/>
      <c r="M38" s="39"/>
      <c r="N38" s="39"/>
      <c r="O38" s="39"/>
      <c r="P38" s="39"/>
      <c r="Q38" s="39"/>
      <c r="R38" s="39"/>
      <c r="S38" s="39"/>
    </row>
    <row r="39" spans="3:19" x14ac:dyDescent="0.35">
      <c r="D39" s="39"/>
      <c r="E39" s="39"/>
      <c r="F39" s="39"/>
      <c r="G39" s="39"/>
      <c r="H39" s="39"/>
      <c r="I39" s="39"/>
      <c r="J39" s="39"/>
      <c r="K39" s="39"/>
      <c r="L39" s="39"/>
      <c r="M39" s="39"/>
      <c r="N39" s="39"/>
      <c r="O39" s="39"/>
      <c r="P39" s="39"/>
      <c r="Q39" s="39"/>
      <c r="R39" s="39"/>
      <c r="S39" s="39"/>
    </row>
  </sheetData>
  <mergeCells count="27">
    <mergeCell ref="A11:B11"/>
    <mergeCell ref="A1:B1"/>
    <mergeCell ref="A2:B2"/>
    <mergeCell ref="A3:B3"/>
    <mergeCell ref="A4:B4"/>
    <mergeCell ref="A5:B5"/>
    <mergeCell ref="A6:B6"/>
    <mergeCell ref="A7:B7"/>
    <mergeCell ref="A8:B8"/>
    <mergeCell ref="A9:B9"/>
    <mergeCell ref="A10:B10"/>
    <mergeCell ref="A12:B12"/>
    <mergeCell ref="A16:B16"/>
    <mergeCell ref="A17:B17"/>
    <mergeCell ref="A18:B18"/>
    <mergeCell ref="A20:B20"/>
    <mergeCell ref="A27:B27"/>
    <mergeCell ref="A28:B28"/>
    <mergeCell ref="A29:B29"/>
    <mergeCell ref="A30:B30"/>
    <mergeCell ref="A19:D19"/>
    <mergeCell ref="A22:D22"/>
    <mergeCell ref="A21:B21"/>
    <mergeCell ref="A23:B23"/>
    <mergeCell ref="A24:B24"/>
    <mergeCell ref="A25:B25"/>
    <mergeCell ref="A26:B26"/>
  </mergeCells>
  <pageMargins left="0.51181102362204722" right="0.39370078740157483" top="0.74803149606299213" bottom="0.74803149606299213" header="0.31496062992125984" footer="0.31496062992125984"/>
  <pageSetup paperSize="9" scale="65" orientation="portrait" r:id="rId1"/>
  <ignoredErrors>
    <ignoredError sqref="S25:S27"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8"/>
  <sheetViews>
    <sheetView zoomScale="110" zoomScaleNormal="110" workbookViewId="0">
      <selection activeCell="D13" sqref="D13:R15"/>
    </sheetView>
  </sheetViews>
  <sheetFormatPr baseColWidth="10" defaultColWidth="11.42578125" defaultRowHeight="15" x14ac:dyDescent="0.25"/>
  <cols>
    <col min="1" max="1" width="65" bestFit="1" customWidth="1"/>
    <col min="17" max="18" width="11" bestFit="1" customWidth="1"/>
  </cols>
  <sheetData>
    <row r="1" spans="1:19" ht="16.5" x14ac:dyDescent="0.35">
      <c r="A1" s="425" t="s">
        <v>16</v>
      </c>
      <c r="B1" s="425"/>
      <c r="C1" s="296"/>
      <c r="D1" s="296"/>
      <c r="E1" s="296"/>
      <c r="F1" s="296"/>
      <c r="G1" s="296"/>
      <c r="H1" s="296"/>
      <c r="I1" s="296"/>
      <c r="J1" s="296"/>
      <c r="K1" s="296"/>
      <c r="L1" s="296"/>
      <c r="M1" s="296"/>
      <c r="N1" s="296"/>
      <c r="O1" s="296"/>
      <c r="P1" s="296"/>
      <c r="Q1" s="296"/>
      <c r="R1" s="296"/>
      <c r="S1" s="296"/>
    </row>
    <row r="2" spans="1:19" ht="15.75" x14ac:dyDescent="0.25">
      <c r="A2" s="430"/>
      <c r="B2" s="430" t="s">
        <v>351</v>
      </c>
      <c r="C2" s="430"/>
      <c r="D2" s="297" t="s">
        <v>352</v>
      </c>
      <c r="E2" s="297" t="s">
        <v>353</v>
      </c>
      <c r="F2" s="297" t="s">
        <v>354</v>
      </c>
      <c r="G2" s="297" t="s">
        <v>355</v>
      </c>
      <c r="H2" s="297" t="s">
        <v>356</v>
      </c>
      <c r="I2" s="297" t="s">
        <v>357</v>
      </c>
      <c r="J2" s="297" t="s">
        <v>358</v>
      </c>
      <c r="K2" s="297" t="s">
        <v>359</v>
      </c>
      <c r="L2" s="297" t="s">
        <v>360</v>
      </c>
      <c r="M2" s="297" t="s">
        <v>361</v>
      </c>
      <c r="N2" s="297" t="s">
        <v>362</v>
      </c>
      <c r="O2" s="297" t="s">
        <v>363</v>
      </c>
      <c r="P2" s="297" t="s">
        <v>364</v>
      </c>
      <c r="Q2" s="297" t="s">
        <v>365</v>
      </c>
      <c r="R2" s="297" t="s">
        <v>366</v>
      </c>
      <c r="S2" s="430" t="s">
        <v>113</v>
      </c>
    </row>
    <row r="3" spans="1:19" ht="47.25" x14ac:dyDescent="0.25">
      <c r="A3" s="431"/>
      <c r="B3" s="431"/>
      <c r="C3" s="431"/>
      <c r="D3" s="298" t="s">
        <v>367</v>
      </c>
      <c r="E3" s="298" t="s">
        <v>368</v>
      </c>
      <c r="F3" s="298" t="s">
        <v>369</v>
      </c>
      <c r="G3" s="298" t="s">
        <v>370</v>
      </c>
      <c r="H3" s="298" t="s">
        <v>371</v>
      </c>
      <c r="I3" s="298" t="s">
        <v>372</v>
      </c>
      <c r="J3" s="298" t="s">
        <v>373</v>
      </c>
      <c r="K3" s="298" t="s">
        <v>374</v>
      </c>
      <c r="L3" s="298" t="s">
        <v>375</v>
      </c>
      <c r="M3" s="298" t="s">
        <v>376</v>
      </c>
      <c r="N3" s="298" t="s">
        <v>377</v>
      </c>
      <c r="O3" s="298" t="s">
        <v>378</v>
      </c>
      <c r="P3" s="298" t="s">
        <v>379</v>
      </c>
      <c r="Q3" s="298" t="s">
        <v>380</v>
      </c>
      <c r="R3" s="298" t="s">
        <v>381</v>
      </c>
      <c r="S3" s="431"/>
    </row>
    <row r="4" spans="1:19" ht="16.5" x14ac:dyDescent="0.35">
      <c r="A4" s="302"/>
      <c r="B4" s="302"/>
      <c r="C4" s="302"/>
      <c r="D4" s="302"/>
      <c r="E4" s="302"/>
      <c r="F4" s="302"/>
      <c r="G4" s="302"/>
      <c r="H4" s="302"/>
      <c r="I4" s="302"/>
      <c r="J4" s="302"/>
      <c r="K4" s="302"/>
      <c r="L4" s="302"/>
      <c r="M4" s="302"/>
      <c r="N4" s="302"/>
      <c r="O4" s="302"/>
      <c r="P4" s="302"/>
      <c r="Q4" s="302"/>
      <c r="R4" s="302"/>
      <c r="S4" s="302"/>
    </row>
    <row r="5" spans="1:19" ht="16.5" x14ac:dyDescent="0.35">
      <c r="A5" s="303" t="s">
        <v>382</v>
      </c>
      <c r="B5" s="304">
        <v>1232</v>
      </c>
      <c r="C5" s="305"/>
      <c r="D5" s="305"/>
      <c r="E5" s="305"/>
      <c r="F5" s="305"/>
      <c r="G5" s="305"/>
      <c r="H5" s="305"/>
      <c r="I5" s="305"/>
      <c r="J5" s="305"/>
      <c r="K5" s="305"/>
      <c r="L5" s="305"/>
      <c r="M5" s="305"/>
      <c r="N5" s="305"/>
      <c r="O5" s="305"/>
      <c r="P5" s="305"/>
      <c r="Q5" s="305"/>
      <c r="R5" s="305"/>
      <c r="S5" s="305"/>
    </row>
    <row r="6" spans="1:19" ht="16.5" x14ac:dyDescent="0.35">
      <c r="A6" s="305"/>
      <c r="B6" s="305"/>
      <c r="C6" s="305"/>
      <c r="D6" s="305"/>
      <c r="E6" s="305"/>
      <c r="F6" s="305"/>
      <c r="G6" s="305"/>
      <c r="H6" s="305"/>
      <c r="I6" s="305"/>
      <c r="J6" s="305"/>
      <c r="K6" s="305"/>
      <c r="L6" s="305"/>
      <c r="M6" s="305"/>
      <c r="N6" s="305"/>
      <c r="O6" s="305"/>
      <c r="P6" s="305"/>
      <c r="Q6" s="305"/>
      <c r="R6" s="305"/>
      <c r="S6" s="305"/>
    </row>
    <row r="7" spans="1:19" ht="16.5" x14ac:dyDescent="0.35">
      <c r="A7" s="305" t="s">
        <v>383</v>
      </c>
      <c r="B7" s="305"/>
      <c r="C7" s="305" t="s">
        <v>384</v>
      </c>
      <c r="D7" s="305">
        <v>160</v>
      </c>
      <c r="E7" s="305">
        <v>160</v>
      </c>
      <c r="F7" s="305">
        <v>145</v>
      </c>
      <c r="G7" s="305">
        <v>120</v>
      </c>
      <c r="H7" s="305">
        <v>90</v>
      </c>
      <c r="I7" s="305">
        <v>90</v>
      </c>
      <c r="J7" s="305">
        <v>105</v>
      </c>
      <c r="K7" s="305">
        <v>130</v>
      </c>
      <c r="L7" s="305">
        <v>90</v>
      </c>
      <c r="M7" s="305">
        <v>70</v>
      </c>
      <c r="N7" s="305">
        <v>70</v>
      </c>
      <c r="O7" s="305">
        <v>70</v>
      </c>
      <c r="P7" s="305">
        <v>150</v>
      </c>
      <c r="Q7" s="305">
        <v>120</v>
      </c>
      <c r="R7" s="305">
        <v>80</v>
      </c>
      <c r="S7" s="306">
        <f>SUM(D7:R7)</f>
        <v>1650</v>
      </c>
    </row>
    <row r="8" spans="1:19" ht="16.5" x14ac:dyDescent="0.35">
      <c r="A8" s="305" t="s">
        <v>385</v>
      </c>
      <c r="B8" s="305"/>
      <c r="C8" s="305" t="s">
        <v>384</v>
      </c>
      <c r="D8" s="305">
        <v>104</v>
      </c>
      <c r="E8" s="305">
        <v>94</v>
      </c>
      <c r="F8" s="305">
        <v>82</v>
      </c>
      <c r="G8" s="305">
        <v>50</v>
      </c>
      <c r="H8" s="305">
        <v>57</v>
      </c>
      <c r="I8" s="305">
        <v>78</v>
      </c>
      <c r="J8" s="305">
        <v>58</v>
      </c>
      <c r="K8" s="305">
        <v>66</v>
      </c>
      <c r="L8" s="305">
        <v>67</v>
      </c>
      <c r="M8" s="305">
        <v>51</v>
      </c>
      <c r="N8" s="305">
        <v>53</v>
      </c>
      <c r="O8" s="305">
        <v>72</v>
      </c>
      <c r="P8" s="305">
        <v>92</v>
      </c>
      <c r="Q8" s="305">
        <v>58</v>
      </c>
      <c r="R8" s="305">
        <v>65</v>
      </c>
      <c r="S8" s="306">
        <f>SUM(D8:R8)</f>
        <v>1047</v>
      </c>
    </row>
    <row r="9" spans="1:19" ht="16.5" x14ac:dyDescent="0.35">
      <c r="A9" s="305" t="s">
        <v>386</v>
      </c>
      <c r="B9" s="305"/>
      <c r="C9" s="305" t="s">
        <v>384</v>
      </c>
      <c r="D9" s="307">
        <f>ROUND(($B$5-$S$8)*(D7-D8)/($S$7-$S$8),0)</f>
        <v>17</v>
      </c>
      <c r="E9" s="307">
        <f t="shared" ref="E9:Q9" si="0">ROUND(($B$5-$S$8)*(E7-E8)/($S$7-$S$8),0)</f>
        <v>20</v>
      </c>
      <c r="F9" s="307">
        <f t="shared" si="0"/>
        <v>19</v>
      </c>
      <c r="G9" s="307">
        <f t="shared" si="0"/>
        <v>21</v>
      </c>
      <c r="H9" s="307">
        <f t="shared" si="0"/>
        <v>10</v>
      </c>
      <c r="I9" s="307">
        <f t="shared" si="0"/>
        <v>4</v>
      </c>
      <c r="J9" s="307">
        <f t="shared" si="0"/>
        <v>14</v>
      </c>
      <c r="K9" s="307">
        <f t="shared" si="0"/>
        <v>20</v>
      </c>
      <c r="L9" s="307">
        <f t="shared" si="0"/>
        <v>7</v>
      </c>
      <c r="M9" s="307">
        <f t="shared" si="0"/>
        <v>6</v>
      </c>
      <c r="N9" s="307">
        <f t="shared" si="0"/>
        <v>5</v>
      </c>
      <c r="O9" s="307">
        <f>ROUND(($B$5-$S$8)*(O7-O8)/($S$7-$S$8),0)</f>
        <v>-1</v>
      </c>
      <c r="P9" s="307">
        <f t="shared" si="0"/>
        <v>18</v>
      </c>
      <c r="Q9" s="307">
        <f t="shared" si="0"/>
        <v>19</v>
      </c>
      <c r="R9" s="307">
        <f>ROUND(($B$5-$S$8)*(R7-R8)/($S$7-$S$8),0)</f>
        <v>5</v>
      </c>
      <c r="S9" s="306">
        <f>SUM(D9:R9)</f>
        <v>184</v>
      </c>
    </row>
    <row r="10" spans="1:19" ht="16.5" x14ac:dyDescent="0.35">
      <c r="A10" s="305" t="s">
        <v>387</v>
      </c>
      <c r="B10" s="344">
        <v>259200</v>
      </c>
      <c r="C10" s="305" t="s">
        <v>384</v>
      </c>
      <c r="D10" s="308">
        <f t="shared" ref="D10:R10" si="1">IF(D8&gt;D8+D9,D8,D8+D9)</f>
        <v>121</v>
      </c>
      <c r="E10" s="308">
        <f t="shared" si="1"/>
        <v>114</v>
      </c>
      <c r="F10" s="308">
        <f t="shared" si="1"/>
        <v>101</v>
      </c>
      <c r="G10" s="308">
        <f t="shared" si="1"/>
        <v>71</v>
      </c>
      <c r="H10" s="308">
        <f t="shared" si="1"/>
        <v>67</v>
      </c>
      <c r="I10" s="308">
        <f t="shared" si="1"/>
        <v>82</v>
      </c>
      <c r="J10" s="308">
        <f t="shared" si="1"/>
        <v>72</v>
      </c>
      <c r="K10" s="308">
        <f t="shared" si="1"/>
        <v>86</v>
      </c>
      <c r="L10" s="308">
        <f t="shared" si="1"/>
        <v>74</v>
      </c>
      <c r="M10" s="308">
        <f t="shared" si="1"/>
        <v>57</v>
      </c>
      <c r="N10" s="308">
        <f t="shared" si="1"/>
        <v>58</v>
      </c>
      <c r="O10" s="308">
        <f t="shared" si="1"/>
        <v>72</v>
      </c>
      <c r="P10" s="308">
        <f t="shared" si="1"/>
        <v>110</v>
      </c>
      <c r="Q10" s="308">
        <f t="shared" si="1"/>
        <v>77</v>
      </c>
      <c r="R10" s="308">
        <f t="shared" si="1"/>
        <v>70</v>
      </c>
      <c r="S10" s="306">
        <f>SUM(D10:R10)</f>
        <v>1232</v>
      </c>
    </row>
    <row r="11" spans="1:19" ht="16.5" x14ac:dyDescent="0.35">
      <c r="A11" s="305"/>
      <c r="B11" s="345"/>
      <c r="C11" s="305"/>
      <c r="D11" s="305"/>
      <c r="E11" s="305"/>
      <c r="F11" s="305"/>
      <c r="G11" s="305"/>
      <c r="H11" s="305"/>
      <c r="I11" s="305"/>
      <c r="J11" s="305"/>
      <c r="K11" s="305"/>
      <c r="L11" s="305"/>
      <c r="M11" s="305"/>
      <c r="N11" s="305"/>
      <c r="O11" s="305"/>
      <c r="P11" s="305"/>
      <c r="Q11" s="305"/>
      <c r="R11" s="305"/>
      <c r="S11" s="305"/>
    </row>
    <row r="12" spans="1:19" ht="16.5" x14ac:dyDescent="0.35">
      <c r="A12" s="305"/>
      <c r="B12" s="345"/>
      <c r="C12" s="305"/>
      <c r="D12" s="305"/>
      <c r="E12" s="305"/>
      <c r="F12" s="305"/>
      <c r="G12" s="305"/>
      <c r="H12" s="305"/>
      <c r="I12" s="305"/>
      <c r="J12" s="305"/>
      <c r="K12" s="305"/>
      <c r="L12" s="305"/>
      <c r="M12" s="305"/>
      <c r="N12" s="305"/>
      <c r="O12" s="305"/>
      <c r="P12" s="305"/>
      <c r="Q12" s="305"/>
      <c r="R12" s="305"/>
      <c r="S12" s="305"/>
    </row>
    <row r="13" spans="1:19" ht="16.5" x14ac:dyDescent="0.35">
      <c r="A13" s="305" t="s">
        <v>388</v>
      </c>
      <c r="B13" s="344">
        <v>184300</v>
      </c>
      <c r="C13" s="305" t="s">
        <v>384</v>
      </c>
      <c r="D13" s="345">
        <v>180</v>
      </c>
      <c r="E13" s="345">
        <v>197</v>
      </c>
      <c r="F13" s="345">
        <v>144</v>
      </c>
      <c r="G13" s="345">
        <v>114</v>
      </c>
      <c r="H13" s="345">
        <v>118</v>
      </c>
      <c r="I13" s="345">
        <v>94</v>
      </c>
      <c r="J13" s="345">
        <v>84</v>
      </c>
      <c r="K13" s="345">
        <v>147</v>
      </c>
      <c r="L13" s="345">
        <v>135</v>
      </c>
      <c r="M13" s="345">
        <v>58</v>
      </c>
      <c r="N13" s="345">
        <v>109</v>
      </c>
      <c r="O13" s="345">
        <v>111</v>
      </c>
      <c r="P13" s="345">
        <v>200</v>
      </c>
      <c r="Q13" s="345">
        <v>132</v>
      </c>
      <c r="R13" s="345">
        <v>74</v>
      </c>
      <c r="S13" s="306">
        <f>SUM(D13:R13)</f>
        <v>1897</v>
      </c>
    </row>
    <row r="14" spans="1:19" ht="16.5" x14ac:dyDescent="0.35">
      <c r="A14" s="305" t="s">
        <v>389</v>
      </c>
      <c r="B14" s="344">
        <v>91400</v>
      </c>
      <c r="C14" s="305" t="s">
        <v>384</v>
      </c>
      <c r="D14" s="345">
        <v>159</v>
      </c>
      <c r="E14" s="345">
        <v>170</v>
      </c>
      <c r="F14" s="345">
        <v>109</v>
      </c>
      <c r="G14" s="345">
        <v>109</v>
      </c>
      <c r="H14" s="345">
        <v>170</v>
      </c>
      <c r="I14" s="345">
        <v>106</v>
      </c>
      <c r="J14" s="345">
        <v>153</v>
      </c>
      <c r="K14" s="345">
        <v>132</v>
      </c>
      <c r="L14" s="345">
        <v>76</v>
      </c>
      <c r="M14" s="345">
        <v>61</v>
      </c>
      <c r="N14" s="345">
        <v>98</v>
      </c>
      <c r="O14" s="345">
        <v>104</v>
      </c>
      <c r="P14" s="345">
        <v>142</v>
      </c>
      <c r="Q14" s="345">
        <v>164</v>
      </c>
      <c r="R14" s="345">
        <v>91</v>
      </c>
      <c r="S14" s="306">
        <f>SUM(D14:R14)</f>
        <v>1844</v>
      </c>
    </row>
    <row r="15" spans="1:19" ht="16.5" x14ac:dyDescent="0.35">
      <c r="A15" s="305" t="s">
        <v>390</v>
      </c>
      <c r="B15" s="344">
        <v>74800</v>
      </c>
      <c r="C15" s="305" t="s">
        <v>384</v>
      </c>
      <c r="D15" s="345">
        <v>38</v>
      </c>
      <c r="E15" s="345">
        <v>22</v>
      </c>
      <c r="F15" s="345">
        <v>25</v>
      </c>
      <c r="G15" s="345">
        <v>20</v>
      </c>
      <c r="H15" s="345">
        <v>14</v>
      </c>
      <c r="I15" s="345">
        <v>19</v>
      </c>
      <c r="J15" s="345">
        <v>38</v>
      </c>
      <c r="K15" s="345">
        <v>22</v>
      </c>
      <c r="L15" s="345">
        <v>3</v>
      </c>
      <c r="M15" s="345">
        <v>17</v>
      </c>
      <c r="N15" s="345">
        <v>5</v>
      </c>
      <c r="O15" s="345">
        <v>19</v>
      </c>
      <c r="P15" s="345">
        <v>29</v>
      </c>
      <c r="Q15" s="345">
        <v>19</v>
      </c>
      <c r="R15" s="345">
        <v>22</v>
      </c>
      <c r="S15" s="306">
        <f>SUM(D15:R15)</f>
        <v>312</v>
      </c>
    </row>
    <row r="16" spans="1:19" ht="16.5" x14ac:dyDescent="0.35">
      <c r="A16" s="309"/>
      <c r="B16" s="309"/>
      <c r="C16" s="309"/>
      <c r="D16" s="309"/>
      <c r="E16" s="309"/>
      <c r="F16" s="309"/>
      <c r="G16" s="309"/>
      <c r="H16" s="309"/>
      <c r="I16" s="309"/>
      <c r="J16" s="309"/>
      <c r="K16" s="309"/>
      <c r="L16" s="309"/>
      <c r="M16" s="309"/>
      <c r="N16" s="309"/>
      <c r="O16" s="309"/>
      <c r="P16" s="309"/>
      <c r="Q16" s="309"/>
      <c r="R16" s="309"/>
      <c r="S16" s="309"/>
    </row>
    <row r="17" spans="1:19" ht="16.5" x14ac:dyDescent="0.35">
      <c r="A17" s="310" t="s">
        <v>391</v>
      </c>
      <c r="B17" s="310"/>
      <c r="C17" s="310" t="s">
        <v>392</v>
      </c>
      <c r="D17" s="311">
        <f>0.9*(D10*$B$10+D13*$B$13+D14*$B$14+D15*$B$15)/1000</f>
        <v>73720.98</v>
      </c>
      <c r="E17" s="311">
        <f t="shared" ref="E17:R17" si="2">0.9*(E10*$B$10+E13*$B$13+E14*$B$14+E15*$B$15)/1000</f>
        <v>74735.55</v>
      </c>
      <c r="F17" s="311">
        <f t="shared" si="2"/>
        <v>58095.9</v>
      </c>
      <c r="G17" s="311">
        <f t="shared" si="2"/>
        <v>45784.800000000003</v>
      </c>
      <c r="H17" s="311">
        <f t="shared" si="2"/>
        <v>50129.1</v>
      </c>
      <c r="I17" s="311">
        <f t="shared" si="2"/>
        <v>44719.38</v>
      </c>
      <c r="J17" s="311">
        <f>0.9*(J10*$B$10+J13*$B$13+J14*$B$14+J15*$B$15)/1000</f>
        <v>45873.18</v>
      </c>
      <c r="K17" s="311">
        <f t="shared" si="2"/>
        <v>56784.33</v>
      </c>
      <c r="L17" s="311">
        <f t="shared" si="2"/>
        <v>46108.89</v>
      </c>
      <c r="M17" s="311">
        <f t="shared" si="2"/>
        <v>29079.72</v>
      </c>
      <c r="N17" s="311">
        <f t="shared" si="2"/>
        <v>40008.15</v>
      </c>
      <c r="O17" s="311">
        <f t="shared" si="2"/>
        <v>45041.85</v>
      </c>
      <c r="P17" s="311">
        <f t="shared" si="2"/>
        <v>72468</v>
      </c>
      <c r="Q17" s="311">
        <f t="shared" si="2"/>
        <v>54627.12</v>
      </c>
      <c r="R17" s="311">
        <f t="shared" si="2"/>
        <v>37570.68</v>
      </c>
      <c r="S17" s="311">
        <f>SUM(D17:R17)</f>
        <v>774747.63</v>
      </c>
    </row>
    <row r="18" spans="1:19" ht="16.5" x14ac:dyDescent="0.35">
      <c r="A18" s="305" t="s">
        <v>393</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topLeftCell="A16" zoomScale="70" zoomScaleNormal="70" workbookViewId="0">
      <selection activeCell="L89" sqref="L89"/>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E611C-DD03-4802-95DD-009ABB63084E}">
  <sheetPr>
    <tabColor theme="3" tint="0.79998168889431442"/>
  </sheetPr>
  <dimension ref="A1:M28"/>
  <sheetViews>
    <sheetView zoomScale="70" zoomScaleNormal="70" workbookViewId="0">
      <selection activeCell="E5" sqref="E5:E13"/>
    </sheetView>
  </sheetViews>
  <sheetFormatPr baseColWidth="10" defaultColWidth="11.42578125" defaultRowHeight="15.75" x14ac:dyDescent="0.35"/>
  <cols>
    <col min="1" max="1" width="68.7109375" style="18" customWidth="1"/>
    <col min="2" max="2" width="16.42578125" style="18" customWidth="1"/>
    <col min="3" max="4" width="15.28515625" style="18" customWidth="1"/>
    <col min="5" max="5" width="17.42578125" style="18" customWidth="1"/>
    <col min="6" max="6" width="15.28515625" style="18" customWidth="1"/>
    <col min="7" max="7" width="18.7109375" style="18" customWidth="1"/>
    <col min="8" max="8" width="17.85546875" style="18" customWidth="1"/>
    <col min="9" max="9" width="18.5703125" style="18" customWidth="1"/>
    <col min="10" max="10" width="17.28515625" style="18" customWidth="1"/>
    <col min="11" max="11" width="12.7109375" style="18" customWidth="1"/>
    <col min="12" max="16384" width="11.42578125" style="18"/>
  </cols>
  <sheetData>
    <row r="1" spans="1:13" x14ac:dyDescent="0.35">
      <c r="A1" s="23" t="s">
        <v>1</v>
      </c>
    </row>
    <row r="2" spans="1:13" ht="16.5" thickBot="1" x14ac:dyDescent="0.4">
      <c r="A2" s="18" t="s">
        <v>17</v>
      </c>
    </row>
    <row r="3" spans="1:13" ht="78.75" x14ac:dyDescent="0.35">
      <c r="A3" s="24"/>
      <c r="B3" s="25" t="s">
        <v>394</v>
      </c>
      <c r="C3" s="25" t="s">
        <v>19</v>
      </c>
      <c r="D3" s="25" t="s">
        <v>20</v>
      </c>
      <c r="E3" s="25" t="s">
        <v>21</v>
      </c>
      <c r="F3" s="25" t="s">
        <v>22</v>
      </c>
      <c r="G3" s="25" t="s">
        <v>23</v>
      </c>
      <c r="H3" s="246"/>
    </row>
    <row r="4" spans="1:13" x14ac:dyDescent="0.35">
      <c r="A4" s="26"/>
      <c r="B4" s="27" t="s">
        <v>24</v>
      </c>
      <c r="C4" s="27" t="s">
        <v>25</v>
      </c>
      <c r="D4" s="27" t="s">
        <v>26</v>
      </c>
      <c r="E4" s="27" t="s">
        <v>27</v>
      </c>
      <c r="F4" s="27" t="s">
        <v>28</v>
      </c>
      <c r="G4" s="27" t="s">
        <v>29</v>
      </c>
      <c r="H4" s="247"/>
      <c r="J4" s="283"/>
    </row>
    <row r="5" spans="1:13" ht="16.5" customHeight="1" x14ac:dyDescent="0.35">
      <c r="A5" s="17" t="s">
        <v>30</v>
      </c>
      <c r="B5" s="28">
        <f>E5-D5-C5</f>
        <v>97546.038117265809</v>
      </c>
      <c r="C5" s="28">
        <f>'Tabell 2.3 DOK32024'!S14</f>
        <v>21704</v>
      </c>
      <c r="D5" s="28">
        <f>'Tabell 2.2 DOK32024'!S37</f>
        <v>4544.3929997730474</v>
      </c>
      <c r="E5" s="28">
        <v>123794.43111703885</v>
      </c>
      <c r="F5" s="28">
        <f>'Tabell 1.2 DOK32024'!B68</f>
        <v>14612</v>
      </c>
      <c r="G5" s="28">
        <f>F5+E5</f>
        <v>138406.43111703885</v>
      </c>
      <c r="H5" s="29"/>
      <c r="I5" s="319"/>
      <c r="J5" s="283"/>
      <c r="K5" s="29"/>
      <c r="L5" s="245"/>
      <c r="M5" s="29"/>
    </row>
    <row r="6" spans="1:13" ht="16.5" customHeight="1" x14ac:dyDescent="0.35">
      <c r="A6" s="17" t="s">
        <v>31</v>
      </c>
      <c r="B6" s="28">
        <f t="shared" ref="B6:B11" si="0">E6-D6-C6</f>
        <v>6684331.7749273982</v>
      </c>
      <c r="C6" s="28">
        <f>'Tabell 2.3 DOK32024'!S26</f>
        <v>1427018.3087287834</v>
      </c>
      <c r="D6" s="28">
        <f>'Tabell 2.2 DOK32024'!S52</f>
        <v>345549.63164298149</v>
      </c>
      <c r="E6" s="28">
        <v>8456899.715299163</v>
      </c>
      <c r="F6" s="28">
        <f>'Tabell 1.2 DOK32024'!B21+'Tabell 1.2 DOK32024'!B38</f>
        <v>303067</v>
      </c>
      <c r="G6" s="28">
        <f t="shared" ref="G6:G13" si="1">F6+E6</f>
        <v>8759966.715299163</v>
      </c>
      <c r="H6" s="29"/>
      <c r="I6" s="319"/>
      <c r="J6" s="283"/>
      <c r="K6" s="29"/>
      <c r="L6" s="245"/>
      <c r="M6" s="29"/>
    </row>
    <row r="7" spans="1:13" ht="16.5" customHeight="1" x14ac:dyDescent="0.35">
      <c r="A7" s="17" t="s">
        <v>32</v>
      </c>
      <c r="B7" s="28">
        <f t="shared" si="0"/>
        <v>2204406.4100744026</v>
      </c>
      <c r="C7" s="28">
        <f>'Tabell 2.3 DOK32024'!S31</f>
        <v>6014.3460390300006</v>
      </c>
      <c r="D7" s="28">
        <f>'Tabell 2.2 DOK32024'!S70</f>
        <v>107540.97209048286</v>
      </c>
      <c r="E7" s="28">
        <v>2317961.7282039151</v>
      </c>
      <c r="F7" s="28">
        <f>SUM('Tabell 1.2 DOK32024'!B5:B8)</f>
        <v>45535</v>
      </c>
      <c r="G7" s="28">
        <f t="shared" si="1"/>
        <v>2363496.7282039151</v>
      </c>
      <c r="H7" s="29"/>
      <c r="I7" s="319"/>
      <c r="J7" s="283"/>
      <c r="K7" s="29"/>
      <c r="L7" s="245"/>
      <c r="M7" s="29"/>
    </row>
    <row r="8" spans="1:13" ht="16.5" customHeight="1" x14ac:dyDescent="0.35">
      <c r="A8" s="244" t="s">
        <v>33</v>
      </c>
      <c r="B8" s="28">
        <f>E8-D8-C8</f>
        <v>933647.88438444026</v>
      </c>
      <c r="C8" s="28">
        <f>'Tabell 2.3 DOK32024'!S50</f>
        <v>172948.18087126833</v>
      </c>
      <c r="D8" s="28">
        <f>'Tabell 2.2 DOK32024'!S88</f>
        <v>44545.506822745745</v>
      </c>
      <c r="E8" s="28">
        <v>1151141.5720784543</v>
      </c>
      <c r="F8" s="28">
        <f>'Tabell 1.2 DOK32024'!B12+'Tabell 1.2 DOK32024'!B11+SUM('Tabell 1.2 DOK32024'!B44:B46)</f>
        <v>66962</v>
      </c>
      <c r="G8" s="28">
        <f t="shared" si="1"/>
        <v>1218103.5720784543</v>
      </c>
      <c r="H8" s="29"/>
      <c r="I8" s="319"/>
      <c r="J8" s="283"/>
      <c r="K8" s="29"/>
      <c r="L8" s="245"/>
      <c r="M8" s="29"/>
    </row>
    <row r="9" spans="1:13" ht="16.5" customHeight="1" x14ac:dyDescent="0.35">
      <c r="A9" s="17" t="s">
        <v>34</v>
      </c>
      <c r="B9" s="28">
        <f>E9-D9-C9</f>
        <v>12429091.097359082</v>
      </c>
      <c r="C9" s="28">
        <f>'Tabell 2.3 DOK32024'!S73</f>
        <v>297769</v>
      </c>
      <c r="D9" s="28">
        <f>'Tabell 2.2 DOK32024'!S106</f>
        <v>605726.58982252784</v>
      </c>
      <c r="E9" s="28">
        <v>13332586.687181609</v>
      </c>
      <c r="F9" s="28">
        <f>'Tabell 1.2 DOK32024'!B79</f>
        <v>69450</v>
      </c>
      <c r="G9" s="28">
        <f t="shared" si="1"/>
        <v>13402036.687181609</v>
      </c>
      <c r="H9" s="29"/>
      <c r="I9" s="319"/>
      <c r="J9" s="283"/>
      <c r="K9" s="29"/>
      <c r="L9" s="245"/>
      <c r="M9" s="29"/>
    </row>
    <row r="10" spans="1:13" ht="16.5" customHeight="1" x14ac:dyDescent="0.35">
      <c r="A10" s="17" t="s">
        <v>35</v>
      </c>
      <c r="B10" s="28">
        <f t="shared" si="0"/>
        <v>1215353.9809259055</v>
      </c>
      <c r="C10" s="28">
        <f>'Tabell 2.3 DOK32024'!S88</f>
        <v>880712.59000000008</v>
      </c>
      <c r="D10" s="28">
        <f>'Tabell 2.2 DOK32024'!S124</f>
        <v>91632.506781893986</v>
      </c>
      <c r="E10" s="28">
        <v>2187699.0777077996</v>
      </c>
      <c r="F10" s="28">
        <f>'Tabell 1.2 DOK32024'!B49+'Tabell 1.2 DOK32024'!B51+'Tabell 1.2 DOK32024'!B52+'Tabell 1.2 DOK32024'!B53+'Tabell 1.2 DOK32024'!B54+'Tabell 1.2 DOK32024'!B55+'Tabell 1.2 DOK32024'!B56+'Tabell 1.2 DOK32024'!B57</f>
        <v>409564</v>
      </c>
      <c r="G10" s="28">
        <f t="shared" si="1"/>
        <v>2597263.0777077996</v>
      </c>
      <c r="H10" s="29"/>
      <c r="I10" s="319"/>
      <c r="J10" s="283"/>
      <c r="K10" s="29"/>
      <c r="L10" s="245"/>
      <c r="M10" s="29"/>
    </row>
    <row r="11" spans="1:13" ht="16.5" customHeight="1" x14ac:dyDescent="0.35">
      <c r="A11" s="17" t="s">
        <v>36</v>
      </c>
      <c r="B11" s="28">
        <f t="shared" si="0"/>
        <v>506568.53736089211</v>
      </c>
      <c r="C11" s="28">
        <f>'Tabell 2.3 DOK32024'!S92</f>
        <v>0</v>
      </c>
      <c r="D11" s="28">
        <f>'Tabell 2.2 DOK32024'!S142</f>
        <v>24832.399839595022</v>
      </c>
      <c r="E11" s="28">
        <v>531400.93720048713</v>
      </c>
      <c r="F11" s="28">
        <v>0</v>
      </c>
      <c r="G11" s="28">
        <f>F11+E11</f>
        <v>531400.93720048713</v>
      </c>
      <c r="H11" s="29"/>
      <c r="I11" s="319"/>
      <c r="J11" s="283"/>
      <c r="K11" s="29"/>
      <c r="L11" s="245"/>
      <c r="M11" s="29"/>
    </row>
    <row r="12" spans="1:13" ht="16.5" customHeight="1" x14ac:dyDescent="0.35">
      <c r="A12" s="17" t="s">
        <v>37</v>
      </c>
      <c r="B12" s="28">
        <f>E12-D12-C12</f>
        <v>1613767.99989033</v>
      </c>
      <c r="C12" s="28">
        <f>'Tabell 2.3 DOK32024'!S96</f>
        <v>3000</v>
      </c>
      <c r="D12" s="28">
        <f>'Tabell 2.2 DOK32024'!S160</f>
        <v>64744</v>
      </c>
      <c r="E12" s="28">
        <v>1681511.99989033</v>
      </c>
      <c r="F12" s="28">
        <f>'Tabell 1.2 DOK32024'!B50</f>
        <v>70200</v>
      </c>
      <c r="G12" s="28">
        <f>F12+E12</f>
        <v>1751711.99989033</v>
      </c>
      <c r="H12" s="29"/>
      <c r="I12" s="319"/>
      <c r="J12" s="283"/>
      <c r="K12" s="29"/>
      <c r="L12" s="245"/>
      <c r="M12" s="29"/>
    </row>
    <row r="13" spans="1:13" ht="16.5" customHeight="1" x14ac:dyDescent="0.35">
      <c r="A13" s="17" t="s">
        <v>38</v>
      </c>
      <c r="B13" s="28">
        <f>E13-D13-C13</f>
        <v>0</v>
      </c>
      <c r="C13" s="28">
        <f>'Tabell 2.3 DOK32024'!S100</f>
        <v>-26300</v>
      </c>
      <c r="D13" s="28">
        <v>0</v>
      </c>
      <c r="E13" s="28">
        <v>-26300</v>
      </c>
      <c r="F13" s="28">
        <v>0</v>
      </c>
      <c r="G13" s="28">
        <f t="shared" si="1"/>
        <v>-26300</v>
      </c>
      <c r="H13" s="29"/>
      <c r="I13" s="319"/>
      <c r="J13" s="283"/>
      <c r="K13" s="29"/>
      <c r="L13" s="29"/>
      <c r="M13" s="29"/>
    </row>
    <row r="14" spans="1:13" ht="16.5" customHeight="1" thickBot="1" x14ac:dyDescent="0.4">
      <c r="A14" s="31" t="s">
        <v>39</v>
      </c>
      <c r="B14" s="32">
        <f>SUM(B5:B13)</f>
        <v>25684713.723039716</v>
      </c>
      <c r="C14" s="32">
        <f>SUM(C5:C13)</f>
        <v>2782866.4256390817</v>
      </c>
      <c r="D14" s="32">
        <f t="shared" ref="D14:F14" si="2">SUM(D5:D13)</f>
        <v>1289116</v>
      </c>
      <c r="E14" s="32">
        <f>SUM(E5:E13)</f>
        <v>29756696.148678802</v>
      </c>
      <c r="F14" s="32">
        <f t="shared" si="2"/>
        <v>979390</v>
      </c>
      <c r="G14" s="32">
        <f>SUM(G5:G13)</f>
        <v>30736086.148678802</v>
      </c>
      <c r="H14" s="29"/>
      <c r="I14" s="319"/>
      <c r="J14" s="29"/>
      <c r="K14" s="29"/>
      <c r="L14" s="29"/>
      <c r="M14" s="29"/>
    </row>
    <row r="15" spans="1:13" x14ac:dyDescent="0.35">
      <c r="B15" s="30"/>
      <c r="C15" s="30"/>
      <c r="D15" s="30"/>
      <c r="E15" s="30"/>
      <c r="F15" s="30"/>
      <c r="G15" s="30"/>
      <c r="H15" s="30"/>
    </row>
    <row r="16" spans="1:13" x14ac:dyDescent="0.35">
      <c r="G16" s="29"/>
    </row>
    <row r="17" spans="4:6" ht="16.5" x14ac:dyDescent="0.35">
      <c r="D17"/>
      <c r="E17" s="312"/>
      <c r="F17"/>
    </row>
    <row r="18" spans="4:6" ht="16.5" x14ac:dyDescent="0.35">
      <c r="D18"/>
      <c r="E18"/>
      <c r="F18"/>
    </row>
    <row r="19" spans="4:6" ht="16.5" x14ac:dyDescent="0.35">
      <c r="D19"/>
      <c r="E19" s="313"/>
      <c r="F19"/>
    </row>
    <row r="20" spans="4:6" ht="16.5" x14ac:dyDescent="0.35">
      <c r="D20"/>
      <c r="E20"/>
      <c r="F20"/>
    </row>
    <row r="21" spans="4:6" ht="16.5" x14ac:dyDescent="0.35">
      <c r="D21"/>
      <c r="E21"/>
      <c r="F21"/>
    </row>
    <row r="22" spans="4:6" ht="16.5" x14ac:dyDescent="0.35">
      <c r="D22"/>
      <c r="E22"/>
      <c r="F22"/>
    </row>
    <row r="23" spans="4:6" ht="16.5" x14ac:dyDescent="0.35">
      <c r="D23"/>
      <c r="E23"/>
      <c r="F23"/>
    </row>
    <row r="24" spans="4:6" ht="16.5" x14ac:dyDescent="0.35">
      <c r="D24"/>
      <c r="E24"/>
      <c r="F24"/>
    </row>
    <row r="25" spans="4:6" ht="16.5" x14ac:dyDescent="0.35">
      <c r="D25"/>
      <c r="E25"/>
      <c r="F25"/>
    </row>
    <row r="26" spans="4:6" ht="16.5" x14ac:dyDescent="0.35">
      <c r="D26"/>
      <c r="E26"/>
      <c r="F26"/>
    </row>
    <row r="27" spans="4:6" ht="16.5" x14ac:dyDescent="0.35">
      <c r="D27"/>
      <c r="E27"/>
      <c r="F27"/>
    </row>
    <row r="28" spans="4:6" ht="16.5" x14ac:dyDescent="0.3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014A-C7FE-4898-810B-BC0C87EE6E0A}">
  <sheetPr>
    <tabColor theme="3" tint="0.79998168889431442"/>
  </sheetPr>
  <dimension ref="A1:G80"/>
  <sheetViews>
    <sheetView topLeftCell="A16" zoomScale="70" zoomScaleNormal="70" workbookViewId="0">
      <selection activeCell="B37" sqref="B37"/>
    </sheetView>
  </sheetViews>
  <sheetFormatPr baseColWidth="10" defaultColWidth="11.42578125" defaultRowHeight="15.75" x14ac:dyDescent="0.35"/>
  <cols>
    <col min="1" max="1" width="74.85546875" style="17" customWidth="1"/>
    <col min="2" max="2" width="15" style="17" bestFit="1" customWidth="1"/>
    <col min="3" max="4" width="11.42578125" style="17"/>
    <col min="5" max="6" width="11.42578125" style="18"/>
    <col min="7" max="7" width="26.140625" style="18" bestFit="1" customWidth="1"/>
    <col min="8" max="16384" width="11.42578125" style="18"/>
  </cols>
  <sheetData>
    <row r="1" spans="1:3" x14ac:dyDescent="0.35">
      <c r="A1" s="34" t="s">
        <v>395</v>
      </c>
      <c r="C1" s="33"/>
    </row>
    <row r="3" spans="1:3" x14ac:dyDescent="0.35">
      <c r="A3" s="35" t="s">
        <v>396</v>
      </c>
      <c r="B3" s="36"/>
    </row>
    <row r="4" spans="1:3" x14ac:dyDescent="0.35">
      <c r="A4" s="37" t="s">
        <v>70</v>
      </c>
      <c r="B4" s="38"/>
    </row>
    <row r="5" spans="1:3" x14ac:dyDescent="0.35">
      <c r="A5" s="33" t="s">
        <v>71</v>
      </c>
      <c r="B5" s="28">
        <v>32220</v>
      </c>
    </row>
    <row r="6" spans="1:3" x14ac:dyDescent="0.35">
      <c r="A6" s="33" t="s">
        <v>72</v>
      </c>
      <c r="B6" s="28">
        <v>6250</v>
      </c>
    </row>
    <row r="7" spans="1:3" x14ac:dyDescent="0.35">
      <c r="A7" s="33" t="s">
        <v>397</v>
      </c>
      <c r="B7" s="28">
        <v>4000</v>
      </c>
    </row>
    <row r="8" spans="1:3" x14ac:dyDescent="0.35">
      <c r="A8" s="33" t="s">
        <v>398</v>
      </c>
      <c r="B8" s="330">
        <f>3224-159</f>
        <v>3065</v>
      </c>
    </row>
    <row r="9" spans="1:3" x14ac:dyDescent="0.35">
      <c r="A9" s="34"/>
      <c r="B9" s="41"/>
    </row>
    <row r="10" spans="1:3" x14ac:dyDescent="0.35">
      <c r="A10" s="34" t="s">
        <v>74</v>
      </c>
      <c r="B10" s="41"/>
    </row>
    <row r="11" spans="1:3" x14ac:dyDescent="0.35">
      <c r="A11" s="33" t="s">
        <v>399</v>
      </c>
      <c r="B11" s="28">
        <v>1500</v>
      </c>
    </row>
    <row r="12" spans="1:3" x14ac:dyDescent="0.35">
      <c r="A12" s="33" t="s">
        <v>92</v>
      </c>
      <c r="B12" s="28">
        <v>38462</v>
      </c>
    </row>
    <row r="13" spans="1:3" x14ac:dyDescent="0.35">
      <c r="A13" s="259" t="s">
        <v>400</v>
      </c>
      <c r="B13" s="260">
        <f>SUM(B5:B12)</f>
        <v>85497</v>
      </c>
    </row>
    <row r="14" spans="1:3" x14ac:dyDescent="0.35">
      <c r="B14" s="44"/>
    </row>
    <row r="15" spans="1:3" x14ac:dyDescent="0.35">
      <c r="A15" s="35" t="s">
        <v>47</v>
      </c>
      <c r="B15" s="36"/>
    </row>
    <row r="16" spans="1:3" x14ac:dyDescent="0.35">
      <c r="A16" s="37" t="s">
        <v>31</v>
      </c>
      <c r="B16" s="38"/>
    </row>
    <row r="17" spans="1:3" x14ac:dyDescent="0.35">
      <c r="A17" s="33" t="s">
        <v>401</v>
      </c>
      <c r="B17" s="28">
        <v>23325</v>
      </c>
    </row>
    <row r="18" spans="1:3" x14ac:dyDescent="0.35">
      <c r="A18" s="33" t="s">
        <v>402</v>
      </c>
      <c r="B18" s="28">
        <v>4383</v>
      </c>
    </row>
    <row r="19" spans="1:3" x14ac:dyDescent="0.35">
      <c r="A19" s="33" t="s">
        <v>48</v>
      </c>
      <c r="B19" s="28">
        <v>42835</v>
      </c>
    </row>
    <row r="20" spans="1:3" x14ac:dyDescent="0.35">
      <c r="A20" s="33" t="s">
        <v>49</v>
      </c>
      <c r="B20" s="28">
        <v>4264</v>
      </c>
    </row>
    <row r="21" spans="1:3" ht="16.5" thickBot="1" x14ac:dyDescent="0.4">
      <c r="A21" s="42" t="s">
        <v>52</v>
      </c>
      <c r="B21" s="43">
        <f>SUM(B17:B20)</f>
        <v>74807</v>
      </c>
    </row>
    <row r="22" spans="1:3" x14ac:dyDescent="0.35">
      <c r="A22" s="33"/>
      <c r="B22" s="44"/>
    </row>
    <row r="23" spans="1:3" x14ac:dyDescent="0.35">
      <c r="A23" s="35" t="s">
        <v>53</v>
      </c>
      <c r="B23" s="36"/>
    </row>
    <row r="24" spans="1:3" x14ac:dyDescent="0.35">
      <c r="A24" s="299" t="s">
        <v>31</v>
      </c>
      <c r="B24" s="299"/>
    </row>
    <row r="25" spans="1:3" x14ac:dyDescent="0.35">
      <c r="A25" s="45" t="s">
        <v>403</v>
      </c>
      <c r="B25" s="28">
        <v>14800</v>
      </c>
    </row>
    <row r="26" spans="1:3" x14ac:dyDescent="0.35">
      <c r="A26" s="45" t="s">
        <v>54</v>
      </c>
      <c r="B26" s="28">
        <v>23500</v>
      </c>
      <c r="C26" s="41"/>
    </row>
    <row r="27" spans="1:3" x14ac:dyDescent="0.35">
      <c r="A27" s="45" t="s">
        <v>55</v>
      </c>
      <c r="B27" s="28">
        <v>14013</v>
      </c>
      <c r="C27" s="41"/>
    </row>
    <row r="28" spans="1:3" x14ac:dyDescent="0.35">
      <c r="A28" s="45" t="s">
        <v>56</v>
      </c>
      <c r="B28" s="28">
        <v>2600</v>
      </c>
      <c r="C28" s="41"/>
    </row>
    <row r="29" spans="1:3" x14ac:dyDescent="0.35">
      <c r="A29" s="33" t="s">
        <v>404</v>
      </c>
      <c r="B29" s="28">
        <f>10000-448</f>
        <v>9552</v>
      </c>
      <c r="C29" s="41"/>
    </row>
    <row r="30" spans="1:3" x14ac:dyDescent="0.35">
      <c r="A30" s="45" t="s">
        <v>58</v>
      </c>
      <c r="B30" s="28">
        <v>6000</v>
      </c>
      <c r="C30" s="41"/>
    </row>
    <row r="31" spans="1:3" x14ac:dyDescent="0.35">
      <c r="A31" s="45" t="s">
        <v>59</v>
      </c>
      <c r="B31" s="28">
        <v>17000</v>
      </c>
      <c r="C31" s="41"/>
    </row>
    <row r="32" spans="1:3" x14ac:dyDescent="0.35">
      <c r="A32" s="45" t="s">
        <v>405</v>
      </c>
      <c r="B32" s="28">
        <v>7500</v>
      </c>
      <c r="C32" s="41"/>
    </row>
    <row r="33" spans="1:3" x14ac:dyDescent="0.35">
      <c r="A33" s="45" t="s">
        <v>406</v>
      </c>
      <c r="B33" s="28">
        <v>58629</v>
      </c>
      <c r="C33" s="41"/>
    </row>
    <row r="34" spans="1:3" x14ac:dyDescent="0.35">
      <c r="A34" s="45" t="s">
        <v>62</v>
      </c>
      <c r="B34" s="28">
        <v>59557</v>
      </c>
      <c r="C34" s="41"/>
    </row>
    <row r="35" spans="1:3" x14ac:dyDescent="0.35">
      <c r="A35" s="45" t="s">
        <v>63</v>
      </c>
      <c r="B35" s="28">
        <v>4759</v>
      </c>
      <c r="C35" s="41"/>
    </row>
    <row r="36" spans="1:3" x14ac:dyDescent="0.35">
      <c r="A36" s="45" t="s">
        <v>64</v>
      </c>
      <c r="B36" s="28">
        <v>350</v>
      </c>
      <c r="C36" s="41"/>
    </row>
    <row r="37" spans="1:3" x14ac:dyDescent="0.35">
      <c r="A37" s="45" t="s">
        <v>65</v>
      </c>
      <c r="B37" s="28">
        <v>10000</v>
      </c>
      <c r="C37" s="41"/>
    </row>
    <row r="38" spans="1:3" x14ac:dyDescent="0.35">
      <c r="A38" s="262" t="s">
        <v>66</v>
      </c>
      <c r="B38" s="260">
        <f>SUM(B25:B37)</f>
        <v>228260</v>
      </c>
    </row>
    <row r="39" spans="1:3" x14ac:dyDescent="0.35">
      <c r="A39" s="263" t="s">
        <v>67</v>
      </c>
      <c r="B39" s="28">
        <v>-29000</v>
      </c>
    </row>
    <row r="40" spans="1:3" x14ac:dyDescent="0.35">
      <c r="A40" s="34" t="s">
        <v>68</v>
      </c>
      <c r="B40" s="260">
        <f>SUM(B38:B39)</f>
        <v>199260</v>
      </c>
    </row>
    <row r="41" spans="1:3" x14ac:dyDescent="0.35">
      <c r="A41" s="34"/>
      <c r="B41" s="40"/>
    </row>
    <row r="42" spans="1:3" x14ac:dyDescent="0.35">
      <c r="A42" s="35" t="s">
        <v>69</v>
      </c>
      <c r="B42" s="264"/>
    </row>
    <row r="43" spans="1:3" x14ac:dyDescent="0.35">
      <c r="A43" s="19" t="s">
        <v>74</v>
      </c>
    </row>
    <row r="44" spans="1:3" x14ac:dyDescent="0.35">
      <c r="A44" s="17" t="s">
        <v>75</v>
      </c>
      <c r="B44" s="28">
        <v>10000</v>
      </c>
    </row>
    <row r="45" spans="1:3" x14ac:dyDescent="0.35">
      <c r="A45" s="17" t="s">
        <v>76</v>
      </c>
      <c r="B45" s="28">
        <v>10000</v>
      </c>
    </row>
    <row r="46" spans="1:3" x14ac:dyDescent="0.35">
      <c r="A46" s="17" t="s">
        <v>78</v>
      </c>
      <c r="B46" s="28">
        <v>7000</v>
      </c>
    </row>
    <row r="47" spans="1:3" x14ac:dyDescent="0.35">
      <c r="B47" s="265"/>
    </row>
    <row r="48" spans="1:3" x14ac:dyDescent="0.35">
      <c r="A48" s="19" t="s">
        <v>80</v>
      </c>
      <c r="B48" s="265"/>
    </row>
    <row r="49" spans="1:7" x14ac:dyDescent="0.35">
      <c r="A49" s="17" t="s">
        <v>407</v>
      </c>
      <c r="B49" s="28">
        <v>163800</v>
      </c>
      <c r="C49" s="28"/>
    </row>
    <row r="50" spans="1:7" x14ac:dyDescent="0.35">
      <c r="A50" s="17" t="s">
        <v>408</v>
      </c>
      <c r="B50" s="28">
        <v>70200</v>
      </c>
      <c r="C50" s="28"/>
    </row>
    <row r="51" spans="1:7" x14ac:dyDescent="0.35">
      <c r="A51" s="17" t="s">
        <v>409</v>
      </c>
      <c r="B51" s="28">
        <v>30250</v>
      </c>
      <c r="C51" s="28"/>
    </row>
    <row r="52" spans="1:7" x14ac:dyDescent="0.35">
      <c r="A52" s="17" t="s">
        <v>410</v>
      </c>
      <c r="B52" s="28">
        <v>165286</v>
      </c>
      <c r="C52" s="28"/>
    </row>
    <row r="53" spans="1:7" x14ac:dyDescent="0.35">
      <c r="A53" s="17" t="s">
        <v>411</v>
      </c>
      <c r="B53" s="28">
        <v>10000</v>
      </c>
      <c r="C53" s="28"/>
    </row>
    <row r="54" spans="1:7" x14ac:dyDescent="0.35">
      <c r="A54" s="17" t="s">
        <v>412</v>
      </c>
      <c r="B54" s="28">
        <v>0</v>
      </c>
      <c r="C54" s="28"/>
    </row>
    <row r="55" spans="1:7" x14ac:dyDescent="0.35">
      <c r="A55" s="17" t="s">
        <v>81</v>
      </c>
      <c r="B55" s="28">
        <v>14000</v>
      </c>
      <c r="C55" s="28"/>
    </row>
    <row r="56" spans="1:7" x14ac:dyDescent="0.35">
      <c r="A56" s="17" t="s">
        <v>82</v>
      </c>
      <c r="B56" s="28">
        <v>13125</v>
      </c>
      <c r="C56" s="28"/>
      <c r="G56" s="324"/>
    </row>
    <row r="57" spans="1:7" x14ac:dyDescent="0.35">
      <c r="A57" s="17" t="s">
        <v>413</v>
      </c>
      <c r="B57" s="28">
        <f>14080-977</f>
        <v>13103</v>
      </c>
      <c r="C57" s="28"/>
    </row>
    <row r="58" spans="1:7" ht="16.5" thickBot="1" x14ac:dyDescent="0.4">
      <c r="A58" s="42" t="s">
        <v>85</v>
      </c>
      <c r="B58" s="318">
        <f>SUM(B44:B57)</f>
        <v>506764</v>
      </c>
      <c r="C58" s="54"/>
    </row>
    <row r="59" spans="1:7" x14ac:dyDescent="0.35">
      <c r="A59" s="34"/>
      <c r="B59" s="40"/>
    </row>
    <row r="61" spans="1:7" x14ac:dyDescent="0.35">
      <c r="A61" s="35" t="s">
        <v>86</v>
      </c>
      <c r="B61" s="36"/>
    </row>
    <row r="62" spans="1:7" x14ac:dyDescent="0.35">
      <c r="A62" s="34" t="s">
        <v>30</v>
      </c>
      <c r="B62" s="38"/>
    </row>
    <row r="63" spans="1:7" x14ac:dyDescent="0.35">
      <c r="A63" s="17" t="s">
        <v>87</v>
      </c>
      <c r="B63" s="28">
        <v>2500</v>
      </c>
    </row>
    <row r="64" spans="1:7" x14ac:dyDescent="0.35">
      <c r="A64" s="17" t="s">
        <v>414</v>
      </c>
      <c r="B64" s="28">
        <v>2500</v>
      </c>
    </row>
    <row r="65" spans="1:2" x14ac:dyDescent="0.35">
      <c r="A65" s="17" t="s">
        <v>88</v>
      </c>
      <c r="B65" s="28">
        <v>2500</v>
      </c>
    </row>
    <row r="66" spans="1:2" x14ac:dyDescent="0.35">
      <c r="A66" s="17" t="s">
        <v>415</v>
      </c>
      <c r="B66" s="28">
        <v>7000</v>
      </c>
    </row>
    <row r="67" spans="1:2" x14ac:dyDescent="0.35">
      <c r="A67" s="17" t="s">
        <v>416</v>
      </c>
      <c r="B67" s="28">
        <f>202-90</f>
        <v>112</v>
      </c>
    </row>
    <row r="68" spans="1:2" x14ac:dyDescent="0.35">
      <c r="A68" s="266" t="str">
        <f>CONCATENATE("Sum ",A62)</f>
        <v>Sum FO1 Administrasjon og fellestjenester</v>
      </c>
      <c r="B68" s="267">
        <f>SUM(B63:B67)</f>
        <v>14612</v>
      </c>
    </row>
    <row r="69" spans="1:2" x14ac:dyDescent="0.35">
      <c r="A69" s="33"/>
      <c r="B69" s="41"/>
    </row>
    <row r="70" spans="1:2" x14ac:dyDescent="0.35">
      <c r="B70" s="41"/>
    </row>
    <row r="71" spans="1:2" x14ac:dyDescent="0.35">
      <c r="A71" s="34" t="s">
        <v>34</v>
      </c>
      <c r="B71" s="38"/>
    </row>
    <row r="72" spans="1:2" x14ac:dyDescent="0.35">
      <c r="A72" s="17" t="s">
        <v>93</v>
      </c>
      <c r="B72" s="28">
        <v>6450</v>
      </c>
    </row>
    <row r="73" spans="1:2" x14ac:dyDescent="0.35">
      <c r="A73" s="17" t="s">
        <v>417</v>
      </c>
      <c r="B73" s="28">
        <v>4400</v>
      </c>
    </row>
    <row r="74" spans="1:2" x14ac:dyDescent="0.35">
      <c r="A74" s="17" t="s">
        <v>94</v>
      </c>
      <c r="B74" s="28">
        <v>39000</v>
      </c>
    </row>
    <row r="75" spans="1:2" x14ac:dyDescent="0.35">
      <c r="A75" s="17" t="s">
        <v>418</v>
      </c>
      <c r="B75" s="28">
        <v>6500</v>
      </c>
    </row>
    <row r="76" spans="1:2" x14ac:dyDescent="0.35">
      <c r="A76" s="331" t="s">
        <v>419</v>
      </c>
      <c r="B76" s="28">
        <v>3000</v>
      </c>
    </row>
    <row r="77" spans="1:2" x14ac:dyDescent="0.35">
      <c r="A77" s="17" t="s">
        <v>420</v>
      </c>
      <c r="B77" s="28">
        <v>7000</v>
      </c>
    </row>
    <row r="78" spans="1:2" x14ac:dyDescent="0.35">
      <c r="A78" s="17" t="s">
        <v>421</v>
      </c>
      <c r="B78" s="28">
        <v>3100</v>
      </c>
    </row>
    <row r="79" spans="1:2" x14ac:dyDescent="0.35">
      <c r="A79" s="266" t="str">
        <f>CONCATENATE("Sum ",A71)</f>
        <v>Sum FO3 Helse og omsorg</v>
      </c>
      <c r="B79" s="261">
        <f>SUM(B72:B78)</f>
        <v>69450</v>
      </c>
    </row>
    <row r="80" spans="1:2" ht="16.5" thickBot="1" x14ac:dyDescent="0.4">
      <c r="A80" s="273" t="s">
        <v>96</v>
      </c>
      <c r="B80" s="274">
        <f>SUM(B68,B79)</f>
        <v>84062</v>
      </c>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F8AC8-6A32-4606-86A6-C5A25A321A2A}">
  <sheetPr>
    <tabColor theme="3" tint="0.79998168889431442"/>
    <pageSetUpPr fitToPage="1"/>
  </sheetPr>
  <dimension ref="A1:AN64"/>
  <sheetViews>
    <sheetView zoomScale="60" zoomScaleNormal="60" zoomScaleSheetLayoutView="30" zoomScalePageLayoutView="20" workbookViewId="0">
      <selection activeCell="D58" sqref="D58:S58"/>
    </sheetView>
  </sheetViews>
  <sheetFormatPr baseColWidth="10" defaultColWidth="11.42578125" defaultRowHeight="15.75" x14ac:dyDescent="0.35"/>
  <cols>
    <col min="1" max="1" width="34.5703125" style="18" customWidth="1"/>
    <col min="2" max="2" width="8.7109375" style="18" customWidth="1"/>
    <col min="3" max="3" width="27.85546875" style="18" customWidth="1"/>
    <col min="4" max="4" width="14.42578125" style="18" bestFit="1" customWidth="1"/>
    <col min="5" max="5" width="14.7109375" style="18" bestFit="1" customWidth="1"/>
    <col min="6" max="6" width="14.140625" style="18" bestFit="1" customWidth="1"/>
    <col min="7" max="7" width="16" style="18" customWidth="1"/>
    <col min="8" max="9" width="13.28515625" style="18" customWidth="1"/>
    <col min="10" max="10" width="28" style="18" bestFit="1" customWidth="1"/>
    <col min="11" max="11" width="28.140625" style="18" bestFit="1" customWidth="1"/>
    <col min="12" max="12" width="13.28515625" style="18" customWidth="1"/>
    <col min="13" max="13" width="28.42578125" style="18" bestFit="1" customWidth="1"/>
    <col min="14" max="15" width="28.28515625" style="18" bestFit="1" customWidth="1"/>
    <col min="16" max="16" width="28.140625" style="18" bestFit="1" customWidth="1"/>
    <col min="17" max="17" width="28.28515625" style="18" bestFit="1" customWidth="1"/>
    <col min="18" max="18" width="14.140625" style="18" bestFit="1" customWidth="1"/>
    <col min="19" max="19" width="16.5703125" style="18" customWidth="1"/>
    <col min="20" max="20" width="12.5703125" style="18" bestFit="1" customWidth="1"/>
    <col min="21" max="21" width="11.42578125" style="18"/>
    <col min="22" max="22" width="11.140625" style="18" bestFit="1" customWidth="1"/>
    <col min="23" max="16384" width="11.42578125" style="18"/>
  </cols>
  <sheetData>
    <row r="1" spans="1:40" ht="16.5" customHeight="1" x14ac:dyDescent="0.35">
      <c r="A1" s="19" t="s">
        <v>97</v>
      </c>
      <c r="B1" s="17"/>
      <c r="C1" s="17"/>
      <c r="D1" s="17"/>
      <c r="E1" s="17"/>
      <c r="F1" s="17"/>
      <c r="G1" s="17"/>
      <c r="H1" s="17"/>
      <c r="I1" s="17"/>
      <c r="J1" s="17"/>
      <c r="K1" s="17"/>
      <c r="L1" s="17"/>
      <c r="M1" s="17"/>
      <c r="N1" s="17"/>
      <c r="O1" s="17"/>
      <c r="P1" s="17"/>
      <c r="Q1" s="17"/>
      <c r="R1" s="17"/>
      <c r="S1" s="17"/>
    </row>
    <row r="2" spans="1:40" ht="54.75" customHeight="1" x14ac:dyDescent="0.35">
      <c r="A2" s="46"/>
      <c r="B2" s="46"/>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40" ht="16.5" customHeight="1" thickBot="1" x14ac:dyDescent="0.4">
      <c r="A3" s="17"/>
      <c r="B3" s="17"/>
      <c r="C3" s="17"/>
      <c r="D3" s="17"/>
      <c r="E3" s="17"/>
      <c r="F3" s="17"/>
      <c r="G3" s="17"/>
      <c r="H3" s="17"/>
      <c r="I3" s="17"/>
      <c r="J3" s="17"/>
      <c r="K3" s="17"/>
      <c r="L3" s="17"/>
      <c r="M3" s="17"/>
      <c r="N3" s="17"/>
      <c r="O3" s="17"/>
      <c r="P3" s="17"/>
      <c r="Q3" s="17"/>
      <c r="R3" s="17"/>
      <c r="S3" s="17"/>
    </row>
    <row r="4" spans="1:40" ht="16.5" customHeight="1" x14ac:dyDescent="0.35">
      <c r="A4" s="150" t="s">
        <v>114</v>
      </c>
      <c r="B4" s="151"/>
      <c r="C4" s="151"/>
      <c r="D4" s="152"/>
      <c r="E4" s="152"/>
      <c r="F4" s="152"/>
      <c r="G4" s="152"/>
      <c r="H4" s="152"/>
      <c r="I4" s="152"/>
      <c r="J4" s="152"/>
      <c r="K4" s="152"/>
      <c r="L4" s="152"/>
      <c r="M4" s="152"/>
      <c r="N4" s="152"/>
      <c r="O4" s="152"/>
      <c r="P4" s="152"/>
      <c r="Q4" s="152"/>
      <c r="R4" s="152"/>
      <c r="S4" s="152"/>
    </row>
    <row r="5" spans="1:40" ht="16.5" customHeight="1" x14ac:dyDescent="0.35">
      <c r="A5" s="47" t="str">
        <f>A13</f>
        <v>Kriteriefordelt</v>
      </c>
      <c r="B5" s="48"/>
      <c r="C5" s="48"/>
      <c r="D5" s="49">
        <f>D13+D19+D25+D31+D37+D43+D49+D55</f>
        <v>2169181.6860998925</v>
      </c>
      <c r="E5" s="49">
        <f>E13+E19+E25+E31+E37+E43+E49+E55</f>
        <v>1901404.3388937339</v>
      </c>
      <c r="F5" s="49">
        <f t="shared" ref="F5:R5" si="0">F13+F19+F25+F31+F37+F43+F49+F55</f>
        <v>1549155.4912671421</v>
      </c>
      <c r="G5" s="49">
        <f t="shared" si="0"/>
        <v>1151915.1271521961</v>
      </c>
      <c r="H5" s="49">
        <f t="shared" si="0"/>
        <v>1701152.1599880115</v>
      </c>
      <c r="I5" s="49">
        <f t="shared" si="0"/>
        <v>1268235.9908201494</v>
      </c>
      <c r="J5" s="49">
        <f t="shared" si="0"/>
        <v>1738524.4191601789</v>
      </c>
      <c r="K5" s="49">
        <f t="shared" si="0"/>
        <v>1805219.9980716973</v>
      </c>
      <c r="L5" s="49">
        <f t="shared" si="0"/>
        <v>1414527.4699385546</v>
      </c>
      <c r="M5" s="49">
        <f t="shared" si="0"/>
        <v>1303615.41915858</v>
      </c>
      <c r="N5" s="49">
        <f t="shared" si="0"/>
        <v>1633524.0882539211</v>
      </c>
      <c r="O5" s="49">
        <f t="shared" si="0"/>
        <v>2304706.6444268171</v>
      </c>
      <c r="P5" s="49">
        <f t="shared" si="0"/>
        <v>2066043.9175951853</v>
      </c>
      <c r="Q5" s="49">
        <f t="shared" si="0"/>
        <v>1888919.8084973772</v>
      </c>
      <c r="R5" s="49">
        <f t="shared" si="0"/>
        <v>1788587.1637162811</v>
      </c>
      <c r="S5" s="49">
        <f>S13+S19+S25+S31+S37+S43+S49+S55</f>
        <v>25684713.723039716</v>
      </c>
    </row>
    <row r="6" spans="1:40" ht="16.5" customHeight="1" x14ac:dyDescent="0.35">
      <c r="A6" s="47" t="str">
        <f>A14</f>
        <v>Særskilte tildelinger</v>
      </c>
      <c r="B6" s="48"/>
      <c r="C6" s="48"/>
      <c r="D6" s="49">
        <f>D14+D20+D26+D32+D38+D44+D50+D56+D63</f>
        <v>272128.33483696647</v>
      </c>
      <c r="E6" s="49">
        <f t="shared" ref="E6:I6" si="1">E14+E20+E26+E32+E38+E44+E50+E56+E63</f>
        <v>258444.27733661371</v>
      </c>
      <c r="F6" s="49">
        <f t="shared" si="1"/>
        <v>207551.37732086983</v>
      </c>
      <c r="G6" s="49">
        <f t="shared" si="1"/>
        <v>154598.24163616711</v>
      </c>
      <c r="H6" s="49">
        <f t="shared" si="1"/>
        <v>152853.46212992855</v>
      </c>
      <c r="I6" s="49">
        <f t="shared" si="1"/>
        <v>131149.72084567373</v>
      </c>
      <c r="J6" s="49">
        <f>J14+J20+J26+J32+J38+J44+J50+J56+J63</f>
        <v>150290.87920402785</v>
      </c>
      <c r="K6" s="49">
        <f>K14+K20+K26+K32+K38+K44+K50+K56+K63</f>
        <v>243284.99844370974</v>
      </c>
      <c r="L6" s="49">
        <f t="shared" ref="L6:S6" si="2">L14+L20+L26+L32+L38+L44+L50+L56+L63</f>
        <v>169579.86731045242</v>
      </c>
      <c r="M6" s="49">
        <f t="shared" si="2"/>
        <v>119325.05744175726</v>
      </c>
      <c r="N6" s="49">
        <f t="shared" si="2"/>
        <v>156790.85326801933</v>
      </c>
      <c r="O6" s="49">
        <f t="shared" si="2"/>
        <v>207665.08162665824</v>
      </c>
      <c r="P6" s="49">
        <f t="shared" si="2"/>
        <v>204282.02265753219</v>
      </c>
      <c r="Q6" s="49">
        <f t="shared" si="2"/>
        <v>191037.93303580547</v>
      </c>
      <c r="R6" s="49">
        <f>R14+R20+R26+R32+R38+R44+R50+R56+R63</f>
        <v>163884.31854489967</v>
      </c>
      <c r="S6" s="49">
        <f t="shared" si="2"/>
        <v>2782866.4256390817</v>
      </c>
      <c r="U6" s="29"/>
      <c r="V6" s="29"/>
      <c r="W6" s="29"/>
      <c r="X6" s="29"/>
      <c r="Y6" s="29"/>
      <c r="Z6" s="29"/>
      <c r="AA6" s="29"/>
      <c r="AB6" s="29"/>
      <c r="AC6" s="29"/>
      <c r="AD6" s="29"/>
      <c r="AE6" s="29"/>
      <c r="AF6" s="29"/>
      <c r="AG6" s="29"/>
      <c r="AH6" s="29"/>
      <c r="AI6" s="29"/>
      <c r="AJ6" s="29"/>
      <c r="AK6" s="29"/>
      <c r="AL6" s="29">
        <f>S5+S6</f>
        <v>28467580.148678798</v>
      </c>
      <c r="AM6" s="29">
        <f>T5+T6</f>
        <v>0</v>
      </c>
      <c r="AN6" s="29">
        <f>W6+U6</f>
        <v>0</v>
      </c>
    </row>
    <row r="7" spans="1:40" ht="16.5" customHeight="1" x14ac:dyDescent="0.35">
      <c r="A7" s="47" t="str">
        <f>A15</f>
        <v>Kompensasjon for forventet lønns- og prisutvikling</v>
      </c>
      <c r="B7" s="48"/>
      <c r="C7" s="48"/>
      <c r="D7" s="49">
        <f>D15+D21+D27+D33+D39+D45+D51+D57</f>
        <v>109518.53493051812</v>
      </c>
      <c r="E7" s="49">
        <f t="shared" ref="E7:S7" si="3">E15+E21+E27+E33+E39+E45+E51+E57</f>
        <v>95949.478482406746</v>
      </c>
      <c r="F7" s="49">
        <f t="shared" si="3"/>
        <v>77887.965762472697</v>
      </c>
      <c r="G7" s="49">
        <f t="shared" si="3"/>
        <v>58053.602230502685</v>
      </c>
      <c r="H7" s="49">
        <f t="shared" si="3"/>
        <v>85126.633816593152</v>
      </c>
      <c r="I7" s="49">
        <f t="shared" si="3"/>
        <v>63322.536696336167</v>
      </c>
      <c r="J7" s="49">
        <f t="shared" si="3"/>
        <v>86822.631420004953</v>
      </c>
      <c r="K7" s="49">
        <f t="shared" si="3"/>
        <v>90564.934791919528</v>
      </c>
      <c r="L7" s="49">
        <f t="shared" si="3"/>
        <v>71243.560964892124</v>
      </c>
      <c r="M7" s="49">
        <f t="shared" si="3"/>
        <v>65266.572862628811</v>
      </c>
      <c r="N7" s="49">
        <f t="shared" si="3"/>
        <v>82195.880206102942</v>
      </c>
      <c r="O7" s="49">
        <f t="shared" si="3"/>
        <v>115731.04657161972</v>
      </c>
      <c r="P7" s="49">
        <f t="shared" si="3"/>
        <v>103145.19403021717</v>
      </c>
      <c r="Q7" s="49">
        <f t="shared" si="3"/>
        <v>94323.351678440056</v>
      </c>
      <c r="R7" s="49">
        <f t="shared" si="3"/>
        <v>89964.075555345087</v>
      </c>
      <c r="S7" s="49">
        <f t="shared" si="3"/>
        <v>1289115.9999999998</v>
      </c>
      <c r="V7" s="29"/>
      <c r="W7" s="29"/>
      <c r="X7" s="29"/>
      <c r="Y7" s="29"/>
      <c r="Z7" s="29"/>
      <c r="AA7" s="29"/>
      <c r="AB7" s="29"/>
      <c r="AC7" s="29"/>
      <c r="AD7" s="29"/>
      <c r="AE7" s="29"/>
      <c r="AF7" s="29"/>
      <c r="AG7" s="29"/>
      <c r="AH7" s="29"/>
      <c r="AI7" s="29"/>
      <c r="AJ7" s="29"/>
      <c r="AK7" s="29"/>
    </row>
    <row r="8" spans="1:40" ht="16.5" customHeight="1" thickBot="1" x14ac:dyDescent="0.4">
      <c r="A8" s="153" t="s">
        <v>115</v>
      </c>
      <c r="B8" s="154"/>
      <c r="C8" s="154"/>
      <c r="D8" s="154">
        <f>SUM(D5:D7)</f>
        <v>2550828.5558673767</v>
      </c>
      <c r="E8" s="154">
        <f t="shared" ref="E8:R8" si="4">SUM(E5:E7)</f>
        <v>2255798.0947127542</v>
      </c>
      <c r="F8" s="154">
        <f t="shared" si="4"/>
        <v>1834594.8343504847</v>
      </c>
      <c r="G8" s="154">
        <f t="shared" si="4"/>
        <v>1364566.9710188659</v>
      </c>
      <c r="H8" s="154">
        <f t="shared" si="4"/>
        <v>1939132.2559345332</v>
      </c>
      <c r="I8" s="154">
        <f t="shared" si="4"/>
        <v>1462708.2483621594</v>
      </c>
      <c r="J8" s="154">
        <f t="shared" si="4"/>
        <v>1975637.9297842116</v>
      </c>
      <c r="K8" s="154">
        <f t="shared" si="4"/>
        <v>2139069.9313073265</v>
      </c>
      <c r="L8" s="154">
        <f t="shared" si="4"/>
        <v>1655350.8982138992</v>
      </c>
      <c r="M8" s="154">
        <f t="shared" si="4"/>
        <v>1488207.0494629662</v>
      </c>
      <c r="N8" s="154">
        <f t="shared" si="4"/>
        <v>1872510.8217280435</v>
      </c>
      <c r="O8" s="154">
        <f t="shared" si="4"/>
        <v>2628102.7726250952</v>
      </c>
      <c r="P8" s="154">
        <f t="shared" si="4"/>
        <v>2373471.1342829349</v>
      </c>
      <c r="Q8" s="154">
        <f t="shared" si="4"/>
        <v>2174281.0932116224</v>
      </c>
      <c r="R8" s="154">
        <f t="shared" si="4"/>
        <v>2042435.5578165257</v>
      </c>
      <c r="S8" s="154">
        <f>SUM(S5:S7)</f>
        <v>29756696.148678798</v>
      </c>
      <c r="T8" s="29"/>
      <c r="V8" s="29"/>
      <c r="W8" s="29"/>
      <c r="X8" s="29"/>
      <c r="Y8" s="29"/>
      <c r="Z8" s="29"/>
      <c r="AA8" s="29"/>
      <c r="AB8" s="29"/>
      <c r="AC8" s="29"/>
      <c r="AD8" s="29"/>
      <c r="AE8" s="29"/>
      <c r="AF8" s="29"/>
      <c r="AG8" s="29"/>
      <c r="AH8" s="29"/>
      <c r="AI8" s="29"/>
      <c r="AJ8" s="29"/>
      <c r="AK8" s="29"/>
    </row>
    <row r="9" spans="1:40" ht="16.5" customHeight="1" x14ac:dyDescent="0.35">
      <c r="A9" s="50"/>
      <c r="B9" s="51"/>
      <c r="C9" s="51"/>
      <c r="D9" s="53"/>
      <c r="E9" s="53"/>
      <c r="F9" s="53"/>
      <c r="G9" s="53"/>
      <c r="H9" s="53"/>
      <c r="I9" s="53"/>
      <c r="J9" s="53"/>
      <c r="K9" s="53"/>
      <c r="L9" s="53"/>
      <c r="M9" s="53"/>
      <c r="N9" s="53"/>
      <c r="O9" s="53"/>
      <c r="P9" s="53"/>
      <c r="Q9" s="53"/>
      <c r="R9" s="53"/>
      <c r="S9" s="53"/>
      <c r="T9" s="29"/>
      <c r="V9" s="29"/>
      <c r="W9" s="29"/>
      <c r="X9" s="29"/>
      <c r="Y9" s="29"/>
      <c r="Z9" s="29"/>
      <c r="AA9" s="29"/>
      <c r="AB9" s="29"/>
      <c r="AC9" s="29"/>
      <c r="AD9" s="29"/>
      <c r="AE9" s="29"/>
      <c r="AF9" s="29"/>
      <c r="AG9" s="29"/>
      <c r="AH9" s="29"/>
      <c r="AI9" s="29"/>
      <c r="AJ9" s="29"/>
      <c r="AK9" s="29"/>
    </row>
    <row r="10" spans="1:40" ht="16.5" customHeight="1" thickBot="1" x14ac:dyDescent="0.4">
      <c r="A10" s="153" t="s">
        <v>116</v>
      </c>
      <c r="B10" s="154"/>
      <c r="C10" s="154"/>
      <c r="D10" s="154">
        <f>ROUND(D8,0)</f>
        <v>2550829</v>
      </c>
      <c r="E10" s="154">
        <f>ROUND(E8,0)</f>
        <v>2255798</v>
      </c>
      <c r="F10" s="154">
        <f t="shared" ref="F10:M10" si="5">ROUND(F8,0)</f>
        <v>1834595</v>
      </c>
      <c r="G10" s="154">
        <f t="shared" si="5"/>
        <v>1364567</v>
      </c>
      <c r="H10" s="154">
        <f t="shared" si="5"/>
        <v>1939132</v>
      </c>
      <c r="I10" s="154">
        <f>ROUND(I8,0)</f>
        <v>1462708</v>
      </c>
      <c r="J10" s="154">
        <f>ROUND(J8,0)</f>
        <v>1975638</v>
      </c>
      <c r="K10" s="154">
        <f t="shared" si="5"/>
        <v>2139070</v>
      </c>
      <c r="L10" s="154">
        <f>ROUND(L8,0)</f>
        <v>1655351</v>
      </c>
      <c r="M10" s="154">
        <f t="shared" si="5"/>
        <v>1488207</v>
      </c>
      <c r="N10" s="154">
        <f>ROUND(N8,0)</f>
        <v>1872511</v>
      </c>
      <c r="O10" s="154">
        <f>ROUND(O8,0)</f>
        <v>2628103</v>
      </c>
      <c r="P10" s="154">
        <f>ROUND(P8,0)</f>
        <v>2373471</v>
      </c>
      <c r="Q10" s="154">
        <f>ROUND(Q8-1,0)</f>
        <v>2174280</v>
      </c>
      <c r="R10" s="154">
        <f>ROUND(R8,0)</f>
        <v>2042436</v>
      </c>
      <c r="S10" s="154">
        <f>SUM(D10:R10)</f>
        <v>29756696</v>
      </c>
      <c r="T10" s="29"/>
      <c r="U10" s="29"/>
      <c r="V10" s="29"/>
      <c r="W10" s="29"/>
      <c r="X10" s="29"/>
      <c r="Y10" s="29"/>
      <c r="Z10" s="29"/>
      <c r="AA10" s="29"/>
      <c r="AB10" s="29"/>
      <c r="AC10" s="29"/>
      <c r="AD10" s="29"/>
      <c r="AE10" s="29"/>
      <c r="AF10" s="29"/>
      <c r="AG10" s="29"/>
      <c r="AH10" s="29"/>
      <c r="AI10" s="29"/>
      <c r="AJ10" s="29"/>
      <c r="AK10" s="29"/>
    </row>
    <row r="11" spans="1:40" ht="16.5" customHeight="1" thickBot="1" x14ac:dyDescent="0.4">
      <c r="A11" s="52"/>
      <c r="B11" s="52"/>
      <c r="C11" s="52"/>
      <c r="D11" s="52"/>
      <c r="E11" s="52"/>
      <c r="F11" s="52"/>
      <c r="G11" s="52"/>
      <c r="H11" s="52"/>
      <c r="I11" s="52"/>
      <c r="J11" s="52"/>
      <c r="K11" s="52"/>
      <c r="L11" s="52"/>
      <c r="M11" s="52"/>
      <c r="N11" s="52"/>
      <c r="O11" s="52"/>
      <c r="P11" s="52"/>
      <c r="Q11" s="52"/>
      <c r="R11" s="52"/>
      <c r="S11" s="52"/>
      <c r="T11" s="29"/>
      <c r="V11" s="29"/>
      <c r="W11" s="29"/>
      <c r="X11" s="29"/>
      <c r="Y11" s="29"/>
      <c r="Z11" s="29"/>
      <c r="AA11" s="29"/>
      <c r="AB11" s="29"/>
      <c r="AC11" s="29"/>
      <c r="AD11" s="29"/>
      <c r="AE11" s="29"/>
      <c r="AF11" s="29"/>
      <c r="AG11" s="29"/>
      <c r="AH11" s="29"/>
      <c r="AI11" s="29"/>
      <c r="AJ11" s="29"/>
      <c r="AK11" s="29"/>
    </row>
    <row r="12" spans="1:40" ht="16.5" customHeight="1" x14ac:dyDescent="0.35">
      <c r="A12" s="155" t="str">
        <f>'Tabell 1.1 DOK32024'!A5</f>
        <v>FO1 Administrasjon og fellestjenester</v>
      </c>
      <c r="B12" s="156"/>
      <c r="C12" s="156"/>
      <c r="D12" s="157"/>
      <c r="E12" s="157"/>
      <c r="F12" s="157"/>
      <c r="G12" s="157"/>
      <c r="H12" s="157"/>
      <c r="I12" s="157"/>
      <c r="J12" s="157"/>
      <c r="K12" s="157"/>
      <c r="L12" s="157"/>
      <c r="M12" s="157"/>
      <c r="N12" s="157"/>
      <c r="O12" s="157"/>
      <c r="P12" s="157"/>
      <c r="Q12" s="157"/>
      <c r="R12" s="157"/>
      <c r="S12" s="157"/>
      <c r="T12" s="29"/>
      <c r="V12" s="29"/>
      <c r="W12" s="29"/>
      <c r="X12" s="29"/>
      <c r="Y12" s="29"/>
      <c r="Z12" s="29"/>
      <c r="AA12" s="29"/>
      <c r="AB12" s="29"/>
      <c r="AC12" s="29"/>
      <c r="AD12" s="29"/>
      <c r="AE12" s="29"/>
      <c r="AF12" s="29"/>
      <c r="AG12" s="29"/>
      <c r="AH12" s="29"/>
      <c r="AI12" s="29"/>
      <c r="AJ12" s="29"/>
      <c r="AK12" s="29"/>
    </row>
    <row r="13" spans="1:40" ht="16.5" customHeight="1" x14ac:dyDescent="0.35">
      <c r="A13" s="47" t="s">
        <v>117</v>
      </c>
      <c r="B13" s="48"/>
      <c r="C13" s="48"/>
      <c r="D13" s="49">
        <f>'Tabell 1.1 DOK32024'!$B$5*'Tabell 3.1 DOK32024'!D7/100</f>
        <v>7510.653569197565</v>
      </c>
      <c r="E13" s="49">
        <f>'Tabell 1.1 DOK32024'!$B$5*'Tabell 3.1 DOK32024'!E7/100</f>
        <v>7680.557897418641</v>
      </c>
      <c r="F13" s="49">
        <f>'Tabell 1.1 DOK32024'!$B$5*'Tabell 3.1 DOK32024'!F7/100</f>
        <v>6486.8852174459935</v>
      </c>
      <c r="G13" s="49">
        <f>'Tabell 1.1 DOK32024'!$B$5*'Tabell 3.1 DOK32024'!G7/100</f>
        <v>6079.3216098308949</v>
      </c>
      <c r="H13" s="49">
        <f>'Tabell 1.1 DOK32024'!$B$5*'Tabell 3.1 DOK32024'!H7/100</f>
        <v>7404.5064432501204</v>
      </c>
      <c r="I13" s="49">
        <f>'Tabell 1.1 DOK32024'!$B$5*'Tabell 3.1 DOK32024'!I7/100</f>
        <v>5676.8585783976887</v>
      </c>
      <c r="J13" s="49">
        <f>'Tabell 1.1 DOK32024'!$B$5*'Tabell 3.1 DOK32024'!J7/100</f>
        <v>6848.2679326034349</v>
      </c>
      <c r="K13" s="49">
        <f>'Tabell 1.1 DOK32024'!$B$5*'Tabell 3.1 DOK32024'!K7/100</f>
        <v>7012.8649045271377</v>
      </c>
      <c r="L13" s="49">
        <f>'Tabell 1.1 DOK32024'!$B$5*'Tabell 3.1 DOK32024'!L7/100</f>
        <v>5755.572875691184</v>
      </c>
      <c r="M13" s="49">
        <f>'Tabell 1.1 DOK32024'!$B$5*'Tabell 3.1 DOK32024'!M7/100</f>
        <v>5165.5602795157683</v>
      </c>
      <c r="N13" s="49">
        <f>'Tabell 1.1 DOK32024'!$B$5*'Tabell 3.1 DOK32024'!N7/100</f>
        <v>5576.2945155682564</v>
      </c>
      <c r="O13" s="49">
        <f>'Tabell 1.1 DOK32024'!$B$5*'Tabell 3.1 DOK32024'!O7/100</f>
        <v>6680.4314055371806</v>
      </c>
      <c r="P13" s="49">
        <f>'Tabell 1.1 DOK32024'!$B$5*'Tabell 3.1 DOK32024'!P7/100</f>
        <v>6796.0214900916408</v>
      </c>
      <c r="Q13" s="49">
        <f>'Tabell 1.1 DOK32024'!$B$5*'Tabell 3.1 DOK32024'!Q7/100</f>
        <v>6920.5720463169882</v>
      </c>
      <c r="R13" s="49">
        <f>'Tabell 1.1 DOK32024'!$B$5*'Tabell 3.1 DOK32024'!R7/100</f>
        <v>5951.6693518733173</v>
      </c>
      <c r="S13" s="49">
        <f>SUM(D13:R13)</f>
        <v>97546.038117265809</v>
      </c>
      <c r="T13" s="29"/>
      <c r="V13" s="29"/>
      <c r="W13" s="29"/>
      <c r="X13" s="29"/>
      <c r="Y13" s="29"/>
      <c r="Z13" s="29"/>
      <c r="AA13" s="29"/>
      <c r="AB13" s="29"/>
      <c r="AC13" s="29"/>
      <c r="AD13" s="29"/>
      <c r="AE13" s="29"/>
      <c r="AF13" s="29"/>
      <c r="AG13" s="29"/>
      <c r="AH13" s="29"/>
      <c r="AI13" s="29"/>
      <c r="AJ13" s="29"/>
      <c r="AK13" s="29"/>
    </row>
    <row r="14" spans="1:40" ht="16.5" customHeight="1" x14ac:dyDescent="0.35">
      <c r="A14" s="47" t="s">
        <v>118</v>
      </c>
      <c r="B14" s="48"/>
      <c r="C14" s="48"/>
      <c r="D14" s="49">
        <f>'Tabell 2.3 DOK32024'!D14</f>
        <v>3485</v>
      </c>
      <c r="E14" s="49">
        <f>'Tabell 2.3 DOK32024'!E14</f>
        <v>3437</v>
      </c>
      <c r="F14" s="49">
        <f>'Tabell 2.3 DOK32024'!F14</f>
        <v>2891</v>
      </c>
      <c r="G14" s="49">
        <f>'Tabell 2.3 DOK32024'!G14</f>
        <v>2597</v>
      </c>
      <c r="H14" s="49">
        <f>'Tabell 2.3 DOK32024'!H14</f>
        <v>1114</v>
      </c>
      <c r="I14" s="49">
        <f>'Tabell 2.3 DOK32024'!I14</f>
        <v>686</v>
      </c>
      <c r="J14" s="49">
        <f>'Tabell 2.3 DOK32024'!J14</f>
        <v>981</v>
      </c>
      <c r="K14" s="49">
        <f>'Tabell 2.3 DOK32024'!K14</f>
        <v>949</v>
      </c>
      <c r="L14" s="49">
        <f>'Tabell 2.3 DOK32024'!L14</f>
        <v>810</v>
      </c>
      <c r="M14" s="49">
        <f>'Tabell 2.3 DOK32024'!M14</f>
        <v>3218</v>
      </c>
      <c r="N14" s="49">
        <f>'Tabell 2.3 DOK32024'!N14</f>
        <v>767</v>
      </c>
      <c r="O14" s="49">
        <f>'Tabell 2.3 DOK32024'!O14</f>
        <v>725</v>
      </c>
      <c r="P14" s="49">
        <f>'Tabell 2.3 DOK32024'!P14</f>
        <v>749</v>
      </c>
      <c r="Q14" s="49">
        <f>'Tabell 2.3 DOK32024'!Q14</f>
        <v>765</v>
      </c>
      <c r="R14" s="49">
        <f>'Tabell 2.3 DOK32024'!R14</f>
        <v>-1470</v>
      </c>
      <c r="S14" s="49">
        <f t="shared" ref="S14:S15" si="6">SUM(D14:R14)</f>
        <v>21704</v>
      </c>
      <c r="T14" s="29"/>
      <c r="V14" s="29"/>
      <c r="W14" s="29"/>
      <c r="X14" s="29"/>
      <c r="Y14" s="29"/>
      <c r="Z14" s="29"/>
      <c r="AA14" s="29"/>
      <c r="AB14" s="29"/>
      <c r="AC14" s="29"/>
      <c r="AD14" s="29"/>
      <c r="AE14" s="29"/>
      <c r="AF14" s="29"/>
      <c r="AG14" s="29"/>
      <c r="AH14" s="29"/>
      <c r="AI14" s="29"/>
      <c r="AJ14" s="29"/>
      <c r="AK14" s="29"/>
    </row>
    <row r="15" spans="1:40" ht="16.5" customHeight="1" x14ac:dyDescent="0.35">
      <c r="A15" s="47" t="s">
        <v>20</v>
      </c>
      <c r="B15" s="48"/>
      <c r="C15" s="48"/>
      <c r="D15" s="49">
        <f>'Tabell 2.2 DOK32024'!D37</f>
        <v>349.90002835943534</v>
      </c>
      <c r="E15" s="49">
        <f>'Tabell 2.2 DOK32024'!E37</f>
        <v>357.81538868263777</v>
      </c>
      <c r="F15" s="49">
        <f>'Tabell 2.2 DOK32024'!F37</f>
        <v>302.20556715029738</v>
      </c>
      <c r="G15" s="49">
        <f>'Tabell 2.2 DOK32024'!G37</f>
        <v>283.21833567317935</v>
      </c>
      <c r="H15" s="49">
        <f>'Tabell 2.2 DOK32024'!H37</f>
        <v>344.95493509463552</v>
      </c>
      <c r="I15" s="49">
        <f>'Tabell 2.2 DOK32024'!I37</f>
        <v>264.46872556073356</v>
      </c>
      <c r="J15" s="49">
        <f>'Tabell 2.2 DOK32024'!J37</f>
        <v>319.04136194727511</v>
      </c>
      <c r="K15" s="49">
        <f>'Tabell 2.2 DOK32024'!K37</f>
        <v>326.70946760723746</v>
      </c>
      <c r="L15" s="49">
        <f>'Tabell 2.2 DOK32024'!L37</f>
        <v>268.13580121553969</v>
      </c>
      <c r="M15" s="49">
        <f>'Tabell 2.2 DOK32024'!M37</f>
        <v>240.64878930210665</v>
      </c>
      <c r="N15" s="49">
        <f>'Tabell 2.2 DOK32024'!N37</f>
        <v>259.78373135726406</v>
      </c>
      <c r="O15" s="49">
        <f>'Tabell 2.2 DOK32024'!O37</f>
        <v>311.22233460975053</v>
      </c>
      <c r="P15" s="49">
        <f>'Tabell 2.2 DOK32024'!P37</f>
        <v>316.60734850914628</v>
      </c>
      <c r="Q15" s="49">
        <f>'Tabell 2.2 DOK32024'!Q37</f>
        <v>322.40980534647963</v>
      </c>
      <c r="R15" s="49">
        <f>'Tabell 2.2 DOK32024'!R37</f>
        <v>277.27137935732907</v>
      </c>
      <c r="S15" s="49">
        <f t="shared" si="6"/>
        <v>4544.3929997730484</v>
      </c>
      <c r="V15" s="29"/>
      <c r="W15" s="29"/>
      <c r="X15" s="29"/>
      <c r="Y15" s="29"/>
      <c r="Z15" s="29"/>
      <c r="AA15" s="29"/>
      <c r="AB15" s="29"/>
      <c r="AC15" s="29"/>
      <c r="AD15" s="29"/>
      <c r="AE15" s="29"/>
      <c r="AF15" s="29"/>
      <c r="AG15" s="29"/>
      <c r="AH15" s="29"/>
      <c r="AI15" s="29"/>
      <c r="AJ15" s="29"/>
      <c r="AK15" s="29"/>
    </row>
    <row r="16" spans="1:40" ht="16.5" customHeight="1" thickBot="1" x14ac:dyDescent="0.4">
      <c r="A16" s="158" t="s">
        <v>115</v>
      </c>
      <c r="B16" s="159"/>
      <c r="C16" s="159"/>
      <c r="D16" s="160">
        <f>SUM(D13:D15)</f>
        <v>11345.553597557002</v>
      </c>
      <c r="E16" s="160">
        <f>SUM(E13:E15)</f>
        <v>11475.37328610128</v>
      </c>
      <c r="F16" s="160">
        <f t="shared" ref="F16:S16" si="7">SUM(F13:F15)</f>
        <v>9680.0907845962902</v>
      </c>
      <c r="G16" s="160">
        <f t="shared" si="7"/>
        <v>8959.5399455040751</v>
      </c>
      <c r="H16" s="160">
        <f t="shared" si="7"/>
        <v>8863.4613783447567</v>
      </c>
      <c r="I16" s="160">
        <f t="shared" si="7"/>
        <v>6627.3273039584219</v>
      </c>
      <c r="J16" s="160">
        <f t="shared" si="7"/>
        <v>8148.3092945507096</v>
      </c>
      <c r="K16" s="160">
        <f t="shared" si="7"/>
        <v>8288.5743721343752</v>
      </c>
      <c r="L16" s="160">
        <f t="shared" si="7"/>
        <v>6833.7086769067237</v>
      </c>
      <c r="M16" s="160">
        <f t="shared" si="7"/>
        <v>8624.2090688178741</v>
      </c>
      <c r="N16" s="160">
        <f t="shared" si="7"/>
        <v>6603.0782469255209</v>
      </c>
      <c r="O16" s="160">
        <f t="shared" si="7"/>
        <v>7716.6537401469313</v>
      </c>
      <c r="P16" s="160">
        <f t="shared" si="7"/>
        <v>7861.6288386007873</v>
      </c>
      <c r="Q16" s="160">
        <f t="shared" si="7"/>
        <v>8007.9818516634678</v>
      </c>
      <c r="R16" s="160">
        <f t="shared" si="7"/>
        <v>4758.9407312306466</v>
      </c>
      <c r="S16" s="160">
        <f t="shared" si="7"/>
        <v>123794.43111703885</v>
      </c>
      <c r="V16" s="29"/>
      <c r="W16" s="29"/>
      <c r="X16" s="29"/>
      <c r="Y16" s="29"/>
      <c r="Z16" s="29"/>
      <c r="AA16" s="29"/>
      <c r="AB16" s="29"/>
      <c r="AC16" s="29"/>
      <c r="AD16" s="29"/>
      <c r="AE16" s="29"/>
      <c r="AF16" s="29"/>
      <c r="AG16" s="29"/>
      <c r="AH16" s="29"/>
      <c r="AI16" s="29"/>
      <c r="AJ16" s="29"/>
      <c r="AK16" s="29"/>
    </row>
    <row r="17" spans="1:37" ht="16.5" customHeight="1" thickBot="1" x14ac:dyDescent="0.4">
      <c r="A17" s="53"/>
      <c r="B17" s="53"/>
      <c r="C17" s="53"/>
      <c r="D17" s="53"/>
      <c r="E17" s="53"/>
      <c r="F17" s="53"/>
      <c r="G17" s="53"/>
      <c r="H17" s="53"/>
      <c r="I17" s="53"/>
      <c r="J17" s="53"/>
      <c r="K17" s="53"/>
      <c r="L17" s="53"/>
      <c r="M17" s="53"/>
      <c r="N17" s="53"/>
      <c r="O17" s="53"/>
      <c r="P17" s="53"/>
      <c r="Q17" s="53"/>
      <c r="R17" s="53"/>
      <c r="S17" s="53"/>
      <c r="V17" s="29"/>
      <c r="W17" s="29"/>
      <c r="X17" s="29"/>
      <c r="Y17" s="29"/>
      <c r="Z17" s="29"/>
      <c r="AA17" s="29"/>
      <c r="AB17" s="29"/>
      <c r="AC17" s="29"/>
      <c r="AD17" s="29"/>
      <c r="AE17" s="29"/>
      <c r="AF17" s="29"/>
      <c r="AG17" s="29"/>
      <c r="AH17" s="29"/>
      <c r="AI17" s="29"/>
      <c r="AJ17" s="29"/>
      <c r="AK17" s="29"/>
    </row>
    <row r="18" spans="1:37" ht="16.5" customHeight="1" x14ac:dyDescent="0.35">
      <c r="A18" s="161" t="str">
        <f>'Tabell 1.1 DOK32024'!A6</f>
        <v>FO2A Barnehager</v>
      </c>
      <c r="B18" s="161"/>
      <c r="C18" s="162"/>
      <c r="D18" s="163"/>
      <c r="E18" s="163"/>
      <c r="F18" s="163"/>
      <c r="G18" s="163"/>
      <c r="H18" s="163"/>
      <c r="I18" s="163"/>
      <c r="J18" s="163"/>
      <c r="K18" s="163"/>
      <c r="L18" s="163"/>
      <c r="M18" s="163"/>
      <c r="N18" s="163"/>
      <c r="O18" s="163"/>
      <c r="P18" s="163"/>
      <c r="Q18" s="163"/>
      <c r="R18" s="163"/>
      <c r="S18" s="163"/>
      <c r="V18" s="29"/>
      <c r="W18" s="29"/>
      <c r="X18" s="29"/>
      <c r="Y18" s="29"/>
      <c r="Z18" s="29"/>
      <c r="AA18" s="29"/>
      <c r="AB18" s="29"/>
      <c r="AC18" s="29"/>
      <c r="AD18" s="29"/>
      <c r="AE18" s="29"/>
      <c r="AF18" s="29"/>
      <c r="AG18" s="29"/>
      <c r="AH18" s="29"/>
      <c r="AI18" s="29"/>
      <c r="AJ18" s="29"/>
      <c r="AK18" s="29"/>
    </row>
    <row r="19" spans="1:37" ht="16.5" customHeight="1" x14ac:dyDescent="0.35">
      <c r="A19" s="47" t="str">
        <f>A13</f>
        <v>Kriteriefordelt</v>
      </c>
      <c r="B19" s="48"/>
      <c r="C19" s="48"/>
      <c r="D19" s="49">
        <f>'Tabell 1.1 DOK32024'!$B$6*'Tabell 3.1 DOK32024'!D21/100</f>
        <v>595871.12015429931</v>
      </c>
      <c r="E19" s="49">
        <f>'Tabell 1.1 DOK32024'!$B$6*'Tabell 3.1 DOK32024'!E21/100</f>
        <v>561129.77646938572</v>
      </c>
      <c r="F19" s="49">
        <f>'Tabell 1.1 DOK32024'!$B$6*'Tabell 3.1 DOK32024'!F21/100</f>
        <v>478717.6938555722</v>
      </c>
      <c r="G19" s="49">
        <f>'Tabell 1.1 DOK32024'!$B$6*'Tabell 3.1 DOK32024'!G21/100</f>
        <v>373911.43231626024</v>
      </c>
      <c r="H19" s="49">
        <f>'Tabell 1.1 DOK32024'!$B$6*'Tabell 3.1 DOK32024'!H21/100</f>
        <v>378511.22803046362</v>
      </c>
      <c r="I19" s="49">
        <f>'Tabell 1.1 DOK32024'!$B$6*'Tabell 3.1 DOK32024'!I21/100</f>
        <v>384546.34785139596</v>
      </c>
      <c r="J19" s="49">
        <f>'Tabell 1.1 DOK32024'!$B$6*'Tabell 3.1 DOK32024'!J21/100</f>
        <v>547233.02868935955</v>
      </c>
      <c r="K19" s="49">
        <f>'Tabell 1.1 DOK32024'!$B$6*'Tabell 3.1 DOK32024'!K21/100</f>
        <v>639190.62668497709</v>
      </c>
      <c r="L19" s="49">
        <f>'Tabell 1.1 DOK32024'!$B$6*'Tabell 3.1 DOK32024'!L21/100</f>
        <v>375892.8991254408</v>
      </c>
      <c r="M19" s="49">
        <f>'Tabell 1.1 DOK32024'!$B$6*'Tabell 3.1 DOK32024'!M21/100</f>
        <v>224363.47135481238</v>
      </c>
      <c r="N19" s="49">
        <f>'Tabell 1.1 DOK32024'!$B$6*'Tabell 3.1 DOK32024'!N21/100</f>
        <v>256942.03857906454</v>
      </c>
      <c r="O19" s="49">
        <f>'Tabell 1.1 DOK32024'!$B$6*'Tabell 3.1 DOK32024'!O21/100</f>
        <v>467398.96631891275</v>
      </c>
      <c r="P19" s="49">
        <f>'Tabell 1.1 DOK32024'!$B$6*'Tabell 3.1 DOK32024'!P21/100</f>
        <v>498724.05407701881</v>
      </c>
      <c r="Q19" s="49">
        <f>'Tabell 1.1 DOK32024'!$B$6*'Tabell 3.1 DOK32024'!Q21/100</f>
        <v>538633.89058121433</v>
      </c>
      <c r="R19" s="49">
        <f>'Tabell 1.1 DOK32024'!$B$6*'Tabell 3.1 DOK32024'!R21/100</f>
        <v>363265.20083922078</v>
      </c>
      <c r="S19" s="49">
        <f>SUM(D19:R19)</f>
        <v>6684331.7749273973</v>
      </c>
      <c r="V19" s="29"/>
      <c r="W19" s="29"/>
      <c r="X19" s="29"/>
      <c r="Y19" s="29"/>
      <c r="Z19" s="29"/>
      <c r="AA19" s="29"/>
      <c r="AB19" s="29"/>
      <c r="AC19" s="29"/>
      <c r="AD19" s="29"/>
      <c r="AE19" s="29"/>
      <c r="AF19" s="29"/>
      <c r="AG19" s="29"/>
      <c r="AH19" s="29"/>
      <c r="AI19" s="29"/>
      <c r="AJ19" s="29"/>
      <c r="AK19" s="29"/>
    </row>
    <row r="20" spans="1:37" ht="16.5" customHeight="1" x14ac:dyDescent="0.35">
      <c r="A20" s="47" t="str">
        <f>A14</f>
        <v>Særskilte tildelinger</v>
      </c>
      <c r="B20" s="48"/>
      <c r="C20" s="48"/>
      <c r="D20" s="49">
        <f>'Tabell 2.3 DOK32024'!D26</f>
        <v>130399.14930683437</v>
      </c>
      <c r="E20" s="49">
        <f>'Tabell 2.3 DOK32024'!E26</f>
        <v>119762.6945973831</v>
      </c>
      <c r="F20" s="49">
        <f>'Tabell 2.3 DOK32024'!F26</f>
        <v>108304.99764245647</v>
      </c>
      <c r="G20" s="49">
        <f>'Tabell 2.3 DOK32024'!G26</f>
        <v>56507.409368938243</v>
      </c>
      <c r="H20" s="49">
        <f>'Tabell 2.3 DOK32024'!H26</f>
        <v>55357.647124932919</v>
      </c>
      <c r="I20" s="49">
        <f>'Tabell 2.3 DOK32024'!I26</f>
        <v>71376.28344853512</v>
      </c>
      <c r="J20" s="49">
        <f>'Tabell 2.3 DOK32024'!J26</f>
        <v>99386.365715479988</v>
      </c>
      <c r="K20" s="49">
        <f>'Tabell 2.3 DOK32024'!K26</f>
        <v>159818.85215292245</v>
      </c>
      <c r="L20" s="49">
        <f>'Tabell 2.3 DOK32024'!L26</f>
        <v>96455.624271861394</v>
      </c>
      <c r="M20" s="49">
        <f>'Tabell 2.3 DOK32024'!M26</f>
        <v>57709.714848894087</v>
      </c>
      <c r="N20" s="49">
        <f>'Tabell 2.3 DOK32024'!N26</f>
        <v>72843.059152111935</v>
      </c>
      <c r="O20" s="49">
        <f>'Tabell 2.3 DOK32024'!O26</f>
        <v>107543.09532873407</v>
      </c>
      <c r="P20" s="49">
        <f>'Tabell 2.3 DOK32024'!P26</f>
        <v>103520.95210259175</v>
      </c>
      <c r="Q20" s="49">
        <f>'Tabell 2.3 DOK32024'!Q26</f>
        <v>109296.58912430696</v>
      </c>
      <c r="R20" s="49">
        <f>'Tabell 2.3 DOK32024'!R26</f>
        <v>78735.874542800389</v>
      </c>
      <c r="S20" s="49">
        <f t="shared" ref="S20:S21" si="8">SUM(D20:R20)</f>
        <v>1427018.3087287832</v>
      </c>
      <c r="V20" s="29"/>
      <c r="W20" s="29"/>
      <c r="X20" s="29"/>
      <c r="Y20" s="29"/>
      <c r="Z20" s="29"/>
      <c r="AA20" s="29"/>
      <c r="AB20" s="29"/>
      <c r="AC20" s="29"/>
      <c r="AD20" s="29"/>
      <c r="AE20" s="29"/>
      <c r="AF20" s="29"/>
      <c r="AG20" s="29"/>
      <c r="AH20" s="29"/>
      <c r="AI20" s="29"/>
      <c r="AJ20" s="29"/>
      <c r="AK20" s="29"/>
    </row>
    <row r="21" spans="1:37" ht="16.5" customHeight="1" x14ac:dyDescent="0.35">
      <c r="A21" s="47" t="str">
        <f>A15</f>
        <v>Kompensasjon for forventet lønns- og prisutvikling</v>
      </c>
      <c r="B21" s="48"/>
      <c r="C21" s="48"/>
      <c r="D21" s="49">
        <f>'Tabell 2.2 DOK32024'!D52</f>
        <v>30803.833952159759</v>
      </c>
      <c r="E21" s="49">
        <f>'Tabell 2.2 DOK32024'!E52</f>
        <v>29007.86407553967</v>
      </c>
      <c r="F21" s="49">
        <f>'Tabell 2.2 DOK32024'!F52</f>
        <v>24747.533237840707</v>
      </c>
      <c r="G21" s="49">
        <f>'Tabell 2.2 DOK32024'!G52</f>
        <v>19329.524933011977</v>
      </c>
      <c r="H21" s="49">
        <f>'Tabell 2.2 DOK32024'!H52</f>
        <v>19567.313506080398</v>
      </c>
      <c r="I21" s="49">
        <f>'Tabell 2.2 DOK32024'!I52</f>
        <v>19879.301824623595</v>
      </c>
      <c r="J21" s="49">
        <f>'Tabell 2.2 DOK32024'!J52</f>
        <v>28289.46525302227</v>
      </c>
      <c r="K21" s="49">
        <f>'Tabell 2.2 DOK32024'!K52</f>
        <v>33043.255936086338</v>
      </c>
      <c r="L21" s="49">
        <f>'Tabell 2.2 DOK32024'!L52</f>
        <v>19431.957778819149</v>
      </c>
      <c r="M21" s="49">
        <f>'Tabell 2.2 DOK32024'!M52</f>
        <v>11598.573723046255</v>
      </c>
      <c r="N21" s="49">
        <f>'Tabell 2.2 DOK32024'!N52</f>
        <v>13282.73786732509</v>
      </c>
      <c r="O21" s="49">
        <f>'Tabell 2.2 DOK32024'!O52</f>
        <v>24162.406367623011</v>
      </c>
      <c r="P21" s="49">
        <f>'Tabell 2.2 DOK32024'!P52</f>
        <v>25781.771309470943</v>
      </c>
      <c r="Q21" s="49">
        <f>'Tabell 2.2 DOK32024'!Q52</f>
        <v>27844.928819797584</v>
      </c>
      <c r="R21" s="49">
        <f>'Tabell 2.2 DOK32024'!R52</f>
        <v>18779.163058534723</v>
      </c>
      <c r="S21" s="49">
        <f t="shared" si="8"/>
        <v>345549.63164298143</v>
      </c>
      <c r="V21" s="29"/>
      <c r="W21" s="29"/>
      <c r="X21" s="29"/>
      <c r="Y21" s="29"/>
      <c r="Z21" s="29"/>
      <c r="AA21" s="29"/>
      <c r="AB21" s="29"/>
      <c r="AC21" s="29"/>
      <c r="AD21" s="29"/>
      <c r="AE21" s="29"/>
      <c r="AF21" s="29"/>
      <c r="AG21" s="29"/>
      <c r="AH21" s="29"/>
      <c r="AI21" s="29"/>
      <c r="AJ21" s="29"/>
      <c r="AK21" s="29"/>
    </row>
    <row r="22" spans="1:37" ht="16.5" customHeight="1" thickBot="1" x14ac:dyDescent="0.4">
      <c r="A22" s="164" t="str">
        <f>A16</f>
        <v xml:space="preserve">Bydelsfordelt budsjett </v>
      </c>
      <c r="B22" s="164"/>
      <c r="C22" s="165"/>
      <c r="D22" s="166">
        <f>SUM(D19:D21)</f>
        <v>757074.10341329337</v>
      </c>
      <c r="E22" s="166">
        <f t="shared" ref="E22:S22" si="9">SUM(E19:E21)</f>
        <v>709900.3351423085</v>
      </c>
      <c r="F22" s="166">
        <f t="shared" si="9"/>
        <v>611770.22473586944</v>
      </c>
      <c r="G22" s="166">
        <f t="shared" si="9"/>
        <v>449748.36661821045</v>
      </c>
      <c r="H22" s="166">
        <f t="shared" si="9"/>
        <v>453436.18866147695</v>
      </c>
      <c r="I22" s="166">
        <f t="shared" si="9"/>
        <v>475801.93312455469</v>
      </c>
      <c r="J22" s="166">
        <f t="shared" si="9"/>
        <v>674908.85965786176</v>
      </c>
      <c r="K22" s="166">
        <f t="shared" si="9"/>
        <v>832052.73477398581</v>
      </c>
      <c r="L22" s="166">
        <f t="shared" si="9"/>
        <v>491780.48117612134</v>
      </c>
      <c r="M22" s="166">
        <f t="shared" si="9"/>
        <v>293671.75992675277</v>
      </c>
      <c r="N22" s="166">
        <f t="shared" si="9"/>
        <v>343067.83559850155</v>
      </c>
      <c r="O22" s="166">
        <f t="shared" si="9"/>
        <v>599104.46801526984</v>
      </c>
      <c r="P22" s="166">
        <f t="shared" si="9"/>
        <v>628026.77748908149</v>
      </c>
      <c r="Q22" s="166">
        <f t="shared" si="9"/>
        <v>675775.40852531884</v>
      </c>
      <c r="R22" s="166">
        <f t="shared" si="9"/>
        <v>460780.23844055587</v>
      </c>
      <c r="S22" s="166">
        <f t="shared" si="9"/>
        <v>8456899.715299163</v>
      </c>
      <c r="V22" s="29"/>
      <c r="W22" s="29"/>
      <c r="X22" s="29"/>
      <c r="Y22" s="29"/>
      <c r="Z22" s="29"/>
      <c r="AA22" s="29"/>
      <c r="AB22" s="29"/>
      <c r="AC22" s="29"/>
      <c r="AD22" s="29"/>
      <c r="AE22" s="29"/>
      <c r="AF22" s="29"/>
      <c r="AG22" s="29"/>
      <c r="AH22" s="29"/>
      <c r="AI22" s="29"/>
      <c r="AJ22" s="29"/>
      <c r="AK22" s="29"/>
    </row>
    <row r="23" spans="1:37" ht="16.5" customHeight="1" thickBot="1" x14ac:dyDescent="0.4">
      <c r="A23" s="19"/>
      <c r="B23" s="17"/>
      <c r="C23" s="17"/>
      <c r="D23" s="54"/>
      <c r="E23" s="54"/>
      <c r="F23" s="54"/>
      <c r="G23" s="54"/>
      <c r="H23" s="54"/>
      <c r="I23" s="54"/>
      <c r="J23" s="54"/>
      <c r="K23" s="54"/>
      <c r="L23" s="54"/>
      <c r="M23" s="54"/>
      <c r="N23" s="54"/>
      <c r="O23" s="54"/>
      <c r="P23" s="54"/>
      <c r="Q23" s="54"/>
      <c r="R23" s="54"/>
      <c r="S23" s="54"/>
      <c r="V23" s="29"/>
      <c r="W23" s="29"/>
      <c r="X23" s="29"/>
      <c r="Y23" s="29"/>
      <c r="Z23" s="29"/>
      <c r="AA23" s="29"/>
      <c r="AB23" s="29"/>
      <c r="AC23" s="29"/>
      <c r="AD23" s="29"/>
      <c r="AE23" s="29"/>
      <c r="AF23" s="29"/>
      <c r="AG23" s="29"/>
      <c r="AH23" s="29"/>
      <c r="AI23" s="29"/>
      <c r="AJ23" s="29"/>
      <c r="AK23" s="29"/>
    </row>
    <row r="24" spans="1:37" ht="16.5" customHeight="1" x14ac:dyDescent="0.35">
      <c r="A24" s="167" t="str">
        <f>'Tabell 1.1 DOK32024'!A7</f>
        <v xml:space="preserve">FO2B  Barnevern </v>
      </c>
      <c r="B24" s="167"/>
      <c r="C24" s="168"/>
      <c r="D24" s="169"/>
      <c r="E24" s="169"/>
      <c r="F24" s="169"/>
      <c r="G24" s="169"/>
      <c r="H24" s="169"/>
      <c r="I24" s="169"/>
      <c r="J24" s="169"/>
      <c r="K24" s="169"/>
      <c r="L24" s="169"/>
      <c r="M24" s="169"/>
      <c r="N24" s="169"/>
      <c r="O24" s="169"/>
      <c r="P24" s="169"/>
      <c r="Q24" s="169"/>
      <c r="R24" s="169"/>
      <c r="S24" s="169"/>
      <c r="V24" s="29"/>
      <c r="W24" s="29"/>
      <c r="X24" s="29"/>
      <c r="Y24" s="29"/>
      <c r="Z24" s="29"/>
      <c r="AA24" s="29"/>
      <c r="AB24" s="29"/>
      <c r="AC24" s="29"/>
      <c r="AD24" s="29"/>
      <c r="AE24" s="29"/>
      <c r="AF24" s="29"/>
      <c r="AG24" s="29"/>
      <c r="AH24" s="29"/>
      <c r="AI24" s="29"/>
      <c r="AJ24" s="29"/>
      <c r="AK24" s="29"/>
    </row>
    <row r="25" spans="1:37" ht="16.5" customHeight="1" x14ac:dyDescent="0.35">
      <c r="A25" s="47" t="str">
        <f>A19</f>
        <v>Kriteriefordelt</v>
      </c>
      <c r="B25" s="48"/>
      <c r="C25" s="48"/>
      <c r="D25" s="49">
        <f>'Tabell 1.1 DOK32024'!$B$7*'Tabell 3.1 DOK32024'!D39/100</f>
        <v>239447.5607912816</v>
      </c>
      <c r="E25" s="49">
        <f>'Tabell 1.1 DOK32024'!$B$7*'Tabell 3.1 DOK32024'!E39/100</f>
        <v>173717.7162464686</v>
      </c>
      <c r="F25" s="49">
        <f>'Tabell 1.1 DOK32024'!$B$7*'Tabell 3.1 DOK32024'!F39/100</f>
        <v>143635.05493017778</v>
      </c>
      <c r="G25" s="49">
        <f>'Tabell 1.1 DOK32024'!$B$7*'Tabell 3.1 DOK32024'!G39/100</f>
        <v>72193.467417217835</v>
      </c>
      <c r="H25" s="49">
        <f>'Tabell 1.1 DOK32024'!$B$7*'Tabell 3.1 DOK32024'!H39/100</f>
        <v>91993.719114942418</v>
      </c>
      <c r="I25" s="49">
        <f>'Tabell 1.1 DOK32024'!$B$7*'Tabell 3.1 DOK32024'!I39/100</f>
        <v>57869.603952506288</v>
      </c>
      <c r="J25" s="49">
        <f>'Tabell 1.1 DOK32024'!$B$7*'Tabell 3.1 DOK32024'!J39/100</f>
        <v>74447.312704907454</v>
      </c>
      <c r="K25" s="49">
        <f>'Tabell 1.1 DOK32024'!$B$7*'Tabell 3.1 DOK32024'!K39/100</f>
        <v>84671.632364612247</v>
      </c>
      <c r="L25" s="49">
        <f>'Tabell 1.1 DOK32024'!$B$7*'Tabell 3.1 DOK32024'!L39/100</f>
        <v>137907.58103947242</v>
      </c>
      <c r="M25" s="49">
        <f>'Tabell 1.1 DOK32024'!$B$7*'Tabell 3.1 DOK32024'!M39/100</f>
        <v>154592.85771945782</v>
      </c>
      <c r="N25" s="49">
        <f>'Tabell 1.1 DOK32024'!$B$7*'Tabell 3.1 DOK32024'!N39/100</f>
        <v>211757.69378102868</v>
      </c>
      <c r="O25" s="49">
        <f>'Tabell 1.1 DOK32024'!$B$7*'Tabell 3.1 DOK32024'!O39/100</f>
        <v>263787.33414499252</v>
      </c>
      <c r="P25" s="49">
        <f>'Tabell 1.1 DOK32024'!$B$7*'Tabell 3.1 DOK32024'!P39/100</f>
        <v>147843.57189506828</v>
      </c>
      <c r="Q25" s="49">
        <f>'Tabell 1.1 DOK32024'!$B$7*'Tabell 3.1 DOK32024'!Q39/100</f>
        <v>97353.565777029929</v>
      </c>
      <c r="R25" s="49">
        <f>'Tabell 1.1 DOK32024'!$B$7*'Tabell 3.1 DOK32024'!R39/100</f>
        <v>253187.73819523893</v>
      </c>
      <c r="S25" s="49">
        <f>SUM(D25:R25)</f>
        <v>2204406.410074403</v>
      </c>
      <c r="V25" s="29"/>
      <c r="W25" s="29"/>
      <c r="X25" s="29"/>
      <c r="Y25" s="29"/>
      <c r="Z25" s="29"/>
      <c r="AA25" s="29"/>
      <c r="AB25" s="29"/>
      <c r="AC25" s="29"/>
      <c r="AD25" s="29"/>
      <c r="AE25" s="29"/>
      <c r="AF25" s="29"/>
      <c r="AG25" s="29"/>
      <c r="AH25" s="29"/>
      <c r="AI25" s="29"/>
      <c r="AJ25" s="29"/>
      <c r="AK25" s="29"/>
    </row>
    <row r="26" spans="1:37" ht="16.5" customHeight="1" x14ac:dyDescent="0.35">
      <c r="A26" s="47" t="str">
        <f t="shared" ref="A26:A27" si="10">A20</f>
        <v>Særskilte tildelinger</v>
      </c>
      <c r="B26" s="48"/>
      <c r="C26" s="48"/>
      <c r="D26" s="49">
        <f>'Tabell 2.3 DOK32024'!D31</f>
        <v>905.93591335500003</v>
      </c>
      <c r="E26" s="49">
        <f>'Tabell 2.3 DOK32024'!E31</f>
        <v>0</v>
      </c>
      <c r="F26" s="49">
        <f>'Tabell 2.3 DOK32024'!F31</f>
        <v>0</v>
      </c>
      <c r="G26" s="49">
        <f>'Tabell 2.3 DOK32024'!G31</f>
        <v>5108.410125675</v>
      </c>
      <c r="H26" s="49">
        <f>'Tabell 2.3 DOK32024'!H31</f>
        <v>0</v>
      </c>
      <c r="I26" s="49">
        <f>'Tabell 2.3 DOK32024'!I31</f>
        <v>0</v>
      </c>
      <c r="J26" s="49">
        <f>'Tabell 2.3 DOK32024'!J31</f>
        <v>0</v>
      </c>
      <c r="K26" s="49">
        <f>'Tabell 2.3 DOK32024'!K31</f>
        <v>0</v>
      </c>
      <c r="L26" s="49">
        <f>'Tabell 2.3 DOK32024'!L31</f>
        <v>0</v>
      </c>
      <c r="M26" s="49">
        <f>'Tabell 2.3 DOK32024'!M31</f>
        <v>0</v>
      </c>
      <c r="N26" s="49">
        <f>'Tabell 2.3 DOK32024'!N31</f>
        <v>0</v>
      </c>
      <c r="O26" s="49">
        <f>'Tabell 2.3 DOK32024'!O31</f>
        <v>0</v>
      </c>
      <c r="P26" s="49">
        <f>'Tabell 2.3 DOK32024'!P31</f>
        <v>0</v>
      </c>
      <c r="Q26" s="49">
        <f>'Tabell 2.3 DOK32024'!Q31</f>
        <v>0</v>
      </c>
      <c r="R26" s="49">
        <f>'Tabell 2.3 DOK32024'!R31</f>
        <v>0</v>
      </c>
      <c r="S26" s="49">
        <f t="shared" ref="S26:S27" si="11">SUM(D26:R26)</f>
        <v>6014.3460390299997</v>
      </c>
      <c r="V26" s="29"/>
      <c r="W26" s="29"/>
      <c r="X26" s="29"/>
      <c r="Y26" s="29"/>
      <c r="Z26" s="29"/>
      <c r="AA26" s="29"/>
      <c r="AB26" s="29"/>
      <c r="AC26" s="29"/>
      <c r="AD26" s="29"/>
      <c r="AE26" s="29"/>
      <c r="AF26" s="29"/>
      <c r="AG26" s="29"/>
      <c r="AH26" s="29"/>
      <c r="AI26" s="29"/>
      <c r="AJ26" s="29"/>
      <c r="AK26" s="29"/>
    </row>
    <row r="27" spans="1:37" ht="16.5" customHeight="1" x14ac:dyDescent="0.35">
      <c r="A27" s="47" t="str">
        <f t="shared" si="10"/>
        <v>Kompensasjon for forventet lønns- og prisutvikling</v>
      </c>
      <c r="B27" s="48"/>
      <c r="C27" s="48"/>
      <c r="D27" s="49">
        <f>'Tabell 2.2 DOK32024'!D70</f>
        <v>11681.341214808159</v>
      </c>
      <c r="E27" s="49">
        <f>'Tabell 2.2 DOK32024'!E70</f>
        <v>8474.7404059006349</v>
      </c>
      <c r="F27" s="49">
        <f>'Tabell 2.2 DOK32024'!F70</f>
        <v>7007.1713468388389</v>
      </c>
      <c r="G27" s="49">
        <f>'Tabell 2.2 DOK32024'!G70</f>
        <v>3521.925734360465</v>
      </c>
      <c r="H27" s="49">
        <f>'Tabell 2.2 DOK32024'!H70</f>
        <v>4487.8720795889139</v>
      </c>
      <c r="I27" s="49">
        <f>'Tabell 2.2 DOK32024'!I70</f>
        <v>2823.1425181410741</v>
      </c>
      <c r="J27" s="49">
        <f>'Tabell 2.2 DOK32024'!J70</f>
        <v>3631.8785597886558</v>
      </c>
      <c r="K27" s="49">
        <f>'Tabell 2.2 DOK32024'!K70</f>
        <v>4130.6673811890505</v>
      </c>
      <c r="L27" s="49">
        <f>'Tabell 2.2 DOK32024'!L70</f>
        <v>6727.7591173087467</v>
      </c>
      <c r="M27" s="49">
        <f>'Tabell 2.2 DOK32024'!M70</f>
        <v>7541.7428117690315</v>
      </c>
      <c r="N27" s="49">
        <f>'Tabell 2.2 DOK32024'!N70</f>
        <v>10330.503546341079</v>
      </c>
      <c r="O27" s="49">
        <f>'Tabell 2.2 DOK32024'!O70</f>
        <v>12868.746075798266</v>
      </c>
      <c r="P27" s="49">
        <f>'Tabell 2.2 DOK32024'!P70</f>
        <v>7212.4819480942297</v>
      </c>
      <c r="Q27" s="49">
        <f>'Tabell 2.2 DOK32024'!Q70</f>
        <v>4749.3497806437608</v>
      </c>
      <c r="R27" s="49">
        <f>'Tabell 2.2 DOK32024'!R70</f>
        <v>12351.649569911962</v>
      </c>
      <c r="S27" s="49">
        <f t="shared" si="11"/>
        <v>107540.97209048286</v>
      </c>
      <c r="V27" s="29"/>
      <c r="W27" s="29"/>
      <c r="X27" s="29"/>
      <c r="Y27" s="29"/>
      <c r="Z27" s="29"/>
      <c r="AA27" s="29"/>
      <c r="AB27" s="29"/>
      <c r="AC27" s="29"/>
      <c r="AD27" s="29"/>
      <c r="AE27" s="29"/>
      <c r="AF27" s="29"/>
      <c r="AG27" s="29"/>
      <c r="AH27" s="29"/>
      <c r="AI27" s="29"/>
      <c r="AJ27" s="29"/>
      <c r="AK27" s="29"/>
    </row>
    <row r="28" spans="1:37" ht="16.5" customHeight="1" thickBot="1" x14ac:dyDescent="0.4">
      <c r="A28" s="170" t="str">
        <f>A22</f>
        <v xml:space="preserve">Bydelsfordelt budsjett </v>
      </c>
      <c r="B28" s="171"/>
      <c r="C28" s="172"/>
      <c r="D28" s="173">
        <f>SUM(D25:D27)</f>
        <v>252034.83791944478</v>
      </c>
      <c r="E28" s="173">
        <f t="shared" ref="E28:S28" si="12">SUM(E25:E27)</f>
        <v>182192.45665236923</v>
      </c>
      <c r="F28" s="173">
        <f t="shared" si="12"/>
        <v>150642.22627701663</v>
      </c>
      <c r="G28" s="173">
        <f t="shared" si="12"/>
        <v>80823.803277253304</v>
      </c>
      <c r="H28" s="173">
        <f t="shared" si="12"/>
        <v>96481.591194531327</v>
      </c>
      <c r="I28" s="173">
        <f t="shared" si="12"/>
        <v>60692.746470647362</v>
      </c>
      <c r="J28" s="173">
        <f t="shared" si="12"/>
        <v>78079.191264696114</v>
      </c>
      <c r="K28" s="173">
        <f t="shared" si="12"/>
        <v>88802.299745801298</v>
      </c>
      <c r="L28" s="173">
        <f t="shared" si="12"/>
        <v>144635.34015678117</v>
      </c>
      <c r="M28" s="173">
        <f t="shared" si="12"/>
        <v>162134.60053122687</v>
      </c>
      <c r="N28" s="173">
        <f t="shared" si="12"/>
        <v>222088.19732736977</v>
      </c>
      <c r="O28" s="173">
        <f t="shared" si="12"/>
        <v>276656.08022079081</v>
      </c>
      <c r="P28" s="173">
        <f t="shared" si="12"/>
        <v>155056.05384316252</v>
      </c>
      <c r="Q28" s="173">
        <f t="shared" si="12"/>
        <v>102102.9155576737</v>
      </c>
      <c r="R28" s="173">
        <f t="shared" si="12"/>
        <v>265539.38776515087</v>
      </c>
      <c r="S28" s="173">
        <f t="shared" si="12"/>
        <v>2317961.7282039155</v>
      </c>
      <c r="V28" s="29"/>
      <c r="W28" s="29"/>
      <c r="X28" s="29"/>
      <c r="Y28" s="29"/>
      <c r="Z28" s="29"/>
      <c r="AA28" s="29"/>
      <c r="AB28" s="29"/>
      <c r="AC28" s="29"/>
      <c r="AD28" s="29"/>
      <c r="AE28" s="29"/>
      <c r="AF28" s="29"/>
      <c r="AG28" s="29"/>
      <c r="AH28" s="29"/>
      <c r="AI28" s="29"/>
      <c r="AJ28" s="29"/>
      <c r="AK28" s="29"/>
    </row>
    <row r="29" spans="1:37" ht="16.5" customHeight="1" thickBot="1" x14ac:dyDescent="0.4">
      <c r="A29" s="55"/>
      <c r="B29" s="55"/>
      <c r="C29" s="55"/>
      <c r="D29" s="54"/>
      <c r="E29" s="54"/>
      <c r="F29" s="54"/>
      <c r="G29" s="54"/>
      <c r="H29" s="54"/>
      <c r="I29" s="54"/>
      <c r="J29" s="54"/>
      <c r="K29" s="54"/>
      <c r="L29" s="54"/>
      <c r="M29" s="54"/>
      <c r="N29" s="54"/>
      <c r="O29" s="54"/>
      <c r="P29" s="54"/>
      <c r="Q29" s="54"/>
      <c r="R29" s="54"/>
      <c r="S29" s="54"/>
      <c r="V29" s="29"/>
      <c r="W29" s="29"/>
      <c r="X29" s="29"/>
      <c r="Y29" s="29"/>
      <c r="Z29" s="29"/>
      <c r="AA29" s="29"/>
      <c r="AB29" s="29"/>
      <c r="AC29" s="29"/>
      <c r="AD29" s="29"/>
      <c r="AE29" s="29"/>
      <c r="AF29" s="29"/>
      <c r="AG29" s="29"/>
      <c r="AH29" s="29"/>
      <c r="AI29" s="29"/>
      <c r="AJ29" s="29"/>
      <c r="AK29" s="29"/>
    </row>
    <row r="30" spans="1:37" ht="16.5" customHeight="1" x14ac:dyDescent="0.35">
      <c r="A30" s="167" t="str">
        <f>'Tabell 1.1 DOK32024'!A8</f>
        <v>FO2C Aktivitetstilbud for barn og unge, helsestasjon og skolehelsetjeneste</v>
      </c>
      <c r="B30" s="167"/>
      <c r="C30" s="168"/>
      <c r="D30" s="169"/>
      <c r="E30" s="169"/>
      <c r="F30" s="169"/>
      <c r="G30" s="169"/>
      <c r="H30" s="169"/>
      <c r="I30" s="169"/>
      <c r="J30" s="169"/>
      <c r="K30" s="169"/>
      <c r="L30" s="169"/>
      <c r="M30" s="169"/>
      <c r="N30" s="169"/>
      <c r="O30" s="169"/>
      <c r="P30" s="169"/>
      <c r="Q30" s="169"/>
      <c r="R30" s="169"/>
      <c r="S30" s="169"/>
      <c r="V30" s="29"/>
      <c r="W30" s="29"/>
      <c r="X30" s="29"/>
      <c r="Y30" s="29"/>
      <c r="Z30" s="29"/>
      <c r="AA30" s="29"/>
      <c r="AB30" s="29"/>
      <c r="AC30" s="29"/>
      <c r="AD30" s="29"/>
      <c r="AE30" s="29"/>
      <c r="AF30" s="29"/>
      <c r="AG30" s="29"/>
      <c r="AH30" s="29"/>
      <c r="AI30" s="29"/>
      <c r="AJ30" s="29"/>
      <c r="AK30" s="29"/>
    </row>
    <row r="31" spans="1:37" ht="16.5" customHeight="1" x14ac:dyDescent="0.35">
      <c r="A31" s="47" t="str">
        <f>A25</f>
        <v>Kriteriefordelt</v>
      </c>
      <c r="B31" s="48"/>
      <c r="C31" s="48"/>
      <c r="D31" s="49">
        <f>'Tabell 1.1 DOK32024'!$B$8*'Tabell 3.1 DOK32024'!D50/100</f>
        <v>79451.338654080362</v>
      </c>
      <c r="E31" s="49">
        <f>'Tabell 1.1 DOK32024'!$B$8*'Tabell 3.1 DOK32024'!E50/100</f>
        <v>71491.33864107063</v>
      </c>
      <c r="F31" s="49">
        <f>'Tabell 1.1 DOK32024'!$B$8*'Tabell 3.1 DOK32024'!F50/100</f>
        <v>54195.790418664859</v>
      </c>
      <c r="G31" s="49">
        <f>'Tabell 1.1 DOK32024'!$B$8*'Tabell 3.1 DOK32024'!G50/100</f>
        <v>35358.111152371202</v>
      </c>
      <c r="H31" s="49">
        <f>'Tabell 1.1 DOK32024'!$B$8*'Tabell 3.1 DOK32024'!H50/100</f>
        <v>50608.468758381976</v>
      </c>
      <c r="I31" s="49">
        <f>'Tabell 1.1 DOK32024'!$B$8*'Tabell 3.1 DOK32024'!I50/100</f>
        <v>45044.759909085034</v>
      </c>
      <c r="J31" s="49">
        <f>'Tabell 1.1 DOK32024'!$B$8*'Tabell 3.1 DOK32024'!J50/100</f>
        <v>73583.853874244742</v>
      </c>
      <c r="K31" s="49">
        <f>'Tabell 1.1 DOK32024'!$B$8*'Tabell 3.1 DOK32024'!K50/100</f>
        <v>71154.1882895296</v>
      </c>
      <c r="L31" s="49">
        <f>'Tabell 1.1 DOK32024'!$B$8*'Tabell 3.1 DOK32024'!L50/100</f>
        <v>58240.178649123154</v>
      </c>
      <c r="M31" s="49">
        <f>'Tabell 1.1 DOK32024'!$B$8*'Tabell 3.1 DOK32024'!M50/100</f>
        <v>42941.292480980752</v>
      </c>
      <c r="N31" s="49">
        <f>'Tabell 1.1 DOK32024'!$B$8*'Tabell 3.1 DOK32024'!N50/100</f>
        <v>57561.497880651092</v>
      </c>
      <c r="O31" s="49">
        <f>'Tabell 1.1 DOK32024'!$B$8*'Tabell 3.1 DOK32024'!O50/100</f>
        <v>78536.686633380261</v>
      </c>
      <c r="P31" s="49">
        <f>'Tabell 1.1 DOK32024'!$B$8*'Tabell 3.1 DOK32024'!P50/100</f>
        <v>73501.947016047197</v>
      </c>
      <c r="Q31" s="49">
        <f>'Tabell 1.1 DOK32024'!$B$8*'Tabell 3.1 DOK32024'!Q50/100</f>
        <v>71813.457035894811</v>
      </c>
      <c r="R31" s="49">
        <f>'Tabell 1.1 DOK32024'!$B$8*'Tabell 3.1 DOK32024'!R50/100</f>
        <v>70164.974990934585</v>
      </c>
      <c r="S31" s="49">
        <f>SUM(D31:R31)</f>
        <v>933647.88438444037</v>
      </c>
      <c r="U31" s="29"/>
      <c r="V31" s="29"/>
      <c r="W31" s="29"/>
      <c r="X31" s="29"/>
      <c r="Y31" s="29"/>
      <c r="Z31" s="29"/>
      <c r="AA31" s="29"/>
      <c r="AB31" s="29"/>
      <c r="AC31" s="29"/>
      <c r="AD31" s="29"/>
      <c r="AE31" s="29"/>
      <c r="AF31" s="29"/>
      <c r="AG31" s="29"/>
      <c r="AH31" s="29"/>
      <c r="AI31" s="29"/>
      <c r="AJ31" s="29"/>
      <c r="AK31" s="29"/>
    </row>
    <row r="32" spans="1:37" ht="16.5" customHeight="1" x14ac:dyDescent="0.35">
      <c r="A32" s="47" t="str">
        <f t="shared" ref="A32:A33" si="13">A26</f>
        <v>Særskilte tildelinger</v>
      </c>
      <c r="B32" s="48"/>
      <c r="C32" s="48"/>
      <c r="D32" s="49">
        <f>'Tabell 2.3 DOK32024'!D50</f>
        <v>24763.163734076465</v>
      </c>
      <c r="E32" s="49">
        <f>'Tabell 2.3 DOK32024'!E50</f>
        <v>20066.116268430065</v>
      </c>
      <c r="F32" s="49">
        <f>'Tabell 2.3 DOK32024'!F50</f>
        <v>7890.7412068600897</v>
      </c>
      <c r="G32" s="49">
        <f>'Tabell 2.3 DOK32024'!G50</f>
        <v>8464.0244075682549</v>
      </c>
      <c r="H32" s="49">
        <f>'Tabell 2.3 DOK32024'!H50</f>
        <v>12200.067432366272</v>
      </c>
      <c r="I32" s="49">
        <f>'Tabell 2.3 DOK32024'!I50</f>
        <v>4540.5612002625658</v>
      </c>
      <c r="J32" s="49">
        <f>'Tabell 2.3 DOK32024'!J50</f>
        <v>6767.9556891659668</v>
      </c>
      <c r="K32" s="49">
        <f>'Tabell 2.3 DOK32024'!K50</f>
        <v>8629.2620453121453</v>
      </c>
      <c r="L32" s="49">
        <f>'Tabell 2.3 DOK32024'!L50</f>
        <v>9789.7961202327278</v>
      </c>
      <c r="M32" s="49">
        <f>'Tabell 2.3 DOK32024'!M50</f>
        <v>7668.6422092579278</v>
      </c>
      <c r="N32" s="49">
        <f>'Tabell 2.3 DOK32024'!N50</f>
        <v>16378.416224328201</v>
      </c>
      <c r="O32" s="49">
        <f>'Tabell 2.3 DOK32024'!O50</f>
        <v>12592.769531331334</v>
      </c>
      <c r="P32" s="49">
        <f>'Tabell 2.3 DOK32024'!P50</f>
        <v>8806.2480047822028</v>
      </c>
      <c r="Q32" s="49">
        <f>'Tabell 2.3 DOK32024'!Q50</f>
        <v>7857.5029901903754</v>
      </c>
      <c r="R32" s="49">
        <f>'Tabell 2.3 DOK32024'!R50</f>
        <v>16532.91380710376</v>
      </c>
      <c r="S32" s="49">
        <f>SUM(D32:R32)</f>
        <v>172948.18087126836</v>
      </c>
      <c r="V32" s="29"/>
      <c r="W32" s="29"/>
      <c r="X32" s="29"/>
      <c r="Y32" s="29"/>
      <c r="Z32" s="29"/>
      <c r="AA32" s="29"/>
      <c r="AB32" s="29"/>
      <c r="AC32" s="29"/>
      <c r="AD32" s="29"/>
      <c r="AE32" s="29"/>
      <c r="AF32" s="29"/>
      <c r="AG32" s="29"/>
      <c r="AH32" s="29"/>
      <c r="AI32" s="29"/>
      <c r="AJ32" s="29"/>
      <c r="AK32" s="29"/>
    </row>
    <row r="33" spans="1:37" ht="16.5" customHeight="1" x14ac:dyDescent="0.35">
      <c r="A33" s="47" t="str">
        <f t="shared" si="13"/>
        <v>Kompensasjon for forventet lønns- og prisutvikling</v>
      </c>
      <c r="B33" s="48"/>
      <c r="C33" s="48"/>
      <c r="D33" s="49">
        <f>'Tabell 2.2 DOK32024'!D88</f>
        <v>3790.7226131884136</v>
      </c>
      <c r="E33" s="49">
        <f>'Tabell 2.2 DOK32024'!E88</f>
        <v>3410.9410693975669</v>
      </c>
      <c r="F33" s="49">
        <f>'Tabell 2.2 DOK32024'!F88</f>
        <v>2585.7488591112879</v>
      </c>
      <c r="G33" s="49">
        <f>'Tabell 2.2 DOK32024'!G88</f>
        <v>1686.9796503804971</v>
      </c>
      <c r="H33" s="49">
        <f>'Tabell 2.2 DOK32024'!H88</f>
        <v>2414.5932616251207</v>
      </c>
      <c r="I33" s="49">
        <f>'Tabell 2.2 DOK32024'!I88</f>
        <v>2149.1417625628919</v>
      </c>
      <c r="J33" s="49">
        <f>'Tabell 2.2 DOK32024'!J88</f>
        <v>3510.7775850209182</v>
      </c>
      <c r="K33" s="49">
        <f>'Tabell 2.2 DOK32024'!K88</f>
        <v>3394.8552049768869</v>
      </c>
      <c r="L33" s="49">
        <f>'Tabell 2.2 DOK32024'!L88</f>
        <v>2778.7116736015628</v>
      </c>
      <c r="M33" s="49">
        <f>'Tabell 2.2 DOK32024'!M88</f>
        <v>2048.7827040385755</v>
      </c>
      <c r="N33" s="49">
        <f>'Tabell 2.2 DOK32024'!N88</f>
        <v>2746.3309663691239</v>
      </c>
      <c r="O33" s="49">
        <f>'Tabell 2.2 DOK32024'!O88</f>
        <v>3747.0834227505788</v>
      </c>
      <c r="P33" s="49">
        <f>'Tabell 2.2 DOK32024'!P88</f>
        <v>3506.8697065030201</v>
      </c>
      <c r="Q33" s="49">
        <f>'Tabell 2.2 DOK32024'!Q88</f>
        <v>3426.3097403862366</v>
      </c>
      <c r="R33" s="49">
        <f>'Tabell 2.2 DOK32024'!R88</f>
        <v>3347.6586028330639</v>
      </c>
      <c r="S33" s="49">
        <f t="shared" ref="S33" si="14">SUM(D33:R33)</f>
        <v>44545.506822745745</v>
      </c>
      <c r="V33" s="29"/>
      <c r="W33" s="29"/>
      <c r="X33" s="29"/>
      <c r="Y33" s="29"/>
      <c r="Z33" s="29"/>
      <c r="AA33" s="29"/>
      <c r="AB33" s="29"/>
      <c r="AC33" s="29"/>
      <c r="AD33" s="29"/>
      <c r="AE33" s="29"/>
      <c r="AF33" s="29"/>
      <c r="AG33" s="29"/>
      <c r="AH33" s="29"/>
      <c r="AI33" s="29"/>
      <c r="AJ33" s="29"/>
      <c r="AK33" s="29"/>
    </row>
    <row r="34" spans="1:37" ht="16.5" customHeight="1" thickBot="1" x14ac:dyDescent="0.4">
      <c r="A34" s="170" t="str">
        <f>A28</f>
        <v xml:space="preserve">Bydelsfordelt budsjett </v>
      </c>
      <c r="B34" s="171"/>
      <c r="C34" s="172"/>
      <c r="D34" s="173">
        <f>SUM(D31:D33)</f>
        <v>108005.22500134524</v>
      </c>
      <c r="E34" s="173">
        <f t="shared" ref="E34:S34" si="15">SUM(E31:E33)</f>
        <v>94968.395978898261</v>
      </c>
      <c r="F34" s="173">
        <f t="shared" si="15"/>
        <v>64672.280484636234</v>
      </c>
      <c r="G34" s="173">
        <f t="shared" si="15"/>
        <v>45509.115210319957</v>
      </c>
      <c r="H34" s="173">
        <f t="shared" si="15"/>
        <v>65223.129452373367</v>
      </c>
      <c r="I34" s="173">
        <f t="shared" si="15"/>
        <v>51734.462871910488</v>
      </c>
      <c r="J34" s="173">
        <f t="shared" si="15"/>
        <v>83862.587148431616</v>
      </c>
      <c r="K34" s="173">
        <f t="shared" si="15"/>
        <v>83178.305539818641</v>
      </c>
      <c r="L34" s="173">
        <f t="shared" si="15"/>
        <v>70808.686442957434</v>
      </c>
      <c r="M34" s="173">
        <f t="shared" si="15"/>
        <v>52658.717394277257</v>
      </c>
      <c r="N34" s="173">
        <f t="shared" si="15"/>
        <v>76686.245071348414</v>
      </c>
      <c r="O34" s="173">
        <f t="shared" si="15"/>
        <v>94876.539587462175</v>
      </c>
      <c r="P34" s="173">
        <f t="shared" si="15"/>
        <v>85815.064727332414</v>
      </c>
      <c r="Q34" s="173">
        <f t="shared" si="15"/>
        <v>83097.269766471421</v>
      </c>
      <c r="R34" s="173">
        <f t="shared" si="15"/>
        <v>90045.547400871408</v>
      </c>
      <c r="S34" s="173">
        <f t="shared" si="15"/>
        <v>1151141.5720784545</v>
      </c>
      <c r="V34" s="29"/>
      <c r="W34" s="29"/>
      <c r="X34" s="29"/>
      <c r="Y34" s="29"/>
      <c r="Z34" s="29"/>
      <c r="AA34" s="29"/>
      <c r="AB34" s="29"/>
      <c r="AC34" s="29"/>
      <c r="AD34" s="29"/>
      <c r="AE34" s="29"/>
      <c r="AF34" s="29"/>
      <c r="AG34" s="29"/>
      <c r="AH34" s="29"/>
      <c r="AI34" s="29"/>
      <c r="AJ34" s="29"/>
      <c r="AK34" s="29"/>
    </row>
    <row r="35" spans="1:37" ht="16.5" customHeight="1" thickBot="1" x14ac:dyDescent="0.4">
      <c r="A35" s="53"/>
      <c r="B35" s="53"/>
      <c r="C35" s="53"/>
      <c r="D35" s="53"/>
      <c r="E35" s="53"/>
      <c r="F35" s="53"/>
      <c r="G35" s="53"/>
      <c r="H35" s="53"/>
      <c r="I35" s="53"/>
      <c r="J35" s="53"/>
      <c r="K35" s="53"/>
      <c r="L35" s="53"/>
      <c r="M35" s="53"/>
      <c r="N35" s="53"/>
      <c r="O35" s="53"/>
      <c r="P35" s="53"/>
      <c r="Q35" s="53"/>
      <c r="R35" s="53"/>
      <c r="S35" s="53"/>
      <c r="V35" s="29"/>
      <c r="W35" s="29"/>
      <c r="X35" s="29"/>
      <c r="Y35" s="29"/>
      <c r="Z35" s="29"/>
      <c r="AA35" s="29"/>
      <c r="AB35" s="29"/>
      <c r="AC35" s="29"/>
      <c r="AD35" s="29"/>
      <c r="AE35" s="29"/>
      <c r="AF35" s="29"/>
      <c r="AG35" s="29"/>
      <c r="AH35" s="29"/>
      <c r="AI35" s="29"/>
      <c r="AJ35" s="29"/>
      <c r="AK35" s="29"/>
    </row>
    <row r="36" spans="1:37" ht="16.5" customHeight="1" x14ac:dyDescent="0.35">
      <c r="A36" s="174" t="str">
        <f>'Tabell 1.1 DOK32024'!A9</f>
        <v>FO3 Helse og omsorg</v>
      </c>
      <c r="B36" s="175"/>
      <c r="C36" s="175"/>
      <c r="D36" s="176"/>
      <c r="E36" s="176"/>
      <c r="F36" s="176"/>
      <c r="G36" s="176"/>
      <c r="H36" s="176"/>
      <c r="I36" s="176"/>
      <c r="J36" s="176"/>
      <c r="K36" s="176"/>
      <c r="L36" s="176"/>
      <c r="M36" s="176"/>
      <c r="N36" s="176"/>
      <c r="O36" s="176"/>
      <c r="P36" s="176"/>
      <c r="Q36" s="176"/>
      <c r="R36" s="176"/>
      <c r="S36" s="176"/>
      <c r="V36" s="29"/>
      <c r="W36" s="29"/>
      <c r="X36" s="29"/>
      <c r="Y36" s="29"/>
      <c r="Z36" s="29"/>
      <c r="AA36" s="29"/>
      <c r="AB36" s="29"/>
      <c r="AC36" s="29"/>
      <c r="AD36" s="29"/>
      <c r="AE36" s="29"/>
      <c r="AF36" s="29"/>
      <c r="AG36" s="29"/>
      <c r="AH36" s="29"/>
      <c r="AI36" s="29"/>
      <c r="AJ36" s="29"/>
      <c r="AK36" s="29"/>
    </row>
    <row r="37" spans="1:37" ht="16.5" customHeight="1" x14ac:dyDescent="0.35">
      <c r="A37" s="47" t="str">
        <f>A31</f>
        <v>Kriteriefordelt</v>
      </c>
      <c r="B37" s="48"/>
      <c r="C37" s="48"/>
      <c r="D37" s="49">
        <f>'Tabell 1.1 DOK32024'!$B$9*'Tabell 3.1 DOK32024'!D68/100</f>
        <v>812604.63140482071</v>
      </c>
      <c r="E37" s="49">
        <f>'Tabell 1.1 DOK32024'!$B$9*'Tabell 3.1 DOK32024'!E68/100</f>
        <v>705906.16934916319</v>
      </c>
      <c r="F37" s="49">
        <f>'Tabell 1.1 DOK32024'!$B$9*'Tabell 3.1 DOK32024'!F68/100</f>
        <v>623348.85834968416</v>
      </c>
      <c r="G37" s="49">
        <f>'Tabell 1.1 DOK32024'!$B$9*'Tabell 3.1 DOK32024'!G68/100</f>
        <v>473087.74092291086</v>
      </c>
      <c r="H37" s="49">
        <f>'Tabell 1.1 DOK32024'!$B$9*'Tabell 3.1 DOK32024'!H68/100</f>
        <v>965082.12589312647</v>
      </c>
      <c r="I37" s="49">
        <f>'Tabell 1.1 DOK32024'!$B$9*'Tabell 3.1 DOK32024'!I68/100</f>
        <v>710557.12614750536</v>
      </c>
      <c r="J37" s="49">
        <f>'Tabell 1.1 DOK32024'!$B$9*'Tabell 3.1 DOK32024'!J68/100</f>
        <v>951816.23599980492</v>
      </c>
      <c r="K37" s="49">
        <f>'Tabell 1.1 DOK32024'!$B$9*'Tabell 3.1 DOK32024'!K68/100</f>
        <v>882708.72586041328</v>
      </c>
      <c r="L37" s="49">
        <f>'Tabell 1.1 DOK32024'!$B$9*'Tabell 3.1 DOK32024'!L68/100</f>
        <v>621494.84876385739</v>
      </c>
      <c r="M37" s="49">
        <f>'Tabell 1.1 DOK32024'!$B$9*'Tabell 3.1 DOK32024'!M68/100</f>
        <v>695330.60709729465</v>
      </c>
      <c r="N37" s="49">
        <f>'Tabell 1.1 DOK32024'!$B$9*'Tabell 3.1 DOK32024'!N68/100</f>
        <v>809359.19526241627</v>
      </c>
      <c r="O37" s="49">
        <f>'Tabell 1.1 DOK32024'!$B$9*'Tabell 3.1 DOK32024'!O68/100</f>
        <v>1153659.99386334</v>
      </c>
      <c r="P37" s="49">
        <f>'Tabell 1.1 DOK32024'!$B$9*'Tabell 3.1 DOK32024'!P68/100</f>
        <v>1178691.6119841272</v>
      </c>
      <c r="Q37" s="49">
        <f>'Tabell 1.1 DOK32024'!$B$9*'Tabell 3.1 DOK32024'!Q68/100</f>
        <v>1066326.9078295224</v>
      </c>
      <c r="R37" s="49">
        <f>'Tabell 1.1 DOK32024'!$B$9*'Tabell 3.1 DOK32024'!R68/100</f>
        <v>779116.3186310957</v>
      </c>
      <c r="S37" s="49">
        <f>SUM(D37:R37)</f>
        <v>12429091.097359082</v>
      </c>
      <c r="U37" s="29"/>
      <c r="V37" s="29"/>
      <c r="W37" s="29"/>
      <c r="X37" s="29"/>
      <c r="Y37" s="29"/>
      <c r="Z37" s="29"/>
      <c r="AA37" s="29"/>
      <c r="AB37" s="29"/>
      <c r="AC37" s="29"/>
      <c r="AD37" s="29"/>
      <c r="AE37" s="29"/>
      <c r="AF37" s="29"/>
      <c r="AG37" s="29"/>
      <c r="AH37" s="29"/>
      <c r="AI37" s="29"/>
      <c r="AJ37" s="29"/>
      <c r="AK37" s="29">
        <f t="shared" ref="AK37" si="16">T37+T38</f>
        <v>0</v>
      </c>
    </row>
    <row r="38" spans="1:37" ht="16.5" customHeight="1" x14ac:dyDescent="0.35">
      <c r="A38" s="47" t="str">
        <f t="shared" ref="A38:A39" si="17">A32</f>
        <v>Særskilte tildelinger</v>
      </c>
      <c r="B38" s="48"/>
      <c r="C38" s="48"/>
      <c r="D38" s="49">
        <f>'Tabell 2.3 DOK32024'!D73</f>
        <v>28311.923130409632</v>
      </c>
      <c r="E38" s="49">
        <f>'Tabell 2.3 DOK32024'!E73</f>
        <v>17013.175915185424</v>
      </c>
      <c r="F38" s="49">
        <f>'Tabell 2.3 DOK32024'!F73</f>
        <v>14850.658530695238</v>
      </c>
      <c r="G38" s="49">
        <f>'Tabell 2.3 DOK32024'!G73</f>
        <v>27026.50730367389</v>
      </c>
      <c r="H38" s="49">
        <f>'Tabell 2.3 DOK32024'!H73</f>
        <v>19526.92013362774</v>
      </c>
      <c r="I38" s="49">
        <f>'Tabell 2.3 DOK32024'!I73</f>
        <v>11504.484741286817</v>
      </c>
      <c r="J38" s="49">
        <f>'Tabell 2.3 DOK32024'!J73</f>
        <v>19651.745541011118</v>
      </c>
      <c r="K38" s="49">
        <f>'Tabell 2.3 DOK32024'!K73</f>
        <v>15327.417917606419</v>
      </c>
      <c r="L38" s="49">
        <f>'Tabell 2.3 DOK32024'!L73</f>
        <v>16699.435262419356</v>
      </c>
      <c r="M38" s="49">
        <f>'Tabell 2.3 DOK32024'!M73</f>
        <v>15794.083258985416</v>
      </c>
      <c r="N38" s="49">
        <f>'Tabell 2.3 DOK32024'!N73</f>
        <v>17122.794366650563</v>
      </c>
      <c r="O38" s="49">
        <f>'Tabell 2.3 DOK32024'!O73</f>
        <v>32788.020231296316</v>
      </c>
      <c r="P38" s="49">
        <f>'Tabell 2.3 DOK32024'!P73</f>
        <v>26922.265180153507</v>
      </c>
      <c r="Q38" s="49">
        <f>'Tabell 2.3 DOK32024'!Q73</f>
        <v>14667.507374158717</v>
      </c>
      <c r="R38" s="49">
        <f>'Tabell 2.3 DOK32024'!R73</f>
        <v>20562.061112839852</v>
      </c>
      <c r="S38" s="49">
        <f t="shared" ref="S38:S39" si="18">SUM(D38:R38)</f>
        <v>297769</v>
      </c>
      <c r="V38" s="29"/>
      <c r="W38" s="29"/>
      <c r="X38" s="29"/>
      <c r="Y38" s="29"/>
      <c r="Z38" s="29"/>
      <c r="AA38" s="29"/>
      <c r="AB38" s="29"/>
      <c r="AC38" s="29"/>
      <c r="AD38" s="29"/>
      <c r="AE38" s="29"/>
      <c r="AF38" s="29"/>
      <c r="AG38" s="29"/>
      <c r="AH38" s="29"/>
      <c r="AI38" s="29"/>
      <c r="AJ38" s="29"/>
      <c r="AK38" s="29"/>
    </row>
    <row r="39" spans="1:37" ht="16.5" customHeight="1" x14ac:dyDescent="0.35">
      <c r="A39" s="47" t="str">
        <f t="shared" si="17"/>
        <v>Kompensasjon for forventet lønns- og prisutvikling</v>
      </c>
      <c r="B39" s="48"/>
      <c r="C39" s="48"/>
      <c r="D39" s="49">
        <f>'Tabell 2.2 DOK32024'!D106</f>
        <v>39601.949040297855</v>
      </c>
      <c r="E39" s="49">
        <f>'Tabell 2.2 DOK32024'!E106</f>
        <v>34402.043829689639</v>
      </c>
      <c r="F39" s="49">
        <f>'Tabell 2.2 DOK32024'!F106</f>
        <v>30378.647584146169</v>
      </c>
      <c r="G39" s="49">
        <f>'Tabell 2.2 DOK32024'!G106</f>
        <v>23055.734466132169</v>
      </c>
      <c r="H39" s="49">
        <f>'Tabell 2.2 DOK32024'!H106</f>
        <v>47032.876373408268</v>
      </c>
      <c r="I39" s="49">
        <f>'Tabell 2.2 DOK32024'!I106</f>
        <v>34628.706276589743</v>
      </c>
      <c r="J39" s="49">
        <f>'Tabell 2.2 DOK32024'!J106</f>
        <v>46386.368741989412</v>
      </c>
      <c r="K39" s="49">
        <f>'Tabell 2.2 DOK32024'!K106</f>
        <v>43018.442952407429</v>
      </c>
      <c r="L39" s="49">
        <f>'Tabell 2.2 DOK32024'!L106</f>
        <v>30288.293197399435</v>
      </c>
      <c r="M39" s="49">
        <f>'Tabell 2.2 DOK32024'!M106</f>
        <v>33886.648197933318</v>
      </c>
      <c r="N39" s="49">
        <f>'Tabell 2.2 DOK32024'!N106</f>
        <v>39443.784058512261</v>
      </c>
      <c r="O39" s="49">
        <f>'Tabell 2.2 DOK32024'!O106</f>
        <v>56223.140406944163</v>
      </c>
      <c r="P39" s="49">
        <f>'Tabell 2.2 DOK32024'!P106</f>
        <v>57443.045914376293</v>
      </c>
      <c r="Q39" s="49">
        <f>'Tabell 2.2 DOK32024'!Q106</f>
        <v>51966.998749636507</v>
      </c>
      <c r="R39" s="49">
        <f>'Tabell 2.2 DOK32024'!R106</f>
        <v>37969.910033065178</v>
      </c>
      <c r="S39" s="49">
        <f t="shared" si="18"/>
        <v>605726.58982252772</v>
      </c>
      <c r="V39" s="29"/>
      <c r="W39" s="29"/>
      <c r="X39" s="29"/>
      <c r="Y39" s="29"/>
      <c r="Z39" s="29"/>
      <c r="AA39" s="29"/>
      <c r="AB39" s="29"/>
      <c r="AC39" s="29"/>
      <c r="AD39" s="29"/>
      <c r="AE39" s="29"/>
      <c r="AF39" s="29"/>
      <c r="AG39" s="29"/>
      <c r="AH39" s="29"/>
      <c r="AI39" s="29"/>
      <c r="AJ39" s="29"/>
      <c r="AK39" s="29"/>
    </row>
    <row r="40" spans="1:37" ht="16.5" customHeight="1" thickBot="1" x14ac:dyDescent="0.4">
      <c r="A40" s="177" t="str">
        <f>A34</f>
        <v xml:space="preserve">Bydelsfordelt budsjett </v>
      </c>
      <c r="B40" s="178"/>
      <c r="C40" s="178"/>
      <c r="D40" s="179">
        <f>SUM(D37:D39)</f>
        <v>880518.50357552827</v>
      </c>
      <c r="E40" s="179">
        <f t="shared" ref="E40:S40" si="19">SUM(E37:E39)</f>
        <v>757321.38909403828</v>
      </c>
      <c r="F40" s="179">
        <f t="shared" si="19"/>
        <v>668578.16446452553</v>
      </c>
      <c r="G40" s="179">
        <f t="shared" si="19"/>
        <v>523169.98269271693</v>
      </c>
      <c r="H40" s="179">
        <f t="shared" si="19"/>
        <v>1031641.9224001624</v>
      </c>
      <c r="I40" s="179">
        <f t="shared" si="19"/>
        <v>756690.31716538197</v>
      </c>
      <c r="J40" s="179">
        <f t="shared" si="19"/>
        <v>1017854.3502828054</v>
      </c>
      <c r="K40" s="179">
        <f t="shared" si="19"/>
        <v>941054.58673042711</v>
      </c>
      <c r="L40" s="179">
        <f t="shared" si="19"/>
        <v>668482.57722367626</v>
      </c>
      <c r="M40" s="179">
        <f t="shared" si="19"/>
        <v>745011.33855421341</v>
      </c>
      <c r="N40" s="179">
        <f t="shared" si="19"/>
        <v>865925.77368757909</v>
      </c>
      <c r="O40" s="179">
        <f t="shared" si="19"/>
        <v>1242671.1545015804</v>
      </c>
      <c r="P40" s="179">
        <f t="shared" si="19"/>
        <v>1263056.9230786571</v>
      </c>
      <c r="Q40" s="179">
        <f t="shared" si="19"/>
        <v>1132961.4139533178</v>
      </c>
      <c r="R40" s="179">
        <f t="shared" si="19"/>
        <v>837648.28977700067</v>
      </c>
      <c r="S40" s="179">
        <f t="shared" si="19"/>
        <v>13332586.687181609</v>
      </c>
      <c r="V40" s="29"/>
      <c r="W40" s="29"/>
      <c r="X40" s="29"/>
      <c r="Y40" s="29"/>
      <c r="Z40" s="29"/>
      <c r="AA40" s="29"/>
      <c r="AB40" s="29"/>
      <c r="AC40" s="29"/>
      <c r="AD40" s="29"/>
      <c r="AE40" s="29"/>
      <c r="AF40" s="29"/>
      <c r="AG40" s="29"/>
      <c r="AH40" s="29"/>
      <c r="AI40" s="29"/>
      <c r="AJ40" s="29"/>
      <c r="AK40" s="29"/>
    </row>
    <row r="41" spans="1:37" ht="16.5" customHeight="1" thickBot="1" x14ac:dyDescent="0.4">
      <c r="A41" s="53"/>
      <c r="B41" s="53"/>
      <c r="C41" s="53"/>
      <c r="D41" s="53"/>
      <c r="E41" s="53"/>
      <c r="F41" s="53"/>
      <c r="G41" s="53"/>
      <c r="H41" s="53"/>
      <c r="I41" s="53"/>
      <c r="J41" s="53"/>
      <c r="K41" s="53"/>
      <c r="L41" s="53"/>
      <c r="M41" s="53"/>
      <c r="N41" s="53"/>
      <c r="O41" s="53"/>
      <c r="P41" s="53"/>
      <c r="Q41" s="53"/>
      <c r="R41" s="53"/>
      <c r="S41" s="53"/>
      <c r="V41" s="29"/>
      <c r="W41" s="29"/>
      <c r="X41" s="29"/>
      <c r="Y41" s="29"/>
      <c r="Z41" s="29"/>
      <c r="AA41" s="29"/>
      <c r="AB41" s="29"/>
      <c r="AC41" s="29"/>
      <c r="AD41" s="29"/>
      <c r="AE41" s="29"/>
      <c r="AF41" s="29"/>
      <c r="AG41" s="29"/>
      <c r="AH41" s="29"/>
      <c r="AI41" s="29"/>
      <c r="AJ41" s="29"/>
      <c r="AK41" s="29"/>
    </row>
    <row r="42" spans="1:37" ht="16.5" customHeight="1" x14ac:dyDescent="0.35">
      <c r="A42" s="180" t="str">
        <f>'Tabell 1.1 DOK32024'!A10</f>
        <v>FO4A Sosiale tjenester</v>
      </c>
      <c r="B42" s="180"/>
      <c r="C42" s="180"/>
      <c r="D42" s="181"/>
      <c r="E42" s="181"/>
      <c r="F42" s="181"/>
      <c r="G42" s="181"/>
      <c r="H42" s="181"/>
      <c r="I42" s="181"/>
      <c r="J42" s="181"/>
      <c r="K42" s="181"/>
      <c r="L42" s="181"/>
      <c r="M42" s="181"/>
      <c r="N42" s="181"/>
      <c r="O42" s="181"/>
      <c r="P42" s="181"/>
      <c r="Q42" s="181"/>
      <c r="R42" s="181"/>
      <c r="S42" s="181"/>
      <c r="V42" s="29"/>
      <c r="W42" s="29"/>
      <c r="X42" s="29"/>
      <c r="Y42" s="29"/>
      <c r="Z42" s="29"/>
      <c r="AA42" s="29"/>
      <c r="AB42" s="29"/>
      <c r="AC42" s="29"/>
      <c r="AD42" s="29"/>
      <c r="AE42" s="29"/>
      <c r="AF42" s="29"/>
      <c r="AG42" s="29"/>
      <c r="AH42" s="29"/>
      <c r="AI42" s="29"/>
      <c r="AJ42" s="29"/>
      <c r="AK42" s="29"/>
    </row>
    <row r="43" spans="1:37" ht="16.5" customHeight="1" x14ac:dyDescent="0.35">
      <c r="A43" s="47" t="str">
        <f>A37</f>
        <v>Kriteriefordelt</v>
      </c>
      <c r="B43" s="48"/>
      <c r="C43" s="48"/>
      <c r="D43" s="49">
        <f>'Tabell 1.1 DOK32024'!$B$10*'Tabell 3.1 DOK32024'!D82/100</f>
        <v>149022.73952371225</v>
      </c>
      <c r="E43" s="49">
        <f>'Tabell 1.1 DOK32024'!$B$10*'Tabell 3.1 DOK32024'!E82/100</f>
        <v>126366.80708697949</v>
      </c>
      <c r="F43" s="49">
        <f>'Tabell 1.1 DOK32024'!$B$10*'Tabell 3.1 DOK32024'!F82/100</f>
        <v>78774.430756465867</v>
      </c>
      <c r="G43" s="49">
        <f>'Tabell 1.1 DOK32024'!$B$10*'Tabell 3.1 DOK32024'!G82/100</f>
        <v>63177.001745621579</v>
      </c>
      <c r="H43" s="49">
        <f>'Tabell 1.1 DOK32024'!$B$10*'Tabell 3.1 DOK32024'!H82/100</f>
        <v>75434.333573677359</v>
      </c>
      <c r="I43" s="49">
        <f>'Tabell 1.1 DOK32024'!$B$10*'Tabell 3.1 DOK32024'!I82/100</f>
        <v>25819.149834782336</v>
      </c>
      <c r="J43" s="49">
        <f>'Tabell 1.1 DOK32024'!$B$10*'Tabell 3.1 DOK32024'!J82/100</f>
        <v>33664.799444789118</v>
      </c>
      <c r="K43" s="49">
        <f>'Tabell 1.1 DOK32024'!$B$10*'Tabell 3.1 DOK32024'!K82/100</f>
        <v>47268.357339082373</v>
      </c>
      <c r="L43" s="49">
        <f>'Tabell 1.1 DOK32024'!$B$10*'Tabell 3.1 DOK32024'!L82/100</f>
        <v>80124.514968147691</v>
      </c>
      <c r="M43" s="49">
        <f>'Tabell 1.1 DOK32024'!$B$10*'Tabell 3.1 DOK32024'!M82/100</f>
        <v>69339.963771599098</v>
      </c>
      <c r="N43" s="49">
        <f>'Tabell 1.1 DOK32024'!$B$10*'Tabell 3.1 DOK32024'!N82/100</f>
        <v>113586.06728858582</v>
      </c>
      <c r="O43" s="49">
        <f>'Tabell 1.1 DOK32024'!$B$10*'Tabell 3.1 DOK32024'!O82/100</f>
        <v>128999.64370242968</v>
      </c>
      <c r="P43" s="49">
        <f>'Tabell 1.1 DOK32024'!$B$10*'Tabell 3.1 DOK32024'!P82/100</f>
        <v>63634.489253271844</v>
      </c>
      <c r="Q43" s="49">
        <f>'Tabell 1.1 DOK32024'!$B$10*'Tabell 3.1 DOK32024'!Q82/100</f>
        <v>43966.286122096848</v>
      </c>
      <c r="R43" s="49">
        <f>'Tabell 1.1 DOK32024'!$B$10*'Tabell 3.1 DOK32024'!R82/100</f>
        <v>116175.39651466419</v>
      </c>
      <c r="S43" s="49">
        <f>SUM(D43:R43)</f>
        <v>1215353.9809259058</v>
      </c>
      <c r="V43" s="29"/>
      <c r="W43" s="29"/>
      <c r="X43" s="29"/>
      <c r="Y43" s="29"/>
      <c r="Z43" s="29"/>
      <c r="AA43" s="29"/>
      <c r="AB43" s="29"/>
      <c r="AC43" s="29"/>
      <c r="AD43" s="29"/>
      <c r="AE43" s="29"/>
      <c r="AF43" s="29"/>
      <c r="AG43" s="29"/>
      <c r="AH43" s="29"/>
      <c r="AI43" s="29"/>
      <c r="AJ43" s="29"/>
      <c r="AK43" s="29"/>
    </row>
    <row r="44" spans="1:37" ht="16.5" customHeight="1" x14ac:dyDescent="0.35">
      <c r="A44" s="47" t="str">
        <f t="shared" ref="A44:A45" si="20">A38</f>
        <v>Særskilte tildelinger</v>
      </c>
      <c r="B44" s="48"/>
      <c r="C44" s="48"/>
      <c r="D44" s="56">
        <f>'Tabell 2.3 DOK32024'!D88</f>
        <v>84263.162752291042</v>
      </c>
      <c r="E44" s="56">
        <f>'Tabell 2.3 DOK32024'!E88</f>
        <v>95165.290555615124</v>
      </c>
      <c r="F44" s="56">
        <f>'Tabell 2.3 DOK32024'!F88</f>
        <v>73613.979940858015</v>
      </c>
      <c r="G44" s="56">
        <f>'Tabell 2.3 DOK32024'!G88</f>
        <v>54894.890430311716</v>
      </c>
      <c r="H44" s="56">
        <f>'Tabell 2.3 DOK32024'!H88</f>
        <v>64654.827439001623</v>
      </c>
      <c r="I44" s="56">
        <f>'Tabell 2.3 DOK32024'!I88</f>
        <v>43042.391455589226</v>
      </c>
      <c r="J44" s="56">
        <f>'Tabell 2.3 DOK32024'!J88</f>
        <v>49803.812258370781</v>
      </c>
      <c r="K44" s="56">
        <f>'Tabell 2.3 DOK32024'!K88</f>
        <v>58560.466327868729</v>
      </c>
      <c r="L44" s="56">
        <f>'Tabell 2.3 DOK32024'!L88</f>
        <v>45825.011655938935</v>
      </c>
      <c r="M44" s="56">
        <f>'Tabell 2.3 DOK32024'!M88</f>
        <v>34934.617124619836</v>
      </c>
      <c r="N44" s="56">
        <f>'Tabell 2.3 DOK32024'!N88</f>
        <v>49679.583524928625</v>
      </c>
      <c r="O44" s="56">
        <f>'Tabell 2.3 DOK32024'!O88</f>
        <v>54016.196535296527</v>
      </c>
      <c r="P44" s="56">
        <f>'Tabell 2.3 DOK32024'!P88</f>
        <v>64283.557370004753</v>
      </c>
      <c r="Q44" s="56">
        <f>'Tabell 2.3 DOK32024'!Q88</f>
        <v>58451.333547149407</v>
      </c>
      <c r="R44" s="56">
        <f>'Tabell 2.3 DOK32024'!R88</f>
        <v>49523.469082155672</v>
      </c>
      <c r="S44" s="49">
        <f t="shared" ref="S44:S45" si="21">SUM(D44:R44)</f>
        <v>880712.59000000008</v>
      </c>
      <c r="V44" s="29"/>
      <c r="W44" s="29"/>
      <c r="X44" s="29"/>
      <c r="Y44" s="29"/>
      <c r="Z44" s="29"/>
      <c r="AA44" s="29"/>
      <c r="AB44" s="29"/>
      <c r="AC44" s="29"/>
      <c r="AD44" s="29"/>
      <c r="AE44" s="29"/>
      <c r="AF44" s="29"/>
      <c r="AG44" s="29"/>
      <c r="AH44" s="29"/>
      <c r="AI44" s="29"/>
      <c r="AJ44" s="29"/>
      <c r="AK44" s="29"/>
    </row>
    <row r="45" spans="1:37" ht="16.5" customHeight="1" x14ac:dyDescent="0.35">
      <c r="A45" s="47" t="str">
        <f t="shared" si="20"/>
        <v>Kompensasjon for forventet lønns- og prisutvikling</v>
      </c>
      <c r="B45" s="48"/>
      <c r="C45" s="48"/>
      <c r="D45" s="49">
        <f>'Tabell 2.2 DOK32024'!D124</f>
        <v>11235.678990955217</v>
      </c>
      <c r="E45" s="49">
        <f>'Tabell 2.2 DOK32024'!E124</f>
        <v>9527.5183108236124</v>
      </c>
      <c r="F45" s="49">
        <f>'Tabell 2.2 DOK32024'!F124</f>
        <v>5939.2561128836778</v>
      </c>
      <c r="G45" s="49">
        <f>'Tabell 2.2 DOK32024'!G124</f>
        <v>4763.2764871556628</v>
      </c>
      <c r="H45" s="49">
        <f>'Tabell 2.2 DOK32024'!H124</f>
        <v>5687.4270305278669</v>
      </c>
      <c r="I45" s="49">
        <f>'Tabell 2.2 DOK32024'!I124</f>
        <v>1946.6537810951274</v>
      </c>
      <c r="J45" s="49">
        <f>'Tabell 2.2 DOK32024'!J124</f>
        <v>2538.1823006706431</v>
      </c>
      <c r="K45" s="49">
        <f>'Tabell 2.2 DOK32024'!K124</f>
        <v>3563.8325478990746</v>
      </c>
      <c r="L45" s="49">
        <f>'Tabell 2.2 DOK32024'!L124</f>
        <v>6041.0467044517536</v>
      </c>
      <c r="M45" s="49">
        <f>'Tabell 2.2 DOK32024'!M124</f>
        <v>5227.9375394128056</v>
      </c>
      <c r="N45" s="49">
        <f>'Tabell 2.2 DOK32024'!N124</f>
        <v>8563.9050387777897</v>
      </c>
      <c r="O45" s="49">
        <f>'Tabell 2.2 DOK32024'!O124</f>
        <v>9726.022962807443</v>
      </c>
      <c r="P45" s="49">
        <f>'Tabell 2.2 DOK32024'!P124</f>
        <v>4797.7690940877255</v>
      </c>
      <c r="Q45" s="49">
        <f>'Tabell 2.2 DOK32024'!Q124</f>
        <v>3314.8704611873441</v>
      </c>
      <c r="R45" s="49">
        <f>'Tabell 2.2 DOK32024'!R124</f>
        <v>8759.1294191582456</v>
      </c>
      <c r="S45" s="49">
        <f t="shared" si="21"/>
        <v>91632.506781893986</v>
      </c>
      <c r="V45" s="29"/>
      <c r="W45" s="29"/>
      <c r="X45" s="29"/>
      <c r="Y45" s="29"/>
      <c r="Z45" s="29"/>
      <c r="AA45" s="29"/>
      <c r="AB45" s="29"/>
      <c r="AC45" s="29"/>
      <c r="AD45" s="29"/>
      <c r="AE45" s="29"/>
      <c r="AF45" s="29"/>
      <c r="AG45" s="29"/>
      <c r="AH45" s="29"/>
      <c r="AI45" s="29"/>
      <c r="AJ45" s="29"/>
      <c r="AK45" s="29"/>
    </row>
    <row r="46" spans="1:37" ht="16.5" customHeight="1" thickBot="1" x14ac:dyDescent="0.4">
      <c r="A46" s="182" t="str">
        <f>A40</f>
        <v xml:space="preserve">Bydelsfordelt budsjett </v>
      </c>
      <c r="B46" s="183"/>
      <c r="C46" s="183"/>
      <c r="D46" s="184">
        <f>SUM(D43:D45)</f>
        <v>244521.5812669585</v>
      </c>
      <c r="E46" s="184">
        <f t="shared" ref="E46:S46" si="22">SUM(E43:E45)</f>
        <v>231059.61595341822</v>
      </c>
      <c r="F46" s="184">
        <f t="shared" si="22"/>
        <v>158327.66681020756</v>
      </c>
      <c r="G46" s="184">
        <f t="shared" si="22"/>
        <v>122835.16866308895</v>
      </c>
      <c r="H46" s="184">
        <f t="shared" si="22"/>
        <v>145776.58804320687</v>
      </c>
      <c r="I46" s="184">
        <f t="shared" si="22"/>
        <v>70808.195071466689</v>
      </c>
      <c r="J46" s="184">
        <f t="shared" si="22"/>
        <v>86006.794003830539</v>
      </c>
      <c r="K46" s="184">
        <f t="shared" si="22"/>
        <v>109392.65621485017</v>
      </c>
      <c r="L46" s="184">
        <f t="shared" si="22"/>
        <v>131990.57332853839</v>
      </c>
      <c r="M46" s="184">
        <f t="shared" si="22"/>
        <v>109502.51843563173</v>
      </c>
      <c r="N46" s="184">
        <f t="shared" si="22"/>
        <v>171829.55585229225</v>
      </c>
      <c r="O46" s="184">
        <f t="shared" si="22"/>
        <v>192741.86320053364</v>
      </c>
      <c r="P46" s="184">
        <f t="shared" si="22"/>
        <v>132715.81571736434</v>
      </c>
      <c r="Q46" s="184">
        <f t="shared" si="22"/>
        <v>105732.49013043359</v>
      </c>
      <c r="R46" s="184">
        <f t="shared" si="22"/>
        <v>174457.99501597809</v>
      </c>
      <c r="S46" s="184">
        <f t="shared" si="22"/>
        <v>2187699.0777077996</v>
      </c>
      <c r="V46" s="29"/>
      <c r="W46" s="29"/>
      <c r="X46" s="29"/>
      <c r="Y46" s="29"/>
      <c r="Z46" s="29"/>
      <c r="AA46" s="29"/>
      <c r="AB46" s="29"/>
      <c r="AC46" s="29"/>
      <c r="AD46" s="29"/>
      <c r="AE46" s="29"/>
      <c r="AF46" s="29"/>
      <c r="AG46" s="29"/>
      <c r="AH46" s="29"/>
      <c r="AI46" s="29"/>
      <c r="AJ46" s="29"/>
      <c r="AK46" s="29"/>
    </row>
    <row r="47" spans="1:37" ht="16.5" customHeight="1" thickBot="1" x14ac:dyDescent="0.4">
      <c r="A47" s="53"/>
      <c r="B47" s="53"/>
      <c r="C47" s="53"/>
      <c r="D47" s="53"/>
      <c r="E47" s="53"/>
      <c r="F47" s="53"/>
      <c r="G47" s="53"/>
      <c r="H47" s="53"/>
      <c r="I47" s="53"/>
      <c r="J47" s="53"/>
      <c r="K47" s="53"/>
      <c r="L47" s="53"/>
      <c r="M47" s="53"/>
      <c r="N47" s="53"/>
      <c r="O47" s="53"/>
      <c r="P47" s="53"/>
      <c r="Q47" s="53"/>
      <c r="R47" s="53"/>
      <c r="S47" s="53"/>
      <c r="V47" s="29"/>
      <c r="W47" s="29"/>
      <c r="X47" s="29"/>
      <c r="Y47" s="29"/>
      <c r="Z47" s="29"/>
      <c r="AA47" s="29"/>
      <c r="AB47" s="29"/>
      <c r="AC47" s="29"/>
      <c r="AD47" s="29"/>
      <c r="AE47" s="29"/>
      <c r="AF47" s="29"/>
      <c r="AG47" s="29"/>
      <c r="AH47" s="29"/>
      <c r="AI47" s="29"/>
      <c r="AJ47" s="29"/>
      <c r="AK47" s="29"/>
    </row>
    <row r="48" spans="1:37" ht="16.5" customHeight="1" x14ac:dyDescent="0.35">
      <c r="A48" s="180" t="str">
        <f>'Tabell 1.1 DOK32024'!A11</f>
        <v>FO4B Kvalifiseringsprogram (KVP)</v>
      </c>
      <c r="B48" s="180"/>
      <c r="C48" s="180"/>
      <c r="D48" s="181"/>
      <c r="E48" s="181"/>
      <c r="F48" s="181"/>
      <c r="G48" s="181"/>
      <c r="H48" s="181"/>
      <c r="I48" s="181"/>
      <c r="J48" s="181"/>
      <c r="K48" s="181"/>
      <c r="L48" s="181"/>
      <c r="M48" s="181"/>
      <c r="N48" s="181"/>
      <c r="O48" s="181"/>
      <c r="P48" s="181"/>
      <c r="Q48" s="181"/>
      <c r="R48" s="181"/>
      <c r="S48" s="181"/>
      <c r="V48" s="29"/>
      <c r="W48" s="29"/>
      <c r="X48" s="29"/>
      <c r="Y48" s="29"/>
      <c r="Z48" s="29"/>
      <c r="AA48" s="29"/>
      <c r="AB48" s="29"/>
      <c r="AC48" s="29"/>
      <c r="AD48" s="29"/>
      <c r="AE48" s="29"/>
      <c r="AF48" s="29"/>
      <c r="AG48" s="29"/>
      <c r="AH48" s="29"/>
      <c r="AI48" s="29"/>
      <c r="AJ48" s="29"/>
      <c r="AK48" s="29"/>
    </row>
    <row r="49" spans="1:37" ht="16.5" customHeight="1" x14ac:dyDescent="0.35">
      <c r="A49" s="47" t="str">
        <f>A43</f>
        <v>Kriteriefordelt</v>
      </c>
      <c r="B49" s="48"/>
      <c r="C49" s="48"/>
      <c r="D49" s="49">
        <f>'Tabell 1.1 DOK32024'!$B$11*'Tabell 3.1 DOK32024'!D94/100</f>
        <v>68530.906954877501</v>
      </c>
      <c r="E49" s="49">
        <f>'Tabell 1.1 DOK32024'!$B$11*'Tabell 3.1 DOK32024'!E94/100</f>
        <v>59939.271635237637</v>
      </c>
      <c r="F49" s="49">
        <f>'Tabell 1.1 DOK32024'!$B$11*'Tabell 3.1 DOK32024'!F94/100</f>
        <v>39084.212798242268</v>
      </c>
      <c r="G49" s="49">
        <f>'Tabell 1.1 DOK32024'!$B$11*'Tabell 3.1 DOK32024'!G94/100</f>
        <v>30701.706050955672</v>
      </c>
      <c r="H49" s="49">
        <f>'Tabell 1.1 DOK32024'!$B$11*'Tabell 3.1 DOK32024'!H94/100</f>
        <v>32699.755276498516</v>
      </c>
      <c r="I49" s="49">
        <f>'Tabell 1.1 DOK32024'!$B$11*'Tabell 3.1 DOK32024'!I94/100</f>
        <v>8717.8909629898826</v>
      </c>
      <c r="J49" s="49">
        <f>'Tabell 1.1 DOK32024'!$B$11*'Tabell 3.1 DOK32024'!J94/100</f>
        <v>11636.935561055718</v>
      </c>
      <c r="K49" s="49">
        <f>'Tabell 1.1 DOK32024'!$B$11*'Tabell 3.1 DOK32024'!K94/100</f>
        <v>16836.060059795243</v>
      </c>
      <c r="L49" s="49">
        <f>'Tabell 1.1 DOK32024'!$B$11*'Tabell 3.1 DOK32024'!L94/100</f>
        <v>32243.359973608396</v>
      </c>
      <c r="M49" s="49">
        <f>'Tabell 1.1 DOK32024'!$B$11*'Tabell 3.1 DOK32024'!M94/100</f>
        <v>26241.027303277577</v>
      </c>
      <c r="N49" s="49">
        <f>'Tabell 1.1 DOK32024'!$B$11*'Tabell 3.1 DOK32024'!N94/100</f>
        <v>44688.622023885742</v>
      </c>
      <c r="O49" s="49">
        <f>'Tabell 1.1 DOK32024'!$B$11*'Tabell 3.1 DOK32024'!O94/100</f>
        <v>49662.921147001318</v>
      </c>
      <c r="P49" s="49">
        <f>'Tabell 1.1 DOK32024'!$B$11*'Tabell 3.1 DOK32024'!P94/100</f>
        <v>22577.125484642227</v>
      </c>
      <c r="Q49" s="49">
        <f>'Tabell 1.1 DOK32024'!$B$11*'Tabell 3.1 DOK32024'!Q94/100</f>
        <v>15124.668045035482</v>
      </c>
      <c r="R49" s="49">
        <f>'Tabell 1.1 DOK32024'!$B$11*'Tabell 3.1 DOK32024'!R94/100</f>
        <v>47884.074083788946</v>
      </c>
      <c r="S49" s="49">
        <f>SUM(D49:R49)</f>
        <v>506568.53736089211</v>
      </c>
      <c r="V49" s="29"/>
      <c r="W49" s="29"/>
      <c r="X49" s="29"/>
      <c r="Y49" s="29"/>
      <c r="Z49" s="29"/>
      <c r="AA49" s="29"/>
      <c r="AB49" s="29"/>
      <c r="AC49" s="29"/>
      <c r="AD49" s="29"/>
      <c r="AE49" s="29"/>
      <c r="AF49" s="29"/>
      <c r="AG49" s="29"/>
      <c r="AH49" s="29"/>
      <c r="AI49" s="29"/>
      <c r="AJ49" s="29"/>
      <c r="AK49" s="29"/>
    </row>
    <row r="50" spans="1:37" ht="16.5" customHeight="1" x14ac:dyDescent="0.35">
      <c r="A50" s="47" t="str">
        <f t="shared" ref="A50:A51" si="23">A44</f>
        <v>Særskilte tildelinger</v>
      </c>
      <c r="B50" s="48"/>
      <c r="C50" s="48"/>
      <c r="D50" s="49">
        <f>'Tabell 2.3 DOK32024'!D92</f>
        <v>0</v>
      </c>
      <c r="E50" s="49">
        <f>'Tabell 2.3 DOK32024'!E92</f>
        <v>0</v>
      </c>
      <c r="F50" s="49">
        <f>'Tabell 2.3 DOK32024'!F92</f>
        <v>0</v>
      </c>
      <c r="G50" s="49">
        <f>'Tabell 2.3 DOK32024'!G92</f>
        <v>0</v>
      </c>
      <c r="H50" s="49">
        <f>'Tabell 2.3 DOK32024'!H92</f>
        <v>0</v>
      </c>
      <c r="I50" s="49">
        <f>'Tabell 2.3 DOK32024'!I92</f>
        <v>0</v>
      </c>
      <c r="J50" s="49">
        <f>'Tabell 2.3 DOK32024'!J92</f>
        <v>0</v>
      </c>
      <c r="K50" s="49">
        <f>'Tabell 2.3 DOK32024'!K92</f>
        <v>0</v>
      </c>
      <c r="L50" s="49">
        <f>'Tabell 2.3 DOK32024'!L92</f>
        <v>0</v>
      </c>
      <c r="M50" s="49">
        <f>'Tabell 2.3 DOK32024'!M92</f>
        <v>0</v>
      </c>
      <c r="N50" s="49">
        <f>'Tabell 2.3 DOK32024'!N92</f>
        <v>0</v>
      </c>
      <c r="O50" s="49">
        <f>'Tabell 2.3 DOK32024'!O92</f>
        <v>0</v>
      </c>
      <c r="P50" s="49">
        <f>'Tabell 2.3 DOK32024'!P92</f>
        <v>0</v>
      </c>
      <c r="Q50" s="49">
        <f>'Tabell 2.3 DOK32024'!Q92</f>
        <v>0</v>
      </c>
      <c r="R50" s="49">
        <f>'Tabell 2.3 DOK32024'!R92</f>
        <v>0</v>
      </c>
      <c r="S50" s="49">
        <f t="shared" ref="S50:S51" si="24">SUM(D50:R50)</f>
        <v>0</v>
      </c>
      <c r="V50" s="29"/>
      <c r="W50" s="29"/>
      <c r="X50" s="29"/>
      <c r="Y50" s="29"/>
      <c r="Z50" s="29"/>
      <c r="AA50" s="29"/>
      <c r="AB50" s="29"/>
      <c r="AC50" s="29"/>
      <c r="AD50" s="29"/>
      <c r="AE50" s="29"/>
      <c r="AF50" s="29"/>
      <c r="AG50" s="29"/>
      <c r="AH50" s="29"/>
      <c r="AI50" s="29"/>
      <c r="AJ50" s="29"/>
      <c r="AK50" s="29"/>
    </row>
    <row r="51" spans="1:37" ht="16.5" customHeight="1" x14ac:dyDescent="0.35">
      <c r="A51" s="47" t="str">
        <f t="shared" si="23"/>
        <v>Kompensasjon for forventet lønns- og prisutvikling</v>
      </c>
      <c r="B51" s="48"/>
      <c r="C51" s="48"/>
      <c r="D51" s="49">
        <f>'Tabell 2.2 DOK32024'!D142</f>
        <v>3359.440544293429</v>
      </c>
      <c r="E51" s="49">
        <f>'Tabell 2.2 DOK32024'!E142</f>
        <v>2938.2716247928333</v>
      </c>
      <c r="F51" s="49">
        <f>'Tabell 2.2 DOK32024'!F142</f>
        <v>1915.9397555129271</v>
      </c>
      <c r="G51" s="49">
        <f>'Tabell 2.2 DOK32024'!G142</f>
        <v>1505.0224879479526</v>
      </c>
      <c r="H51" s="49">
        <f>'Tabell 2.2 DOK32024'!H142</f>
        <v>1602.9684786846906</v>
      </c>
      <c r="I51" s="49">
        <f>'Tabell 2.2 DOK32024'!I142</f>
        <v>427.35807335923568</v>
      </c>
      <c r="J51" s="49">
        <f>'Tabell 2.2 DOK32024'!J142</f>
        <v>570.45200293176913</v>
      </c>
      <c r="K51" s="49">
        <f>'Tabell 2.2 DOK32024'!K142</f>
        <v>825.31729527927826</v>
      </c>
      <c r="L51" s="49">
        <f>'Tabell 2.2 DOK32024'!L142</f>
        <v>1580.5956114211119</v>
      </c>
      <c r="M51" s="49">
        <f>'Tabell 2.2 DOK32024'!M142</f>
        <v>1286.356404192712</v>
      </c>
      <c r="N51" s="49">
        <f>'Tabell 2.2 DOK32024'!N142</f>
        <v>2190.6724333080056</v>
      </c>
      <c r="O51" s="49">
        <f>'Tabell 2.2 DOK32024'!O142</f>
        <v>2434.5166037148056</v>
      </c>
      <c r="P51" s="49">
        <f>'Tabell 2.2 DOK32024'!P142</f>
        <v>1106.7489706016413</v>
      </c>
      <c r="Q51" s="49">
        <f>'Tabell 2.2 DOK32024'!Q142</f>
        <v>741.4234731042784</v>
      </c>
      <c r="R51" s="49">
        <f>'Tabell 2.2 DOK32024'!R142</f>
        <v>2347.3160804503514</v>
      </c>
      <c r="S51" s="49">
        <f t="shared" si="24"/>
        <v>24832.399839595018</v>
      </c>
      <c r="V51" s="29"/>
      <c r="W51" s="29"/>
      <c r="X51" s="29"/>
      <c r="Y51" s="29"/>
      <c r="Z51" s="29"/>
      <c r="AA51" s="29"/>
      <c r="AB51" s="29"/>
      <c r="AC51" s="29"/>
      <c r="AD51" s="29"/>
      <c r="AE51" s="29"/>
      <c r="AF51" s="29"/>
      <c r="AG51" s="29"/>
      <c r="AH51" s="29"/>
      <c r="AI51" s="29"/>
      <c r="AJ51" s="29"/>
      <c r="AK51" s="29"/>
    </row>
    <row r="52" spans="1:37" ht="16.5" customHeight="1" thickBot="1" x14ac:dyDescent="0.4">
      <c r="A52" s="182" t="str">
        <f>A46</f>
        <v xml:space="preserve">Bydelsfordelt budsjett </v>
      </c>
      <c r="B52" s="183"/>
      <c r="C52" s="183"/>
      <c r="D52" s="184">
        <f>SUM(D49:D51)</f>
        <v>71890.347499170923</v>
      </c>
      <c r="E52" s="184">
        <f t="shared" ref="E52:S52" si="25">SUM(E49:E51)</f>
        <v>62877.54326003047</v>
      </c>
      <c r="F52" s="184">
        <f t="shared" si="25"/>
        <v>41000.152553755193</v>
      </c>
      <c r="G52" s="184">
        <f t="shared" si="25"/>
        <v>32206.728538903626</v>
      </c>
      <c r="H52" s="184">
        <f t="shared" si="25"/>
        <v>34302.723755183208</v>
      </c>
      <c r="I52" s="184">
        <f t="shared" si="25"/>
        <v>9145.2490363491179</v>
      </c>
      <c r="J52" s="184">
        <f t="shared" si="25"/>
        <v>12207.387563987486</v>
      </c>
      <c r="K52" s="184">
        <f t="shared" si="25"/>
        <v>17661.377355074521</v>
      </c>
      <c r="L52" s="184">
        <f t="shared" si="25"/>
        <v>33823.955585029507</v>
      </c>
      <c r="M52" s="184">
        <f t="shared" si="25"/>
        <v>27527.38370747029</v>
      </c>
      <c r="N52" s="184">
        <f t="shared" si="25"/>
        <v>46879.294457193748</v>
      </c>
      <c r="O52" s="184">
        <f t="shared" si="25"/>
        <v>52097.437750716126</v>
      </c>
      <c r="P52" s="184">
        <f t="shared" si="25"/>
        <v>23683.874455243869</v>
      </c>
      <c r="Q52" s="184">
        <f t="shared" si="25"/>
        <v>15866.09151813976</v>
      </c>
      <c r="R52" s="184">
        <f t="shared" si="25"/>
        <v>50231.390164239296</v>
      </c>
      <c r="S52" s="184">
        <f t="shared" si="25"/>
        <v>531400.93720048713</v>
      </c>
      <c r="V52" s="29"/>
      <c r="W52" s="29"/>
      <c r="X52" s="29"/>
      <c r="Y52" s="29"/>
      <c r="Z52" s="29"/>
      <c r="AA52" s="29"/>
      <c r="AB52" s="29"/>
      <c r="AC52" s="29"/>
      <c r="AD52" s="29"/>
      <c r="AE52" s="29"/>
      <c r="AF52" s="29"/>
      <c r="AG52" s="29"/>
      <c r="AH52" s="29"/>
      <c r="AI52" s="29"/>
      <c r="AJ52" s="29"/>
      <c r="AK52" s="29"/>
    </row>
    <row r="53" spans="1:37" ht="16.5" customHeight="1" thickBot="1" x14ac:dyDescent="0.4">
      <c r="A53" s="53"/>
      <c r="B53" s="53"/>
      <c r="C53" s="53"/>
      <c r="D53" s="54"/>
      <c r="E53" s="54"/>
      <c r="F53" s="54"/>
      <c r="G53" s="54"/>
      <c r="H53" s="54"/>
      <c r="I53" s="54"/>
      <c r="J53" s="54"/>
      <c r="K53" s="54"/>
      <c r="L53" s="54"/>
      <c r="M53" s="54"/>
      <c r="N53" s="54"/>
      <c r="O53" s="54"/>
      <c r="P53" s="54"/>
      <c r="Q53" s="54"/>
      <c r="R53" s="54"/>
      <c r="S53" s="54"/>
      <c r="V53" s="29"/>
      <c r="W53" s="29"/>
      <c r="X53" s="29"/>
      <c r="Y53" s="29"/>
      <c r="Z53" s="29"/>
      <c r="AA53" s="29"/>
      <c r="AB53" s="29"/>
      <c r="AC53" s="29"/>
      <c r="AD53" s="29"/>
      <c r="AE53" s="29"/>
      <c r="AF53" s="29"/>
      <c r="AG53" s="29"/>
      <c r="AH53" s="29"/>
      <c r="AI53" s="29"/>
      <c r="AJ53" s="29"/>
      <c r="AK53" s="29"/>
    </row>
    <row r="54" spans="1:37" ht="16.5" customHeight="1" x14ac:dyDescent="0.35">
      <c r="A54" s="180" t="str">
        <f>'Tabell 1.1 DOK32024'!A12</f>
        <v>FO4C Økonomisk sosialhjelp</v>
      </c>
      <c r="B54" s="180"/>
      <c r="C54" s="180"/>
      <c r="D54" s="181"/>
      <c r="E54" s="181"/>
      <c r="F54" s="181"/>
      <c r="G54" s="181"/>
      <c r="H54" s="181"/>
      <c r="I54" s="181"/>
      <c r="J54" s="181"/>
      <c r="K54" s="181"/>
      <c r="L54" s="181"/>
      <c r="M54" s="181"/>
      <c r="N54" s="181"/>
      <c r="O54" s="181"/>
      <c r="P54" s="181"/>
      <c r="Q54" s="181"/>
      <c r="R54" s="181"/>
      <c r="S54" s="181"/>
      <c r="V54" s="29"/>
      <c r="W54" s="29"/>
      <c r="X54" s="29"/>
      <c r="Y54" s="29"/>
      <c r="Z54" s="29"/>
      <c r="AA54" s="29"/>
      <c r="AB54" s="29"/>
      <c r="AC54" s="29"/>
      <c r="AD54" s="29"/>
      <c r="AE54" s="29"/>
      <c r="AF54" s="29"/>
      <c r="AG54" s="29"/>
      <c r="AH54" s="29"/>
      <c r="AI54" s="29"/>
      <c r="AJ54" s="29"/>
      <c r="AK54" s="29"/>
    </row>
    <row r="55" spans="1:37" ht="16.5" customHeight="1" x14ac:dyDescent="0.35">
      <c r="A55" s="47" t="str">
        <f>A49</f>
        <v>Kriteriefordelt</v>
      </c>
      <c r="B55" s="48"/>
      <c r="C55" s="48"/>
      <c r="D55" s="49">
        <f>'Tabell 1.1 DOK32024'!$B$12*'Tabell 3.1 DOK32024'!D98/100</f>
        <v>216742.73504762293</v>
      </c>
      <c r="E55" s="49">
        <f>'Tabell 1.1 DOK32024'!$B$12*'Tabell 3.1 DOK32024'!E98/100</f>
        <v>195172.70156800997</v>
      </c>
      <c r="F55" s="49">
        <f>'Tabell 1.1 DOK32024'!$B$12*'Tabell 3.1 DOK32024'!F98/100</f>
        <v>124912.5649408891</v>
      </c>
      <c r="G55" s="49">
        <f>'Tabell 1.1 DOK32024'!$B$12*'Tabell 3.1 DOK32024'!G98/100</f>
        <v>97406.345937027785</v>
      </c>
      <c r="H55" s="49">
        <f>'Tabell 1.1 DOK32024'!$B$12*'Tabell 3.1 DOK32024'!H98/100</f>
        <v>99418.022897670802</v>
      </c>
      <c r="I55" s="49">
        <f>'Tabell 1.1 DOK32024'!$B$12*'Tabell 3.1 DOK32024'!I98/100</f>
        <v>30004.253583486792</v>
      </c>
      <c r="J55" s="49">
        <f>'Tabell 1.1 DOK32024'!$B$12*'Tabell 3.1 DOK32024'!J98/100</f>
        <v>39293.984953413732</v>
      </c>
      <c r="K55" s="49">
        <f>'Tabell 1.1 DOK32024'!$B$12*'Tabell 3.1 DOK32024'!K98/100</f>
        <v>56377.542568760589</v>
      </c>
      <c r="L55" s="49">
        <f>'Tabell 1.1 DOK32024'!$B$12*'Tabell 3.1 DOK32024'!L98/100</f>
        <v>102868.51454321356</v>
      </c>
      <c r="M55" s="49">
        <f>'Tabell 1.1 DOK32024'!$B$12*'Tabell 3.1 DOK32024'!M98/100</f>
        <v>85640.639151642099</v>
      </c>
      <c r="N55" s="49">
        <f>'Tabell 1.1 DOK32024'!$B$12*'Tabell 3.1 DOK32024'!N98/100</f>
        <v>134052.67892272069</v>
      </c>
      <c r="O55" s="49">
        <f>'Tabell 1.1 DOK32024'!$B$12*'Tabell 3.1 DOK32024'!O98/100</f>
        <v>155980.66721122348</v>
      </c>
      <c r="P55" s="49">
        <f>'Tabell 1.1 DOK32024'!$B$12*'Tabell 3.1 DOK32024'!P98/100</f>
        <v>74275.096394918073</v>
      </c>
      <c r="Q55" s="49">
        <f>'Tabell 1.1 DOK32024'!$B$12*'Tabell 3.1 DOK32024'!Q98/100</f>
        <v>48780.46106026628</v>
      </c>
      <c r="R55" s="49">
        <f>'Tabell 1.1 DOK32024'!$B$12*'Tabell 3.1 DOK32024'!R98/100</f>
        <v>152841.79110946431</v>
      </c>
      <c r="S55" s="49">
        <f>SUM(D55:R55)</f>
        <v>1613767.99989033</v>
      </c>
      <c r="V55" s="29"/>
      <c r="W55" s="29"/>
      <c r="X55" s="29"/>
      <c r="Y55" s="29"/>
      <c r="Z55" s="29"/>
      <c r="AA55" s="29"/>
      <c r="AB55" s="29"/>
      <c r="AC55" s="29"/>
      <c r="AD55" s="29"/>
      <c r="AE55" s="29"/>
      <c r="AF55" s="29"/>
      <c r="AG55" s="29"/>
      <c r="AH55" s="29"/>
      <c r="AI55" s="29"/>
      <c r="AJ55" s="29"/>
      <c r="AK55" s="29"/>
    </row>
    <row r="56" spans="1:37" ht="16.5" customHeight="1" x14ac:dyDescent="0.35">
      <c r="A56" s="47" t="str">
        <f t="shared" ref="A56:A57" si="26">A50</f>
        <v>Særskilte tildelinger</v>
      </c>
      <c r="B56" s="48"/>
      <c r="C56" s="48"/>
      <c r="D56" s="49">
        <f>'Tabell 2.3 DOK32024'!D96</f>
        <v>0</v>
      </c>
      <c r="E56" s="49">
        <f>'Tabell 2.3 DOK32024'!E96</f>
        <v>3000</v>
      </c>
      <c r="F56" s="49">
        <f>'Tabell 2.3 DOK32024'!F96</f>
        <v>0</v>
      </c>
      <c r="G56" s="49">
        <f>'Tabell 2.3 DOK32024'!G96</f>
        <v>0</v>
      </c>
      <c r="H56" s="49">
        <f>'Tabell 2.3 DOK32024'!H96</f>
        <v>0</v>
      </c>
      <c r="I56" s="49">
        <f>'Tabell 2.3 DOK32024'!I96</f>
        <v>0</v>
      </c>
      <c r="J56" s="49">
        <f>'Tabell 2.3 DOK32024'!J96</f>
        <v>0</v>
      </c>
      <c r="K56" s="49">
        <f>'Tabell 2.3 DOK32024'!K96</f>
        <v>0</v>
      </c>
      <c r="L56" s="49">
        <f>'Tabell 2.3 DOK32024'!L96</f>
        <v>0</v>
      </c>
      <c r="M56" s="49">
        <f>'Tabell 2.3 DOK32024'!M96</f>
        <v>0</v>
      </c>
      <c r="N56" s="49">
        <f>'Tabell 2.3 DOK32024'!N96</f>
        <v>0</v>
      </c>
      <c r="O56" s="49">
        <f>'Tabell 2.3 DOK32024'!O96</f>
        <v>0</v>
      </c>
      <c r="P56" s="49">
        <f>'Tabell 2.3 DOK32024'!P96</f>
        <v>0</v>
      </c>
      <c r="Q56" s="49">
        <f>'Tabell 2.3 DOK32024'!Q96</f>
        <v>0</v>
      </c>
      <c r="R56" s="49">
        <f>'Tabell 2.3 DOK32024'!R96</f>
        <v>0</v>
      </c>
      <c r="S56" s="49">
        <f>SUM(D56:R56)</f>
        <v>3000</v>
      </c>
      <c r="V56" s="29"/>
      <c r="W56" s="29"/>
      <c r="X56" s="29"/>
      <c r="Y56" s="29"/>
      <c r="Z56" s="29"/>
      <c r="AA56" s="29"/>
      <c r="AB56" s="29"/>
      <c r="AC56" s="29"/>
      <c r="AD56" s="29"/>
      <c r="AE56" s="29"/>
      <c r="AF56" s="29"/>
      <c r="AG56" s="29"/>
      <c r="AH56" s="29"/>
      <c r="AI56" s="29"/>
      <c r="AJ56" s="29"/>
      <c r="AK56" s="29"/>
    </row>
    <row r="57" spans="1:37" ht="16.5" customHeight="1" x14ac:dyDescent="0.35">
      <c r="A57" s="47" t="str">
        <f t="shared" si="26"/>
        <v>Kompensasjon for forventet lønns- og prisutvikling</v>
      </c>
      <c r="B57" s="48"/>
      <c r="C57" s="48"/>
      <c r="D57" s="49">
        <f>'Tabell 2.2 DOK32024'!D160</f>
        <v>8695.6685464558432</v>
      </c>
      <c r="E57" s="49">
        <f>'Tabell 2.2 DOK32024'!E160</f>
        <v>7830.2837775801636</v>
      </c>
      <c r="F57" s="49">
        <f>'Tabell 2.2 DOK32024'!F160</f>
        <v>5011.4632989887841</v>
      </c>
      <c r="G57" s="49">
        <f>'Tabell 2.2 DOK32024'!G160</f>
        <v>3907.9201358407827</v>
      </c>
      <c r="H57" s="49">
        <f>'Tabell 2.2 DOK32024'!H160</f>
        <v>3988.6281515832711</v>
      </c>
      <c r="I57" s="49">
        <f>'Tabell 2.2 DOK32024'!I160</f>
        <v>1203.7637344037591</v>
      </c>
      <c r="J57" s="49">
        <f>'Tabell 2.2 DOK32024'!J160</f>
        <v>1576.4656146340176</v>
      </c>
      <c r="K57" s="49">
        <f>'Tabell 2.2 DOK32024'!K160</f>
        <v>2261.8540064742228</v>
      </c>
      <c r="L57" s="49">
        <f>'Tabell 2.2 DOK32024'!L160</f>
        <v>4127.0610806748145</v>
      </c>
      <c r="M57" s="49">
        <f>'Tabell 2.2 DOK32024'!M160</f>
        <v>3435.8826929340084</v>
      </c>
      <c r="N57" s="49">
        <f>'Tabell 2.2 DOK32024'!N160</f>
        <v>5378.1625641123464</v>
      </c>
      <c r="O57" s="49">
        <f>'Tabell 2.2 DOK32024'!O160</f>
        <v>6257.9083973717152</v>
      </c>
      <c r="P57" s="49">
        <f>'Tabell 2.2 DOK32024'!P160</f>
        <v>2979.8997385741823</v>
      </c>
      <c r="Q57" s="49">
        <f>'Tabell 2.2 DOK32024'!Q160</f>
        <v>1957.0608483378717</v>
      </c>
      <c r="R57" s="49">
        <f>'Tabell 2.2 DOK32024'!R160</f>
        <v>6131.9774120342281</v>
      </c>
      <c r="S57" s="49">
        <f>SUM(D57:R57)</f>
        <v>64744</v>
      </c>
      <c r="V57" s="29"/>
      <c r="W57" s="29"/>
      <c r="X57" s="29"/>
      <c r="Y57" s="29"/>
      <c r="Z57" s="29"/>
      <c r="AA57" s="29"/>
      <c r="AB57" s="29"/>
      <c r="AC57" s="29"/>
      <c r="AD57" s="29"/>
      <c r="AE57" s="29"/>
      <c r="AF57" s="29"/>
      <c r="AG57" s="29"/>
      <c r="AH57" s="29"/>
      <c r="AI57" s="29"/>
      <c r="AJ57" s="29"/>
      <c r="AK57" s="29"/>
    </row>
    <row r="58" spans="1:37" ht="16.5" customHeight="1" thickBot="1" x14ac:dyDescent="0.4">
      <c r="A58" s="182" t="str">
        <f>A52</f>
        <v xml:space="preserve">Bydelsfordelt budsjett </v>
      </c>
      <c r="B58" s="183"/>
      <c r="C58" s="183"/>
      <c r="D58" s="184">
        <f>SUM(D55:D57)</f>
        <v>225438.40359407879</v>
      </c>
      <c r="E58" s="184">
        <f t="shared" ref="E58:R58" si="27">SUM(E55:E57)</f>
        <v>206002.98534559013</v>
      </c>
      <c r="F58" s="184">
        <f t="shared" si="27"/>
        <v>129924.02823987789</v>
      </c>
      <c r="G58" s="184">
        <f t="shared" si="27"/>
        <v>101314.26607286857</v>
      </c>
      <c r="H58" s="184">
        <f t="shared" si="27"/>
        <v>103406.65104925407</v>
      </c>
      <c r="I58" s="184">
        <f t="shared" si="27"/>
        <v>31208.01731789055</v>
      </c>
      <c r="J58" s="184">
        <f t="shared" si="27"/>
        <v>40870.450568047752</v>
      </c>
      <c r="K58" s="184">
        <f t="shared" si="27"/>
        <v>58639.396575234816</v>
      </c>
      <c r="L58" s="184">
        <f t="shared" si="27"/>
        <v>106995.57562388838</v>
      </c>
      <c r="M58" s="184">
        <f t="shared" si="27"/>
        <v>89076.521844576113</v>
      </c>
      <c r="N58" s="184">
        <f t="shared" si="27"/>
        <v>139430.84148683303</v>
      </c>
      <c r="O58" s="184">
        <f t="shared" si="27"/>
        <v>162238.57560859519</v>
      </c>
      <c r="P58" s="184">
        <f t="shared" si="27"/>
        <v>77254.996133492255</v>
      </c>
      <c r="Q58" s="184">
        <f t="shared" si="27"/>
        <v>50737.521908604154</v>
      </c>
      <c r="R58" s="184">
        <f t="shared" si="27"/>
        <v>158973.76852149854</v>
      </c>
      <c r="S58" s="184">
        <f>SUM(S55:S57)</f>
        <v>1681511.99989033</v>
      </c>
      <c r="V58" s="29"/>
      <c r="W58" s="29"/>
      <c r="X58" s="29"/>
      <c r="Y58" s="29"/>
      <c r="Z58" s="29"/>
      <c r="AA58" s="29"/>
      <c r="AB58" s="29"/>
      <c r="AC58" s="29"/>
      <c r="AD58" s="29"/>
      <c r="AE58" s="29"/>
      <c r="AF58" s="29"/>
      <c r="AG58" s="29"/>
      <c r="AH58" s="29"/>
      <c r="AI58" s="29"/>
      <c r="AJ58" s="29"/>
      <c r="AK58" s="29"/>
    </row>
    <row r="59" spans="1:37" ht="16.5" customHeight="1" x14ac:dyDescent="0.35">
      <c r="A59" s="57"/>
      <c r="B59" s="37"/>
      <c r="C59" s="37"/>
      <c r="D59" s="58"/>
      <c r="E59" s="58"/>
      <c r="F59" s="58"/>
      <c r="G59" s="58"/>
      <c r="H59" s="58"/>
      <c r="I59" s="58"/>
      <c r="J59" s="58"/>
      <c r="K59" s="58"/>
      <c r="L59" s="58"/>
      <c r="M59" s="58"/>
      <c r="N59" s="58"/>
      <c r="O59" s="58"/>
      <c r="P59" s="58"/>
      <c r="Q59" s="58"/>
      <c r="R59" s="58"/>
      <c r="S59" s="58"/>
    </row>
    <row r="60" spans="1:37" ht="16.5" customHeight="1" thickBot="1" x14ac:dyDescent="0.4">
      <c r="A60" s="185" t="s">
        <v>119</v>
      </c>
      <c r="B60" s="183"/>
      <c r="C60" s="183"/>
      <c r="D60" s="184">
        <f>ROUND(D58,0)</f>
        <v>225438</v>
      </c>
      <c r="E60" s="184">
        <f t="shared" ref="E60:R60" si="28">ROUND(E58,0)</f>
        <v>206003</v>
      </c>
      <c r="F60" s="184">
        <f t="shared" si="28"/>
        <v>129924</v>
      </c>
      <c r="G60" s="184">
        <f>ROUND(G58,0)</f>
        <v>101314</v>
      </c>
      <c r="H60" s="184">
        <f t="shared" si="28"/>
        <v>103407</v>
      </c>
      <c r="I60" s="184">
        <f>ROUND(I58,0)</f>
        <v>31208</v>
      </c>
      <c r="J60" s="184">
        <f>ROUND(J58,0)</f>
        <v>40870</v>
      </c>
      <c r="K60" s="184">
        <f t="shared" si="28"/>
        <v>58639</v>
      </c>
      <c r="L60" s="184">
        <f>ROUND(L58-1,0)</f>
        <v>106995</v>
      </c>
      <c r="M60" s="184">
        <f>ROUND(M58,0)</f>
        <v>89077</v>
      </c>
      <c r="N60" s="184">
        <f t="shared" si="28"/>
        <v>139431</v>
      </c>
      <c r="O60" s="184">
        <f t="shared" si="28"/>
        <v>162239</v>
      </c>
      <c r="P60" s="184">
        <f>ROUND(P58,0)</f>
        <v>77255</v>
      </c>
      <c r="Q60" s="184">
        <f t="shared" si="28"/>
        <v>50738</v>
      </c>
      <c r="R60" s="184">
        <f t="shared" si="28"/>
        <v>158974</v>
      </c>
      <c r="S60" s="184">
        <f>SUM(D60:R60)</f>
        <v>1681512</v>
      </c>
    </row>
    <row r="61" spans="1:37" ht="16.5" customHeight="1" thickBot="1" x14ac:dyDescent="0.4">
      <c r="A61" s="17"/>
      <c r="B61" s="17"/>
      <c r="C61" s="17"/>
      <c r="D61" s="258"/>
      <c r="E61" s="258"/>
      <c r="F61" s="258"/>
      <c r="G61" s="258"/>
      <c r="H61" s="258"/>
      <c r="I61" s="258"/>
      <c r="J61" s="258"/>
      <c r="K61" s="258"/>
      <c r="L61" s="258"/>
      <c r="M61" s="258"/>
      <c r="N61" s="258"/>
      <c r="O61" s="258"/>
      <c r="P61" s="258"/>
      <c r="Q61" s="258"/>
      <c r="R61" s="258"/>
      <c r="S61" s="17"/>
    </row>
    <row r="62" spans="1:37" ht="16.5" customHeight="1" x14ac:dyDescent="0.35">
      <c r="A62" s="186" t="str">
        <f>'Tabell 1.1 DOK32024'!A13</f>
        <v>Inndekking av merforbruk</v>
      </c>
      <c r="B62" s="186"/>
      <c r="C62" s="186"/>
      <c r="D62" s="187"/>
      <c r="E62" s="187"/>
      <c r="F62" s="187"/>
      <c r="G62" s="187"/>
      <c r="H62" s="187"/>
      <c r="I62" s="187"/>
      <c r="J62" s="187"/>
      <c r="K62" s="187"/>
      <c r="L62" s="187"/>
      <c r="M62" s="187"/>
      <c r="N62" s="187"/>
      <c r="O62" s="187"/>
      <c r="P62" s="187"/>
      <c r="Q62" s="187"/>
      <c r="R62" s="187"/>
      <c r="S62" s="187"/>
    </row>
    <row r="63" spans="1:37" ht="16.5" customHeight="1" x14ac:dyDescent="0.35">
      <c r="A63" s="47" t="str">
        <f t="shared" ref="A63" si="29">A56</f>
        <v>Særskilte tildelinger</v>
      </c>
      <c r="B63" s="48"/>
      <c r="C63" s="48"/>
      <c r="D63" s="49">
        <f>'Tabell 2.3 DOK32024'!D100</f>
        <v>0</v>
      </c>
      <c r="E63" s="49">
        <f>'Tabell 2.3 DOK32024'!E100</f>
        <v>0</v>
      </c>
      <c r="F63" s="49">
        <f>'Tabell 2.3 DOK32024'!F100</f>
        <v>0</v>
      </c>
      <c r="G63" s="49">
        <f>'Tabell 2.3 DOK32024'!G100</f>
        <v>0</v>
      </c>
      <c r="H63" s="49">
        <f>'Tabell 2.3 DOK32024'!H100</f>
        <v>0</v>
      </c>
      <c r="I63" s="49">
        <f>'Tabell 2.3 DOK32024'!I100</f>
        <v>0</v>
      </c>
      <c r="J63" s="49">
        <f>'Tabell 2.3 DOK32024'!J100</f>
        <v>-26300</v>
      </c>
      <c r="K63" s="49">
        <f>'Tabell 2.3 DOK32024'!K100</f>
        <v>0</v>
      </c>
      <c r="L63" s="49">
        <f>'Tabell 2.3 DOK32024'!L100</f>
        <v>0</v>
      </c>
      <c r="M63" s="49">
        <f>'Tabell 2.3 DOK32024'!M100</f>
        <v>0</v>
      </c>
      <c r="N63" s="49">
        <f>'Tabell 2.3 DOK32024'!N100</f>
        <v>0</v>
      </c>
      <c r="O63" s="49">
        <f>'Tabell 2.3 DOK32024'!O100</f>
        <v>0</v>
      </c>
      <c r="P63" s="49">
        <f>'Tabell 2.3 DOK32024'!P100</f>
        <v>0</v>
      </c>
      <c r="Q63" s="49">
        <f>'Tabell 2.3 DOK32024'!Q100</f>
        <v>0</v>
      </c>
      <c r="R63" s="49">
        <f>'Tabell 2.3 DOK32024'!R100</f>
        <v>0</v>
      </c>
      <c r="S63" s="49">
        <f>'Tabell 2.3 DOK32024'!S100</f>
        <v>-26300</v>
      </c>
    </row>
    <row r="64" spans="1:37" ht="16.5" customHeight="1" thickBot="1" x14ac:dyDescent="0.4">
      <c r="A64" s="188" t="str">
        <f>A58</f>
        <v xml:space="preserve">Bydelsfordelt budsjett </v>
      </c>
      <c r="B64" s="188"/>
      <c r="C64" s="188"/>
      <c r="D64" s="189">
        <f t="shared" ref="D64:S64" si="30">SUM(D63:D63)</f>
        <v>0</v>
      </c>
      <c r="E64" s="189">
        <f t="shared" si="30"/>
        <v>0</v>
      </c>
      <c r="F64" s="189">
        <f t="shared" si="30"/>
        <v>0</v>
      </c>
      <c r="G64" s="189">
        <f t="shared" si="30"/>
        <v>0</v>
      </c>
      <c r="H64" s="189">
        <f t="shared" si="30"/>
        <v>0</v>
      </c>
      <c r="I64" s="189">
        <f t="shared" si="30"/>
        <v>0</v>
      </c>
      <c r="J64" s="189">
        <f t="shared" si="30"/>
        <v>-26300</v>
      </c>
      <c r="K64" s="189">
        <f t="shared" si="30"/>
        <v>0</v>
      </c>
      <c r="L64" s="189">
        <f t="shared" si="30"/>
        <v>0</v>
      </c>
      <c r="M64" s="189">
        <f t="shared" si="30"/>
        <v>0</v>
      </c>
      <c r="N64" s="189">
        <f t="shared" si="30"/>
        <v>0</v>
      </c>
      <c r="O64" s="189">
        <f t="shared" si="30"/>
        <v>0</v>
      </c>
      <c r="P64" s="189">
        <f t="shared" si="30"/>
        <v>0</v>
      </c>
      <c r="Q64" s="189">
        <f t="shared" si="30"/>
        <v>0</v>
      </c>
      <c r="R64" s="189">
        <f t="shared" si="30"/>
        <v>0</v>
      </c>
      <c r="S64" s="189">
        <f t="shared" si="30"/>
        <v>-26300</v>
      </c>
    </row>
  </sheetData>
  <pageMargins left="0.51181102362204722" right="0.39370078740157483" top="0.74803149606299213" bottom="0.74803149606299213" header="0.31496062992125984" footer="0.31496062992125984"/>
  <pageSetup paperSize="9" scale="31"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4BD42-7595-4AB7-AB7A-9FBEABE5524E}">
  <sheetPr>
    <tabColor theme="3" tint="0.79998168889431442"/>
  </sheetPr>
  <dimension ref="A1:U380"/>
  <sheetViews>
    <sheetView topLeftCell="A62" zoomScale="50" zoomScaleNormal="50" zoomScaleSheetLayoutView="30" workbookViewId="0">
      <selection activeCell="S169" sqref="S169"/>
    </sheetView>
  </sheetViews>
  <sheetFormatPr baseColWidth="10" defaultColWidth="11.42578125" defaultRowHeight="15.75" x14ac:dyDescent="0.35"/>
  <cols>
    <col min="1" max="1" width="48.42578125" style="18" customWidth="1"/>
    <col min="2" max="2" width="24.85546875" style="18" customWidth="1"/>
    <col min="3" max="3" width="5.42578125" style="18" customWidth="1"/>
    <col min="4" max="4" width="17.42578125" style="18" customWidth="1"/>
    <col min="5" max="5" width="15" style="18" bestFit="1" customWidth="1"/>
    <col min="6" max="6" width="12.42578125" style="18" customWidth="1"/>
    <col min="7" max="7" width="16.5703125" style="18" customWidth="1"/>
    <col min="8" max="8" width="13.28515625" style="18" customWidth="1"/>
    <col min="9" max="9" width="14.5703125" style="18" bestFit="1" customWidth="1"/>
    <col min="10" max="18" width="13.28515625" style="18" customWidth="1"/>
    <col min="19" max="19" width="18.5703125" style="18" bestFit="1" customWidth="1"/>
    <col min="20" max="16384" width="11.42578125" style="18"/>
  </cols>
  <sheetData>
    <row r="1" spans="1:19" ht="16.5" customHeight="1" x14ac:dyDescent="0.35">
      <c r="A1" s="19" t="s">
        <v>4</v>
      </c>
      <c r="B1" s="17"/>
      <c r="C1" s="17"/>
      <c r="D1" s="17"/>
      <c r="E1" s="17"/>
      <c r="F1" s="17"/>
      <c r="G1" s="17"/>
      <c r="H1" s="17"/>
      <c r="I1" s="17"/>
      <c r="J1" s="17"/>
      <c r="K1" s="17"/>
      <c r="L1" s="17"/>
      <c r="M1" s="17"/>
      <c r="N1" s="17"/>
      <c r="O1" s="17"/>
      <c r="P1" s="17"/>
      <c r="Q1" s="17"/>
      <c r="R1" s="17"/>
      <c r="S1" s="17"/>
    </row>
    <row r="2" spans="1:19" ht="47.25" x14ac:dyDescent="0.35">
      <c r="A2" s="46"/>
      <c r="B2" s="46"/>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thickBot="1" x14ac:dyDescent="0.4">
      <c r="A3" s="52"/>
      <c r="B3" s="52"/>
      <c r="C3" s="52"/>
      <c r="D3" s="52"/>
      <c r="E3" s="52"/>
      <c r="F3" s="52"/>
      <c r="G3" s="52"/>
      <c r="H3" s="52"/>
      <c r="I3" s="52"/>
      <c r="J3" s="52"/>
      <c r="K3" s="52"/>
      <c r="L3" s="52"/>
      <c r="M3" s="52"/>
      <c r="N3" s="52"/>
      <c r="O3" s="52"/>
      <c r="P3" s="52"/>
      <c r="Q3" s="52"/>
      <c r="R3" s="52"/>
      <c r="S3" s="52"/>
    </row>
    <row r="4" spans="1:19" ht="16.5" customHeight="1" x14ac:dyDescent="0.35">
      <c r="A4" s="150" t="s">
        <v>114</v>
      </c>
      <c r="B4" s="151"/>
      <c r="C4" s="151"/>
      <c r="D4" s="152"/>
      <c r="E4" s="152"/>
      <c r="F4" s="152"/>
      <c r="G4" s="152"/>
      <c r="H4" s="152"/>
      <c r="I4" s="152"/>
      <c r="J4" s="152"/>
      <c r="K4" s="152"/>
      <c r="L4" s="152"/>
      <c r="M4" s="152"/>
      <c r="N4" s="152"/>
      <c r="O4" s="152"/>
      <c r="P4" s="152"/>
      <c r="Q4" s="152"/>
      <c r="R4" s="152"/>
      <c r="S4" s="152"/>
    </row>
    <row r="5" spans="1:19" ht="16.5" customHeight="1" x14ac:dyDescent="0.35">
      <c r="A5" s="59" t="str">
        <f>A25</f>
        <v>Bydelsfordelt Dok3 2023</v>
      </c>
      <c r="B5" s="59"/>
      <c r="C5" s="59"/>
      <c r="D5" s="59">
        <f>D148+D130+D112+D94+D58+D76+D43+D25+D168</f>
        <v>2344506.554287082</v>
      </c>
      <c r="E5" s="59">
        <f t="shared" ref="E5:Q5" si="0">E148+E130+E112+E94+E58+E76+E43+E25+E168</f>
        <v>2075725.7887648067</v>
      </c>
      <c r="F5" s="59">
        <f t="shared" si="0"/>
        <v>1678399.3278289821</v>
      </c>
      <c r="G5" s="59">
        <f t="shared" si="0"/>
        <v>1248172.3953826386</v>
      </c>
      <c r="H5" s="59">
        <f t="shared" si="0"/>
        <v>1805165.2067440434</v>
      </c>
      <c r="I5" s="59">
        <f t="shared" si="0"/>
        <v>1351609.1015688085</v>
      </c>
      <c r="J5" s="59">
        <f t="shared" si="0"/>
        <v>1831584.9213047293</v>
      </c>
      <c r="K5" s="59">
        <f t="shared" si="0"/>
        <v>1989270.1836223768</v>
      </c>
      <c r="L5" s="59">
        <f t="shared" si="0"/>
        <v>1492174.1371516385</v>
      </c>
      <c r="M5" s="59">
        <f t="shared" si="0"/>
        <v>1379929.7771113445</v>
      </c>
      <c r="N5" s="59">
        <f t="shared" si="0"/>
        <v>1699598.9927141587</v>
      </c>
      <c r="O5" s="59">
        <f t="shared" si="0"/>
        <v>2424953.0481751258</v>
      </c>
      <c r="P5" s="59">
        <f t="shared" si="0"/>
        <v>2205668.3738673734</v>
      </c>
      <c r="Q5" s="59">
        <f t="shared" si="0"/>
        <v>2037522.0208922566</v>
      </c>
      <c r="R5" s="59">
        <f>R148+R130+R112+R94+R58+R76+R43+R25+R168</f>
        <v>1891298.319263465</v>
      </c>
      <c r="S5" s="59">
        <f>SUM(D5:R5)</f>
        <v>27455578.148678832</v>
      </c>
    </row>
    <row r="6" spans="1:19" ht="16.5" customHeight="1" x14ac:dyDescent="0.35">
      <c r="A6" s="55" t="str">
        <f t="shared" ref="A6:A15" si="1">A26</f>
        <v>Effekt av oppdaterte kriterieandeler</v>
      </c>
      <c r="B6" s="55"/>
      <c r="C6" s="55"/>
      <c r="D6" s="53">
        <f>D26+D59+D77+D95+D113+D131+D149</f>
        <v>17945.790656171343</v>
      </c>
      <c r="E6" s="53">
        <f t="shared" ref="E6:R6" si="2">E26+E59+E77+E95+E113+E131+E149</f>
        <v>-3690.7658556225942</v>
      </c>
      <c r="F6" s="53">
        <f t="shared" si="2"/>
        <v>6970.3199123822742</v>
      </c>
      <c r="G6" s="53">
        <f t="shared" si="2"/>
        <v>-288.67960219910674</v>
      </c>
      <c r="H6" s="53">
        <f t="shared" si="2"/>
        <v>42.166985320402091</v>
      </c>
      <c r="I6" s="53">
        <f t="shared" si="2"/>
        <v>1178.8137615368037</v>
      </c>
      <c r="J6" s="53">
        <f t="shared" si="2"/>
        <v>15296.944532396794</v>
      </c>
      <c r="K6" s="53">
        <f t="shared" si="2"/>
        <v>-24104.195005454563</v>
      </c>
      <c r="L6" s="53">
        <f t="shared" si="2"/>
        <v>-1572.8464984853845</v>
      </c>
      <c r="M6" s="53">
        <f t="shared" si="2"/>
        <v>-6502.8872300009407</v>
      </c>
      <c r="N6" s="53">
        <f t="shared" si="2"/>
        <v>22154.515716668026</v>
      </c>
      <c r="O6" s="53">
        <f t="shared" si="2"/>
        <v>9683.6037994193466</v>
      </c>
      <c r="P6" s="53">
        <f>P26+P59+P77+P95+P113+P131+P149</f>
        <v>-13284.799220754659</v>
      </c>
      <c r="Q6" s="53">
        <f t="shared" si="2"/>
        <v>-19985.757919723277</v>
      </c>
      <c r="R6" s="53">
        <f t="shared" si="2"/>
        <v>-3842.2240316529737</v>
      </c>
      <c r="S6" s="53">
        <f>SUM(D6:R6)</f>
        <v>1.4929355529602617E-9</v>
      </c>
    </row>
    <row r="7" spans="1:19" ht="16.5" customHeight="1" x14ac:dyDescent="0.35">
      <c r="A7" s="53" t="str">
        <f t="shared" si="1"/>
        <v>Effekt av oppdaterte regnskapsandeler</v>
      </c>
      <c r="B7" s="53"/>
      <c r="C7" s="53"/>
      <c r="D7" s="53">
        <f t="shared" ref="D7:R8" si="3">D27+D60+D78+D96+D114+D132+D150</f>
        <v>-7465.3383430153808</v>
      </c>
      <c r="E7" s="53">
        <f t="shared" si="3"/>
        <v>912.58674922042462</v>
      </c>
      <c r="F7" s="53">
        <f t="shared" si="3"/>
        <v>-3541.2127970363999</v>
      </c>
      <c r="G7" s="53">
        <f t="shared" si="3"/>
        <v>-2069.4012944876513</v>
      </c>
      <c r="H7" s="53">
        <f t="shared" si="3"/>
        <v>88.542005084618722</v>
      </c>
      <c r="I7" s="53">
        <f t="shared" si="3"/>
        <v>3501.2792862558163</v>
      </c>
      <c r="J7" s="53">
        <f>J27+J60+J78+J96+J114+J132+J150</f>
        <v>1741.2704554542063</v>
      </c>
      <c r="K7" s="53">
        <f t="shared" si="3"/>
        <v>3850.0458154946919</v>
      </c>
      <c r="L7" s="53">
        <f t="shared" si="3"/>
        <v>1687.5513349341406</v>
      </c>
      <c r="M7" s="53">
        <f t="shared" si="3"/>
        <v>1836.359956485433</v>
      </c>
      <c r="N7" s="53">
        <f t="shared" si="3"/>
        <v>3958.3361787733056</v>
      </c>
      <c r="O7" s="53">
        <f t="shared" si="3"/>
        <v>-8279.7031636970278</v>
      </c>
      <c r="P7" s="53">
        <f t="shared" si="3"/>
        <v>-846.17108028369205</v>
      </c>
      <c r="Q7" s="53">
        <f t="shared" si="3"/>
        <v>700.9820632368012</v>
      </c>
      <c r="R7" s="53">
        <f t="shared" si="3"/>
        <v>3924.8728335806345</v>
      </c>
      <c r="S7" s="53">
        <f t="shared" ref="S7:S8" si="4">SUM(D7:R7)</f>
        <v>-8.0035533756017685E-11</v>
      </c>
    </row>
    <row r="8" spans="1:19" ht="16.5" customHeight="1" x14ac:dyDescent="0.35">
      <c r="A8" s="60" t="str">
        <f t="shared" si="1"/>
        <v>Effekt av endringer i fordelingssystemet</v>
      </c>
      <c r="B8" s="60"/>
      <c r="C8" s="60"/>
      <c r="D8" s="60">
        <f>D28+D61+D79+D97+D115+D133+D151</f>
        <v>-1189.9714535704261</v>
      </c>
      <c r="E8" s="60">
        <f>E28+E61+E79+E97+E115+E133+E151</f>
        <v>-2869.8630316641684</v>
      </c>
      <c r="F8" s="60">
        <f t="shared" si="3"/>
        <v>-2047.5228800528157</v>
      </c>
      <c r="G8" s="60">
        <f t="shared" si="3"/>
        <v>-2865.4375895314602</v>
      </c>
      <c r="H8" s="60">
        <f t="shared" si="3"/>
        <v>-1703.349236640792</v>
      </c>
      <c r="I8" s="60">
        <f t="shared" si="3"/>
        <v>311.63431086438175</v>
      </c>
      <c r="J8" s="60">
        <f t="shared" si="3"/>
        <v>602.28663422982061</v>
      </c>
      <c r="K8" s="60">
        <f t="shared" si="3"/>
        <v>472.02059773287539</v>
      </c>
      <c r="L8" s="60">
        <f t="shared" si="3"/>
        <v>848.4062026641119</v>
      </c>
      <c r="M8" s="60">
        <f t="shared" si="3"/>
        <v>774.50376228981986</v>
      </c>
      <c r="N8" s="60">
        <f t="shared" si="3"/>
        <v>1905.0098892650699</v>
      </c>
      <c r="O8" s="60">
        <f t="shared" si="3"/>
        <v>1325.6628180899913</v>
      </c>
      <c r="P8" s="60">
        <f t="shared" si="3"/>
        <v>1203.3700213745913</v>
      </c>
      <c r="Q8" s="60">
        <f t="shared" si="3"/>
        <v>663.97822180299636</v>
      </c>
      <c r="R8" s="60">
        <f t="shared" si="3"/>
        <v>2569.2717331462313</v>
      </c>
      <c r="S8" s="60">
        <f t="shared" si="4"/>
        <v>2.2646418074145913E-10</v>
      </c>
    </row>
    <row r="9" spans="1:19" ht="16.5" customHeight="1" x14ac:dyDescent="0.35">
      <c r="A9" s="51" t="str">
        <f t="shared" si="1"/>
        <v>Reelle endringer</v>
      </c>
      <c r="B9" s="51"/>
      <c r="C9" s="51"/>
      <c r="D9" s="51">
        <f>SUM(D10:D15)</f>
        <v>101548.32980674155</v>
      </c>
      <c r="E9" s="51">
        <f t="shared" ref="E9:R9" si="5">SUM(E10:E15)</f>
        <v>84868.365632078057</v>
      </c>
      <c r="F9" s="51">
        <f t="shared" si="5"/>
        <v>65131.341276239953</v>
      </c>
      <c r="G9" s="51">
        <f t="shared" si="5"/>
        <v>59462.663156173396</v>
      </c>
      <c r="H9" s="51">
        <f t="shared" si="5"/>
        <v>52877.314087045132</v>
      </c>
      <c r="I9" s="51">
        <f t="shared" si="5"/>
        <v>39621.739984655302</v>
      </c>
      <c r="J9" s="51">
        <f t="shared" si="5"/>
        <v>44202.171400958163</v>
      </c>
      <c r="K9" s="51">
        <f t="shared" si="5"/>
        <v>70741.34724210648</v>
      </c>
      <c r="L9" s="51">
        <f t="shared" si="5"/>
        <v>78784.75239600605</v>
      </c>
      <c r="M9" s="51">
        <f t="shared" si="5"/>
        <v>49395.208528843083</v>
      </c>
      <c r="N9" s="51">
        <f t="shared" si="5"/>
        <v>67878.732568597814</v>
      </c>
      <c r="O9" s="51">
        <f t="shared" si="5"/>
        <v>97293.318958455158</v>
      </c>
      <c r="P9" s="51">
        <f t="shared" si="5"/>
        <v>67557.43508897844</v>
      </c>
      <c r="Q9" s="51">
        <f t="shared" si="5"/>
        <v>60396.326827136865</v>
      </c>
      <c r="R9" s="51">
        <f t="shared" si="5"/>
        <v>72242.953045984643</v>
      </c>
      <c r="S9" s="51">
        <f>SUM(D9:R9)</f>
        <v>1012002</v>
      </c>
    </row>
    <row r="10" spans="1:19" ht="16.5" customHeight="1" x14ac:dyDescent="0.35">
      <c r="A10" s="53" t="str">
        <f t="shared" si="1"/>
        <v xml:space="preserve"> - herav justering for demografiske forhold</v>
      </c>
      <c r="B10" s="53"/>
      <c r="C10" s="53"/>
      <c r="D10" s="53">
        <f t="shared" ref="D10:R11" si="6">D153+D135+D117+D99+D63+D81+D45+D30</f>
        <v>8024.7054740481663</v>
      </c>
      <c r="E10" s="53">
        <f t="shared" si="6"/>
        <v>6900.8636731002653</v>
      </c>
      <c r="F10" s="53">
        <f t="shared" si="6"/>
        <v>6104.7796169635403</v>
      </c>
      <c r="G10" s="53">
        <f t="shared" si="6"/>
        <v>4584.9384143023262</v>
      </c>
      <c r="H10" s="53">
        <f t="shared" si="6"/>
        <v>9321.9564190486835</v>
      </c>
      <c r="I10" s="53">
        <f t="shared" si="6"/>
        <v>6820.5339111068442</v>
      </c>
      <c r="J10" s="53">
        <f t="shared" si="6"/>
        <v>9088.2139615609085</v>
      </c>
      <c r="K10" s="53">
        <f t="shared" si="6"/>
        <v>8447.3564553392298</v>
      </c>
      <c r="L10" s="53">
        <f t="shared" si="6"/>
        <v>6063.4913705321933</v>
      </c>
      <c r="M10" s="53">
        <f t="shared" si="6"/>
        <v>6855.79319079177</v>
      </c>
      <c r="N10" s="53">
        <f t="shared" si="6"/>
        <v>8013.4634592389757</v>
      </c>
      <c r="O10" s="53">
        <f t="shared" si="6"/>
        <v>11364.620756592323</v>
      </c>
      <c r="P10" s="53">
        <f t="shared" si="6"/>
        <v>11412.087423255089</v>
      </c>
      <c r="Q10" s="53">
        <f t="shared" si="6"/>
        <v>10241.041141429809</v>
      </c>
      <c r="R10" s="53">
        <f t="shared" si="6"/>
        <v>7756.1547326898799</v>
      </c>
      <c r="S10" s="53">
        <f>SUM(D10:R10)</f>
        <v>121000.00000000003</v>
      </c>
    </row>
    <row r="11" spans="1:19" ht="16.5" customHeight="1" x14ac:dyDescent="0.35">
      <c r="A11" s="53" t="str">
        <f t="shared" si="1"/>
        <v xml:space="preserve"> - herav justering for andre aktivitetsnøytrale forhold</v>
      </c>
      <c r="B11" s="53"/>
      <c r="C11" s="53"/>
      <c r="D11" s="53">
        <f>D154+D136+D118+D100+D64+D82+D46+D31</f>
        <v>32021.869147853307</v>
      </c>
      <c r="E11" s="53">
        <f t="shared" si="6"/>
        <v>29074.754337656224</v>
      </c>
      <c r="F11" s="53">
        <f t="shared" si="6"/>
        <v>23714.483586026741</v>
      </c>
      <c r="G11" s="53">
        <f t="shared" si="6"/>
        <v>17850.951661662315</v>
      </c>
      <c r="H11" s="53">
        <f t="shared" si="6"/>
        <v>20342.636202889047</v>
      </c>
      <c r="I11" s="53">
        <f t="shared" si="6"/>
        <v>17948.880996199237</v>
      </c>
      <c r="J11" s="53">
        <f t="shared" si="6"/>
        <v>25774.842109888479</v>
      </c>
      <c r="K11" s="53">
        <f t="shared" si="6"/>
        <v>29714.232258161686</v>
      </c>
      <c r="L11" s="53">
        <f t="shared" si="6"/>
        <v>19226.255296932879</v>
      </c>
      <c r="M11" s="53">
        <f t="shared" si="6"/>
        <v>13169.375155172896</v>
      </c>
      <c r="N11" s="53">
        <f t="shared" si="6"/>
        <v>16534.806145547824</v>
      </c>
      <c r="O11" s="53">
        <f t="shared" si="6"/>
        <v>27496.986599910513</v>
      </c>
      <c r="P11" s="53">
        <f t="shared" si="6"/>
        <v>26298.951320349872</v>
      </c>
      <c r="Q11" s="53">
        <f t="shared" si="6"/>
        <v>26413.031671518671</v>
      </c>
      <c r="R11" s="53">
        <f>R154+R136+R118+R100+R64+R82+R46+R31</f>
        <v>21063.943510230332</v>
      </c>
      <c r="S11" s="53">
        <f>SUM(D11:R11)</f>
        <v>346646.00000000006</v>
      </c>
    </row>
    <row r="12" spans="1:19" ht="16.5" customHeight="1" x14ac:dyDescent="0.35">
      <c r="A12" s="53" t="str">
        <f t="shared" si="1"/>
        <v xml:space="preserve"> - herav justering for engangstiltak</v>
      </c>
      <c r="B12" s="53"/>
      <c r="C12" s="53"/>
      <c r="D12" s="53">
        <f>D155+D137+D119+D101+D65+D83+D47+D32+D169</f>
        <v>0</v>
      </c>
      <c r="E12" s="53">
        <f t="shared" ref="E12:R12" si="7">E155+E137+E119+E101+E65+E83+E47+E32+E169</f>
        <v>0</v>
      </c>
      <c r="F12" s="53">
        <f t="shared" si="7"/>
        <v>0</v>
      </c>
      <c r="G12" s="53">
        <f t="shared" si="7"/>
        <v>0</v>
      </c>
      <c r="H12" s="53">
        <f>H155+H137+H119+H101+H65+H83+H47+H32+H169</f>
        <v>0</v>
      </c>
      <c r="I12" s="53">
        <f t="shared" si="7"/>
        <v>0</v>
      </c>
      <c r="J12" s="53">
        <f>J155+J137+J119+J101+J65+J83+J47+J32+J169</f>
        <v>-15120</v>
      </c>
      <c r="K12" s="53">
        <f t="shared" si="7"/>
        <v>0</v>
      </c>
      <c r="L12" s="53">
        <f t="shared" si="7"/>
        <v>0</v>
      </c>
      <c r="M12" s="53">
        <f t="shared" si="7"/>
        <v>0</v>
      </c>
      <c r="N12" s="53">
        <f t="shared" si="7"/>
        <v>0</v>
      </c>
      <c r="O12" s="53">
        <f t="shared" si="7"/>
        <v>0</v>
      </c>
      <c r="P12" s="53">
        <f t="shared" si="7"/>
        <v>0</v>
      </c>
      <c r="Q12" s="53">
        <f t="shared" si="7"/>
        <v>0</v>
      </c>
      <c r="R12" s="53">
        <f t="shared" si="7"/>
        <v>0</v>
      </c>
      <c r="S12" s="53">
        <f>SUM(D12:R12)</f>
        <v>-15120</v>
      </c>
    </row>
    <row r="13" spans="1:19" ht="16.5" customHeight="1" x14ac:dyDescent="0.35">
      <c r="A13" s="53" t="str">
        <f t="shared" si="1"/>
        <v xml:space="preserve"> - herav justering for oppgaveendringer mellom sektorer</v>
      </c>
      <c r="B13" s="53"/>
      <c r="C13" s="53"/>
      <c r="D13" s="53">
        <f t="shared" ref="D13:R16" si="8">D156+D138+D120+D102+D66+D84+D48+D33</f>
        <v>1471.4008448157374</v>
      </c>
      <c r="E13" s="53">
        <f t="shared" si="8"/>
        <v>1247.7037215844705</v>
      </c>
      <c r="F13" s="53">
        <f t="shared" si="8"/>
        <v>777.79246533378534</v>
      </c>
      <c r="G13" s="53">
        <f t="shared" si="8"/>
        <v>623.7886515744899</v>
      </c>
      <c r="H13" s="53">
        <f t="shared" si="8"/>
        <v>744.8134593630914</v>
      </c>
      <c r="I13" s="53">
        <f t="shared" si="8"/>
        <v>254.92967718042709</v>
      </c>
      <c r="J13" s="53">
        <f t="shared" si="8"/>
        <v>332.39500563424582</v>
      </c>
      <c r="K13" s="53">
        <f t="shared" si="8"/>
        <v>466.71200075952953</v>
      </c>
      <c r="L13" s="53">
        <f t="shared" si="8"/>
        <v>791.12274671225202</v>
      </c>
      <c r="M13" s="53">
        <f t="shared" si="8"/>
        <v>684.63968384361362</v>
      </c>
      <c r="N13" s="53">
        <f t="shared" si="8"/>
        <v>1121.5109580046933</v>
      </c>
      <c r="O13" s="53">
        <f t="shared" si="8"/>
        <v>1273.69947251897</v>
      </c>
      <c r="P13" s="53">
        <f t="shared" si="8"/>
        <v>628.30573069543937</v>
      </c>
      <c r="Q13" s="53">
        <f t="shared" si="8"/>
        <v>434.10845049704682</v>
      </c>
      <c r="R13" s="53">
        <f t="shared" si="8"/>
        <v>1147.0771314822082</v>
      </c>
      <c r="S13" s="53">
        <f t="shared" ref="S13:S14" si="9">SUM(D13:R13)</f>
        <v>12000.000000000002</v>
      </c>
    </row>
    <row r="14" spans="1:19" ht="16.5" customHeight="1" x14ac:dyDescent="0.35">
      <c r="A14" s="53" t="str">
        <f t="shared" si="1"/>
        <v xml:space="preserve"> - herav uspesifiserte rammeendringer</v>
      </c>
      <c r="B14" s="53"/>
      <c r="C14" s="53"/>
      <c r="D14" s="53">
        <f>D157+D139+D121+D103+D67+D85+D49+D34</f>
        <v>-12946.162202058276</v>
      </c>
      <c r="E14" s="53">
        <f t="shared" si="8"/>
        <v>-11317.749574802421</v>
      </c>
      <c r="F14" s="53">
        <f t="shared" si="8"/>
        <v>-9197.2673505269286</v>
      </c>
      <c r="G14" s="53">
        <f t="shared" si="8"/>
        <v>-6874.2439615721141</v>
      </c>
      <c r="H14" s="53">
        <f t="shared" si="8"/>
        <v>-10067.786373784107</v>
      </c>
      <c r="I14" s="53">
        <f t="shared" si="8"/>
        <v>-7557.1297111952208</v>
      </c>
      <c r="J14" s="53">
        <f t="shared" si="8"/>
        <v>-10375.598337677486</v>
      </c>
      <c r="K14" s="53">
        <f t="shared" si="8"/>
        <v>-10862.679978293858</v>
      </c>
      <c r="L14" s="53">
        <f t="shared" si="8"/>
        <v>-8490.7363861934991</v>
      </c>
      <c r="M14" s="53">
        <f t="shared" si="8"/>
        <v>-7717.6709054393086</v>
      </c>
      <c r="N14" s="53">
        <f t="shared" si="8"/>
        <v>-9754.832158948866</v>
      </c>
      <c r="O14" s="53">
        <f t="shared" si="8"/>
        <v>-13733.522139998578</v>
      </c>
      <c r="P14" s="53">
        <f t="shared" si="8"/>
        <v>-12253.928458117744</v>
      </c>
      <c r="Q14" s="53">
        <f t="shared" si="8"/>
        <v>-11252.639283778595</v>
      </c>
      <c r="R14" s="53">
        <f t="shared" si="8"/>
        <v>-10646.053177612999</v>
      </c>
      <c r="S14" s="53">
        <f t="shared" si="9"/>
        <v>-153048</v>
      </c>
    </row>
    <row r="15" spans="1:19" ht="16.5" customHeight="1" x14ac:dyDescent="0.35">
      <c r="A15" s="60" t="str">
        <f t="shared" si="1"/>
        <v xml:space="preserve"> - herav spesifiserte rammeendringer</v>
      </c>
      <c r="B15" s="60"/>
      <c r="C15" s="60"/>
      <c r="D15" s="60">
        <f>D158+D140+D122+D104+D68+D86+D50+D35</f>
        <v>72976.516542082609</v>
      </c>
      <c r="E15" s="60">
        <f t="shared" si="8"/>
        <v>58962.793474539525</v>
      </c>
      <c r="F15" s="60">
        <f t="shared" si="8"/>
        <v>43731.552958442815</v>
      </c>
      <c r="G15" s="60">
        <f t="shared" si="8"/>
        <v>43277.228390206379</v>
      </c>
      <c r="H15" s="60">
        <f t="shared" si="8"/>
        <v>32535.694379528417</v>
      </c>
      <c r="I15" s="60">
        <f t="shared" si="8"/>
        <v>22154.525111364008</v>
      </c>
      <c r="J15" s="60">
        <f t="shared" si="8"/>
        <v>34502.31866155201</v>
      </c>
      <c r="K15" s="60">
        <f t="shared" si="8"/>
        <v>42975.726506139894</v>
      </c>
      <c r="L15" s="60">
        <f t="shared" si="8"/>
        <v>61194.619368022228</v>
      </c>
      <c r="M15" s="60">
        <f t="shared" si="8"/>
        <v>36403.071404474111</v>
      </c>
      <c r="N15" s="60">
        <f t="shared" si="8"/>
        <v>51963.784164755183</v>
      </c>
      <c r="O15" s="60">
        <f t="shared" si="8"/>
        <v>70891.534269431926</v>
      </c>
      <c r="P15" s="60">
        <f t="shared" si="8"/>
        <v>41472.019072795782</v>
      </c>
      <c r="Q15" s="60">
        <f t="shared" si="8"/>
        <v>34560.784847469935</v>
      </c>
      <c r="R15" s="60">
        <f t="shared" si="8"/>
        <v>52921.830849195219</v>
      </c>
      <c r="S15" s="60">
        <f>SUM(D15:R15)</f>
        <v>700524</v>
      </c>
    </row>
    <row r="16" spans="1:19" ht="16.5" customHeight="1" x14ac:dyDescent="0.35">
      <c r="A16" s="60" t="str">
        <f>A36</f>
        <v>Vridningseffekter knyttet til endringer i særskilte tildelinger</v>
      </c>
      <c r="B16" s="60"/>
      <c r="C16" s="60"/>
      <c r="D16" s="60">
        <f>D159+D141+D123+D105+D69+D87+D51+D36</f>
        <v>-14035.344016550294</v>
      </c>
      <c r="E16" s="60">
        <f t="shared" si="8"/>
        <v>4902.5039715292096</v>
      </c>
      <c r="F16" s="60">
        <f t="shared" si="8"/>
        <v>11794.615247497168</v>
      </c>
      <c r="G16" s="60">
        <f t="shared" si="8"/>
        <v>4101.8287357696936</v>
      </c>
      <c r="H16" s="60">
        <f t="shared" si="8"/>
        <v>-2464.2584669131429</v>
      </c>
      <c r="I16" s="60">
        <f t="shared" si="8"/>
        <v>3163.1427537023446</v>
      </c>
      <c r="J16" s="60">
        <f>J159+J141+J123+J105+J69+J87+J51+J36</f>
        <v>-4612.2959635619491</v>
      </c>
      <c r="K16" s="60">
        <f t="shared" si="8"/>
        <v>8275.5942431510684</v>
      </c>
      <c r="L16" s="60">
        <f t="shared" si="8"/>
        <v>12185.336662249454</v>
      </c>
      <c r="M16" s="60">
        <f>M159+M141+M123+M105+M69+M87+M51+M36</f>
        <v>-2492.4855286245884</v>
      </c>
      <c r="N16" s="60">
        <f t="shared" si="8"/>
        <v>-5180.6455455226051</v>
      </c>
      <c r="O16" s="60">
        <f t="shared" si="8"/>
        <v>-12604.204533917888</v>
      </c>
      <c r="P16" s="60">
        <f t="shared" si="8"/>
        <v>10027.731576029069</v>
      </c>
      <c r="Q16" s="60">
        <f t="shared" si="8"/>
        <v>660.19144847231655</v>
      </c>
      <c r="R16" s="60">
        <f t="shared" si="8"/>
        <v>-13721.71058334316</v>
      </c>
      <c r="S16" s="60">
        <f>SUM(D16:R16)</f>
        <v>-3.330205800011754E-8</v>
      </c>
    </row>
    <row r="17" spans="1:19" ht="16.5" customHeight="1" x14ac:dyDescent="0.35">
      <c r="A17" s="51" t="str">
        <f>A37</f>
        <v>Kompensasjon for forventet lønns- og prisutvikling</v>
      </c>
      <c r="B17" s="51"/>
      <c r="C17" s="51"/>
      <c r="D17" s="51">
        <f>SUM(D18:D19)</f>
        <v>109518.53493051812</v>
      </c>
      <c r="E17" s="51">
        <f t="shared" ref="E17:R17" si="10">SUM(E18:E19)</f>
        <v>95949.478482406761</v>
      </c>
      <c r="F17" s="51">
        <f t="shared" si="10"/>
        <v>77887.965762472682</v>
      </c>
      <c r="G17" s="51">
        <f t="shared" si="10"/>
        <v>58053.602230502707</v>
      </c>
      <c r="H17" s="51">
        <f t="shared" si="10"/>
        <v>85126.633816593167</v>
      </c>
      <c r="I17" s="51">
        <f t="shared" si="10"/>
        <v>63322.536696336152</v>
      </c>
      <c r="J17" s="51">
        <f t="shared" si="10"/>
        <v>86822.631420004953</v>
      </c>
      <c r="K17" s="51">
        <f t="shared" si="10"/>
        <v>90564.934791919528</v>
      </c>
      <c r="L17" s="51">
        <f t="shared" si="10"/>
        <v>71243.560964892109</v>
      </c>
      <c r="M17" s="51">
        <f t="shared" si="10"/>
        <v>65266.572862628804</v>
      </c>
      <c r="N17" s="51">
        <f t="shared" si="10"/>
        <v>82195.880206102942</v>
      </c>
      <c r="O17" s="51">
        <f t="shared" si="10"/>
        <v>115731.04657161974</v>
      </c>
      <c r="P17" s="51">
        <f t="shared" si="10"/>
        <v>103145.19403021719</v>
      </c>
      <c r="Q17" s="51">
        <f t="shared" si="10"/>
        <v>94323.351678440056</v>
      </c>
      <c r="R17" s="51">
        <f t="shared" si="10"/>
        <v>89964.075555345087</v>
      </c>
      <c r="S17" s="51">
        <f>SUM(S18:S19)</f>
        <v>1289116</v>
      </c>
    </row>
    <row r="18" spans="1:19" ht="16.5" customHeight="1" x14ac:dyDescent="0.35">
      <c r="A18" s="53" t="str">
        <f>A38</f>
        <v xml:space="preserve"> - herav generell lønns- og priskompensasjon</v>
      </c>
      <c r="B18" s="53"/>
      <c r="C18" s="53"/>
      <c r="D18" s="53">
        <f t="shared" ref="D18:R19" si="11">D161+D143+D125+D107+D71+D89+D53+D38</f>
        <v>125628.52032286499</v>
      </c>
      <c r="E18" s="53">
        <f t="shared" si="11"/>
        <v>110067.12390443603</v>
      </c>
      <c r="F18" s="53">
        <f t="shared" si="11"/>
        <v>89545.245466033201</v>
      </c>
      <c r="G18" s="53">
        <f t="shared" si="11"/>
        <v>66734.687651228567</v>
      </c>
      <c r="H18" s="53">
        <f t="shared" si="11"/>
        <v>97967.349278022026</v>
      </c>
      <c r="I18" s="53">
        <f t="shared" si="11"/>
        <v>73208.778230060285</v>
      </c>
      <c r="J18" s="53">
        <f t="shared" si="11"/>
        <v>100416.43310914056</v>
      </c>
      <c r="K18" s="53">
        <f t="shared" si="11"/>
        <v>104709.21504921965</v>
      </c>
      <c r="L18" s="53">
        <f t="shared" si="11"/>
        <v>81944.143261104648</v>
      </c>
      <c r="M18" s="53">
        <f t="shared" si="11"/>
        <v>75005.759023713952</v>
      </c>
      <c r="N18" s="53">
        <f t="shared" si="11"/>
        <v>94305.155764790048</v>
      </c>
      <c r="O18" s="53">
        <f t="shared" si="11"/>
        <v>133036.51236187675</v>
      </c>
      <c r="P18" s="53">
        <f t="shared" si="11"/>
        <v>118999.65739090859</v>
      </c>
      <c r="Q18" s="53">
        <f t="shared" si="11"/>
        <v>109003.6050681929</v>
      </c>
      <c r="R18" s="53">
        <f t="shared" si="11"/>
        <v>103243.8141184078</v>
      </c>
      <c r="S18" s="53">
        <f>SUM(D18:R18)</f>
        <v>1483816</v>
      </c>
    </row>
    <row r="19" spans="1:19" ht="16.5" customHeight="1" x14ac:dyDescent="0.35">
      <c r="A19" s="60" t="str">
        <f>A39</f>
        <v xml:space="preserve"> - herav kompensasjon for endring i løpende pensjonsutgifter</v>
      </c>
      <c r="B19" s="60"/>
      <c r="C19" s="60"/>
      <c r="D19" s="53">
        <f t="shared" si="11"/>
        <v>-16109.985392346873</v>
      </c>
      <c r="E19" s="53">
        <f t="shared" si="11"/>
        <v>-14117.645422029265</v>
      </c>
      <c r="F19" s="53">
        <f t="shared" si="11"/>
        <v>-11657.279703560518</v>
      </c>
      <c r="G19" s="53">
        <f t="shared" si="11"/>
        <v>-8681.0854207258617</v>
      </c>
      <c r="H19" s="53">
        <f t="shared" si="11"/>
        <v>-12840.715461428859</v>
      </c>
      <c r="I19" s="53">
        <f t="shared" si="11"/>
        <v>-9886.2415337241309</v>
      </c>
      <c r="J19" s="53">
        <f t="shared" si="11"/>
        <v>-13593.801689135609</v>
      </c>
      <c r="K19" s="53">
        <f t="shared" si="11"/>
        <v>-14144.280257300123</v>
      </c>
      <c r="L19" s="53">
        <f t="shared" si="11"/>
        <v>-10700.582296212542</v>
      </c>
      <c r="M19" s="53">
        <f t="shared" si="11"/>
        <v>-9739.1861610851465</v>
      </c>
      <c r="N19" s="53">
        <f t="shared" si="11"/>
        <v>-12109.275558687099</v>
      </c>
      <c r="O19" s="53">
        <f t="shared" si="11"/>
        <v>-17305.465790257014</v>
      </c>
      <c r="P19" s="53">
        <f t="shared" si="11"/>
        <v>-15854.463360691405</v>
      </c>
      <c r="Q19" s="53">
        <f t="shared" si="11"/>
        <v>-14680.253389752841</v>
      </c>
      <c r="R19" s="53">
        <f t="shared" si="11"/>
        <v>-13279.738563062712</v>
      </c>
      <c r="S19" s="53">
        <f>SUM(D19:R19)</f>
        <v>-194700</v>
      </c>
    </row>
    <row r="20" spans="1:19" ht="16.5" customHeight="1" thickBot="1" x14ac:dyDescent="0.4">
      <c r="A20" s="153" t="str">
        <f>A40</f>
        <v>Bydelsfordelt budsjett 2024</v>
      </c>
      <c r="B20" s="154"/>
      <c r="C20" s="154"/>
      <c r="D20" s="154">
        <f>D5+SUM(D6:D8)+D9+D17+D16</f>
        <v>2550828.5558673767</v>
      </c>
      <c r="E20" s="154">
        <f>E5+SUM(E6:E8)+E9+E17+E16</f>
        <v>2255798.0947127542</v>
      </c>
      <c r="F20" s="154">
        <f t="shared" ref="F20:Q20" si="12">F5+SUM(F6:F8)+F9+F17+F16</f>
        <v>1834594.8343504851</v>
      </c>
      <c r="G20" s="154">
        <f t="shared" si="12"/>
        <v>1364566.9710188662</v>
      </c>
      <c r="H20" s="154">
        <f t="shared" si="12"/>
        <v>1939132.2559345327</v>
      </c>
      <c r="I20" s="154">
        <f t="shared" si="12"/>
        <v>1462708.2483621594</v>
      </c>
      <c r="J20" s="154">
        <f>J5+SUM(J6:J8)+J9+J17+J16</f>
        <v>1975637.9297842113</v>
      </c>
      <c r="K20" s="154">
        <f t="shared" si="12"/>
        <v>2139069.931307327</v>
      </c>
      <c r="L20" s="154">
        <f t="shared" si="12"/>
        <v>1655350.898213899</v>
      </c>
      <c r="M20" s="154">
        <f t="shared" si="12"/>
        <v>1488207.0494629662</v>
      </c>
      <c r="N20" s="154">
        <f t="shared" si="12"/>
        <v>1872510.8217280433</v>
      </c>
      <c r="O20" s="154">
        <f t="shared" si="12"/>
        <v>2628102.7726250952</v>
      </c>
      <c r="P20" s="154">
        <f t="shared" si="12"/>
        <v>2373471.1342829349</v>
      </c>
      <c r="Q20" s="154">
        <f t="shared" si="12"/>
        <v>2174281.0932116224</v>
      </c>
      <c r="R20" s="154">
        <f>R5+SUM(R6:R8)+R9+R17+R16</f>
        <v>2042435.5578165255</v>
      </c>
      <c r="S20" s="154">
        <f>S5+SUM(S6:S8)+S9+S17+S16</f>
        <v>29756696.148678798</v>
      </c>
    </row>
    <row r="21" spans="1:19" ht="16.5" customHeight="1" x14ac:dyDescent="0.35">
      <c r="A21" s="50"/>
      <c r="B21" s="51"/>
      <c r="C21" s="51"/>
      <c r="D21" s="51"/>
      <c r="E21" s="51"/>
      <c r="F21" s="51"/>
      <c r="G21" s="51"/>
      <c r="H21" s="51"/>
      <c r="I21" s="51"/>
      <c r="J21" s="51"/>
      <c r="K21" s="51"/>
      <c r="L21" s="51"/>
      <c r="M21" s="51"/>
      <c r="N21" s="51"/>
      <c r="O21" s="51"/>
      <c r="P21" s="51"/>
      <c r="Q21" s="51"/>
      <c r="R21" s="51"/>
      <c r="S21" s="51"/>
    </row>
    <row r="22" spans="1:19" ht="16.5" customHeight="1" thickBot="1" x14ac:dyDescent="0.4">
      <c r="A22" s="153" t="s">
        <v>116</v>
      </c>
      <c r="B22" s="153"/>
      <c r="C22" s="153"/>
      <c r="D22" s="154">
        <f>'Tabell 2.1 DOK32024'!D10</f>
        <v>2550829</v>
      </c>
      <c r="E22" s="154">
        <f>'Tabell 2.1 DOK32024'!E10</f>
        <v>2255798</v>
      </c>
      <c r="F22" s="154">
        <f>'Tabell 2.1 DOK32024'!F10</f>
        <v>1834595</v>
      </c>
      <c r="G22" s="154">
        <f>'Tabell 2.1 DOK32024'!G10</f>
        <v>1364567</v>
      </c>
      <c r="H22" s="154">
        <f>'Tabell 2.1 DOK32024'!H10</f>
        <v>1939132</v>
      </c>
      <c r="I22" s="154">
        <f>'Tabell 2.1 DOK32024'!I10</f>
        <v>1462708</v>
      </c>
      <c r="J22" s="154">
        <f>'Tabell 2.1 DOK32024'!J10</f>
        <v>1975638</v>
      </c>
      <c r="K22" s="154">
        <f>'Tabell 2.1 DOK32024'!K10</f>
        <v>2139070</v>
      </c>
      <c r="L22" s="154">
        <f>'Tabell 2.1 DOK32024'!L10</f>
        <v>1655351</v>
      </c>
      <c r="M22" s="154">
        <f>'Tabell 2.1 DOK32024'!M10</f>
        <v>1488207</v>
      </c>
      <c r="N22" s="154">
        <f>'Tabell 2.1 DOK32024'!N10</f>
        <v>1872511</v>
      </c>
      <c r="O22" s="154">
        <f>'Tabell 2.1 DOK32024'!O10</f>
        <v>2628103</v>
      </c>
      <c r="P22" s="154">
        <f>'Tabell 2.1 DOK32024'!P10</f>
        <v>2373471</v>
      </c>
      <c r="Q22" s="154">
        <f>'Tabell 2.1 DOK32024'!Q10</f>
        <v>2174280</v>
      </c>
      <c r="R22" s="154">
        <f>'Tabell 2.1 DOK32024'!R10</f>
        <v>2042436</v>
      </c>
      <c r="S22" s="154">
        <f>'Tabell 2.1 DOK32024'!S10</f>
        <v>29756696</v>
      </c>
    </row>
    <row r="23" spans="1:19" ht="16.5" customHeight="1" thickBot="1" x14ac:dyDescent="0.4">
      <c r="A23" s="52"/>
      <c r="B23" s="52"/>
      <c r="C23" s="52"/>
      <c r="D23" s="52"/>
      <c r="E23" s="52"/>
      <c r="F23" s="52"/>
      <c r="G23" s="52"/>
      <c r="H23" s="52"/>
      <c r="I23" s="52"/>
      <c r="J23" s="52"/>
      <c r="K23" s="52"/>
      <c r="L23" s="52"/>
      <c r="M23" s="52"/>
      <c r="N23" s="52"/>
      <c r="O23" s="52"/>
      <c r="P23" s="52"/>
      <c r="Q23" s="52"/>
      <c r="R23" s="52"/>
      <c r="S23" s="52"/>
    </row>
    <row r="24" spans="1:19" ht="16.5" customHeight="1" x14ac:dyDescent="0.35">
      <c r="A24" s="155" t="str">
        <f>'Tabell 2.1 DOK32024'!A12</f>
        <v>FO1 Administrasjon og fellestjenester</v>
      </c>
      <c r="B24" s="156"/>
      <c r="C24" s="156"/>
      <c r="D24" s="157"/>
      <c r="E24" s="157"/>
      <c r="F24" s="157"/>
      <c r="G24" s="157"/>
      <c r="H24" s="157"/>
      <c r="I24" s="157"/>
      <c r="J24" s="157"/>
      <c r="K24" s="157"/>
      <c r="L24" s="157"/>
      <c r="M24" s="157"/>
      <c r="N24" s="157"/>
      <c r="O24" s="157"/>
      <c r="P24" s="157"/>
      <c r="Q24" s="157"/>
      <c r="R24" s="157"/>
      <c r="S24" s="157"/>
    </row>
    <row r="25" spans="1:19" ht="16.5" customHeight="1" x14ac:dyDescent="0.35">
      <c r="A25" s="59" t="s">
        <v>422</v>
      </c>
      <c r="B25" s="59"/>
      <c r="C25" s="59"/>
      <c r="D25" s="285">
        <v>15049.6320029652</v>
      </c>
      <c r="E25" s="285">
        <v>15418.971304170336</v>
      </c>
      <c r="F25" s="285">
        <v>12892.709679760714</v>
      </c>
      <c r="G25" s="285">
        <v>11949.76626176983</v>
      </c>
      <c r="H25" s="285">
        <v>12679.58107701253</v>
      </c>
      <c r="I25" s="285">
        <v>9493.4506279504694</v>
      </c>
      <c r="J25" s="285">
        <v>11686.786845698545</v>
      </c>
      <c r="K25" s="285">
        <v>11945.113763918916</v>
      </c>
      <c r="L25" s="285">
        <v>9643.2798090044307</v>
      </c>
      <c r="M25" s="285">
        <v>11044.238427765995</v>
      </c>
      <c r="N25" s="285">
        <v>9380.00068303634</v>
      </c>
      <c r="O25" s="285">
        <v>11203.058040487471</v>
      </c>
      <c r="P25" s="285">
        <v>11397.681107182241</v>
      </c>
      <c r="Q25" s="285">
        <v>11612.88888531982</v>
      </c>
      <c r="R25" s="285">
        <v>7831.1279440610542</v>
      </c>
      <c r="S25" s="285">
        <v>173228.28646010387</v>
      </c>
    </row>
    <row r="26" spans="1:19" ht="16.5" customHeight="1" x14ac:dyDescent="0.35">
      <c r="A26" s="53" t="s">
        <v>121</v>
      </c>
      <c r="B26" s="53"/>
      <c r="C26" s="53"/>
      <c r="D26" s="286">
        <v>83.995143380934877</v>
      </c>
      <c r="E26" s="286">
        <v>-52.064136792436585</v>
      </c>
      <c r="F26" s="286">
        <v>-2.9004451325581524</v>
      </c>
      <c r="G26" s="286">
        <v>-6.8891830689921729</v>
      </c>
      <c r="H26" s="286">
        <v>42.566867553109844</v>
      </c>
      <c r="I26" s="286">
        <v>-15.121639636845419</v>
      </c>
      <c r="J26" s="286">
        <v>4.0447622641129568</v>
      </c>
      <c r="K26" s="286">
        <v>-22.726095013518727</v>
      </c>
      <c r="L26" s="286">
        <v>81.54744451182529</v>
      </c>
      <c r="M26" s="286">
        <v>-1.3553607560767316</v>
      </c>
      <c r="N26" s="286">
        <v>10.026256317712742</v>
      </c>
      <c r="O26" s="286">
        <v>-38.107508067350636</v>
      </c>
      <c r="P26" s="286">
        <v>-19.729521914140317</v>
      </c>
      <c r="Q26" s="286">
        <v>-15.207483417074082</v>
      </c>
      <c r="R26" s="286">
        <v>-48.079100228705727</v>
      </c>
      <c r="S26" s="286">
        <v>0</v>
      </c>
    </row>
    <row r="27" spans="1:19" ht="16.5" customHeight="1" x14ac:dyDescent="0.35">
      <c r="A27" s="53" t="s">
        <v>122</v>
      </c>
      <c r="B27" s="53"/>
      <c r="C27" s="53"/>
      <c r="D27" s="286">
        <v>0</v>
      </c>
      <c r="E27" s="286">
        <v>0</v>
      </c>
      <c r="F27" s="286">
        <v>0</v>
      </c>
      <c r="G27" s="286">
        <v>0</v>
      </c>
      <c r="H27" s="286">
        <v>0</v>
      </c>
      <c r="I27" s="286">
        <v>0</v>
      </c>
      <c r="J27" s="286">
        <v>0</v>
      </c>
      <c r="K27" s="286">
        <v>0</v>
      </c>
      <c r="L27" s="286">
        <v>0</v>
      </c>
      <c r="M27" s="286">
        <v>0</v>
      </c>
      <c r="N27" s="286">
        <v>0</v>
      </c>
      <c r="O27" s="286">
        <v>0</v>
      </c>
      <c r="P27" s="286">
        <v>0</v>
      </c>
      <c r="Q27" s="286">
        <v>0</v>
      </c>
      <c r="R27" s="286">
        <v>0</v>
      </c>
      <c r="S27" s="286">
        <v>0</v>
      </c>
    </row>
    <row r="28" spans="1:19" ht="16.5" customHeight="1" x14ac:dyDescent="0.35">
      <c r="A28" s="60" t="s">
        <v>123</v>
      </c>
      <c r="B28" s="60"/>
      <c r="C28" s="60"/>
      <c r="D28" s="287">
        <v>0</v>
      </c>
      <c r="E28" s="287">
        <v>0</v>
      </c>
      <c r="F28" s="287">
        <v>0</v>
      </c>
      <c r="G28" s="287">
        <v>0</v>
      </c>
      <c r="H28" s="287">
        <v>0</v>
      </c>
      <c r="I28" s="287">
        <v>0</v>
      </c>
      <c r="J28" s="287">
        <v>0</v>
      </c>
      <c r="K28" s="287">
        <v>0</v>
      </c>
      <c r="L28" s="287">
        <v>0</v>
      </c>
      <c r="M28" s="287">
        <v>0</v>
      </c>
      <c r="N28" s="287">
        <v>0</v>
      </c>
      <c r="O28" s="287">
        <v>0</v>
      </c>
      <c r="P28" s="287">
        <v>0</v>
      </c>
      <c r="Q28" s="287">
        <v>0</v>
      </c>
      <c r="R28" s="287">
        <v>0</v>
      </c>
      <c r="S28" s="287">
        <v>0</v>
      </c>
    </row>
    <row r="29" spans="1:19" ht="16.5" customHeight="1" x14ac:dyDescent="0.35">
      <c r="A29" s="51" t="s">
        <v>124</v>
      </c>
      <c r="B29" s="51"/>
      <c r="C29" s="51"/>
      <c r="D29" s="51">
        <f>SUM(D30:D35)</f>
        <v>-4156.1085555089367</v>
      </c>
      <c r="E29" s="51">
        <f t="shared" ref="E29:S29" si="13">SUM(E30:E35)</f>
        <v>-4250.1271153628486</v>
      </c>
      <c r="F29" s="51">
        <f t="shared" si="13"/>
        <v>-3589.5942879591703</v>
      </c>
      <c r="G29" s="51">
        <f t="shared" si="13"/>
        <v>-3364.0641685205546</v>
      </c>
      <c r="H29" s="51">
        <f t="shared" si="13"/>
        <v>-4097.3707939774858</v>
      </c>
      <c r="I29" s="51">
        <f t="shared" si="13"/>
        <v>-3141.3565129477356</v>
      </c>
      <c r="J29" s="51">
        <f t="shared" si="13"/>
        <v>-3789.5696669912468</v>
      </c>
      <c r="K29" s="51">
        <f t="shared" si="13"/>
        <v>-3880.6513387685868</v>
      </c>
      <c r="L29" s="51">
        <f t="shared" si="13"/>
        <v>-3184.9139958496294</v>
      </c>
      <c r="M29" s="51">
        <f t="shared" si="13"/>
        <v>-2858.4235811033841</v>
      </c>
      <c r="N29" s="51">
        <f t="shared" si="13"/>
        <v>-3085.7082051072252</v>
      </c>
      <c r="O29" s="51">
        <f t="shared" si="13"/>
        <v>-3696.6953492450884</v>
      </c>
      <c r="P29" s="51">
        <f t="shared" si="13"/>
        <v>-3760.6584830686229</v>
      </c>
      <c r="Q29" s="51">
        <f t="shared" si="13"/>
        <v>-3829.5799993590981</v>
      </c>
      <c r="R29" s="51">
        <f t="shared" si="13"/>
        <v>-3293.4262890684467</v>
      </c>
      <c r="S29" s="51">
        <f t="shared" si="13"/>
        <v>-53978.248342838058</v>
      </c>
    </row>
    <row r="30" spans="1:19" ht="16.5" customHeight="1" x14ac:dyDescent="0.35">
      <c r="A30" s="53" t="s">
        <v>125</v>
      </c>
      <c r="B30" s="53"/>
      <c r="C30" s="53"/>
      <c r="D30" s="53">
        <f>$S30*'Tabell 3.1 DOK32024'!D$7/100</f>
        <v>0</v>
      </c>
      <c r="E30" s="53">
        <f>$S30*'Tabell 3.1 DOK32024'!E$7/100</f>
        <v>0</v>
      </c>
      <c r="F30" s="53">
        <f>$S30*'Tabell 3.1 DOK32024'!F$7/100</f>
        <v>0</v>
      </c>
      <c r="G30" s="53">
        <f>$S30*'Tabell 3.1 DOK32024'!G$7/100</f>
        <v>0</v>
      </c>
      <c r="H30" s="53">
        <f>$S30*'Tabell 3.1 DOK32024'!H$7/100</f>
        <v>0</v>
      </c>
      <c r="I30" s="53">
        <f>$S30*'Tabell 3.1 DOK32024'!I$7/100</f>
        <v>0</v>
      </c>
      <c r="J30" s="53">
        <f>$S30*'Tabell 3.1 DOK32024'!J$7/100</f>
        <v>0</v>
      </c>
      <c r="K30" s="53">
        <f>$S30*'Tabell 3.1 DOK32024'!K$7/100</f>
        <v>0</v>
      </c>
      <c r="L30" s="53">
        <f>$S30*'Tabell 3.1 DOK32024'!L$7/100</f>
        <v>0</v>
      </c>
      <c r="M30" s="53">
        <f>$S30*'Tabell 3.1 DOK32024'!M$7/100</f>
        <v>0</v>
      </c>
      <c r="N30" s="53">
        <f>$S30*'Tabell 3.1 DOK32024'!N$7/100</f>
        <v>0</v>
      </c>
      <c r="O30" s="53">
        <f>$S30*'Tabell 3.1 DOK32024'!O$7/100</f>
        <v>0</v>
      </c>
      <c r="P30" s="53">
        <f>$S30*'Tabell 3.1 DOK32024'!P$7/100</f>
        <v>0</v>
      </c>
      <c r="Q30" s="53">
        <f>$S30*'Tabell 3.1 DOK32024'!Q$7/100</f>
        <v>0</v>
      </c>
      <c r="R30" s="53">
        <f>$S30*'Tabell 3.1 DOK32024'!R$7/100</f>
        <v>0</v>
      </c>
      <c r="S30" s="53">
        <v>0</v>
      </c>
    </row>
    <row r="31" spans="1:19" ht="16.5" customHeight="1" x14ac:dyDescent="0.35">
      <c r="A31" s="53" t="s">
        <v>126</v>
      </c>
      <c r="B31" s="53"/>
      <c r="C31" s="53"/>
      <c r="D31" s="53">
        <f>$S31*'Tabell 3.1 DOK32024'!D$7/100</f>
        <v>-4659.2582149413447</v>
      </c>
      <c r="E31" s="53">
        <f>$S31*'Tabell 3.1 DOK32024'!E$7/100</f>
        <v>-4764.6589140582273</v>
      </c>
      <c r="F31" s="53">
        <f>$S31*'Tabell 3.1 DOK32024'!F$7/100</f>
        <v>-4024.160209268704</v>
      </c>
      <c r="G31" s="53">
        <f>$S31*'Tabell 3.1 DOK32024'!G$7/100</f>
        <v>-3771.3268081011065</v>
      </c>
      <c r="H31" s="53">
        <f>$S31*'Tabell 3.1 DOK32024'!H$7/100</f>
        <v>-4593.4095023084856</v>
      </c>
      <c r="I31" s="53">
        <f>$S31*'Tabell 3.1 DOK32024'!I$7/100</f>
        <v>-3521.6575658522315</v>
      </c>
      <c r="J31" s="53">
        <f>$S31*'Tabell 3.1 DOK32024'!J$7/100</f>
        <v>-4248.3451445505771</v>
      </c>
      <c r="K31" s="53">
        <f>$S31*'Tabell 3.1 DOK32024'!K$7/100</f>
        <v>-4350.4534080358162</v>
      </c>
      <c r="L31" s="53">
        <f>$S31*'Tabell 3.1 DOK32024'!L$7/100</f>
        <v>-3570.4882345708843</v>
      </c>
      <c r="M31" s="53">
        <f>$S31*'Tabell 3.1 DOK32024'!M$7/100</f>
        <v>-3204.472013702522</v>
      </c>
      <c r="N31" s="53">
        <f>$S31*'Tabell 3.1 DOK32024'!N$7/100</f>
        <v>-3459.2723244682434</v>
      </c>
      <c r="O31" s="53">
        <f>$S31*'Tabell 3.1 DOK32024'!O$7/100</f>
        <v>-4144.2272125629052</v>
      </c>
      <c r="P31" s="53">
        <f>$S31*'Tabell 3.1 DOK32024'!P$7/100</f>
        <v>-4215.933895085831</v>
      </c>
      <c r="Q31" s="53">
        <f>$S31*'Tabell 3.1 DOK32024'!Q$7/100</f>
        <v>-4293.199235168674</v>
      </c>
      <c r="R31" s="53">
        <f>$S31*'Tabell 3.1 DOK32024'!R$7/100</f>
        <v>-3692.1373173244474</v>
      </c>
      <c r="S31" s="53">
        <v>-60513</v>
      </c>
    </row>
    <row r="32" spans="1:19" ht="16.5" customHeight="1" x14ac:dyDescent="0.35">
      <c r="A32" s="53" t="s">
        <v>128</v>
      </c>
      <c r="B32" s="53"/>
      <c r="C32" s="53"/>
      <c r="D32" s="53">
        <f>$S32*'Tabell 3.1 DOK32024'!D$7/100</f>
        <v>0</v>
      </c>
      <c r="E32" s="53">
        <f>$S32*'Tabell 3.1 DOK32024'!E$7/100</f>
        <v>0</v>
      </c>
      <c r="F32" s="53">
        <f>$S32*'Tabell 3.1 DOK32024'!F$7/100</f>
        <v>0</v>
      </c>
      <c r="G32" s="53">
        <f>$S32*'Tabell 3.1 DOK32024'!G$7/100</f>
        <v>0</v>
      </c>
      <c r="H32" s="53">
        <f>$S32*'Tabell 3.1 DOK32024'!H$7/100</f>
        <v>0</v>
      </c>
      <c r="I32" s="53">
        <f>$S32*'Tabell 3.1 DOK32024'!I$7/100</f>
        <v>0</v>
      </c>
      <c r="J32" s="53">
        <f>$S32*'Tabell 3.1 DOK32024'!J$7/100</f>
        <v>0</v>
      </c>
      <c r="K32" s="53">
        <f>$S32*'Tabell 3.1 DOK32024'!K$7/100</f>
        <v>0</v>
      </c>
      <c r="L32" s="53">
        <f>$S32*'Tabell 3.1 DOK32024'!L$7/100</f>
        <v>0</v>
      </c>
      <c r="M32" s="53">
        <f>$S32*'Tabell 3.1 DOK32024'!M$7/100</f>
        <v>0</v>
      </c>
      <c r="N32" s="53">
        <f>$S32*'Tabell 3.1 DOK32024'!N$7/100</f>
        <v>0</v>
      </c>
      <c r="O32" s="53">
        <f>$S32*'Tabell 3.1 DOK32024'!O$7/100</f>
        <v>0</v>
      </c>
      <c r="P32" s="53">
        <f>$S32*'Tabell 3.1 DOK32024'!P$7/100</f>
        <v>0</v>
      </c>
      <c r="Q32" s="53">
        <f>$S32*'Tabell 3.1 DOK32024'!Q$7/100</f>
        <v>0</v>
      </c>
      <c r="R32" s="53">
        <f>$S32*'Tabell 3.1 DOK32024'!R$7/100</f>
        <v>0</v>
      </c>
      <c r="S32" s="53">
        <v>0</v>
      </c>
    </row>
    <row r="33" spans="1:21" ht="16.5" customHeight="1" x14ac:dyDescent="0.35">
      <c r="A33" s="53" t="s">
        <v>129</v>
      </c>
      <c r="B33" s="53"/>
      <c r="C33" s="53"/>
      <c r="D33" s="53">
        <f>$S33*'Tabell 3.1 DOK32024'!D$7/100</f>
        <v>0</v>
      </c>
      <c r="E33" s="53">
        <f>$S33*'Tabell 3.1 DOK32024'!E$7/100</f>
        <v>0</v>
      </c>
      <c r="F33" s="53">
        <f>$S33*'Tabell 3.1 DOK32024'!F$7/100</f>
        <v>0</v>
      </c>
      <c r="G33" s="53">
        <f>$S33*'Tabell 3.1 DOK32024'!G$7/100</f>
        <v>0</v>
      </c>
      <c r="H33" s="53">
        <f>$S33*'Tabell 3.1 DOK32024'!H$7/100</f>
        <v>0</v>
      </c>
      <c r="I33" s="53">
        <f>$S33*'Tabell 3.1 DOK32024'!I$7/100</f>
        <v>0</v>
      </c>
      <c r="J33" s="53">
        <f>$S33*'Tabell 3.1 DOK32024'!J$7/100</f>
        <v>0</v>
      </c>
      <c r="K33" s="53">
        <f>$S33*'Tabell 3.1 DOK32024'!K$7/100</f>
        <v>0</v>
      </c>
      <c r="L33" s="53">
        <f>$S33*'Tabell 3.1 DOK32024'!L$7/100</f>
        <v>0</v>
      </c>
      <c r="M33" s="53">
        <f>$S33*'Tabell 3.1 DOK32024'!M$7/100</f>
        <v>0</v>
      </c>
      <c r="N33" s="53">
        <f>$S33*'Tabell 3.1 DOK32024'!N$7/100</f>
        <v>0</v>
      </c>
      <c r="O33" s="53">
        <f>$S33*'Tabell 3.1 DOK32024'!O$7/100</f>
        <v>0</v>
      </c>
      <c r="P33" s="53">
        <f>$S33*'Tabell 3.1 DOK32024'!P$7/100</f>
        <v>0</v>
      </c>
      <c r="Q33" s="53">
        <f>$S33*'Tabell 3.1 DOK32024'!Q$7/100</f>
        <v>0</v>
      </c>
      <c r="R33" s="53">
        <f>$S33*'Tabell 3.1 DOK32024'!R$7/100</f>
        <v>0</v>
      </c>
      <c r="S33" s="53">
        <v>0</v>
      </c>
    </row>
    <row r="34" spans="1:21" ht="16.5" customHeight="1" x14ac:dyDescent="0.35">
      <c r="A34" s="53" t="s">
        <v>130</v>
      </c>
      <c r="B34" s="53"/>
      <c r="C34" s="53"/>
      <c r="D34" s="53">
        <f>$S34*'Tabell 3.1 DOK32024'!D$7/100</f>
        <v>-74.320249712074244</v>
      </c>
      <c r="E34" s="53">
        <f>$S34*'Tabell 3.1 DOK32024'!E$7/100</f>
        <v>-76.001505808393119</v>
      </c>
      <c r="F34" s="53">
        <f>$S34*'Tabell 3.1 DOK32024'!F$7/100</f>
        <v>-64.189743911415334</v>
      </c>
      <c r="G34" s="53">
        <f>$S34*'Tabell 3.1 DOK32024'!G$7/100</f>
        <v>-60.156775433714117</v>
      </c>
      <c r="H34" s="53">
        <f>$S34*'Tabell 3.1 DOK32024'!H$7/100</f>
        <v>-73.269890933846639</v>
      </c>
      <c r="I34" s="53">
        <f>$S34*'Tabell 3.1 DOK32024'!I$7/100</f>
        <v>-56.174278741460213</v>
      </c>
      <c r="J34" s="53">
        <f>$S34*'Tabell 3.1 DOK32024'!J$7/100</f>
        <v>-67.765738115472061</v>
      </c>
      <c r="K34" s="53">
        <f>$S34*'Tabell 3.1 DOK32024'!K$7/100</f>
        <v>-69.394476272879558</v>
      </c>
      <c r="L34" s="53">
        <f>$S34*'Tabell 3.1 DOK32024'!L$7/100</f>
        <v>-56.953181160119904</v>
      </c>
      <c r="M34" s="53">
        <f>$S34*'Tabell 3.1 DOK32024'!M$7/100</f>
        <v>-51.114823275945646</v>
      </c>
      <c r="N34" s="53">
        <f>$S34*'Tabell 3.1 DOK32024'!N$7/100</f>
        <v>-55.17916610676275</v>
      </c>
      <c r="O34" s="53">
        <f>$S34*'Tabell 3.1 DOK32024'!O$7/100</f>
        <v>-66.104943553793987</v>
      </c>
      <c r="P34" s="53">
        <f>$S34*'Tabell 3.1 DOK32024'!P$7/100</f>
        <v>-67.248743340214574</v>
      </c>
      <c r="Q34" s="53">
        <f>$S34*'Tabell 3.1 DOK32024'!Q$7/100</f>
        <v>-68.481209776745288</v>
      </c>
      <c r="R34" s="53">
        <f>$S34*'Tabell 3.1 DOK32024'!R$7/100</f>
        <v>-58.893616695222221</v>
      </c>
      <c r="S34" s="53">
        <v>-965.24834283805967</v>
      </c>
    </row>
    <row r="35" spans="1:21" ht="16.5" customHeight="1" x14ac:dyDescent="0.35">
      <c r="A35" s="60" t="s">
        <v>131</v>
      </c>
      <c r="B35" s="60"/>
      <c r="C35" s="60"/>
      <c r="D35" s="60">
        <f>$S35*'Tabell 3.1 DOK32024'!D$7/100</f>
        <v>577.46990914448281</v>
      </c>
      <c r="E35" s="60">
        <f>$S35*'Tabell 3.1 DOK32024'!E$7/100</f>
        <v>590.53330450377121</v>
      </c>
      <c r="F35" s="60">
        <f>$S35*'Tabell 3.1 DOK32024'!F$7/100</f>
        <v>498.75566522094891</v>
      </c>
      <c r="G35" s="60">
        <f>$S35*'Tabell 3.1 DOK32024'!G$7/100</f>
        <v>467.41941501426635</v>
      </c>
      <c r="H35" s="60">
        <f>$S35*'Tabell 3.1 DOK32024'!H$7/100</f>
        <v>569.30859926484629</v>
      </c>
      <c r="I35" s="60">
        <f>$S35*'Tabell 3.1 DOK32024'!I$7/100</f>
        <v>436.47533164595603</v>
      </c>
      <c r="J35" s="60">
        <f>$S35*'Tabell 3.1 DOK32024'!J$7/100</f>
        <v>526.54121567480252</v>
      </c>
      <c r="K35" s="60">
        <f>$S35*'Tabell 3.1 DOK32024'!K$7/100</f>
        <v>539.19654554010913</v>
      </c>
      <c r="L35" s="60">
        <f>$S35*'Tabell 3.1 DOK32024'!L$7/100</f>
        <v>442.52741988137478</v>
      </c>
      <c r="M35" s="60">
        <f>$S35*'Tabell 3.1 DOK32024'!M$7/100</f>
        <v>397.16325587508322</v>
      </c>
      <c r="N35" s="60">
        <f>$S35*'Tabell 3.1 DOK32024'!N$7/100</f>
        <v>428.74328546778088</v>
      </c>
      <c r="O35" s="60">
        <f>$S35*'Tabell 3.1 DOK32024'!O$7/100</f>
        <v>513.63680687161093</v>
      </c>
      <c r="P35" s="60">
        <f>$S35*'Tabell 3.1 DOK32024'!P$7/100</f>
        <v>522.52415535742296</v>
      </c>
      <c r="Q35" s="60">
        <f>$S35*'Tabell 3.1 DOK32024'!Q$7/100</f>
        <v>532.10044558632126</v>
      </c>
      <c r="R35" s="60">
        <f>$S35*'Tabell 3.1 DOK32024'!R$7/100</f>
        <v>457.60464495122295</v>
      </c>
      <c r="S35" s="60">
        <v>7500</v>
      </c>
    </row>
    <row r="36" spans="1:21" ht="16.5" customHeight="1" x14ac:dyDescent="0.35">
      <c r="A36" s="60" t="s">
        <v>132</v>
      </c>
      <c r="B36" s="60"/>
      <c r="C36" s="60"/>
      <c r="D36" s="60">
        <f>'Tabell 2.1 DOK32024'!D13+'Tabell 2.1 DOK32024'!D14-SUM(D25:D29)</f>
        <v>18.134978360369132</v>
      </c>
      <c r="E36" s="60">
        <f>'Tabell 2.1 DOK32024'!E13+'Tabell 2.1 DOK32024'!E14-SUM(E25:E29)</f>
        <v>0.77784540358879894</v>
      </c>
      <c r="F36" s="60">
        <f>'Tabell 2.1 DOK32024'!F13+'Tabell 2.1 DOK32024'!F14-SUM(F25:F29)</f>
        <v>77.670270777009137</v>
      </c>
      <c r="G36" s="60">
        <f>'Tabell 2.1 DOK32024'!G13+'Tabell 2.1 DOK32024'!G14-SUM(G25:G29)</f>
        <v>97.508699650610652</v>
      </c>
      <c r="H36" s="60">
        <f>'Tabell 2.1 DOK32024'!H13+'Tabell 2.1 DOK32024'!H14-SUM(H25:H29)</f>
        <v>-106.27070733803339</v>
      </c>
      <c r="I36" s="60">
        <f>'Tabell 2.1 DOK32024'!I13+'Tabell 2.1 DOK32024'!I14-SUM(I25:I29)</f>
        <v>25.886103031800303</v>
      </c>
      <c r="J36" s="60">
        <f>'Tabell 2.1 DOK32024'!J13+'Tabell 2.1 DOK32024'!J14-SUM(J25:J29)</f>
        <v>-71.994008367976676</v>
      </c>
      <c r="K36" s="60">
        <f>'Tabell 2.1 DOK32024'!K13+'Tabell 2.1 DOK32024'!K14-SUM(K25:K29)</f>
        <v>-79.871425609673679</v>
      </c>
      <c r="L36" s="60">
        <f>'Tabell 2.1 DOK32024'!L13+'Tabell 2.1 DOK32024'!L14-SUM(L25:L29)</f>
        <v>25.659618024556949</v>
      </c>
      <c r="M36" s="60">
        <f>'Tabell 2.1 DOK32024'!M13+'Tabell 2.1 DOK32024'!M14-SUM(M25:M29)</f>
        <v>199.10079360923464</v>
      </c>
      <c r="N36" s="60">
        <f>'Tabell 2.1 DOK32024'!N13+'Tabell 2.1 DOK32024'!N14-SUM(N25:N29)</f>
        <v>38.975781321428258</v>
      </c>
      <c r="O36" s="60">
        <f>'Tabell 2.1 DOK32024'!O13+'Tabell 2.1 DOK32024'!O14-SUM(O25:O29)</f>
        <v>-62.823777637850981</v>
      </c>
      <c r="P36" s="60">
        <f>'Tabell 2.1 DOK32024'!P13+'Tabell 2.1 DOK32024'!P14-SUM(P25:P29)</f>
        <v>-72.271612107838337</v>
      </c>
      <c r="Q36" s="60">
        <f>'Tabell 2.1 DOK32024'!Q13+'Tabell 2.1 DOK32024'!Q14-SUM(Q25:Q29)</f>
        <v>-82.529356226659729</v>
      </c>
      <c r="R36" s="60">
        <f>'Tabell 2.1 DOK32024'!R13+'Tabell 2.1 DOK32024'!R14-SUM(R25:R29)</f>
        <v>-7.9532028905841798</v>
      </c>
      <c r="S36" s="60">
        <f>SUM(D36:R36)</f>
        <v>-1.9099388737231493E-11</v>
      </c>
      <c r="U36" s="29"/>
    </row>
    <row r="37" spans="1:21" ht="16.5" customHeight="1" x14ac:dyDescent="0.35">
      <c r="A37" s="51" t="s">
        <v>20</v>
      </c>
      <c r="B37" s="51"/>
      <c r="C37" s="51"/>
      <c r="D37" s="51">
        <f>SUM(D38:D39)</f>
        <v>349.90002835943534</v>
      </c>
      <c r="E37" s="51">
        <f t="shared" ref="E37:R37" si="14">SUM(E38:E39)</f>
        <v>357.81538868263777</v>
      </c>
      <c r="F37" s="51">
        <f t="shared" si="14"/>
        <v>302.20556715029738</v>
      </c>
      <c r="G37" s="51">
        <f t="shared" si="14"/>
        <v>283.21833567317935</v>
      </c>
      <c r="H37" s="51">
        <f t="shared" si="14"/>
        <v>344.95493509463552</v>
      </c>
      <c r="I37" s="51">
        <f t="shared" si="14"/>
        <v>264.46872556073356</v>
      </c>
      <c r="J37" s="51">
        <f t="shared" si="14"/>
        <v>319.04136194727511</v>
      </c>
      <c r="K37" s="51">
        <f t="shared" si="14"/>
        <v>326.70946760723746</v>
      </c>
      <c r="L37" s="51">
        <f t="shared" si="14"/>
        <v>268.13580121553969</v>
      </c>
      <c r="M37" s="51">
        <f t="shared" si="14"/>
        <v>240.64878930210665</v>
      </c>
      <c r="N37" s="51">
        <f t="shared" si="14"/>
        <v>259.78373135726406</v>
      </c>
      <c r="O37" s="51">
        <f t="shared" si="14"/>
        <v>311.22233460975053</v>
      </c>
      <c r="P37" s="51">
        <f t="shared" si="14"/>
        <v>316.60734850914628</v>
      </c>
      <c r="Q37" s="51">
        <f t="shared" si="14"/>
        <v>322.40980534647963</v>
      </c>
      <c r="R37" s="51">
        <f t="shared" si="14"/>
        <v>277.27137935732907</v>
      </c>
      <c r="S37" s="51">
        <f>SUM(S38:S39)</f>
        <v>4544.3929997730474</v>
      </c>
      <c r="U37" s="29"/>
    </row>
    <row r="38" spans="1:21" ht="16.5" customHeight="1" x14ac:dyDescent="0.35">
      <c r="A38" s="53" t="s">
        <v>133</v>
      </c>
      <c r="B38" s="53"/>
      <c r="C38" s="53"/>
      <c r="D38" s="53">
        <f>$S38*'Tabell 3.1 DOK32024'!D$7/100</f>
        <v>417.50469387151605</v>
      </c>
      <c r="E38" s="53">
        <f>$S38*'Tabell 3.1 DOK32024'!E$7/100</f>
        <v>426.94939184457996</v>
      </c>
      <c r="F38" s="53">
        <f>$S38*'Tabell 3.1 DOK32024'!F$7/100</f>
        <v>360.59512024315171</v>
      </c>
      <c r="G38" s="53">
        <f>$S38*'Tabell 3.1 DOK32024'!G$7/100</f>
        <v>337.93933966922594</v>
      </c>
      <c r="H38" s="53">
        <f>$S38*'Tabell 3.1 DOK32024'!H$7/100</f>
        <v>411.60415233864859</v>
      </c>
      <c r="I38" s="53">
        <f>$S38*'Tabell 3.1 DOK32024'!I$7/100</f>
        <v>315.56709161051594</v>
      </c>
      <c r="J38" s="53">
        <f>$S38*'Tabell 3.1 DOK32024'!J$7/100</f>
        <v>380.68378209823243</v>
      </c>
      <c r="K38" s="53">
        <f>$S38*'Tabell 3.1 DOK32024'!K$7/100</f>
        <v>389.83345299465293</v>
      </c>
      <c r="L38" s="53">
        <f>$S38*'Tabell 3.1 DOK32024'!L$7/100</f>
        <v>319.94268799398003</v>
      </c>
      <c r="M38" s="53">
        <f>$S38*'Tabell 3.1 DOK32024'!M$7/100</f>
        <v>287.14487272037883</v>
      </c>
      <c r="N38" s="53">
        <f>$S38*'Tabell 3.1 DOK32024'!N$7/100</f>
        <v>309.97690323619537</v>
      </c>
      <c r="O38" s="53">
        <f>$S38*'Tabell 3.1 DOK32024'!O$7/100</f>
        <v>371.35402973944508</v>
      </c>
      <c r="P38" s="53">
        <f>$S38*'Tabell 3.1 DOK32024'!P$7/100</f>
        <v>377.77948957750931</v>
      </c>
      <c r="Q38" s="53">
        <f>$S38*'Tabell 3.1 DOK32024'!Q$7/100</f>
        <v>384.7030470774389</v>
      </c>
      <c r="R38" s="53">
        <f>$S38*'Tabell 3.1 DOK32024'!R$7/100</f>
        <v>330.84336374788137</v>
      </c>
      <c r="S38" s="53">
        <v>5422.4214187633524</v>
      </c>
    </row>
    <row r="39" spans="1:21" ht="16.5" customHeight="1" x14ac:dyDescent="0.35">
      <c r="A39" s="60" t="s">
        <v>423</v>
      </c>
      <c r="B39" s="60"/>
      <c r="C39" s="60"/>
      <c r="D39" s="60">
        <f>$S39*'Tabell 3.1 DOK32024'!D$7/100</f>
        <v>-67.6046655120807</v>
      </c>
      <c r="E39" s="60">
        <f>$S39*'Tabell 3.1 DOK32024'!E$7/100</f>
        <v>-69.134003161942204</v>
      </c>
      <c r="F39" s="60">
        <f>$S39*'Tabell 3.1 DOK32024'!F$7/100</f>
        <v>-58.389553092854349</v>
      </c>
      <c r="G39" s="60">
        <f>$S39*'Tabell 3.1 DOK32024'!G$7/100</f>
        <v>-54.721003996046605</v>
      </c>
      <c r="H39" s="60">
        <f>$S39*'Tabell 3.1 DOK32024'!H$7/100</f>
        <v>-66.649217244013073</v>
      </c>
      <c r="I39" s="60">
        <f>$S39*'Tabell 3.1 DOK32024'!I$7/100</f>
        <v>-51.098366049782371</v>
      </c>
      <c r="J39" s="60">
        <f>$S39*'Tabell 3.1 DOK32024'!J$7/100</f>
        <v>-61.642420150957342</v>
      </c>
      <c r="K39" s="60">
        <f>$S39*'Tabell 3.1 DOK32024'!K$7/100</f>
        <v>-63.123985387415459</v>
      </c>
      <c r="L39" s="60">
        <f>$S39*'Tabell 3.1 DOK32024'!L$7/100</f>
        <v>-51.806886778440322</v>
      </c>
      <c r="M39" s="60">
        <f>$S39*'Tabell 3.1 DOK32024'!M$7/100</f>
        <v>-46.496083418272171</v>
      </c>
      <c r="N39" s="60">
        <f>$S39*'Tabell 3.1 DOK32024'!N$7/100</f>
        <v>-50.193171878931281</v>
      </c>
      <c r="O39" s="60">
        <f>$S39*'Tabell 3.1 DOK32024'!O$7/100</f>
        <v>-60.131695129694556</v>
      </c>
      <c r="P39" s="60">
        <f>$S39*'Tabell 3.1 DOK32024'!P$7/100</f>
        <v>-61.172141068363004</v>
      </c>
      <c r="Q39" s="60">
        <f>$S39*'Tabell 3.1 DOK32024'!Q$7/100</f>
        <v>-62.293241730959252</v>
      </c>
      <c r="R39" s="60">
        <f>$S39*'Tabell 3.1 DOK32024'!R$7/100</f>
        <v>-53.571984390552288</v>
      </c>
      <c r="S39" s="60">
        <v>-878.028418990305</v>
      </c>
    </row>
    <row r="40" spans="1:21" ht="16.5" customHeight="1" thickBot="1" x14ac:dyDescent="0.4">
      <c r="A40" s="158" t="s">
        <v>424</v>
      </c>
      <c r="B40" s="159"/>
      <c r="C40" s="159"/>
      <c r="D40" s="160">
        <f>D29+D37+D25+SUM(D26:D28)+D36</f>
        <v>11345.553597557002</v>
      </c>
      <c r="E40" s="160">
        <f t="shared" ref="E40:S40" si="15">E29+E37+E25+SUM(E26:E28)+E36</f>
        <v>11475.373286101278</v>
      </c>
      <c r="F40" s="160">
        <f t="shared" si="15"/>
        <v>9680.090784596292</v>
      </c>
      <c r="G40" s="160">
        <f t="shared" si="15"/>
        <v>8959.5399455040733</v>
      </c>
      <c r="H40" s="160">
        <f t="shared" si="15"/>
        <v>8863.4613783447567</v>
      </c>
      <c r="I40" s="160">
        <f t="shared" si="15"/>
        <v>6627.3273039584219</v>
      </c>
      <c r="J40" s="160">
        <f t="shared" si="15"/>
        <v>8148.3092945507096</v>
      </c>
      <c r="K40" s="160">
        <f t="shared" si="15"/>
        <v>8288.5743721343752</v>
      </c>
      <c r="L40" s="160">
        <f t="shared" si="15"/>
        <v>6833.7086769067237</v>
      </c>
      <c r="M40" s="160">
        <f t="shared" si="15"/>
        <v>8624.209068817876</v>
      </c>
      <c r="N40" s="160">
        <f t="shared" si="15"/>
        <v>6603.07824692552</v>
      </c>
      <c r="O40" s="160">
        <f t="shared" si="15"/>
        <v>7716.6537401469313</v>
      </c>
      <c r="P40" s="160">
        <f t="shared" si="15"/>
        <v>7861.6288386007855</v>
      </c>
      <c r="Q40" s="160">
        <f t="shared" si="15"/>
        <v>8007.9818516634678</v>
      </c>
      <c r="R40" s="160">
        <f t="shared" si="15"/>
        <v>4758.9407312306457</v>
      </c>
      <c r="S40" s="160">
        <f t="shared" si="15"/>
        <v>123794.43111703884</v>
      </c>
    </row>
    <row r="41" spans="1:21" ht="16.5" customHeight="1" thickBot="1" x14ac:dyDescent="0.4">
      <c r="A41" s="53"/>
      <c r="B41" s="53"/>
      <c r="C41" s="53"/>
      <c r="D41" s="53"/>
      <c r="E41" s="53"/>
      <c r="F41" s="53"/>
      <c r="G41" s="53"/>
      <c r="H41" s="53"/>
      <c r="I41" s="53"/>
      <c r="J41" s="53"/>
      <c r="K41" s="53"/>
      <c r="L41" s="53"/>
      <c r="M41" s="53"/>
      <c r="N41" s="53"/>
      <c r="O41" s="53"/>
      <c r="P41" s="53"/>
      <c r="Q41" s="53"/>
      <c r="R41" s="53"/>
      <c r="S41" s="53"/>
    </row>
    <row r="42" spans="1:21" ht="16.5" customHeight="1" x14ac:dyDescent="0.35">
      <c r="A42" s="161" t="str">
        <f>'Tabell 2.1 DOK32024'!A18</f>
        <v>FO2A Barnehager</v>
      </c>
      <c r="B42" s="161"/>
      <c r="C42" s="162"/>
      <c r="D42" s="163"/>
      <c r="E42" s="163"/>
      <c r="F42" s="163"/>
      <c r="G42" s="163"/>
      <c r="H42" s="163"/>
      <c r="I42" s="163"/>
      <c r="J42" s="163"/>
      <c r="K42" s="163"/>
      <c r="L42" s="163"/>
      <c r="M42" s="163"/>
      <c r="N42" s="163"/>
      <c r="O42" s="163"/>
      <c r="P42" s="163"/>
      <c r="Q42" s="163"/>
      <c r="R42" s="163"/>
      <c r="S42" s="163"/>
    </row>
    <row r="43" spans="1:21" ht="16.5" customHeight="1" x14ac:dyDescent="0.35">
      <c r="A43" s="59" t="str">
        <f>A25</f>
        <v>Bydelsfordelt Dok3 2023</v>
      </c>
      <c r="B43" s="59"/>
      <c r="C43" s="59"/>
      <c r="D43" s="285">
        <v>695937.13797515142</v>
      </c>
      <c r="E43" s="285">
        <v>654537.67304316186</v>
      </c>
      <c r="F43" s="285">
        <v>563484.43534678465</v>
      </c>
      <c r="G43" s="285">
        <v>399255.18576247577</v>
      </c>
      <c r="H43" s="285">
        <v>429244.23148869869</v>
      </c>
      <c r="I43" s="285">
        <v>442154.65168399364</v>
      </c>
      <c r="J43" s="285">
        <v>617687.26143903087</v>
      </c>
      <c r="K43" s="285">
        <v>763601.40097815124</v>
      </c>
      <c r="L43" s="285">
        <v>424256.48065648577</v>
      </c>
      <c r="M43" s="285">
        <v>268798.53785889572</v>
      </c>
      <c r="N43" s="285">
        <v>314603.42417377705</v>
      </c>
      <c r="O43" s="285">
        <v>541362.24985865818</v>
      </c>
      <c r="P43" s="285">
        <v>583598.76409811981</v>
      </c>
      <c r="Q43" s="285">
        <v>629359.07468244492</v>
      </c>
      <c r="R43" s="285">
        <v>424818.52350380522</v>
      </c>
      <c r="S43" s="285">
        <v>7752699.0325496346</v>
      </c>
    </row>
    <row r="44" spans="1:21" ht="16.5" customHeight="1" x14ac:dyDescent="0.35">
      <c r="A44" s="51" t="str">
        <f t="shared" ref="A44:A49" si="16">A29</f>
        <v>Reelle endringer</v>
      </c>
      <c r="B44" s="53"/>
      <c r="C44" s="53"/>
      <c r="D44" s="51">
        <f>SUM(D45:D50)</f>
        <v>33265.284136593356</v>
      </c>
      <c r="E44" s="51">
        <f t="shared" ref="E44:R44" si="17">SUM(E45:E50)</f>
        <v>26269.396849273304</v>
      </c>
      <c r="F44" s="51">
        <f t="shared" si="17"/>
        <v>24936.032602552612</v>
      </c>
      <c r="G44" s="51">
        <f t="shared" si="17"/>
        <v>28726.693183606028</v>
      </c>
      <c r="H44" s="51">
        <f t="shared" si="17"/>
        <v>8102.3755509609064</v>
      </c>
      <c r="I44" s="51">
        <f t="shared" si="17"/>
        <v>16605.010249641779</v>
      </c>
      <c r="J44" s="51">
        <f t="shared" si="17"/>
        <v>27700.4529538313</v>
      </c>
      <c r="K44" s="51">
        <f t="shared" si="17"/>
        <v>36375.288364136512</v>
      </c>
      <c r="L44" s="51">
        <f t="shared" si="17"/>
        <v>39082.821107409996</v>
      </c>
      <c r="M44" s="51">
        <f t="shared" si="17"/>
        <v>12362.782329200363</v>
      </c>
      <c r="N44" s="51">
        <f t="shared" si="17"/>
        <v>13813.447118855534</v>
      </c>
      <c r="O44" s="51">
        <f t="shared" si="17"/>
        <v>30079.329826430709</v>
      </c>
      <c r="P44" s="51">
        <f t="shared" si="17"/>
        <v>21367.989829929284</v>
      </c>
      <c r="Q44" s="51">
        <f t="shared" si="17"/>
        <v>23251.943361625032</v>
      </c>
      <c r="R44" s="51">
        <f t="shared" si="17"/>
        <v>16712.203642498582</v>
      </c>
      <c r="S44" s="51">
        <f>SUM(S45:S50)</f>
        <v>358651.05110654526</v>
      </c>
    </row>
    <row r="45" spans="1:21" ht="16.5" customHeight="1" x14ac:dyDescent="0.35">
      <c r="A45" s="53" t="str">
        <f t="shared" si="16"/>
        <v xml:space="preserve"> - herav justering for demografiske forhold</v>
      </c>
      <c r="B45" s="53"/>
      <c r="C45" s="53"/>
      <c r="D45" s="53">
        <f>$S45*'Tabell 3.1 DOK32024'!D$21/100</f>
        <v>0</v>
      </c>
      <c r="E45" s="53">
        <f>$S45*'Tabell 3.1 DOK32024'!E$21/100</f>
        <v>0</v>
      </c>
      <c r="F45" s="53">
        <f>$S45*'Tabell 3.1 DOK32024'!F$21/100</f>
        <v>0</v>
      </c>
      <c r="G45" s="53">
        <f>$S45*'Tabell 3.1 DOK32024'!G$21/100</f>
        <v>0</v>
      </c>
      <c r="H45" s="53">
        <f>$S45*'Tabell 3.1 DOK32024'!H$21/100</f>
        <v>0</v>
      </c>
      <c r="I45" s="53">
        <f>$S45*'Tabell 3.1 DOK32024'!I$21/100</f>
        <v>0</v>
      </c>
      <c r="J45" s="53">
        <f>$S45*'Tabell 3.1 DOK32024'!J$21/100</f>
        <v>0</v>
      </c>
      <c r="K45" s="53">
        <f>$S45*'Tabell 3.1 DOK32024'!K$21/100</f>
        <v>0</v>
      </c>
      <c r="L45" s="53">
        <f>$S45*'Tabell 3.1 DOK32024'!L$21/100</f>
        <v>0</v>
      </c>
      <c r="M45" s="53">
        <f>$S45*'Tabell 3.1 DOK32024'!M$21/100</f>
        <v>0</v>
      </c>
      <c r="N45" s="53">
        <f>$S45*'Tabell 3.1 DOK32024'!N$21/100</f>
        <v>0</v>
      </c>
      <c r="O45" s="53">
        <f>$S45*'Tabell 3.1 DOK32024'!O$21/100</f>
        <v>0</v>
      </c>
      <c r="P45" s="53">
        <f>$S45*'Tabell 3.1 DOK32024'!P$21/100</f>
        <v>0</v>
      </c>
      <c r="Q45" s="53">
        <f>$S45*'Tabell 3.1 DOK32024'!Q$21/100</f>
        <v>0</v>
      </c>
      <c r="R45" s="53">
        <f>$S45*'Tabell 3.1 DOK32024'!R$21/100</f>
        <v>0</v>
      </c>
      <c r="S45" s="28">
        <v>0</v>
      </c>
    </row>
    <row r="46" spans="1:21" ht="16.5" customHeight="1" x14ac:dyDescent="0.35">
      <c r="A46" s="53" t="str">
        <f t="shared" si="16"/>
        <v xml:space="preserve"> - herav justering for andre aktivitetsnøytrale forhold</v>
      </c>
      <c r="B46" s="53"/>
      <c r="C46" s="53"/>
      <c r="D46" s="53">
        <f>$S46*'Tabell 3.1 DOK32024'!D$21/100</f>
        <v>25312.568296275364</v>
      </c>
      <c r="E46" s="53">
        <f>$S46*'Tabell 3.1 DOK32024'!E$21/100</f>
        <v>23836.758167230961</v>
      </c>
      <c r="F46" s="53">
        <f>$S46*'Tabell 3.1 DOK32024'!F$21/100</f>
        <v>20335.897999582186</v>
      </c>
      <c r="G46" s="53">
        <f>$S46*'Tabell 3.1 DOK32024'!G$21/100</f>
        <v>15883.734497507838</v>
      </c>
      <c r="H46" s="53">
        <f>$S46*'Tabell 3.1 DOK32024'!H$21/100</f>
        <v>16079.133534693154</v>
      </c>
      <c r="I46" s="53">
        <f>$S46*'Tabell 3.1 DOK32024'!I$21/100</f>
        <v>16335.505051077429</v>
      </c>
      <c r="J46" s="53">
        <f>$S46*'Tabell 3.1 DOK32024'!J$21/100</f>
        <v>23246.425181824758</v>
      </c>
      <c r="K46" s="53">
        <f>$S46*'Tabell 3.1 DOK32024'!K$21/100</f>
        <v>27152.778251969787</v>
      </c>
      <c r="L46" s="53">
        <f>$S46*'Tabell 3.1 DOK32024'!L$21/100</f>
        <v>15967.907084897535</v>
      </c>
      <c r="M46" s="53">
        <f>$S46*'Tabell 3.1 DOK32024'!M$21/100</f>
        <v>9530.9463737519145</v>
      </c>
      <c r="N46" s="53">
        <f>$S46*'Tabell 3.1 DOK32024'!N$21/100</f>
        <v>10914.881892635829</v>
      </c>
      <c r="O46" s="53">
        <f>$S46*'Tabell 3.1 DOK32024'!O$21/100</f>
        <v>19855.079154519794</v>
      </c>
      <c r="P46" s="53">
        <f>$S46*'Tabell 3.1 DOK32024'!P$21/100</f>
        <v>21185.766943279472</v>
      </c>
      <c r="Q46" s="53">
        <f>$S46*'Tabell 3.1 DOK32024'!Q$21/100</f>
        <v>22881.134327327287</v>
      </c>
      <c r="R46" s="53">
        <f>$S46*'Tabell 3.1 DOK32024'!R$21/100</f>
        <v>15431.483243426694</v>
      </c>
      <c r="S46" s="28">
        <v>283950</v>
      </c>
    </row>
    <row r="47" spans="1:21" ht="16.5" customHeight="1" x14ac:dyDescent="0.35">
      <c r="A47" s="53" t="str">
        <f t="shared" si="16"/>
        <v xml:space="preserve"> - herav justering for engangstiltak</v>
      </c>
      <c r="B47" s="53"/>
      <c r="C47" s="53"/>
      <c r="D47" s="53">
        <f>$S47*'Tabell 3.1 DOK32024'!D$21/100</f>
        <v>0</v>
      </c>
      <c r="E47" s="53">
        <f>$S47*'Tabell 3.1 DOK32024'!E$21/100</f>
        <v>0</v>
      </c>
      <c r="F47" s="53">
        <f>$S47*'Tabell 3.1 DOK32024'!F$21/100</f>
        <v>0</v>
      </c>
      <c r="G47" s="53">
        <f>$S47*'Tabell 3.1 DOK32024'!G$21/100</f>
        <v>0</v>
      </c>
      <c r="H47" s="53">
        <f>$S47*'Tabell 3.1 DOK32024'!H$21/100</f>
        <v>0</v>
      </c>
      <c r="I47" s="53">
        <f>$S47*'Tabell 3.1 DOK32024'!I$21/100</f>
        <v>0</v>
      </c>
      <c r="J47" s="53">
        <f>$S47*'Tabell 3.1 DOK32024'!J$21/100</f>
        <v>0</v>
      </c>
      <c r="K47" s="53">
        <f>$S47*'Tabell 3.1 DOK32024'!K$21/100</f>
        <v>0</v>
      </c>
      <c r="L47" s="53">
        <f>$S47*'Tabell 3.1 DOK32024'!L$21/100</f>
        <v>0</v>
      </c>
      <c r="M47" s="53">
        <f>$S47*'Tabell 3.1 DOK32024'!M$21/100</f>
        <v>0</v>
      </c>
      <c r="N47" s="53">
        <f>$S47*'Tabell 3.1 DOK32024'!N$21/100</f>
        <v>0</v>
      </c>
      <c r="O47" s="53">
        <f>$S47*'Tabell 3.1 DOK32024'!O$21/100</f>
        <v>0</v>
      </c>
      <c r="P47" s="53">
        <f>$S47*'Tabell 3.1 DOK32024'!P$21/100</f>
        <v>0</v>
      </c>
      <c r="Q47" s="53">
        <f>$S47*'Tabell 3.1 DOK32024'!Q$21/100</f>
        <v>0</v>
      </c>
      <c r="R47" s="53">
        <f>$S47*'Tabell 3.1 DOK32024'!R$21/100</f>
        <v>0</v>
      </c>
      <c r="S47" s="28">
        <v>0</v>
      </c>
    </row>
    <row r="48" spans="1:21" ht="16.5" customHeight="1" x14ac:dyDescent="0.35">
      <c r="A48" s="53" t="str">
        <f t="shared" si="16"/>
        <v xml:space="preserve"> - herav justering for oppgaveendringer mellom sektorer</v>
      </c>
      <c r="B48" s="53"/>
      <c r="C48" s="53"/>
      <c r="D48" s="53">
        <f>$S48*'Tabell 3.1 DOK32024'!D$21/100</f>
        <v>0</v>
      </c>
      <c r="E48" s="53">
        <f>$S48*'Tabell 3.1 DOK32024'!E$21/100</f>
        <v>0</v>
      </c>
      <c r="F48" s="53">
        <f>$S48*'Tabell 3.1 DOK32024'!F$21/100</f>
        <v>0</v>
      </c>
      <c r="G48" s="53">
        <f>$S48*'Tabell 3.1 DOK32024'!G$21/100</f>
        <v>0</v>
      </c>
      <c r="H48" s="53">
        <f>$S48*'Tabell 3.1 DOK32024'!H$21/100</f>
        <v>0</v>
      </c>
      <c r="I48" s="53">
        <f>$S48*'Tabell 3.1 DOK32024'!I$21/100</f>
        <v>0</v>
      </c>
      <c r="J48" s="53">
        <f>$S48*'Tabell 3.1 DOK32024'!J$21/100</f>
        <v>0</v>
      </c>
      <c r="K48" s="53">
        <f>$S48*'Tabell 3.1 DOK32024'!K$21/100</f>
        <v>0</v>
      </c>
      <c r="L48" s="53">
        <f>$S48*'Tabell 3.1 DOK32024'!L$21/100</f>
        <v>0</v>
      </c>
      <c r="M48" s="53">
        <f>$S48*'Tabell 3.1 DOK32024'!M$21/100</f>
        <v>0</v>
      </c>
      <c r="N48" s="53">
        <f>$S48*'Tabell 3.1 DOK32024'!N$21/100</f>
        <v>0</v>
      </c>
      <c r="O48" s="53">
        <f>$S48*'Tabell 3.1 DOK32024'!O$21/100</f>
        <v>0</v>
      </c>
      <c r="P48" s="53">
        <f>$S48*'Tabell 3.1 DOK32024'!P$21/100</f>
        <v>0</v>
      </c>
      <c r="Q48" s="53">
        <f>$S48*'Tabell 3.1 DOK32024'!Q$21/100</f>
        <v>0</v>
      </c>
      <c r="R48" s="53">
        <f>$S48*'Tabell 3.1 DOK32024'!R$21/100</f>
        <v>0</v>
      </c>
      <c r="S48" s="28">
        <v>0</v>
      </c>
    </row>
    <row r="49" spans="1:19" ht="16.5" customHeight="1" x14ac:dyDescent="0.35">
      <c r="A49" s="53" t="str">
        <f t="shared" si="16"/>
        <v xml:space="preserve"> - herav uspesifiserte rammeendringer</v>
      </c>
      <c r="B49" s="53"/>
      <c r="C49" s="53"/>
      <c r="D49" s="53">
        <f>$S49*'Tabell 3.1 DOK32024'!D$21/100</f>
        <v>-3850.9468011723261</v>
      </c>
      <c r="E49" s="53">
        <f>$S49*'Tabell 3.1 DOK32024'!E$21/100</f>
        <v>-3626.4233063984861</v>
      </c>
      <c r="F49" s="53">
        <f>$S49*'Tabell 3.1 DOK32024'!F$21/100</f>
        <v>-3093.8172860942391</v>
      </c>
      <c r="G49" s="53">
        <f>$S49*'Tabell 3.1 DOK32024'!G$21/100</f>
        <v>-2416.4840105477901</v>
      </c>
      <c r="H49" s="53">
        <f>$S49*'Tabell 3.1 DOK32024'!H$21/100</f>
        <v>-2446.2111914641441</v>
      </c>
      <c r="I49" s="53">
        <f>$S49*'Tabell 3.1 DOK32024'!I$21/100</f>
        <v>-2485.2144668084716</v>
      </c>
      <c r="J49" s="53">
        <f>$S49*'Tabell 3.1 DOK32024'!J$21/100</f>
        <v>-3536.6125493402596</v>
      </c>
      <c r="K49" s="53">
        <f>$S49*'Tabell 3.1 DOK32024'!K$21/100</f>
        <v>-4130.9085403139707</v>
      </c>
      <c r="L49" s="53">
        <f>$S49*'Tabell 3.1 DOK32024'!L$21/100</f>
        <v>-2429.2896710544896</v>
      </c>
      <c r="M49" s="53">
        <f>$S49*'Tabell 3.1 DOK32024'!M$21/100</f>
        <v>-1449.9977647683277</v>
      </c>
      <c r="N49" s="53">
        <f>$S49*'Tabell 3.1 DOK32024'!N$21/100</f>
        <v>-1660.5438459519976</v>
      </c>
      <c r="O49" s="53">
        <f>$S49*'Tabell 3.1 DOK32024'!O$21/100</f>
        <v>-3020.6675459468179</v>
      </c>
      <c r="P49" s="53">
        <f>$S49*'Tabell 3.1 DOK32024'!P$21/100</f>
        <v>-3223.1127432694934</v>
      </c>
      <c r="Q49" s="53">
        <f>$S49*'Tabell 3.1 DOK32024'!Q$21/100</f>
        <v>-3481.0387477742001</v>
      </c>
      <c r="R49" s="53">
        <f>$S49*'Tabell 3.1 DOK32024'!R$21/100</f>
        <v>-2347.6804225497194</v>
      </c>
      <c r="S49" s="28">
        <v>-43198.948893454733</v>
      </c>
    </row>
    <row r="50" spans="1:19" ht="16.5" customHeight="1" x14ac:dyDescent="0.35">
      <c r="A50" s="60" t="s">
        <v>135</v>
      </c>
      <c r="B50" s="60"/>
      <c r="C50" s="60"/>
      <c r="D50" s="287">
        <v>11803.662641490318</v>
      </c>
      <c r="E50" s="287">
        <v>6059.0619884408316</v>
      </c>
      <c r="F50" s="287">
        <v>7693.9518890646659</v>
      </c>
      <c r="G50" s="287">
        <v>15259.442696645981</v>
      </c>
      <c r="H50" s="287">
        <v>-5530.5467922681028</v>
      </c>
      <c r="I50" s="287">
        <v>2754.7196653728211</v>
      </c>
      <c r="J50" s="287">
        <v>7990.6403213467984</v>
      </c>
      <c r="K50" s="287">
        <v>13353.418652480694</v>
      </c>
      <c r="L50" s="287">
        <v>25544.203693566953</v>
      </c>
      <c r="M50" s="287">
        <v>4281.8337202167768</v>
      </c>
      <c r="N50" s="287">
        <v>4559.1090721717028</v>
      </c>
      <c r="O50" s="287">
        <v>13244.918217857732</v>
      </c>
      <c r="P50" s="287">
        <v>3405.3356299193056</v>
      </c>
      <c r="Q50" s="287">
        <v>3851.8477820719463</v>
      </c>
      <c r="R50" s="287">
        <v>3628.4008216216089</v>
      </c>
      <c r="S50" s="287">
        <v>117900</v>
      </c>
    </row>
    <row r="51" spans="1:19" ht="16.5" customHeight="1" x14ac:dyDescent="0.35">
      <c r="A51" s="60" t="str">
        <f>A36</f>
        <v>Vridningseffekter knyttet til endringer i særskilte tildelinger</v>
      </c>
      <c r="B51" s="60"/>
      <c r="C51" s="60"/>
      <c r="D51" s="60">
        <f>'Tabell 2.1 DOK32024'!D19+'Tabell 2.1 DOK32024'!D20-SUM(D43:D44)</f>
        <v>-2932.1526506111259</v>
      </c>
      <c r="E51" s="60">
        <f>'Tabell 2.1 DOK32024'!E19+'Tabell 2.1 DOK32024'!E20-SUM(E43:E44)</f>
        <v>85.401174333645031</v>
      </c>
      <c r="F51" s="60">
        <f>'Tabell 2.1 DOK32024'!F19+'Tabell 2.1 DOK32024'!F20-SUM(F43:F44)</f>
        <v>-1397.7764513085131</v>
      </c>
      <c r="G51" s="60">
        <f>'Tabell 2.1 DOK32024'!G19+'Tabell 2.1 DOK32024'!G20-SUM(G43:G44)</f>
        <v>2436.9627391166869</v>
      </c>
      <c r="H51" s="60">
        <f>'Tabell 2.1 DOK32024'!H19+'Tabell 2.1 DOK32024'!H20-SUM(H43:H44)</f>
        <v>-3477.7318842630484</v>
      </c>
      <c r="I51" s="60">
        <f>'Tabell 2.1 DOK32024'!I19+'Tabell 2.1 DOK32024'!I20-SUM(I43:I44)</f>
        <v>-2837.0306337043294</v>
      </c>
      <c r="J51" s="60">
        <f>'Tabell 2.1 DOK32024'!J19+'Tabell 2.1 DOK32024'!J20-SUM(J43:J44)</f>
        <v>1231.6800119773252</v>
      </c>
      <c r="K51" s="60">
        <f>'Tabell 2.1 DOK32024'!K19+'Tabell 2.1 DOK32024'!K20-SUM(K43:K44)</f>
        <v>-967.21050438820384</v>
      </c>
      <c r="L51" s="60">
        <f>'Tabell 2.1 DOK32024'!L19+'Tabell 2.1 DOK32024'!L20-SUM(L43:L44)</f>
        <v>9009.2216334064142</v>
      </c>
      <c r="M51" s="60">
        <f>'Tabell 2.1 DOK32024'!M19+'Tabell 2.1 DOK32024'!M20-SUM(M43:M44)</f>
        <v>911.86601561040152</v>
      </c>
      <c r="N51" s="60">
        <f>'Tabell 2.1 DOK32024'!N19+'Tabell 2.1 DOK32024'!N20-SUM(N43:N44)</f>
        <v>1368.2264385438757</v>
      </c>
      <c r="O51" s="60">
        <f>'Tabell 2.1 DOK32024'!O19+'Tabell 2.1 DOK32024'!O20-SUM(O43:O44)</f>
        <v>3500.4819625578821</v>
      </c>
      <c r="P51" s="60">
        <f>'Tabell 2.1 DOK32024'!P19+'Tabell 2.1 DOK32024'!P20-SUM(P43:P44)</f>
        <v>-2721.7477484386181</v>
      </c>
      <c r="Q51" s="60">
        <f>'Tabell 2.1 DOK32024'!Q19+'Tabell 2.1 DOK32024'!Q20-SUM(Q43:Q44)</f>
        <v>-4680.5383385487366</v>
      </c>
      <c r="R51" s="60">
        <f>'Tabell 2.1 DOK32024'!R19+'Tabell 2.1 DOK32024'!R20-SUM(R43:R44)</f>
        <v>470.34823571733432</v>
      </c>
      <c r="S51" s="60">
        <f>SUM(D51:R51)</f>
        <v>9.8953023552894592E-10</v>
      </c>
    </row>
    <row r="52" spans="1:19" ht="16.5" customHeight="1" x14ac:dyDescent="0.35">
      <c r="A52" s="51" t="str">
        <f>A37</f>
        <v>Kompensasjon for forventet lønns- og prisutvikling</v>
      </c>
      <c r="B52" s="53"/>
      <c r="C52" s="53"/>
      <c r="D52" s="51">
        <f>SUM(D53:D54)</f>
        <v>30803.833952159759</v>
      </c>
      <c r="E52" s="51">
        <f t="shared" ref="E52:S52" si="18">SUM(E53:E54)</f>
        <v>29007.86407553967</v>
      </c>
      <c r="F52" s="51">
        <f t="shared" si="18"/>
        <v>24747.533237840707</v>
      </c>
      <c r="G52" s="51">
        <f t="shared" si="18"/>
        <v>19329.524933011977</v>
      </c>
      <c r="H52" s="51">
        <f t="shared" si="18"/>
        <v>19567.313506080398</v>
      </c>
      <c r="I52" s="51">
        <f t="shared" si="18"/>
        <v>19879.301824623595</v>
      </c>
      <c r="J52" s="51">
        <f t="shared" si="18"/>
        <v>28289.46525302227</v>
      </c>
      <c r="K52" s="51">
        <f t="shared" si="18"/>
        <v>33043.255936086338</v>
      </c>
      <c r="L52" s="51">
        <f t="shared" si="18"/>
        <v>19431.957778819149</v>
      </c>
      <c r="M52" s="51">
        <f t="shared" si="18"/>
        <v>11598.573723046255</v>
      </c>
      <c r="N52" s="51">
        <f t="shared" si="18"/>
        <v>13282.73786732509</v>
      </c>
      <c r="O52" s="51">
        <f t="shared" si="18"/>
        <v>24162.406367623011</v>
      </c>
      <c r="P52" s="51">
        <f t="shared" si="18"/>
        <v>25781.771309470943</v>
      </c>
      <c r="Q52" s="51">
        <f t="shared" si="18"/>
        <v>27844.928819797584</v>
      </c>
      <c r="R52" s="51">
        <f t="shared" si="18"/>
        <v>18779.163058534723</v>
      </c>
      <c r="S52" s="51">
        <f t="shared" si="18"/>
        <v>345549.63164298149</v>
      </c>
    </row>
    <row r="53" spans="1:19" ht="16.5" customHeight="1" x14ac:dyDescent="0.35">
      <c r="A53" s="53" t="str">
        <f>A38</f>
        <v xml:space="preserve"> - herav generell lønns- og priskompensasjon</v>
      </c>
      <c r="B53" s="53"/>
      <c r="C53" s="53"/>
      <c r="D53" s="53">
        <f>$S53*'Tabell 3.1 DOK32024'!D$21/100</f>
        <v>35992.076026373667</v>
      </c>
      <c r="E53" s="53">
        <f>$S53*'Tabell 3.1 DOK32024'!E$21/100</f>
        <v>33893.613723246788</v>
      </c>
      <c r="F53" s="53">
        <f>$S53*'Tabell 3.1 DOK32024'!F$21/100</f>
        <v>28915.721956718346</v>
      </c>
      <c r="G53" s="53">
        <f>$S53*'Tabell 3.1 DOK32024'!G$21/100</f>
        <v>22585.1668991312</v>
      </c>
      <c r="H53" s="53">
        <f>$S53*'Tabell 3.1 DOK32024'!H$21/100</f>
        <v>22863.005833511041</v>
      </c>
      <c r="I53" s="53">
        <f>$S53*'Tabell 3.1 DOK32024'!I$21/100</f>
        <v>23227.541861649181</v>
      </c>
      <c r="J53" s="53">
        <f>$S53*'Tabell 3.1 DOK32024'!J$21/100</f>
        <v>33054.216098994541</v>
      </c>
      <c r="K53" s="53">
        <f>$S53*'Tabell 3.1 DOK32024'!K$21/100</f>
        <v>38608.680388862995</v>
      </c>
      <c r="L53" s="53">
        <f>$S53*'Tabell 3.1 DOK32024'!L$21/100</f>
        <v>22704.852350611538</v>
      </c>
      <c r="M53" s="53">
        <f>$S53*'Tabell 3.1 DOK32024'!M$21/100</f>
        <v>13552.103542880946</v>
      </c>
      <c r="N53" s="53">
        <f>$S53*'Tabell 3.1 DOK32024'!N$21/100</f>
        <v>15519.928847221881</v>
      </c>
      <c r="O53" s="53">
        <f>$S53*'Tabell 3.1 DOK32024'!O$21/100</f>
        <v>28232.043073412562</v>
      </c>
      <c r="P53" s="53">
        <f>$S53*'Tabell 3.1 DOK32024'!P$21/100</f>
        <v>30124.15514595373</v>
      </c>
      <c r="Q53" s="53">
        <f>$S53*'Tabell 3.1 DOK32024'!Q$21/100</f>
        <v>32534.807082377822</v>
      </c>
      <c r="R53" s="53">
        <f>$S53*'Tabell 3.1 DOK32024'!R$21/100</f>
        <v>21942.108425988965</v>
      </c>
      <c r="S53" s="53">
        <v>403750.0212569352</v>
      </c>
    </row>
    <row r="54" spans="1:19" ht="16.5" customHeight="1" x14ac:dyDescent="0.35">
      <c r="A54" s="60" t="str">
        <f>A39</f>
        <v xml:space="preserve"> - herav kompensasjon for endring i løpende pensjonsutgifter</v>
      </c>
      <c r="B54" s="60"/>
      <c r="C54" s="60"/>
      <c r="D54" s="53">
        <f>$S54*'Tabell 3.1 DOK32024'!D$21/100</f>
        <v>-5188.2420742139075</v>
      </c>
      <c r="E54" s="53">
        <f>$S54*'Tabell 3.1 DOK32024'!E$21/100</f>
        <v>-4885.7496477071163</v>
      </c>
      <c r="F54" s="53">
        <f>$S54*'Tabell 3.1 DOK32024'!F$21/100</f>
        <v>-4168.1887188776382</v>
      </c>
      <c r="G54" s="53">
        <f>$S54*'Tabell 3.1 DOK32024'!G$21/100</f>
        <v>-3255.641966119224</v>
      </c>
      <c r="H54" s="53">
        <f>$S54*'Tabell 3.1 DOK32024'!H$21/100</f>
        <v>-3295.6923274306409</v>
      </c>
      <c r="I54" s="53">
        <f>$S54*'Tabell 3.1 DOK32024'!I$21/100</f>
        <v>-3348.2400370255873</v>
      </c>
      <c r="J54" s="53">
        <f>$S54*'Tabell 3.1 DOK32024'!J$21/100</f>
        <v>-4764.7508459722694</v>
      </c>
      <c r="K54" s="53">
        <f>$S54*'Tabell 3.1 DOK32024'!K$21/100</f>
        <v>-5565.4244527766541</v>
      </c>
      <c r="L54" s="53">
        <f>$S54*'Tabell 3.1 DOK32024'!L$21/100</f>
        <v>-3272.8945717923884</v>
      </c>
      <c r="M54" s="53">
        <f>$S54*'Tabell 3.1 DOK32024'!M$21/100</f>
        <v>-1953.5298198346923</v>
      </c>
      <c r="N54" s="53">
        <f>$S54*'Tabell 3.1 DOK32024'!N$21/100</f>
        <v>-2237.1909798967913</v>
      </c>
      <c r="O54" s="53">
        <f>$S54*'Tabell 3.1 DOK32024'!O$21/100</f>
        <v>-4069.6367057895504</v>
      </c>
      <c r="P54" s="53">
        <f>$S54*'Tabell 3.1 DOK32024'!P$21/100</f>
        <v>-4342.3838364827852</v>
      </c>
      <c r="Q54" s="53">
        <f>$S54*'Tabell 3.1 DOK32024'!Q$21/100</f>
        <v>-4689.8782625802396</v>
      </c>
      <c r="R54" s="53">
        <f>$S54*'Tabell 3.1 DOK32024'!R$21/100</f>
        <v>-3162.9453674542415</v>
      </c>
      <c r="S54" s="60">
        <v>-58200.389613953725</v>
      </c>
    </row>
    <row r="55" spans="1:19" ht="16.5" customHeight="1" thickBot="1" x14ac:dyDescent="0.4">
      <c r="A55" s="164" t="str">
        <f>A40</f>
        <v>Bydelsfordelt budsjett 2024</v>
      </c>
      <c r="B55" s="164"/>
      <c r="C55" s="165"/>
      <c r="D55" s="166">
        <f t="shared" ref="D55:S55" si="19">D52+D44+D43+D51</f>
        <v>757074.10341329337</v>
      </c>
      <c r="E55" s="166">
        <f t="shared" si="19"/>
        <v>709900.3351423085</v>
      </c>
      <c r="F55" s="166">
        <f t="shared" si="19"/>
        <v>611770.22473586944</v>
      </c>
      <c r="G55" s="166">
        <f t="shared" si="19"/>
        <v>449748.36661821045</v>
      </c>
      <c r="H55" s="166">
        <f t="shared" si="19"/>
        <v>453436.18866147695</v>
      </c>
      <c r="I55" s="166">
        <f t="shared" si="19"/>
        <v>475801.93312455469</v>
      </c>
      <c r="J55" s="166">
        <f t="shared" si="19"/>
        <v>674908.85965786176</v>
      </c>
      <c r="K55" s="166">
        <f t="shared" si="19"/>
        <v>832052.73477398593</v>
      </c>
      <c r="L55" s="166">
        <f t="shared" si="19"/>
        <v>491780.48117612134</v>
      </c>
      <c r="M55" s="166">
        <f t="shared" si="19"/>
        <v>293671.75992675277</v>
      </c>
      <c r="N55" s="166">
        <f t="shared" si="19"/>
        <v>343067.83559850155</v>
      </c>
      <c r="O55" s="166">
        <f t="shared" si="19"/>
        <v>599104.46801526984</v>
      </c>
      <c r="P55" s="166">
        <f t="shared" si="19"/>
        <v>628026.77748908137</v>
      </c>
      <c r="Q55" s="166">
        <f t="shared" si="19"/>
        <v>675775.40852531884</v>
      </c>
      <c r="R55" s="166">
        <f t="shared" si="19"/>
        <v>460780.23844055587</v>
      </c>
      <c r="S55" s="166">
        <f t="shared" si="19"/>
        <v>8456899.715299163</v>
      </c>
    </row>
    <row r="56" spans="1:19" ht="16.5" customHeight="1" thickBot="1" x14ac:dyDescent="0.4">
      <c r="A56" s="19"/>
      <c r="B56" s="17"/>
      <c r="C56" s="17"/>
      <c r="D56" s="54"/>
      <c r="E56" s="54"/>
      <c r="F56" s="54"/>
      <c r="G56" s="54"/>
      <c r="H56" s="54"/>
      <c r="I56" s="54"/>
      <c r="J56" s="54"/>
      <c r="K56" s="54"/>
      <c r="L56" s="54"/>
      <c r="M56" s="54"/>
      <c r="N56" s="54"/>
      <c r="O56" s="54"/>
      <c r="P56" s="54"/>
      <c r="Q56" s="54"/>
      <c r="R56" s="54"/>
      <c r="S56" s="54"/>
    </row>
    <row r="57" spans="1:19" ht="16.5" customHeight="1" x14ac:dyDescent="0.35">
      <c r="A57" s="167" t="str">
        <f>'Tabell 2.1 DOK32024'!A24</f>
        <v xml:space="preserve">FO2B  Barnevern </v>
      </c>
      <c r="B57" s="167"/>
      <c r="C57" s="168"/>
      <c r="D57" s="169"/>
      <c r="E57" s="169"/>
      <c r="F57" s="169"/>
      <c r="G57" s="169"/>
      <c r="H57" s="169"/>
      <c r="I57" s="169"/>
      <c r="J57" s="169"/>
      <c r="K57" s="169"/>
      <c r="L57" s="169"/>
      <c r="M57" s="169"/>
      <c r="N57" s="169"/>
      <c r="O57" s="169"/>
      <c r="P57" s="169"/>
      <c r="Q57" s="169"/>
      <c r="R57" s="169"/>
      <c r="S57" s="169"/>
    </row>
    <row r="58" spans="1:19" ht="16.5" customHeight="1" x14ac:dyDescent="0.35">
      <c r="A58" s="59" t="str">
        <f t="shared" ref="A58:A73" si="20">A25</f>
        <v>Bydelsfordelt Dok3 2023</v>
      </c>
      <c r="B58" s="59"/>
      <c r="C58" s="59"/>
      <c r="D58" s="285">
        <v>243140.76917920832</v>
      </c>
      <c r="E58" s="285">
        <v>178631.69309674972</v>
      </c>
      <c r="F58" s="285">
        <v>144660.91371221587</v>
      </c>
      <c r="G58" s="285">
        <v>80913.231346389584</v>
      </c>
      <c r="H58" s="285">
        <v>90242.118377989769</v>
      </c>
      <c r="I58" s="285">
        <v>54262.069459504302</v>
      </c>
      <c r="J58" s="285">
        <v>75105.231031263684</v>
      </c>
      <c r="K58" s="285">
        <v>83087.640418279901</v>
      </c>
      <c r="L58" s="285">
        <v>135274.97752658135</v>
      </c>
      <c r="M58" s="285">
        <v>153435.58195522611</v>
      </c>
      <c r="N58" s="285">
        <v>205826.07716826437</v>
      </c>
      <c r="O58" s="285">
        <v>272162.92367099668</v>
      </c>
      <c r="P58" s="285">
        <v>152100.25018513651</v>
      </c>
      <c r="Q58" s="285">
        <v>97837.428412051231</v>
      </c>
      <c r="R58" s="285">
        <v>251764.28755404236</v>
      </c>
      <c r="S58" s="285">
        <v>2218445.1930938996</v>
      </c>
    </row>
    <row r="59" spans="1:19" ht="16.5" customHeight="1" x14ac:dyDescent="0.35">
      <c r="A59" s="53" t="str">
        <f t="shared" si="20"/>
        <v>Effekt av oppdaterte kriterieandeler</v>
      </c>
      <c r="B59" s="53"/>
      <c r="C59" s="53"/>
      <c r="D59" s="286">
        <v>3020.378950664538</v>
      </c>
      <c r="E59" s="286">
        <v>-3424.8230024891859</v>
      </c>
      <c r="F59" s="286">
        <v>-772.15231860825963</v>
      </c>
      <c r="G59" s="286">
        <v>-2416.3695516520324</v>
      </c>
      <c r="H59" s="286">
        <v>871.15429608511647</v>
      </c>
      <c r="I59" s="286">
        <v>16.131140317450352</v>
      </c>
      <c r="J59" s="286">
        <v>-328.09106928125323</v>
      </c>
      <c r="K59" s="286">
        <v>-380.855815387127</v>
      </c>
      <c r="L59" s="286">
        <v>907.57801134492843</v>
      </c>
      <c r="M59" s="286">
        <v>-785.48848820946978</v>
      </c>
      <c r="N59" s="286">
        <v>3323.0107091628975</v>
      </c>
      <c r="O59" s="286">
        <v>1074.1910061961851</v>
      </c>
      <c r="P59" s="286">
        <v>-2759.7283783384428</v>
      </c>
      <c r="Q59" s="286">
        <v>474.71639077137769</v>
      </c>
      <c r="R59" s="286">
        <v>1180.348119423302</v>
      </c>
      <c r="S59" s="286">
        <v>-2.5156251289603229E-10</v>
      </c>
    </row>
    <row r="60" spans="1:19" ht="16.5" customHeight="1" x14ac:dyDescent="0.35">
      <c r="A60" s="53" t="str">
        <f t="shared" si="20"/>
        <v>Effekt av oppdaterte regnskapsandeler</v>
      </c>
      <c r="B60" s="53"/>
      <c r="C60" s="53"/>
      <c r="D60" s="286">
        <v>-4950.15096569868</v>
      </c>
      <c r="E60" s="286">
        <v>-830.27874146328406</v>
      </c>
      <c r="F60" s="286">
        <v>291.07137578248847</v>
      </c>
      <c r="G60" s="286">
        <v>-1206.9124959964099</v>
      </c>
      <c r="H60" s="286">
        <v>1229.3594520046724</v>
      </c>
      <c r="I60" s="286">
        <v>3810.8907042411734</v>
      </c>
      <c r="J60" s="286">
        <v>-47.464109929192546</v>
      </c>
      <c r="K60" s="286">
        <v>2285.9896232559477</v>
      </c>
      <c r="L60" s="286">
        <v>2248.0802255214176</v>
      </c>
      <c r="M60" s="286">
        <v>2529.1027547448352</v>
      </c>
      <c r="N60" s="286">
        <v>3411.7587196787754</v>
      </c>
      <c r="O60" s="286">
        <v>-8449.2901297917033</v>
      </c>
      <c r="P60" s="286">
        <v>-936.21004444896596</v>
      </c>
      <c r="Q60" s="286">
        <v>-589.33723290722219</v>
      </c>
      <c r="R60" s="286">
        <v>1203.3908650060932</v>
      </c>
      <c r="S60" s="286">
        <v>-1.2578125644801615E-10</v>
      </c>
    </row>
    <row r="61" spans="1:19" ht="16.5" customHeight="1" x14ac:dyDescent="0.35">
      <c r="A61" s="60" t="str">
        <f t="shared" si="20"/>
        <v>Effekt av endringer i fordelingssystemet</v>
      </c>
      <c r="B61" s="60"/>
      <c r="C61" s="60"/>
      <c r="D61" s="287">
        <v>0</v>
      </c>
      <c r="E61" s="287">
        <v>0</v>
      </c>
      <c r="F61" s="287">
        <v>0</v>
      </c>
      <c r="G61" s="287">
        <v>0</v>
      </c>
      <c r="H61" s="287">
        <v>0</v>
      </c>
      <c r="I61" s="287">
        <v>0</v>
      </c>
      <c r="J61" s="287">
        <v>0</v>
      </c>
      <c r="K61" s="287">
        <v>0</v>
      </c>
      <c r="L61" s="287">
        <v>0</v>
      </c>
      <c r="M61" s="287">
        <v>0</v>
      </c>
      <c r="N61" s="287">
        <v>0</v>
      </c>
      <c r="O61" s="287">
        <v>0</v>
      </c>
      <c r="P61" s="287">
        <v>0</v>
      </c>
      <c r="Q61" s="287">
        <v>0</v>
      </c>
      <c r="R61" s="287">
        <v>0</v>
      </c>
      <c r="S61" s="287">
        <v>0</v>
      </c>
    </row>
    <row r="62" spans="1:19" ht="16.5" customHeight="1" x14ac:dyDescent="0.35">
      <c r="A62" s="51" t="str">
        <f t="shared" si="20"/>
        <v>Reelle endringer</v>
      </c>
      <c r="B62" s="51"/>
      <c r="C62" s="51"/>
      <c r="D62" s="51">
        <f>SUM(D63:D68)</f>
        <v>-871.63231467442961</v>
      </c>
      <c r="E62" s="51">
        <f t="shared" ref="E62:S62" si="21">SUM(E63:E68)</f>
        <v>-632.36382367599526</v>
      </c>
      <c r="F62" s="51">
        <f t="shared" si="21"/>
        <v>-522.8575099426871</v>
      </c>
      <c r="G62" s="51">
        <f t="shared" si="21"/>
        <v>-262.79724421203525</v>
      </c>
      <c r="H62" s="51">
        <f t="shared" si="21"/>
        <v>-334.87373211356658</v>
      </c>
      <c r="I62" s="51">
        <f t="shared" si="21"/>
        <v>-210.65579735173543</v>
      </c>
      <c r="J62" s="51">
        <f t="shared" si="21"/>
        <v>-271.00164762518739</v>
      </c>
      <c r="K62" s="51">
        <f t="shared" si="21"/>
        <v>-308.2200155279948</v>
      </c>
      <c r="L62" s="51">
        <f t="shared" si="21"/>
        <v>-502.00847181469186</v>
      </c>
      <c r="M62" s="51">
        <f t="shared" si="21"/>
        <v>-562.74588874848121</v>
      </c>
      <c r="N62" s="51">
        <f t="shared" si="21"/>
        <v>-770.83620384575443</v>
      </c>
      <c r="O62" s="51">
        <f t="shared" si="21"/>
        <v>-960.23348027761028</v>
      </c>
      <c r="P62" s="51">
        <f t="shared" si="21"/>
        <v>-538.17727085957358</v>
      </c>
      <c r="Q62" s="51">
        <f t="shared" si="21"/>
        <v>-354.38454081396338</v>
      </c>
      <c r="R62" s="51">
        <f t="shared" si="21"/>
        <v>-921.6490389837993</v>
      </c>
      <c r="S62" s="51">
        <f t="shared" si="21"/>
        <v>-8024.4369804675043</v>
      </c>
    </row>
    <row r="63" spans="1:19" ht="16.5" customHeight="1" x14ac:dyDescent="0.35">
      <c r="A63" s="53" t="str">
        <f t="shared" si="20"/>
        <v xml:space="preserve"> - herav justering for demografiske forhold</v>
      </c>
      <c r="B63" s="53"/>
      <c r="C63" s="53"/>
      <c r="D63" s="53">
        <f>$S63*'Tabell 3.1 DOK32024'!D$39/100</f>
        <v>434.48895756604122</v>
      </c>
      <c r="E63" s="53">
        <f>$S63*'Tabell 3.1 DOK32024'!E$39/100</f>
        <v>315.2190366577737</v>
      </c>
      <c r="F63" s="53">
        <f>$S63*'Tabell 3.1 DOK32024'!F$39/100</f>
        <v>260.63262068872291</v>
      </c>
      <c r="G63" s="53">
        <f>$S63*'Tabell 3.1 DOK32024'!G$39/100</f>
        <v>130.99847122070594</v>
      </c>
      <c r="H63" s="53">
        <f>$S63*'Tabell 3.1 DOK32024'!H$39/100</f>
        <v>166.926967177232</v>
      </c>
      <c r="I63" s="53">
        <f>$S63*'Tabell 3.1 DOK32024'!I$39/100</f>
        <v>105.0071414926671</v>
      </c>
      <c r="J63" s="53">
        <f>$S63*'Tabell 3.1 DOK32024'!J$39/100</f>
        <v>135.08818040933699</v>
      </c>
      <c r="K63" s="53">
        <f>$S63*'Tabell 3.1 DOK32024'!K$39/100</f>
        <v>153.64069343593391</v>
      </c>
      <c r="L63" s="53">
        <f>$S63*'Tabell 3.1 DOK32024'!L$39/100</f>
        <v>250.23984762377421</v>
      </c>
      <c r="M63" s="53">
        <f>$S63*'Tabell 3.1 DOK32024'!M$39/100</f>
        <v>280.51607364767199</v>
      </c>
      <c r="N63" s="53">
        <f>$S63*'Tabell 3.1 DOK32024'!N$39/100</f>
        <v>384.24438037064408</v>
      </c>
      <c r="O63" s="53">
        <f>$S63*'Tabell 3.1 DOK32024'!O$39/100</f>
        <v>478.65463090554016</v>
      </c>
      <c r="P63" s="53">
        <f>$S63*'Tabell 3.1 DOK32024'!P$39/100</f>
        <v>268.26917435805916</v>
      </c>
      <c r="Q63" s="53">
        <f>$S63*'Tabell 3.1 DOK32024'!Q$39/100</f>
        <v>176.65266319697207</v>
      </c>
      <c r="R63" s="53">
        <f>$S63*'Tabell 3.1 DOK32024'!R$39/100</f>
        <v>459.42116124892482</v>
      </c>
      <c r="S63" s="53">
        <v>4000</v>
      </c>
    </row>
    <row r="64" spans="1:19" ht="16.5" customHeight="1" x14ac:dyDescent="0.35">
      <c r="A64" s="53" t="str">
        <f t="shared" si="20"/>
        <v xml:space="preserve"> - herav justering for andre aktivitetsnøytrale forhold</v>
      </c>
      <c r="B64" s="53"/>
      <c r="C64" s="53"/>
      <c r="D64" s="53">
        <f>$S64*'Tabell 3.1 DOK32024'!D$39/100</f>
        <v>36.605694674938974</v>
      </c>
      <c r="E64" s="53">
        <f>$S64*'Tabell 3.1 DOK32024'!E$39/100</f>
        <v>26.557203838417436</v>
      </c>
      <c r="F64" s="53">
        <f>$S64*'Tabell 3.1 DOK32024'!F$39/100</f>
        <v>21.958298293024903</v>
      </c>
      <c r="G64" s="53">
        <f>$S64*'Tabell 3.1 DOK32024'!G$39/100</f>
        <v>11.036621200344475</v>
      </c>
      <c r="H64" s="53">
        <f>$S64*'Tabell 3.1 DOK32024'!H$39/100</f>
        <v>14.063596984681796</v>
      </c>
      <c r="I64" s="53">
        <f>$S64*'Tabell 3.1 DOK32024'!I$39/100</f>
        <v>8.8468516707572036</v>
      </c>
      <c r="J64" s="53">
        <f>$S64*'Tabell 3.1 DOK32024'!J$39/100</f>
        <v>11.381179199486642</v>
      </c>
      <c r="K64" s="53">
        <f>$S64*'Tabell 3.1 DOK32024'!K$39/100</f>
        <v>12.944228421977435</v>
      </c>
      <c r="L64" s="53">
        <f>$S64*'Tabell 3.1 DOK32024'!L$39/100</f>
        <v>21.082707162302981</v>
      </c>
      <c r="M64" s="53">
        <f>$S64*'Tabell 3.1 DOK32024'!M$39/100</f>
        <v>23.633479204816364</v>
      </c>
      <c r="N64" s="53">
        <f>$S64*'Tabell 3.1 DOK32024'!N$39/100</f>
        <v>32.372589046226764</v>
      </c>
      <c r="O64" s="53">
        <f>$S64*'Tabell 3.1 DOK32024'!O$39/100</f>
        <v>40.326652653791754</v>
      </c>
      <c r="P64" s="53">
        <f>$S64*'Tabell 3.1 DOK32024'!P$39/100</f>
        <v>22.601677939666484</v>
      </c>
      <c r="Q64" s="53">
        <f>$S64*'Tabell 3.1 DOK32024'!Q$39/100</f>
        <v>14.882986874344898</v>
      </c>
      <c r="R64" s="53">
        <f>$S64*'Tabell 3.1 DOK32024'!R$39/100</f>
        <v>38.706232835221918</v>
      </c>
      <c r="S64" s="53">
        <v>337</v>
      </c>
    </row>
    <row r="65" spans="1:19" ht="16.5" customHeight="1" x14ac:dyDescent="0.35">
      <c r="A65" s="53" t="str">
        <f t="shared" si="20"/>
        <v xml:space="preserve"> - herav justering for engangstiltak</v>
      </c>
      <c r="B65" s="53"/>
      <c r="C65" s="53"/>
      <c r="D65" s="53">
        <f>$S65*'Tabell 3.1 DOK32024'!D$39/100</f>
        <v>0</v>
      </c>
      <c r="E65" s="53">
        <f>$S65*'Tabell 3.1 DOK32024'!E$39/100</f>
        <v>0</v>
      </c>
      <c r="F65" s="53">
        <f>$S65*'Tabell 3.1 DOK32024'!F$39/100</f>
        <v>0</v>
      </c>
      <c r="G65" s="53">
        <f>$S65*'Tabell 3.1 DOK32024'!G$39/100</f>
        <v>0</v>
      </c>
      <c r="H65" s="53">
        <f>$S65*'Tabell 3.1 DOK32024'!H$39/100</f>
        <v>0</v>
      </c>
      <c r="I65" s="53">
        <f>$S65*'Tabell 3.1 DOK32024'!I$39/100</f>
        <v>0</v>
      </c>
      <c r="J65" s="53">
        <f>$S65*'Tabell 3.1 DOK32024'!J$39/100</f>
        <v>0</v>
      </c>
      <c r="K65" s="53">
        <f>$S65*'Tabell 3.1 DOK32024'!K$39/100</f>
        <v>0</v>
      </c>
      <c r="L65" s="53">
        <f>$S65*'Tabell 3.1 DOK32024'!L$39/100</f>
        <v>0</v>
      </c>
      <c r="M65" s="53">
        <f>$S65*'Tabell 3.1 DOK32024'!M$39/100</f>
        <v>0</v>
      </c>
      <c r="N65" s="53">
        <f>$S65*'Tabell 3.1 DOK32024'!N$39/100</f>
        <v>0</v>
      </c>
      <c r="O65" s="53">
        <f>$S65*'Tabell 3.1 DOK32024'!O$39/100</f>
        <v>0</v>
      </c>
      <c r="P65" s="53">
        <f>$S65*'Tabell 3.1 DOK32024'!P$39/100</f>
        <v>0</v>
      </c>
      <c r="Q65" s="53">
        <f>$S65*'Tabell 3.1 DOK32024'!Q$39/100</f>
        <v>0</v>
      </c>
      <c r="R65" s="53">
        <f>$S65*'Tabell 3.1 DOK32024'!R$39/100</f>
        <v>0</v>
      </c>
      <c r="S65" s="53">
        <v>0</v>
      </c>
    </row>
    <row r="66" spans="1:19" ht="16.5" customHeight="1" x14ac:dyDescent="0.35">
      <c r="A66" s="53" t="str">
        <f t="shared" si="20"/>
        <v xml:space="preserve"> - herav justering for oppgaveendringer mellom sektorer</v>
      </c>
      <c r="B66" s="53"/>
      <c r="C66" s="53"/>
      <c r="D66" s="53">
        <f>$S66*'Tabell 3.1 DOK32024'!D$39/100</f>
        <v>0</v>
      </c>
      <c r="E66" s="53">
        <f>$S66*'Tabell 3.1 DOK32024'!E$39/100</f>
        <v>0</v>
      </c>
      <c r="F66" s="53">
        <f>$S66*'Tabell 3.1 DOK32024'!F$39/100</f>
        <v>0</v>
      </c>
      <c r="G66" s="53">
        <f>$S66*'Tabell 3.1 DOK32024'!G$39/100</f>
        <v>0</v>
      </c>
      <c r="H66" s="53">
        <f>$S66*'Tabell 3.1 DOK32024'!H$39/100</f>
        <v>0</v>
      </c>
      <c r="I66" s="53">
        <f>$S66*'Tabell 3.1 DOK32024'!I$39/100</f>
        <v>0</v>
      </c>
      <c r="J66" s="53">
        <f>$S66*'Tabell 3.1 DOK32024'!J$39/100</f>
        <v>0</v>
      </c>
      <c r="K66" s="53">
        <f>$S66*'Tabell 3.1 DOK32024'!K$39/100</f>
        <v>0</v>
      </c>
      <c r="L66" s="53">
        <f>$S66*'Tabell 3.1 DOK32024'!L$39/100</f>
        <v>0</v>
      </c>
      <c r="M66" s="53">
        <f>$S66*'Tabell 3.1 DOK32024'!M$39/100</f>
        <v>0</v>
      </c>
      <c r="N66" s="53">
        <f>$S66*'Tabell 3.1 DOK32024'!N$39/100</f>
        <v>0</v>
      </c>
      <c r="O66" s="53">
        <f>$S66*'Tabell 3.1 DOK32024'!O$39/100</f>
        <v>0</v>
      </c>
      <c r="P66" s="53">
        <f>$S66*'Tabell 3.1 DOK32024'!P$39/100</f>
        <v>0</v>
      </c>
      <c r="Q66" s="53">
        <f>$S66*'Tabell 3.1 DOK32024'!Q$39/100</f>
        <v>0</v>
      </c>
      <c r="R66" s="53">
        <f>$S66*'Tabell 3.1 DOK32024'!R$39/100</f>
        <v>0</v>
      </c>
      <c r="S66" s="53">
        <v>0</v>
      </c>
    </row>
    <row r="67" spans="1:19" ht="16.5" customHeight="1" x14ac:dyDescent="0.35">
      <c r="A67" s="53" t="str">
        <f t="shared" si="20"/>
        <v xml:space="preserve"> - herav uspesifiserte rammeendringer</v>
      </c>
      <c r="B67" s="53"/>
      <c r="C67" s="53"/>
      <c r="D67" s="53">
        <f>$S67*'Tabell 3.1 DOK32024'!D$39/100</f>
        <v>-1342.7269669154098</v>
      </c>
      <c r="E67" s="53">
        <f>$S67*'Tabell 3.1 DOK32024'!E$39/100</f>
        <v>-974.14006417218638</v>
      </c>
      <c r="F67" s="53">
        <f>$S67*'Tabell 3.1 DOK32024'!F$39/100</f>
        <v>-805.44842892443489</v>
      </c>
      <c r="G67" s="53">
        <f>$S67*'Tabell 3.1 DOK32024'!G$39/100</f>
        <v>-404.83233663308567</v>
      </c>
      <c r="H67" s="53">
        <f>$S67*'Tabell 3.1 DOK32024'!H$39/100</f>
        <v>-515.86429627548034</v>
      </c>
      <c r="I67" s="53">
        <f>$S67*'Tabell 3.1 DOK32024'!I$39/100</f>
        <v>-324.50979051515975</v>
      </c>
      <c r="J67" s="53">
        <f>$S67*'Tabell 3.1 DOK32024'!J$39/100</f>
        <v>-417.47100723401104</v>
      </c>
      <c r="K67" s="53">
        <f>$S67*'Tabell 3.1 DOK32024'!K$39/100</f>
        <v>-474.80493738590616</v>
      </c>
      <c r="L67" s="53">
        <f>$S67*'Tabell 3.1 DOK32024'!L$39/100</f>
        <v>-773.33102660076906</v>
      </c>
      <c r="M67" s="53">
        <f>$S67*'Tabell 3.1 DOK32024'!M$39/100</f>
        <v>-866.89544160096955</v>
      </c>
      <c r="N67" s="53">
        <f>$S67*'Tabell 3.1 DOK32024'!N$39/100</f>
        <v>-1187.4531732626253</v>
      </c>
      <c r="O67" s="53">
        <f>$S67*'Tabell 3.1 DOK32024'!O$39/100</f>
        <v>-1479.2147638369422</v>
      </c>
      <c r="P67" s="53">
        <f>$S67*'Tabell 3.1 DOK32024'!P$39/100</f>
        <v>-829.0481231572993</v>
      </c>
      <c r="Q67" s="53">
        <f>$S67*'Tabell 3.1 DOK32024'!Q$39/100</f>
        <v>-545.92019088528036</v>
      </c>
      <c r="R67" s="53">
        <f>$S67*'Tabell 3.1 DOK32024'!R$39/100</f>
        <v>-1419.7764330679461</v>
      </c>
      <c r="S67" s="53">
        <v>-12361.436980467504</v>
      </c>
    </row>
    <row r="68" spans="1:19" ht="16.5" customHeight="1" x14ac:dyDescent="0.35">
      <c r="A68" s="60" t="str">
        <f t="shared" si="20"/>
        <v xml:space="preserve"> - herav spesifiserte rammeendringer</v>
      </c>
      <c r="B68" s="60"/>
      <c r="C68" s="60"/>
      <c r="D68" s="60">
        <f>$S68*'Tabell 3.1 DOK32024'!D$39/100</f>
        <v>0</v>
      </c>
      <c r="E68" s="60">
        <f>$S68*'Tabell 3.1 DOK32024'!E$39/100</f>
        <v>0</v>
      </c>
      <c r="F68" s="60">
        <f>$S68*'Tabell 3.1 DOK32024'!F$39/100</f>
        <v>0</v>
      </c>
      <c r="G68" s="60">
        <f>$S68*'Tabell 3.1 DOK32024'!G$39/100</f>
        <v>0</v>
      </c>
      <c r="H68" s="60">
        <f>$S68*'Tabell 3.1 DOK32024'!H$39/100</f>
        <v>0</v>
      </c>
      <c r="I68" s="60">
        <f>$S68*'Tabell 3.1 DOK32024'!I$39/100</f>
        <v>0</v>
      </c>
      <c r="J68" s="60">
        <f>$S68*'Tabell 3.1 DOK32024'!J$39/100</f>
        <v>0</v>
      </c>
      <c r="K68" s="60">
        <f>$S68*'Tabell 3.1 DOK32024'!K$39/100</f>
        <v>0</v>
      </c>
      <c r="L68" s="60">
        <f>$S68*'Tabell 3.1 DOK32024'!L$39/100</f>
        <v>0</v>
      </c>
      <c r="M68" s="60">
        <f>$S68*'Tabell 3.1 DOK32024'!M$39/100</f>
        <v>0</v>
      </c>
      <c r="N68" s="60">
        <f>$S68*'Tabell 3.1 DOK32024'!N$39/100</f>
        <v>0</v>
      </c>
      <c r="O68" s="60">
        <f>$S68*'Tabell 3.1 DOK32024'!O$39/100</f>
        <v>0</v>
      </c>
      <c r="P68" s="60">
        <f>$S68*'Tabell 3.1 DOK32024'!P$39/100</f>
        <v>0</v>
      </c>
      <c r="Q68" s="60">
        <f>$S68*'Tabell 3.1 DOK32024'!Q$39/100</f>
        <v>0</v>
      </c>
      <c r="R68" s="60">
        <f>$S68*'Tabell 3.1 DOK32024'!R$39/100</f>
        <v>0</v>
      </c>
      <c r="S68" s="60">
        <v>0</v>
      </c>
    </row>
    <row r="69" spans="1:19" ht="16.5" customHeight="1" x14ac:dyDescent="0.35">
      <c r="A69" s="60" t="str">
        <f t="shared" si="20"/>
        <v>Vridningseffekter knyttet til endringer i særskilte tildelinger</v>
      </c>
      <c r="B69" s="60"/>
      <c r="C69" s="60"/>
      <c r="D69" s="60">
        <f>'Tabell 2.1 DOK32024'!D25+'Tabell 2.1 DOK32024'!D26-SUM(D58:D62)</f>
        <v>14.131855136860395</v>
      </c>
      <c r="E69" s="60">
        <f>'Tabell 2.1 DOK32024'!E25+'Tabell 2.1 DOK32024'!E26-SUM(E58:E62)</f>
        <v>-26.511282652645605</v>
      </c>
      <c r="F69" s="60">
        <f>'Tabell 2.1 DOK32024'!F25+'Tabell 2.1 DOK32024'!F26-SUM(F58:F62)</f>
        <v>-21.92032926963293</v>
      </c>
      <c r="G69" s="60">
        <f>'Tabell 2.1 DOK32024'!G25+'Tabell 2.1 DOK32024'!G26-SUM(G58:G62)</f>
        <v>274.72548836373608</v>
      </c>
      <c r="H69" s="60">
        <f>'Tabell 2.1 DOK32024'!H25+'Tabell 2.1 DOK32024'!H26-SUM(H58:H62)</f>
        <v>-14.039279023578274</v>
      </c>
      <c r="I69" s="60">
        <f>'Tabell 2.1 DOK32024'!I25+'Tabell 2.1 DOK32024'!I26-SUM(I58:I62)</f>
        <v>-8.8315542049022042</v>
      </c>
      <c r="J69" s="60">
        <f>'Tabell 2.1 DOK32024'!J25+'Tabell 2.1 DOK32024'!J26-SUM(J58:J62)</f>
        <v>-11.361499520600773</v>
      </c>
      <c r="K69" s="60">
        <f>'Tabell 2.1 DOK32024'!K25+'Tabell 2.1 DOK32024'!K26-SUM(K58:K62)</f>
        <v>-12.921846008481225</v>
      </c>
      <c r="L69" s="60">
        <f>'Tabell 2.1 DOK32024'!L25+'Tabell 2.1 DOK32024'!L26-SUM(L58:L62)</f>
        <v>-21.046252160565928</v>
      </c>
      <c r="M69" s="60">
        <f>'Tabell 2.1 DOK32024'!M25+'Tabell 2.1 DOK32024'!M26-SUM(M58:M62)</f>
        <v>-23.592613555199932</v>
      </c>
      <c r="N69" s="60">
        <f>'Tabell 2.1 DOK32024'!N25+'Tabell 2.1 DOK32024'!N26-SUM(N58:N62)</f>
        <v>-32.316612231603358</v>
      </c>
      <c r="O69" s="60">
        <f>'Tabell 2.1 DOK32024'!O25+'Tabell 2.1 DOK32024'!O26-SUM(O58:O62)</f>
        <v>-40.256922131055035</v>
      </c>
      <c r="P69" s="60">
        <f>'Tabell 2.1 DOK32024'!P25+'Tabell 2.1 DOK32024'!P26-SUM(P58:P62)</f>
        <v>-22.562596421252238</v>
      </c>
      <c r="Q69" s="60">
        <f>'Tabell 2.1 DOK32024'!Q25+'Tabell 2.1 DOK32024'!Q26-SUM(Q58:Q62)</f>
        <v>-14.85725207150972</v>
      </c>
      <c r="R69" s="60">
        <f>'Tabell 2.1 DOK32024'!R25+'Tabell 2.1 DOK32024'!R26-SUM(R58:R62)</f>
        <v>-38.639304249023553</v>
      </c>
      <c r="S69" s="60">
        <f>SUM(D69:R69)</f>
        <v>5.4569682106375694E-10</v>
      </c>
    </row>
    <row r="70" spans="1:19" ht="16.5" customHeight="1" x14ac:dyDescent="0.35">
      <c r="A70" s="51" t="str">
        <f t="shared" si="20"/>
        <v>Kompensasjon for forventet lønns- og prisutvikling</v>
      </c>
      <c r="B70" s="51"/>
      <c r="C70" s="51"/>
      <c r="D70" s="51">
        <f>SUM(D71:D72)</f>
        <v>11681.341214808159</v>
      </c>
      <c r="E70" s="51">
        <f t="shared" ref="E70:S70" si="22">SUM(E71:E72)</f>
        <v>8474.7404059006349</v>
      </c>
      <c r="F70" s="51">
        <f t="shared" si="22"/>
        <v>7007.1713468388389</v>
      </c>
      <c r="G70" s="51">
        <f t="shared" si="22"/>
        <v>3521.925734360465</v>
      </c>
      <c r="H70" s="51">
        <f t="shared" si="22"/>
        <v>4487.8720795889139</v>
      </c>
      <c r="I70" s="51">
        <f t="shared" si="22"/>
        <v>2823.1425181410741</v>
      </c>
      <c r="J70" s="51">
        <f t="shared" si="22"/>
        <v>3631.8785597886558</v>
      </c>
      <c r="K70" s="51">
        <f t="shared" si="22"/>
        <v>4130.6673811890505</v>
      </c>
      <c r="L70" s="51">
        <f t="shared" si="22"/>
        <v>6727.7591173087467</v>
      </c>
      <c r="M70" s="51">
        <f t="shared" si="22"/>
        <v>7541.7428117690315</v>
      </c>
      <c r="N70" s="51">
        <f t="shared" si="22"/>
        <v>10330.503546341079</v>
      </c>
      <c r="O70" s="51">
        <f t="shared" si="22"/>
        <v>12868.746075798266</v>
      </c>
      <c r="P70" s="51">
        <f t="shared" si="22"/>
        <v>7212.4819480942297</v>
      </c>
      <c r="Q70" s="51">
        <f t="shared" si="22"/>
        <v>4749.3497806437608</v>
      </c>
      <c r="R70" s="51">
        <f t="shared" si="22"/>
        <v>12351.649569911962</v>
      </c>
      <c r="S70" s="51">
        <f t="shared" si="22"/>
        <v>107540.97209048286</v>
      </c>
    </row>
    <row r="71" spans="1:19" ht="16.5" customHeight="1" x14ac:dyDescent="0.35">
      <c r="A71" s="53" t="str">
        <f t="shared" si="20"/>
        <v xml:space="preserve"> - herav generell lønns- og priskompensasjon</v>
      </c>
      <c r="B71" s="53"/>
      <c r="C71" s="53"/>
      <c r="D71" s="53">
        <f>$S71*'Tabell 3.1 DOK32024'!D$39/100</f>
        <v>13437.021970095846</v>
      </c>
      <c r="E71" s="53">
        <f>$S71*'Tabell 3.1 DOK32024'!E$39/100</f>
        <v>9748.4758754062277</v>
      </c>
      <c r="F71" s="53">
        <f>$S71*'Tabell 3.1 DOK32024'!F$39/100</f>
        <v>8060.3343061617679</v>
      </c>
      <c r="G71" s="53">
        <f>$S71*'Tabell 3.1 DOK32024'!G$39/100</f>
        <v>4051.2636861986157</v>
      </c>
      <c r="H71" s="53">
        <f>$S71*'Tabell 3.1 DOK32024'!H$39/100</f>
        <v>5162.3897139457313</v>
      </c>
      <c r="I71" s="53">
        <f>$S71*'Tabell 3.1 DOK32024'!I$39/100</f>
        <v>3247.4548378815011</v>
      </c>
      <c r="J71" s="53">
        <f>$S71*'Tabell 3.1 DOK32024'!J$39/100</f>
        <v>4177.7421875782175</v>
      </c>
      <c r="K71" s="53">
        <f>$S71*'Tabell 3.1 DOK32024'!K$39/100</f>
        <v>4751.4979086335234</v>
      </c>
      <c r="L71" s="53">
        <f>$S71*'Tabell 3.1 DOK32024'!L$39/100</f>
        <v>7738.9270124385212</v>
      </c>
      <c r="M71" s="53">
        <f>$S71*'Tabell 3.1 DOK32024'!M$39/100</f>
        <v>8675.2507260115308</v>
      </c>
      <c r="N71" s="53">
        <f>$S71*'Tabell 3.1 DOK32024'!N$39/100</f>
        <v>11883.156271333848</v>
      </c>
      <c r="O71" s="53">
        <f>$S71*'Tabell 3.1 DOK32024'!O$39/100</f>
        <v>14802.89125780201</v>
      </c>
      <c r="P71" s="53">
        <f>$S71*'Tabell 3.1 DOK32024'!P$39/100</f>
        <v>8296.5026543874883</v>
      </c>
      <c r="Q71" s="53">
        <f>$S71*'Tabell 3.1 DOK32024'!Q$39/100</f>
        <v>5463.1669576846753</v>
      </c>
      <c r="R71" s="53">
        <f>$S71*'Tabell 3.1 DOK32024'!R$39/100</f>
        <v>14208.076246196499</v>
      </c>
      <c r="S71" s="53">
        <v>123704.15161175599</v>
      </c>
    </row>
    <row r="72" spans="1:19" ht="16.5" customHeight="1" x14ac:dyDescent="0.35">
      <c r="A72" s="60" t="str">
        <f t="shared" si="20"/>
        <v xml:space="preserve"> - herav kompensasjon for endring i løpende pensjonsutgifter</v>
      </c>
      <c r="B72" s="60"/>
      <c r="C72" s="60"/>
      <c r="D72" s="60">
        <f>$S72*'Tabell 3.1 DOK32024'!D$39/100</f>
        <v>-1755.6807552876876</v>
      </c>
      <c r="E72" s="60">
        <f>$S72*'Tabell 3.1 DOK32024'!E$39/100</f>
        <v>-1273.7354695055933</v>
      </c>
      <c r="F72" s="60">
        <f>$S72*'Tabell 3.1 DOK32024'!F$39/100</f>
        <v>-1053.1629593229288</v>
      </c>
      <c r="G72" s="60">
        <f>$S72*'Tabell 3.1 DOK32024'!G$39/100</f>
        <v>-529.33795183815062</v>
      </c>
      <c r="H72" s="60">
        <f>$S72*'Tabell 3.1 DOK32024'!H$39/100</f>
        <v>-674.51763435681733</v>
      </c>
      <c r="I72" s="60">
        <f>$S72*'Tabell 3.1 DOK32024'!I$39/100</f>
        <v>-424.31231974042691</v>
      </c>
      <c r="J72" s="60">
        <f>$S72*'Tabell 3.1 DOK32024'!J$39/100</f>
        <v>-545.86362778956163</v>
      </c>
      <c r="K72" s="60">
        <f>$S72*'Tabell 3.1 DOK32024'!K$39/100</f>
        <v>-620.83052744447275</v>
      </c>
      <c r="L72" s="60">
        <f>$S72*'Tabell 3.1 DOK32024'!L$39/100</f>
        <v>-1011.1678951297744</v>
      </c>
      <c r="M72" s="60">
        <f>$S72*'Tabell 3.1 DOK32024'!M$39/100</f>
        <v>-1133.5079142424995</v>
      </c>
      <c r="N72" s="60">
        <f>$S72*'Tabell 3.1 DOK32024'!N$39/100</f>
        <v>-1552.6527249927699</v>
      </c>
      <c r="O72" s="60">
        <f>$S72*'Tabell 3.1 DOK32024'!O$39/100</f>
        <v>-1934.1451820037444</v>
      </c>
      <c r="P72" s="60">
        <f>$S72*'Tabell 3.1 DOK32024'!P$39/100</f>
        <v>-1084.0207062932584</v>
      </c>
      <c r="Q72" s="60">
        <f>$S72*'Tabell 3.1 DOK32024'!Q$39/100</f>
        <v>-713.81717704091488</v>
      </c>
      <c r="R72" s="60">
        <f>$S72*'Tabell 3.1 DOK32024'!R$39/100</f>
        <v>-1856.4266762845364</v>
      </c>
      <c r="S72" s="60">
        <v>-16163.179521273136</v>
      </c>
    </row>
    <row r="73" spans="1:19" ht="16.5" customHeight="1" thickBot="1" x14ac:dyDescent="0.4">
      <c r="A73" s="170" t="str">
        <f t="shared" si="20"/>
        <v>Bydelsfordelt budsjett 2024</v>
      </c>
      <c r="B73" s="170"/>
      <c r="C73" s="173"/>
      <c r="D73" s="243">
        <f t="shared" ref="D73:S73" si="23">D62+D70+SUM(D58:D61)+D69</f>
        <v>252034.83791944478</v>
      </c>
      <c r="E73" s="243">
        <f t="shared" si="23"/>
        <v>182192.45665236923</v>
      </c>
      <c r="F73" s="243">
        <f t="shared" si="23"/>
        <v>150642.22627701663</v>
      </c>
      <c r="G73" s="243">
        <f t="shared" si="23"/>
        <v>80823.803277253304</v>
      </c>
      <c r="H73" s="243">
        <f t="shared" si="23"/>
        <v>96481.591194531342</v>
      </c>
      <c r="I73" s="243">
        <f t="shared" si="23"/>
        <v>60692.746470647362</v>
      </c>
      <c r="J73" s="243">
        <f t="shared" si="23"/>
        <v>78079.191264696114</v>
      </c>
      <c r="K73" s="243">
        <f t="shared" si="23"/>
        <v>88802.299745801298</v>
      </c>
      <c r="L73" s="243">
        <f t="shared" si="23"/>
        <v>144635.34015678117</v>
      </c>
      <c r="M73" s="243">
        <f t="shared" si="23"/>
        <v>162134.60053122684</v>
      </c>
      <c r="N73" s="243">
        <f t="shared" si="23"/>
        <v>222088.19732736974</v>
      </c>
      <c r="O73" s="243">
        <f t="shared" si="23"/>
        <v>276656.08022079075</v>
      </c>
      <c r="P73" s="243">
        <f t="shared" si="23"/>
        <v>155056.05384316249</v>
      </c>
      <c r="Q73" s="243">
        <f t="shared" si="23"/>
        <v>102102.91555767368</v>
      </c>
      <c r="R73" s="243">
        <f t="shared" si="23"/>
        <v>265539.38776515087</v>
      </c>
      <c r="S73" s="243">
        <f t="shared" si="23"/>
        <v>2317961.7282039151</v>
      </c>
    </row>
    <row r="74" spans="1:19" s="17" customFormat="1" ht="16.5" customHeight="1" thickBot="1" x14ac:dyDescent="0.4">
      <c r="A74" s="55"/>
      <c r="B74" s="55"/>
      <c r="C74" s="55"/>
      <c r="D74" s="54"/>
      <c r="E74" s="54"/>
      <c r="F74" s="54"/>
      <c r="G74" s="54"/>
      <c r="H74" s="54"/>
      <c r="I74" s="54"/>
      <c r="J74" s="54"/>
      <c r="K74" s="54"/>
      <c r="L74" s="54"/>
      <c r="M74" s="54"/>
      <c r="N74" s="54"/>
      <c r="O74" s="54"/>
      <c r="P74" s="54"/>
      <c r="Q74" s="54"/>
      <c r="R74" s="54"/>
      <c r="S74" s="18"/>
    </row>
    <row r="75" spans="1:19" ht="16.5" customHeight="1" x14ac:dyDescent="0.35">
      <c r="A75" s="167" t="str">
        <f>'Tabell 2.1 DOK32024'!A30</f>
        <v>FO2C Aktivitetstilbud for barn og unge, helsestasjon og skolehelsetjeneste</v>
      </c>
      <c r="B75" s="167"/>
      <c r="C75" s="168"/>
      <c r="D75" s="169"/>
      <c r="E75" s="169"/>
      <c r="F75" s="169"/>
      <c r="G75" s="169"/>
      <c r="H75" s="169"/>
      <c r="I75" s="169"/>
      <c r="J75" s="169"/>
      <c r="K75" s="169"/>
      <c r="L75" s="169"/>
      <c r="M75" s="169"/>
      <c r="N75" s="169"/>
      <c r="O75" s="169"/>
      <c r="P75" s="169"/>
      <c r="Q75" s="169"/>
      <c r="R75" s="169"/>
      <c r="S75" s="169"/>
    </row>
    <row r="76" spans="1:19" ht="16.5" customHeight="1" x14ac:dyDescent="0.35">
      <c r="A76" s="292" t="str">
        <f t="shared" ref="A76:A91" si="24">A58</f>
        <v>Bydelsfordelt Dok3 2023</v>
      </c>
      <c r="B76" s="292"/>
      <c r="C76" s="292"/>
      <c r="D76" s="285">
        <v>98023.280121199685</v>
      </c>
      <c r="E76" s="285">
        <v>89637.922880115177</v>
      </c>
      <c r="F76" s="285">
        <v>60599.875801824077</v>
      </c>
      <c r="G76" s="285">
        <v>42750.502350745504</v>
      </c>
      <c r="H76" s="285">
        <v>58090.866559539099</v>
      </c>
      <c r="I76" s="285">
        <v>47970.789706024443</v>
      </c>
      <c r="J76" s="285">
        <v>79119.319895205786</v>
      </c>
      <c r="K76" s="285">
        <v>77449.945604231965</v>
      </c>
      <c r="L76" s="285">
        <v>64482.358918648875</v>
      </c>
      <c r="M76" s="285">
        <v>47631.332756123113</v>
      </c>
      <c r="N76" s="285">
        <v>69339.914377222784</v>
      </c>
      <c r="O76" s="285">
        <v>84779.734769083268</v>
      </c>
      <c r="P76" s="285">
        <v>78267.359659405352</v>
      </c>
      <c r="Q76" s="285">
        <v>76165.559475462651</v>
      </c>
      <c r="R76" s="285">
        <v>86384.610343160879</v>
      </c>
      <c r="S76" s="285">
        <v>1060693.3732179927</v>
      </c>
    </row>
    <row r="77" spans="1:19" ht="16.5" customHeight="1" x14ac:dyDescent="0.35">
      <c r="A77" s="53" t="str">
        <f t="shared" si="24"/>
        <v>Effekt av oppdaterte kriterieandeler</v>
      </c>
      <c r="B77" s="293"/>
      <c r="C77" s="293"/>
      <c r="D77" s="286">
        <v>2298.2133427847834</v>
      </c>
      <c r="E77" s="286">
        <v>-2578.033992857042</v>
      </c>
      <c r="F77" s="286">
        <v>-52.806432442870872</v>
      </c>
      <c r="G77" s="286">
        <v>-1356.5964608847366</v>
      </c>
      <c r="H77" s="286">
        <v>1507.0899141842665</v>
      </c>
      <c r="I77" s="286">
        <v>249.11810157068524</v>
      </c>
      <c r="J77" s="286">
        <v>151.90449344929263</v>
      </c>
      <c r="K77" s="286">
        <v>-587.15828720182913</v>
      </c>
      <c r="L77" s="286">
        <v>1566.7930635349642</v>
      </c>
      <c r="M77" s="286">
        <v>-347.32288461090405</v>
      </c>
      <c r="N77" s="286">
        <v>-425.16143698792627</v>
      </c>
      <c r="O77" s="286">
        <v>953.93469299206117</v>
      </c>
      <c r="P77" s="286">
        <v>-874.950226027957</v>
      </c>
      <c r="Q77" s="286">
        <v>334.40688527313165</v>
      </c>
      <c r="R77" s="286">
        <v>-839.43077277582938</v>
      </c>
      <c r="S77" s="286">
        <v>1.3625118780117373E-10</v>
      </c>
    </row>
    <row r="78" spans="1:19" ht="16.5" customHeight="1" x14ac:dyDescent="0.35">
      <c r="A78" s="53" t="str">
        <f t="shared" si="24"/>
        <v>Effekt av oppdaterte regnskapsandeler</v>
      </c>
      <c r="B78" s="293"/>
      <c r="C78" s="293"/>
      <c r="D78" s="286">
        <v>0</v>
      </c>
      <c r="E78" s="286">
        <v>0</v>
      </c>
      <c r="F78" s="286">
        <v>0</v>
      </c>
      <c r="G78" s="286">
        <v>0</v>
      </c>
      <c r="H78" s="286">
        <v>0</v>
      </c>
      <c r="I78" s="286">
        <v>0</v>
      </c>
      <c r="J78" s="286">
        <v>0</v>
      </c>
      <c r="K78" s="286">
        <v>0</v>
      </c>
      <c r="L78" s="286">
        <v>0</v>
      </c>
      <c r="M78" s="286">
        <v>0</v>
      </c>
      <c r="N78" s="286">
        <v>0</v>
      </c>
      <c r="O78" s="286">
        <v>0</v>
      </c>
      <c r="P78" s="286">
        <v>0</v>
      </c>
      <c r="Q78" s="286">
        <v>0</v>
      </c>
      <c r="R78" s="286">
        <v>0</v>
      </c>
      <c r="S78" s="286">
        <v>0</v>
      </c>
    </row>
    <row r="79" spans="1:19" ht="16.5" customHeight="1" x14ac:dyDescent="0.35">
      <c r="A79" s="60" t="str">
        <f t="shared" si="24"/>
        <v>Effekt av endringer i fordelingssystemet</v>
      </c>
      <c r="B79" s="294"/>
      <c r="C79" s="294"/>
      <c r="D79" s="287">
        <v>0</v>
      </c>
      <c r="E79" s="287">
        <v>0</v>
      </c>
      <c r="F79" s="287">
        <v>0</v>
      </c>
      <c r="G79" s="287">
        <v>0</v>
      </c>
      <c r="H79" s="287">
        <v>0</v>
      </c>
      <c r="I79" s="287">
        <v>0</v>
      </c>
      <c r="J79" s="287">
        <v>0</v>
      </c>
      <c r="K79" s="287">
        <v>0</v>
      </c>
      <c r="L79" s="287">
        <v>0</v>
      </c>
      <c r="M79" s="287">
        <v>0</v>
      </c>
      <c r="N79" s="287">
        <v>0</v>
      </c>
      <c r="O79" s="287">
        <v>0</v>
      </c>
      <c r="P79" s="287">
        <v>0</v>
      </c>
      <c r="Q79" s="287">
        <v>0</v>
      </c>
      <c r="R79" s="287">
        <v>0</v>
      </c>
      <c r="S79" s="287">
        <v>0</v>
      </c>
    </row>
    <row r="80" spans="1:19" ht="16.5" customHeight="1" x14ac:dyDescent="0.35">
      <c r="A80" s="51" t="str">
        <f t="shared" si="24"/>
        <v>Reelle endringer</v>
      </c>
      <c r="B80" s="51"/>
      <c r="C80" s="51"/>
      <c r="D80" s="51">
        <f>SUM(D81:D86)</f>
        <v>3906.2160277126695</v>
      </c>
      <c r="E80" s="51">
        <f t="shared" ref="E80:S80" si="25">SUM(E81:E86)</f>
        <v>3514.8635324855195</v>
      </c>
      <c r="F80" s="51">
        <f t="shared" si="25"/>
        <v>2664.529871418009</v>
      </c>
      <c r="G80" s="51">
        <f t="shared" si="25"/>
        <v>1738.3775129878854</v>
      </c>
      <c r="H80" s="51">
        <f t="shared" si="25"/>
        <v>2488.1596100311262</v>
      </c>
      <c r="I80" s="51">
        <f t="shared" si="25"/>
        <v>2214.6204973010936</v>
      </c>
      <c r="J80" s="51">
        <f t="shared" si="25"/>
        <v>3617.7418059107822</v>
      </c>
      <c r="K80" s="51">
        <f t="shared" si="25"/>
        <v>3498.2875738012676</v>
      </c>
      <c r="L80" s="51">
        <f t="shared" si="25"/>
        <v>2863.3717587383971</v>
      </c>
      <c r="M80" s="51">
        <f t="shared" si="25"/>
        <v>2111.2037604578491</v>
      </c>
      <c r="N80" s="51">
        <f t="shared" si="25"/>
        <v>2830.0044959532056</v>
      </c>
      <c r="O80" s="51">
        <f t="shared" si="25"/>
        <v>3861.247265152304</v>
      </c>
      <c r="P80" s="51">
        <f t="shared" si="25"/>
        <v>3613.7148645440188</v>
      </c>
      <c r="Q80" s="51">
        <f t="shared" si="25"/>
        <v>3530.700446727601</v>
      </c>
      <c r="R80" s="51">
        <f t="shared" si="25"/>
        <v>3449.6530144941921</v>
      </c>
      <c r="S80" s="51">
        <f t="shared" si="25"/>
        <v>45902.692037715926</v>
      </c>
    </row>
    <row r="81" spans="1:19" ht="16.5" customHeight="1" x14ac:dyDescent="0.35">
      <c r="A81" s="53" t="str">
        <f t="shared" si="24"/>
        <v xml:space="preserve"> - herav justering for demografiske forhold</v>
      </c>
      <c r="B81" s="53"/>
      <c r="C81" s="53"/>
      <c r="D81" s="53">
        <f>$S81*'Tabell 3.1 DOK32024'!D$50/100</f>
        <v>-255.2932641403556</v>
      </c>
      <c r="E81" s="53">
        <f>$S81*'Tabell 3.1 DOK32024'!E$50/100</f>
        <v>-229.71616977916241</v>
      </c>
      <c r="F81" s="53">
        <f>$S81*'Tabell 3.1 DOK32024'!F$50/100</f>
        <v>-174.1420657351882</v>
      </c>
      <c r="G81" s="53">
        <f>$S81*'Tabell 3.1 DOK32024'!G$50/100</f>
        <v>-113.61278189694509</v>
      </c>
      <c r="H81" s="53">
        <f>$S81*'Tabell 3.1 DOK32024'!H$50/100</f>
        <v>-162.61527371771999</v>
      </c>
      <c r="I81" s="53">
        <f>$S81*'Tabell 3.1 DOK32024'!I$50/100</f>
        <v>-144.73794884283379</v>
      </c>
      <c r="J81" s="53">
        <f>$S81*'Tabell 3.1 DOK32024'!J$50/100</f>
        <v>-236.43984559369198</v>
      </c>
      <c r="K81" s="53">
        <f>$S81*'Tabell 3.1 DOK32024'!K$50/100</f>
        <v>-228.63283732424026</v>
      </c>
      <c r="L81" s="53">
        <f>$S81*'Tabell 3.1 DOK32024'!L$50/100</f>
        <v>-187.1375053375329</v>
      </c>
      <c r="M81" s="53">
        <f>$S81*'Tabell 3.1 DOK32024'!M$50/100</f>
        <v>-137.97908140484526</v>
      </c>
      <c r="N81" s="53">
        <f>$S81*'Tabell 3.1 DOK32024'!N$50/100</f>
        <v>-184.95676638929592</v>
      </c>
      <c r="O81" s="53">
        <f>$S81*'Tabell 3.1 DOK32024'!O$50/100</f>
        <v>-252.35430170280944</v>
      </c>
      <c r="P81" s="53">
        <f>$S81*'Tabell 3.1 DOK32024'!P$50/100</f>
        <v>-236.17666224726946</v>
      </c>
      <c r="Q81" s="53">
        <f>$S81*'Tabell 3.1 DOK32024'!Q$50/100</f>
        <v>-230.75120150861326</v>
      </c>
      <c r="R81" s="53">
        <f>$S81*'Tabell 3.1 DOK32024'!R$50/100</f>
        <v>-225.45429437949656</v>
      </c>
      <c r="S81" s="53">
        <v>-3000</v>
      </c>
    </row>
    <row r="82" spans="1:19" ht="16.5" customHeight="1" x14ac:dyDescent="0.35">
      <c r="A82" s="53" t="str">
        <f t="shared" si="24"/>
        <v xml:space="preserve"> - herav justering for andre aktivitetsnøytrale forhold</v>
      </c>
      <c r="B82" s="53"/>
      <c r="C82" s="53"/>
      <c r="D82" s="53">
        <f>$S82*'Tabell 3.1 DOK32024'!D$50/100</f>
        <v>-424.38250275598443</v>
      </c>
      <c r="E82" s="53">
        <f>$S82*'Tabell 3.1 DOK32024'!E$50/100</f>
        <v>-381.86484622956101</v>
      </c>
      <c r="F82" s="53">
        <f>$S82*'Tabell 3.1 DOK32024'!F$50/100</f>
        <v>-289.48216060712787</v>
      </c>
      <c r="G82" s="53">
        <f>$S82*'Tabell 3.1 DOK32024'!G$50/100</f>
        <v>-188.86231444002169</v>
      </c>
      <c r="H82" s="53">
        <f>$S82*'Tabell 3.1 DOK32024'!H$50/100</f>
        <v>-270.32079001008987</v>
      </c>
      <c r="I82" s="53">
        <f>$S82*'Tabell 3.1 DOK32024'!I$50/100</f>
        <v>-240.60271695973734</v>
      </c>
      <c r="J82" s="53">
        <f>$S82*'Tabell 3.1 DOK32024'!J$50/100</f>
        <v>-393.04183665858056</v>
      </c>
      <c r="K82" s="53">
        <f>$S82*'Tabell 3.1 DOK32024'!K$50/100</f>
        <v>-380.06398657866202</v>
      </c>
      <c r="L82" s="53">
        <f>$S82*'Tabell 3.1 DOK32024'!L$50/100</f>
        <v>-311.08491303942549</v>
      </c>
      <c r="M82" s="53">
        <f>$S82*'Tabell 3.1 DOK32024'!M$50/100</f>
        <v>-229.3672263219878</v>
      </c>
      <c r="N82" s="53">
        <f>$S82*'Tabell 3.1 DOK32024'!N$50/100</f>
        <v>-307.45979799447292</v>
      </c>
      <c r="O82" s="53">
        <f>$S82*'Tabell 3.1 DOK32024'!O$50/100</f>
        <v>-419.49696753063688</v>
      </c>
      <c r="P82" s="53">
        <f>$S82*'Tabell 3.1 DOK32024'!P$50/100</f>
        <v>-392.60433820904422</v>
      </c>
      <c r="Q82" s="53">
        <f>$S82*'Tabell 3.1 DOK32024'!Q$50/100</f>
        <v>-383.58541397448477</v>
      </c>
      <c r="R82" s="53">
        <f>$S82*'Tabell 3.1 DOK32024'!R$50/100</f>
        <v>-374.78018869018314</v>
      </c>
      <c r="S82" s="53">
        <v>-4987</v>
      </c>
    </row>
    <row r="83" spans="1:19" ht="16.5" customHeight="1" x14ac:dyDescent="0.35">
      <c r="A83" s="53" t="str">
        <f t="shared" si="24"/>
        <v xml:space="preserve"> - herav justering for engangstiltak</v>
      </c>
      <c r="B83" s="53"/>
      <c r="C83" s="53"/>
      <c r="D83" s="53">
        <f>$S83*'Tabell 3.1 DOK32024'!D$50/100</f>
        <v>0</v>
      </c>
      <c r="E83" s="53">
        <f>$S83*'Tabell 3.1 DOK32024'!E$50/100</f>
        <v>0</v>
      </c>
      <c r="F83" s="53">
        <f>$S83*'Tabell 3.1 DOK32024'!F$50/100</f>
        <v>0</v>
      </c>
      <c r="G83" s="53">
        <f>$S83*'Tabell 3.1 DOK32024'!G$50/100</f>
        <v>0</v>
      </c>
      <c r="H83" s="53">
        <f>$S83*'Tabell 3.1 DOK32024'!H$50/100</f>
        <v>0</v>
      </c>
      <c r="I83" s="53">
        <f>$S83*'Tabell 3.1 DOK32024'!I$50/100</f>
        <v>0</v>
      </c>
      <c r="J83" s="53">
        <f>$S83*'Tabell 3.1 DOK32024'!J$50/100</f>
        <v>0</v>
      </c>
      <c r="K83" s="53">
        <f>$S83*'Tabell 3.1 DOK32024'!K$50/100</f>
        <v>0</v>
      </c>
      <c r="L83" s="53">
        <f>$S83*'Tabell 3.1 DOK32024'!L$50/100</f>
        <v>0</v>
      </c>
      <c r="M83" s="53">
        <f>$S83*'Tabell 3.1 DOK32024'!M$50/100</f>
        <v>0</v>
      </c>
      <c r="N83" s="53">
        <f>$S83*'Tabell 3.1 DOK32024'!N$50/100</f>
        <v>0</v>
      </c>
      <c r="O83" s="53">
        <f>$S83*'Tabell 3.1 DOK32024'!O$50/100</f>
        <v>0</v>
      </c>
      <c r="P83" s="53">
        <f>$S83*'Tabell 3.1 DOK32024'!P$50/100</f>
        <v>0</v>
      </c>
      <c r="Q83" s="53">
        <f>$S83*'Tabell 3.1 DOK32024'!Q$50/100</f>
        <v>0</v>
      </c>
      <c r="R83" s="53">
        <f>$S83*'Tabell 3.1 DOK32024'!R$50/100</f>
        <v>0</v>
      </c>
      <c r="S83" s="53">
        <v>0</v>
      </c>
    </row>
    <row r="84" spans="1:19" ht="16.5" customHeight="1" x14ac:dyDescent="0.35">
      <c r="A84" s="53" t="str">
        <f t="shared" si="24"/>
        <v xml:space="preserve"> - herav justering for oppgaveendringer mellom sektorer</v>
      </c>
      <c r="B84" s="53"/>
      <c r="C84" s="53"/>
      <c r="D84" s="53">
        <f>$S84*'Tabell 3.1 DOK32024'!D$50/100</f>
        <v>0</v>
      </c>
      <c r="E84" s="53">
        <f>$S84*'Tabell 3.1 DOK32024'!E$50/100</f>
        <v>0</v>
      </c>
      <c r="F84" s="53">
        <f>$S84*'Tabell 3.1 DOK32024'!F$50/100</f>
        <v>0</v>
      </c>
      <c r="G84" s="53">
        <f>$S84*'Tabell 3.1 DOK32024'!G$50/100</f>
        <v>0</v>
      </c>
      <c r="H84" s="53">
        <f>$S84*'Tabell 3.1 DOK32024'!H$50/100</f>
        <v>0</v>
      </c>
      <c r="I84" s="53">
        <f>$S84*'Tabell 3.1 DOK32024'!I$50/100</f>
        <v>0</v>
      </c>
      <c r="J84" s="53">
        <f>$S84*'Tabell 3.1 DOK32024'!J$50/100</f>
        <v>0</v>
      </c>
      <c r="K84" s="53">
        <f>$S84*'Tabell 3.1 DOK32024'!K$50/100</f>
        <v>0</v>
      </c>
      <c r="L84" s="53">
        <f>$S84*'Tabell 3.1 DOK32024'!L$50/100</f>
        <v>0</v>
      </c>
      <c r="M84" s="53">
        <f>$S84*'Tabell 3.1 DOK32024'!M$50/100</f>
        <v>0</v>
      </c>
      <c r="N84" s="53">
        <f>$S84*'Tabell 3.1 DOK32024'!N$50/100</f>
        <v>0</v>
      </c>
      <c r="O84" s="53">
        <f>$S84*'Tabell 3.1 DOK32024'!O$50/100</f>
        <v>0</v>
      </c>
      <c r="P84" s="53">
        <f>$S84*'Tabell 3.1 DOK32024'!P$50/100</f>
        <v>0</v>
      </c>
      <c r="Q84" s="53">
        <f>$S84*'Tabell 3.1 DOK32024'!Q$50/100</f>
        <v>0</v>
      </c>
      <c r="R84" s="53">
        <f>$S84*'Tabell 3.1 DOK32024'!R$50/100</f>
        <v>0</v>
      </c>
      <c r="S84" s="53">
        <v>0</v>
      </c>
    </row>
    <row r="85" spans="1:19" ht="16.5" customHeight="1" x14ac:dyDescent="0.35">
      <c r="A85" s="53" t="str">
        <f t="shared" si="24"/>
        <v xml:space="preserve"> - herav uspesifiserte rammeendringer</v>
      </c>
      <c r="B85" s="53"/>
      <c r="C85" s="53"/>
      <c r="D85" s="53">
        <f>$S85*'Tabell 3.1 DOK32024'!D$50/100</f>
        <v>-502.95393725541197</v>
      </c>
      <c r="E85" s="53">
        <f>$S85*'Tabell 3.1 DOK32024'!E$50/100</f>
        <v>-452.56443577039494</v>
      </c>
      <c r="F85" s="53">
        <f>$S85*'Tabell 3.1 DOK32024'!F$50/100</f>
        <v>-343.0777458944267</v>
      </c>
      <c r="G85" s="53">
        <f>$S85*'Tabell 3.1 DOK32024'!G$50/100</f>
        <v>-223.82884315425292</v>
      </c>
      <c r="H85" s="53">
        <f>$S85*'Tabell 3.1 DOK32024'!H$50/100</f>
        <v>-320.36878234761502</v>
      </c>
      <c r="I85" s="53">
        <f>$S85*'Tabell 3.1 DOK32024'!I$50/100</f>
        <v>-285.14861716348867</v>
      </c>
      <c r="J85" s="53">
        <f>$S85*'Tabell 3.1 DOK32024'!J$50/100</f>
        <v>-465.81076733787188</v>
      </c>
      <c r="K85" s="53">
        <f>$S85*'Tabell 3.1 DOK32024'!K$50/100</f>
        <v>-450.43015962568575</v>
      </c>
      <c r="L85" s="53">
        <f>$S85*'Tabell 3.1 DOK32024'!L$50/100</f>
        <v>-368.68009594613324</v>
      </c>
      <c r="M85" s="53">
        <f>$S85*'Tabell 3.1 DOK32024'!M$50/100</f>
        <v>-271.8329544852333</v>
      </c>
      <c r="N85" s="53">
        <f>$S85*'Tabell 3.1 DOK32024'!N$50/100</f>
        <v>-364.3838163563239</v>
      </c>
      <c r="O85" s="53">
        <f>$S85*'Tabell 3.1 DOK32024'!O$50/100</f>
        <v>-497.16387955691766</v>
      </c>
      <c r="P85" s="53">
        <f>$S85*'Tabell 3.1 DOK32024'!P$50/100</f>
        <v>-465.29226912857138</v>
      </c>
      <c r="Q85" s="53">
        <f>$S85*'Tabell 3.1 DOK32024'!Q$50/100</f>
        <v>-454.60355452765822</v>
      </c>
      <c r="R85" s="53">
        <f>$S85*'Tabell 3.1 DOK32024'!R$50/100</f>
        <v>-444.16810373409231</v>
      </c>
      <c r="S85" s="53">
        <v>-5910.3079622840778</v>
      </c>
    </row>
    <row r="86" spans="1:19" ht="16.5" customHeight="1" x14ac:dyDescent="0.35">
      <c r="A86" s="60" t="str">
        <f t="shared" si="24"/>
        <v xml:space="preserve"> - herav spesifiserte rammeendringer</v>
      </c>
      <c r="B86" s="60"/>
      <c r="C86" s="60"/>
      <c r="D86" s="60">
        <f>$S86*'Tabell 3.1 DOK32024'!D$50/100</f>
        <v>5088.8457318644214</v>
      </c>
      <c r="E86" s="60">
        <f>$S86*'Tabell 3.1 DOK32024'!E$50/100</f>
        <v>4579.0089842646375</v>
      </c>
      <c r="F86" s="60">
        <f>$S86*'Tabell 3.1 DOK32024'!F$50/100</f>
        <v>3471.2318436547516</v>
      </c>
      <c r="G86" s="60">
        <f>$S86*'Tabell 3.1 DOK32024'!G$50/100</f>
        <v>2264.6814524791052</v>
      </c>
      <c r="H86" s="60">
        <f>$S86*'Tabell 3.1 DOK32024'!H$50/100</f>
        <v>3241.4644561065511</v>
      </c>
      <c r="I86" s="60">
        <f>$S86*'Tabell 3.1 DOK32024'!I$50/100</f>
        <v>2885.1097802671534</v>
      </c>
      <c r="J86" s="60">
        <f>$S86*'Tabell 3.1 DOK32024'!J$50/100</f>
        <v>4713.0342555009265</v>
      </c>
      <c r="K86" s="60">
        <f>$S86*'Tabell 3.1 DOK32024'!K$50/100</f>
        <v>4557.4145573298556</v>
      </c>
      <c r="L86" s="60">
        <f>$S86*'Tabell 3.1 DOK32024'!L$50/100</f>
        <v>3730.2742730614887</v>
      </c>
      <c r="M86" s="60">
        <f>$S86*'Tabell 3.1 DOK32024'!M$50/100</f>
        <v>2750.3830226699156</v>
      </c>
      <c r="N86" s="60">
        <f>$S86*'Tabell 3.1 DOK32024'!N$50/100</f>
        <v>3686.8048766932984</v>
      </c>
      <c r="O86" s="60">
        <f>$S86*'Tabell 3.1 DOK32024'!O$50/100</f>
        <v>5030.262413942668</v>
      </c>
      <c r="P86" s="60">
        <f>$S86*'Tabell 3.1 DOK32024'!P$50/100</f>
        <v>4707.7881341289039</v>
      </c>
      <c r="Q86" s="60">
        <f>$S86*'Tabell 3.1 DOK32024'!Q$50/100</f>
        <v>4599.6406167383575</v>
      </c>
      <c r="R86" s="60">
        <f>$S86*'Tabell 3.1 DOK32024'!R$50/100</f>
        <v>4494.0556012979641</v>
      </c>
      <c r="S86" s="60">
        <v>59800</v>
      </c>
    </row>
    <row r="87" spans="1:19" ht="16.5" customHeight="1" x14ac:dyDescent="0.35">
      <c r="A87" s="60" t="str">
        <f t="shared" si="24"/>
        <v>Vridningseffekter knyttet til endringer i særskilte tildelinger</v>
      </c>
      <c r="B87" s="60"/>
      <c r="C87" s="60"/>
      <c r="D87" s="60">
        <f>'Tabell 2.1 DOK32024'!D31+'Tabell 2.1 DOK32024'!D32-SUM(D76:D80)</f>
        <v>-13.20710354030598</v>
      </c>
      <c r="E87" s="60">
        <f>'Tabell 2.1 DOK32024'!E31+'Tabell 2.1 DOK32024'!E32-SUM(E76:E80)</f>
        <v>982.70248975705181</v>
      </c>
      <c r="F87" s="60">
        <f>'Tabell 2.1 DOK32024'!F31+'Tabell 2.1 DOK32024'!F32-SUM(F76:F80)</f>
        <v>-1125.0676152742672</v>
      </c>
      <c r="G87" s="60">
        <f>'Tabell 2.1 DOK32024'!G31+'Tabell 2.1 DOK32024'!G32-SUM(G76:G80)</f>
        <v>689.85215709080512</v>
      </c>
      <c r="H87" s="60">
        <f>'Tabell 2.1 DOK32024'!H31+'Tabell 2.1 DOK32024'!H32-SUM(H76:H80)</f>
        <v>722.42010699374805</v>
      </c>
      <c r="I87" s="60">
        <f>'Tabell 2.1 DOK32024'!I31+'Tabell 2.1 DOK32024'!I32-SUM(I76:I80)</f>
        <v>-849.20719554861716</v>
      </c>
      <c r="J87" s="60">
        <f>'Tabell 2.1 DOK32024'!J31+'Tabell 2.1 DOK32024'!J32-SUM(J76:J80)</f>
        <v>-2537.1566311551724</v>
      </c>
      <c r="K87" s="60">
        <f>'Tabell 2.1 DOK32024'!K31+'Tabell 2.1 DOK32024'!K32-SUM(K76:K80)</f>
        <v>-577.6245559896488</v>
      </c>
      <c r="L87" s="60">
        <f>'Tabell 2.1 DOK32024'!L31+'Tabell 2.1 DOK32024'!L32-SUM(L76:L80)</f>
        <v>-882.54897156637162</v>
      </c>
      <c r="M87" s="60">
        <f>'Tabell 2.1 DOK32024'!M31+'Tabell 2.1 DOK32024'!M32-SUM(M76:M80)</f>
        <v>1214.7210582686239</v>
      </c>
      <c r="N87" s="60">
        <f>'Tabell 2.1 DOK32024'!N31+'Tabell 2.1 DOK32024'!N32-SUM(N76:N80)</f>
        <v>2195.1566687912273</v>
      </c>
      <c r="O87" s="60">
        <f>'Tabell 2.1 DOK32024'!O31+'Tabell 2.1 DOK32024'!O32-SUM(O76:O80)</f>
        <v>1534.539437483967</v>
      </c>
      <c r="P87" s="60">
        <f>'Tabell 2.1 DOK32024'!P31+'Tabell 2.1 DOK32024'!P32-SUM(P76:P80)</f>
        <v>1302.0707229079853</v>
      </c>
      <c r="Q87" s="60">
        <f>'Tabell 2.1 DOK32024'!Q31+'Tabell 2.1 DOK32024'!Q32-SUM(Q76:Q80)</f>
        <v>-359.7067813781905</v>
      </c>
      <c r="R87" s="60">
        <f>'Tabell 2.1 DOK32024'!R31+'Tabell 2.1 DOK32024'!R32-SUM(R76:R80)</f>
        <v>-2296.9437868409004</v>
      </c>
      <c r="S87" s="60">
        <f>SUM(D87:R87)</f>
        <v>-6.5483618527650833E-11</v>
      </c>
    </row>
    <row r="88" spans="1:19" ht="16.5" customHeight="1" x14ac:dyDescent="0.35">
      <c r="A88" s="51" t="str">
        <f t="shared" si="24"/>
        <v>Kompensasjon for forventet lønns- og prisutvikling</v>
      </c>
      <c r="B88" s="51"/>
      <c r="C88" s="51"/>
      <c r="D88" s="51">
        <f>SUM(D89:D90)</f>
        <v>3790.7226131884136</v>
      </c>
      <c r="E88" s="51">
        <f t="shared" ref="E88:S88" si="26">SUM(E89:E90)</f>
        <v>3410.9410693975669</v>
      </c>
      <c r="F88" s="51">
        <f t="shared" si="26"/>
        <v>2585.7488591112879</v>
      </c>
      <c r="G88" s="51">
        <f t="shared" si="26"/>
        <v>1686.9796503804971</v>
      </c>
      <c r="H88" s="51">
        <f t="shared" si="26"/>
        <v>2414.5932616251207</v>
      </c>
      <c r="I88" s="51">
        <f t="shared" si="26"/>
        <v>2149.1417625628919</v>
      </c>
      <c r="J88" s="51">
        <f t="shared" si="26"/>
        <v>3510.7775850209182</v>
      </c>
      <c r="K88" s="51">
        <f t="shared" si="26"/>
        <v>3394.8552049768869</v>
      </c>
      <c r="L88" s="51">
        <f t="shared" si="26"/>
        <v>2778.7116736015628</v>
      </c>
      <c r="M88" s="51">
        <f t="shared" si="26"/>
        <v>2048.7827040385755</v>
      </c>
      <c r="N88" s="51">
        <f t="shared" si="26"/>
        <v>2746.3309663691239</v>
      </c>
      <c r="O88" s="51">
        <f t="shared" si="26"/>
        <v>3747.0834227505788</v>
      </c>
      <c r="P88" s="51">
        <f t="shared" si="26"/>
        <v>3506.8697065030201</v>
      </c>
      <c r="Q88" s="51">
        <f t="shared" si="26"/>
        <v>3426.3097403862366</v>
      </c>
      <c r="R88" s="51">
        <f t="shared" si="26"/>
        <v>3347.6586028330639</v>
      </c>
      <c r="S88" s="51">
        <f t="shared" si="26"/>
        <v>44545.506822745745</v>
      </c>
    </row>
    <row r="89" spans="1:19" ht="16.5" customHeight="1" x14ac:dyDescent="0.35">
      <c r="A89" s="53" t="str">
        <f t="shared" si="24"/>
        <v xml:space="preserve"> - herav generell lønns- og priskompensasjon</v>
      </c>
      <c r="B89" s="53"/>
      <c r="C89" s="53"/>
      <c r="D89" s="53">
        <f>$S89*'Tabell 3.1 DOK32024'!D$50/100</f>
        <v>4464.5969765225746</v>
      </c>
      <c r="E89" s="53">
        <f>$S89*'Tabell 3.1 DOK32024'!E$50/100</f>
        <v>4017.3019077015065</v>
      </c>
      <c r="F89" s="53">
        <f>$S89*'Tabell 3.1 DOK32024'!F$50/100</f>
        <v>3045.4157996870435</v>
      </c>
      <c r="G89" s="53">
        <f>$S89*'Tabell 3.1 DOK32024'!G$50/100</f>
        <v>1986.8729567128375</v>
      </c>
      <c r="H89" s="53">
        <f>$S89*'Tabell 3.1 DOK32024'!H$50/100</f>
        <v>2843.8339798004836</v>
      </c>
      <c r="I89" s="53">
        <f>$S89*'Tabell 3.1 DOK32024'!I$50/100</f>
        <v>2531.1933355066021</v>
      </c>
      <c r="J89" s="53">
        <f>$S89*'Tabell 3.1 DOK32024'!J$50/100</f>
        <v>4134.886297613818</v>
      </c>
      <c r="K89" s="53">
        <f>$S89*'Tabell 3.1 DOK32024'!K$50/100</f>
        <v>3998.3564693285011</v>
      </c>
      <c r="L89" s="53">
        <f>$S89*'Tabell 3.1 DOK32024'!L$50/100</f>
        <v>3272.6814917630859</v>
      </c>
      <c r="M89" s="53">
        <f>$S89*'Tabell 3.1 DOK32024'!M$50/100</f>
        <v>2412.9935105720506</v>
      </c>
      <c r="N89" s="53">
        <f>$S89*'Tabell 3.1 DOK32024'!N$50/100</f>
        <v>3234.5444866694811</v>
      </c>
      <c r="O89" s="53">
        <f>$S89*'Tabell 3.1 DOK32024'!O$50/100</f>
        <v>4413.2000747791426</v>
      </c>
      <c r="P89" s="53">
        <f>$S89*'Tabell 3.1 DOK32024'!P$50/100</f>
        <v>4130.283718001444</v>
      </c>
      <c r="Q89" s="53">
        <f>$S89*'Tabell 3.1 DOK32024'!Q$50/100</f>
        <v>4035.4026576193364</v>
      </c>
      <c r="R89" s="53">
        <f>$S89*'Tabell 3.1 DOK32024'!R$50/100</f>
        <v>3942.7697570482746</v>
      </c>
      <c r="S89" s="53">
        <v>52464.333419326184</v>
      </c>
    </row>
    <row r="90" spans="1:19" ht="16.5" customHeight="1" x14ac:dyDescent="0.35">
      <c r="A90" s="60" t="str">
        <f t="shared" si="24"/>
        <v xml:space="preserve"> - herav kompensasjon for endring i løpende pensjonsutgifter</v>
      </c>
      <c r="B90" s="60"/>
      <c r="C90" s="60"/>
      <c r="D90" s="60">
        <f>$S90*'Tabell 3.1 DOK32024'!D$50/100</f>
        <v>-673.87436333416088</v>
      </c>
      <c r="E90" s="60">
        <f>$S90*'Tabell 3.1 DOK32024'!E$50/100</f>
        <v>-606.36083830393954</v>
      </c>
      <c r="F90" s="60">
        <f>$S90*'Tabell 3.1 DOK32024'!F$50/100</f>
        <v>-459.66694057575575</v>
      </c>
      <c r="G90" s="60">
        <f>$S90*'Tabell 3.1 DOK32024'!G$50/100</f>
        <v>-299.89330633234039</v>
      </c>
      <c r="H90" s="60">
        <f>$S90*'Tabell 3.1 DOK32024'!H$50/100</f>
        <v>-429.24071817536293</v>
      </c>
      <c r="I90" s="60">
        <f>$S90*'Tabell 3.1 DOK32024'!I$50/100</f>
        <v>-382.05157294371026</v>
      </c>
      <c r="J90" s="60">
        <f>$S90*'Tabell 3.1 DOK32024'!J$50/100</f>
        <v>-624.10871259290002</v>
      </c>
      <c r="K90" s="60">
        <f>$S90*'Tabell 3.1 DOK32024'!K$50/100</f>
        <v>-603.50126435161405</v>
      </c>
      <c r="L90" s="60">
        <f>$S90*'Tabell 3.1 DOK32024'!L$50/100</f>
        <v>-493.96981816152299</v>
      </c>
      <c r="M90" s="60">
        <f>$S90*'Tabell 3.1 DOK32024'!M$50/100</f>
        <v>-364.21080653347531</v>
      </c>
      <c r="N90" s="60">
        <f>$S90*'Tabell 3.1 DOK32024'!N$50/100</f>
        <v>-488.21352030035706</v>
      </c>
      <c r="O90" s="60">
        <f>$S90*'Tabell 3.1 DOK32024'!O$50/100</f>
        <v>-666.11665202856386</v>
      </c>
      <c r="P90" s="60">
        <f>$S90*'Tabell 3.1 DOK32024'!P$50/100</f>
        <v>-623.41401149842409</v>
      </c>
      <c r="Q90" s="60">
        <f>$S90*'Tabell 3.1 DOK32024'!Q$50/100</f>
        <v>-609.09291723309957</v>
      </c>
      <c r="R90" s="60">
        <f>$S90*'Tabell 3.1 DOK32024'!R$50/100</f>
        <v>-595.11115421521095</v>
      </c>
      <c r="S90" s="60">
        <v>-7918.8265965804376</v>
      </c>
    </row>
    <row r="91" spans="1:19" ht="16.5" customHeight="1" thickBot="1" x14ac:dyDescent="0.4">
      <c r="A91" s="170" t="str">
        <f t="shared" si="24"/>
        <v>Bydelsfordelt budsjett 2024</v>
      </c>
      <c r="B91" s="170"/>
      <c r="C91" s="173"/>
      <c r="D91" s="243">
        <f t="shared" ref="D91:S91" si="27">D80+D88+SUM(D76:D79)+D87</f>
        <v>108005.22500134524</v>
      </c>
      <c r="E91" s="243">
        <f t="shared" si="27"/>
        <v>94968.395978898261</v>
      </c>
      <c r="F91" s="243">
        <f t="shared" si="27"/>
        <v>64672.280484636241</v>
      </c>
      <c r="G91" s="243">
        <f t="shared" si="27"/>
        <v>45509.115210319957</v>
      </c>
      <c r="H91" s="243">
        <f t="shared" si="27"/>
        <v>65223.12945237336</v>
      </c>
      <c r="I91" s="243">
        <f t="shared" si="27"/>
        <v>51734.462871910495</v>
      </c>
      <c r="J91" s="243">
        <f t="shared" si="27"/>
        <v>83862.587148431616</v>
      </c>
      <c r="K91" s="243">
        <f t="shared" si="27"/>
        <v>83178.305539818641</v>
      </c>
      <c r="L91" s="243">
        <f t="shared" si="27"/>
        <v>70808.686442957434</v>
      </c>
      <c r="M91" s="243">
        <f t="shared" si="27"/>
        <v>52658.717394277257</v>
      </c>
      <c r="N91" s="243">
        <f t="shared" si="27"/>
        <v>76686.245071348414</v>
      </c>
      <c r="O91" s="243">
        <f t="shared" si="27"/>
        <v>94876.539587462175</v>
      </c>
      <c r="P91" s="243">
        <f t="shared" si="27"/>
        <v>85815.064727332414</v>
      </c>
      <c r="Q91" s="243">
        <f t="shared" si="27"/>
        <v>83097.269766471421</v>
      </c>
      <c r="R91" s="243">
        <f t="shared" si="27"/>
        <v>90045.547400871408</v>
      </c>
      <c r="S91" s="243">
        <f t="shared" si="27"/>
        <v>1151141.5720784545</v>
      </c>
    </row>
    <row r="92" spans="1:19" ht="16.5" customHeight="1" thickBot="1" x14ac:dyDescent="0.4">
      <c r="A92" s="53"/>
      <c r="B92" s="53"/>
      <c r="C92" s="53"/>
      <c r="D92" s="53"/>
      <c r="E92" s="53"/>
      <c r="F92" s="53"/>
      <c r="G92" s="53"/>
      <c r="H92" s="53"/>
      <c r="I92" s="53"/>
      <c r="J92" s="53"/>
      <c r="K92" s="53"/>
      <c r="L92" s="53"/>
      <c r="M92" s="53"/>
      <c r="N92" s="53"/>
      <c r="O92" s="53"/>
      <c r="P92" s="53"/>
      <c r="Q92" s="53"/>
      <c r="R92" s="53"/>
      <c r="S92" s="53"/>
    </row>
    <row r="93" spans="1:19" ht="16.5" customHeight="1" x14ac:dyDescent="0.35">
      <c r="A93" s="175" t="str">
        <f>'Tabell 2.1 DOK32024'!A36</f>
        <v>FO3 Helse og omsorg</v>
      </c>
      <c r="B93" s="175"/>
      <c r="C93" s="175"/>
      <c r="D93" s="176"/>
      <c r="E93" s="176"/>
      <c r="F93" s="176"/>
      <c r="G93" s="176"/>
      <c r="H93" s="176"/>
      <c r="I93" s="176"/>
      <c r="J93" s="176"/>
      <c r="K93" s="176"/>
      <c r="L93" s="176"/>
      <c r="M93" s="176"/>
      <c r="N93" s="176"/>
      <c r="O93" s="176"/>
      <c r="P93" s="176"/>
      <c r="Q93" s="176"/>
      <c r="R93" s="176"/>
      <c r="S93" s="176"/>
    </row>
    <row r="94" spans="1:19" ht="16.5" customHeight="1" x14ac:dyDescent="0.35">
      <c r="A94" s="59" t="str">
        <f t="shared" ref="A94:A109" si="28">A76</f>
        <v>Bydelsfordelt Dok3 2023</v>
      </c>
      <c r="B94" s="59"/>
      <c r="C94" s="59"/>
      <c r="D94" s="285">
        <v>812419.28447390301</v>
      </c>
      <c r="E94" s="285">
        <v>702206.80013001955</v>
      </c>
      <c r="F94" s="285">
        <v>614474.54764913837</v>
      </c>
      <c r="G94" s="285">
        <v>483837.01899574522</v>
      </c>
      <c r="H94" s="285">
        <v>959763.08370921167</v>
      </c>
      <c r="I94" s="285">
        <v>704476.32486702746</v>
      </c>
      <c r="J94" s="285">
        <v>935516.13569739927</v>
      </c>
      <c r="K94" s="285">
        <v>900796.69203763409</v>
      </c>
      <c r="L94" s="285">
        <v>633869.12317383778</v>
      </c>
      <c r="M94" s="285">
        <v>695243.13886186108</v>
      </c>
      <c r="N94" s="285">
        <v>799850.96267142985</v>
      </c>
      <c r="O94" s="285">
        <v>1150341.6179963716</v>
      </c>
      <c r="P94" s="285">
        <v>1193163.3201920751</v>
      </c>
      <c r="Q94" s="285">
        <v>1080828.4183978715</v>
      </c>
      <c r="R94" s="285">
        <v>785000.44098067563</v>
      </c>
      <c r="S94" s="285">
        <v>12451786.909834202</v>
      </c>
    </row>
    <row r="95" spans="1:19" ht="16.5" customHeight="1" x14ac:dyDescent="0.35">
      <c r="A95" s="53" t="str">
        <f t="shared" si="28"/>
        <v>Effekt av oppdaterte kriterieandeler</v>
      </c>
      <c r="B95" s="53"/>
      <c r="C95" s="53"/>
      <c r="D95" s="286">
        <v>10888.182849058847</v>
      </c>
      <c r="E95" s="286">
        <v>4749.060124025712</v>
      </c>
      <c r="F95" s="286">
        <v>9038.7244226188777</v>
      </c>
      <c r="G95" s="286">
        <v>6122.5801280187552</v>
      </c>
      <c r="H95" s="286">
        <v>2925.0316793326092</v>
      </c>
      <c r="I95" s="286">
        <v>2169.8617861965849</v>
      </c>
      <c r="J95" s="286">
        <v>15215.747009479051</v>
      </c>
      <c r="K95" s="286">
        <v>-21850.642654856038</v>
      </c>
      <c r="L95" s="286">
        <v>-9595.0634339425942</v>
      </c>
      <c r="M95" s="286">
        <v>-77.104874627725096</v>
      </c>
      <c r="N95" s="286">
        <v>9370.4182018331176</v>
      </c>
      <c r="O95" s="286">
        <v>9367.9404518434785</v>
      </c>
      <c r="P95" s="286">
        <v>-13427.282705818876</v>
      </c>
      <c r="Q95" s="286">
        <v>-22618.850958496569</v>
      </c>
      <c r="R95" s="286">
        <v>-2278.6020246639273</v>
      </c>
      <c r="S95" s="286">
        <v>1.7379035532030245E-9</v>
      </c>
    </row>
    <row r="96" spans="1:19" ht="16.5" customHeight="1" x14ac:dyDescent="0.35">
      <c r="A96" s="53" t="str">
        <f t="shared" si="28"/>
        <v>Effekt av oppdaterte regnskapsandeler</v>
      </c>
      <c r="B96" s="53"/>
      <c r="C96" s="53"/>
      <c r="D96" s="286">
        <v>0</v>
      </c>
      <c r="E96" s="286">
        <v>0</v>
      </c>
      <c r="F96" s="286">
        <v>0</v>
      </c>
      <c r="G96" s="286">
        <v>0</v>
      </c>
      <c r="H96" s="286">
        <v>0</v>
      </c>
      <c r="I96" s="286">
        <v>0</v>
      </c>
      <c r="J96" s="286">
        <v>0</v>
      </c>
      <c r="K96" s="286">
        <v>0</v>
      </c>
      <c r="L96" s="286">
        <v>0</v>
      </c>
      <c r="M96" s="286">
        <v>0</v>
      </c>
      <c r="N96" s="286">
        <v>0</v>
      </c>
      <c r="O96" s="286">
        <v>0</v>
      </c>
      <c r="P96" s="286">
        <v>0</v>
      </c>
      <c r="Q96" s="286">
        <v>0</v>
      </c>
      <c r="R96" s="286">
        <v>0</v>
      </c>
      <c r="S96" s="286">
        <v>0</v>
      </c>
    </row>
    <row r="97" spans="1:19" ht="16.5" customHeight="1" x14ac:dyDescent="0.35">
      <c r="A97" s="60" t="str">
        <f t="shared" si="28"/>
        <v>Effekt av endringer i fordelingssystemet</v>
      </c>
      <c r="B97" s="60"/>
      <c r="C97" s="60"/>
      <c r="D97" s="287">
        <v>0</v>
      </c>
      <c r="E97" s="287">
        <v>0</v>
      </c>
      <c r="F97" s="287">
        <v>0</v>
      </c>
      <c r="G97" s="287">
        <v>0</v>
      </c>
      <c r="H97" s="287">
        <v>0</v>
      </c>
      <c r="I97" s="287">
        <v>0</v>
      </c>
      <c r="J97" s="287">
        <v>0</v>
      </c>
      <c r="K97" s="287">
        <v>0</v>
      </c>
      <c r="L97" s="287">
        <v>0</v>
      </c>
      <c r="M97" s="287">
        <v>0</v>
      </c>
      <c r="N97" s="287">
        <v>0</v>
      </c>
      <c r="O97" s="287">
        <v>0</v>
      </c>
      <c r="P97" s="287">
        <v>0</v>
      </c>
      <c r="Q97" s="287">
        <v>0</v>
      </c>
      <c r="R97" s="287">
        <v>0</v>
      </c>
      <c r="S97" s="287">
        <v>0</v>
      </c>
    </row>
    <row r="98" spans="1:19" ht="16.5" customHeight="1" x14ac:dyDescent="0.35">
      <c r="A98" s="51" t="str">
        <f t="shared" si="28"/>
        <v>Reelle endringer</v>
      </c>
      <c r="B98" s="51"/>
      <c r="C98" s="51"/>
      <c r="D98" s="51">
        <f>SUM(D99:D104)</f>
        <v>17984.078192614343</v>
      </c>
      <c r="E98" s="51">
        <f t="shared" ref="E98:S98" si="29">SUM(E99:E104)</f>
        <v>15622.69184249803</v>
      </c>
      <c r="F98" s="51">
        <f t="shared" si="29"/>
        <v>13795.582964445184</v>
      </c>
      <c r="G98" s="51">
        <f t="shared" si="29"/>
        <v>10470.094060399704</v>
      </c>
      <c r="H98" s="51">
        <f t="shared" si="29"/>
        <v>21358.618624104362</v>
      </c>
      <c r="I98" s="51">
        <f t="shared" si="29"/>
        <v>15725.624028089022</v>
      </c>
      <c r="J98" s="51">
        <f t="shared" si="29"/>
        <v>21065.025907651761</v>
      </c>
      <c r="K98" s="51">
        <f t="shared" si="29"/>
        <v>19535.57995323342</v>
      </c>
      <c r="L98" s="51">
        <f t="shared" si="29"/>
        <v>13754.551136576169</v>
      </c>
      <c r="M98" s="51">
        <f t="shared" si="29"/>
        <v>15388.639843385421</v>
      </c>
      <c r="N98" s="51">
        <f t="shared" si="29"/>
        <v>17912.252146960091</v>
      </c>
      <c r="O98" s="51">
        <f t="shared" si="29"/>
        <v>25532.110863632726</v>
      </c>
      <c r="P98" s="51">
        <f t="shared" si="29"/>
        <v>26086.095618548101</v>
      </c>
      <c r="Q98" s="51">
        <f t="shared" si="29"/>
        <v>23599.307397672594</v>
      </c>
      <c r="R98" s="51">
        <f t="shared" si="29"/>
        <v>17242.934945103902</v>
      </c>
      <c r="S98" s="51">
        <f t="shared" si="29"/>
        <v>275073.1875249148</v>
      </c>
    </row>
    <row r="99" spans="1:19" ht="16.5" customHeight="1" x14ac:dyDescent="0.35">
      <c r="A99" s="53" t="str">
        <f t="shared" si="28"/>
        <v xml:space="preserve"> - herav justering for demografiske forhold</v>
      </c>
      <c r="B99" s="53"/>
      <c r="C99" s="53"/>
      <c r="D99" s="53">
        <f>$S99*'Tabell 3.1 DOK32024'!D$68/100</f>
        <v>7845.5097806224812</v>
      </c>
      <c r="E99" s="53">
        <f>$S99*'Tabell 3.1 DOK32024'!E$68/100</f>
        <v>6815.3608062216545</v>
      </c>
      <c r="F99" s="53">
        <f>$S99*'Tabell 3.1 DOK32024'!F$68/100</f>
        <v>6018.2890620100052</v>
      </c>
      <c r="G99" s="53">
        <f>$S99*'Tabell 3.1 DOK32024'!G$68/100</f>
        <v>4567.5527249785655</v>
      </c>
      <c r="H99" s="53">
        <f>$S99*'Tabell 3.1 DOK32024'!H$68/100</f>
        <v>9317.6447255891708</v>
      </c>
      <c r="I99" s="53">
        <f>$S99*'Tabell 3.1 DOK32024'!I$68/100</f>
        <v>6860.2647184570114</v>
      </c>
      <c r="J99" s="53">
        <f>$S99*'Tabell 3.1 DOK32024'!J$68/100</f>
        <v>9189.5656267452632</v>
      </c>
      <c r="K99" s="53">
        <f>$S99*'Tabell 3.1 DOK32024'!K$68/100</f>
        <v>8522.3485992275346</v>
      </c>
      <c r="L99" s="53">
        <f>$S99*'Tabell 3.1 DOK32024'!L$68/100</f>
        <v>6000.3890282459524</v>
      </c>
      <c r="M99" s="53">
        <f>$S99*'Tabell 3.1 DOK32024'!M$68/100</f>
        <v>6713.2561985489438</v>
      </c>
      <c r="N99" s="53">
        <f>$S99*'Tabell 3.1 DOK32024'!N$68/100</f>
        <v>7814.1758452576269</v>
      </c>
      <c r="O99" s="53">
        <f>$S99*'Tabell 3.1 DOK32024'!O$68/100</f>
        <v>11138.320427389594</v>
      </c>
      <c r="P99" s="53">
        <f>$S99*'Tabell 3.1 DOK32024'!P$68/100</f>
        <v>11379.994911144298</v>
      </c>
      <c r="Q99" s="53">
        <f>$S99*'Tabell 3.1 DOK32024'!Q$68/100</f>
        <v>10295.139679741451</v>
      </c>
      <c r="R99" s="53">
        <f>$S99*'Tabell 3.1 DOK32024'!R$68/100</f>
        <v>7522.1878658204523</v>
      </c>
      <c r="S99" s="53">
        <v>120000</v>
      </c>
    </row>
    <row r="100" spans="1:19" ht="16.5" customHeight="1" x14ac:dyDescent="0.35">
      <c r="A100" s="53" t="str">
        <f t="shared" si="28"/>
        <v xml:space="preserve"> - herav justering for andre aktivitetsnøytrale forhold</v>
      </c>
      <c r="B100" s="53"/>
      <c r="C100" s="53"/>
      <c r="D100" s="53">
        <f>$S100*'Tabell 3.1 DOK32024'!D$68/100</f>
        <v>5018.6418481678575</v>
      </c>
      <c r="E100" s="53">
        <f>$S100*'Tabell 3.1 DOK32024'!E$68/100</f>
        <v>4359.6727183932226</v>
      </c>
      <c r="F100" s="53">
        <f>$S100*'Tabell 3.1 DOK32024'!F$68/100</f>
        <v>3849.7992081501002</v>
      </c>
      <c r="G100" s="53">
        <f>$S100*'Tabell 3.1 DOK32024'!G$68/100</f>
        <v>2921.7873522900391</v>
      </c>
      <c r="H100" s="53">
        <f>$S100*'Tabell 3.1 DOK32024'!H$68/100</f>
        <v>5960.3420368806328</v>
      </c>
      <c r="I100" s="53">
        <f>$S100*'Tabell 3.1 DOK32024'!I$68/100</f>
        <v>4388.3970026516427</v>
      </c>
      <c r="J100" s="53">
        <f>$S100*'Tabell 3.1 DOK32024'!J$68/100</f>
        <v>5878.4119720018325</v>
      </c>
      <c r="K100" s="53">
        <f>$S100*'Tabell 3.1 DOK32024'!K$68/100</f>
        <v>5451.6043597825337</v>
      </c>
      <c r="L100" s="53">
        <f>$S100*'Tabell 3.1 DOK32024'!L$68/100</f>
        <v>3838.3488548851315</v>
      </c>
      <c r="M100" s="53">
        <f>$S100*'Tabell 3.1 DOK32024'!M$68/100</f>
        <v>4294.3581026084503</v>
      </c>
      <c r="N100" s="53">
        <f>$S100*'Tabell 3.1 DOK32024'!N$68/100</f>
        <v>4998.5980519472168</v>
      </c>
      <c r="O100" s="53">
        <f>$S100*'Tabell 3.1 DOK32024'!O$68/100</f>
        <v>7124.9979387273333</v>
      </c>
      <c r="P100" s="53">
        <f>$S100*'Tabell 3.1 DOK32024'!P$68/100</f>
        <v>7279.593078077155</v>
      </c>
      <c r="Q100" s="53">
        <f>$S100*'Tabell 3.1 DOK32024'!Q$68/100</f>
        <v>6585.6292674692768</v>
      </c>
      <c r="R100" s="53">
        <f>$S100*'Tabell 3.1 DOK32024'!R$68/100</f>
        <v>4811.8182079675798</v>
      </c>
      <c r="S100" s="53">
        <v>76762</v>
      </c>
    </row>
    <row r="101" spans="1:19" ht="16.5" customHeight="1" x14ac:dyDescent="0.35">
      <c r="A101" s="53" t="str">
        <f t="shared" si="28"/>
        <v xml:space="preserve"> - herav justering for engangstiltak</v>
      </c>
      <c r="B101" s="53"/>
      <c r="C101" s="53"/>
      <c r="D101" s="53">
        <f>$S101*'Tabell 3.1 DOK32024'!D$68/100</f>
        <v>0</v>
      </c>
      <c r="E101" s="53">
        <f>$S101*'Tabell 3.1 DOK32024'!E$68/100</f>
        <v>0</v>
      </c>
      <c r="F101" s="53">
        <f>$S101*'Tabell 3.1 DOK32024'!F$68/100</f>
        <v>0</v>
      </c>
      <c r="G101" s="53">
        <f>$S101*'Tabell 3.1 DOK32024'!G$68/100</f>
        <v>0</v>
      </c>
      <c r="H101" s="53">
        <f>$S101*'Tabell 3.1 DOK32024'!H$68/100</f>
        <v>0</v>
      </c>
      <c r="I101" s="53">
        <f>$S101*'Tabell 3.1 DOK32024'!I$68/100</f>
        <v>0</v>
      </c>
      <c r="J101" s="53">
        <f>$S101*'Tabell 3.1 DOK32024'!J$68/100</f>
        <v>0</v>
      </c>
      <c r="K101" s="53">
        <f>$S101*'Tabell 3.1 DOK32024'!K$68/100</f>
        <v>0</v>
      </c>
      <c r="L101" s="53">
        <f>$S101*'Tabell 3.1 DOK32024'!L$68/100</f>
        <v>0</v>
      </c>
      <c r="M101" s="53">
        <f>$S101*'Tabell 3.1 DOK32024'!M$68/100</f>
        <v>0</v>
      </c>
      <c r="N101" s="53">
        <f>$S101*'Tabell 3.1 DOK32024'!N$68/100</f>
        <v>0</v>
      </c>
      <c r="O101" s="53">
        <f>$S101*'Tabell 3.1 DOK32024'!O$68/100</f>
        <v>0</v>
      </c>
      <c r="P101" s="53">
        <f>$S101*'Tabell 3.1 DOK32024'!P$68/100</f>
        <v>0</v>
      </c>
      <c r="Q101" s="53">
        <f>$S101*'Tabell 3.1 DOK32024'!Q$68/100</f>
        <v>0</v>
      </c>
      <c r="R101" s="53">
        <f>$S101*'Tabell 3.1 DOK32024'!R$68/100</f>
        <v>0</v>
      </c>
      <c r="S101" s="53">
        <v>0</v>
      </c>
    </row>
    <row r="102" spans="1:19" ht="16.5" customHeight="1" x14ac:dyDescent="0.35">
      <c r="A102" s="53" t="str">
        <f t="shared" si="28"/>
        <v xml:space="preserve"> - herav justering for oppgaveendringer mellom sektorer</v>
      </c>
      <c r="B102" s="53"/>
      <c r="C102" s="53"/>
      <c r="D102" s="53">
        <f>$S102*'Tabell 3.1 DOK32024'!D$68/100</f>
        <v>0</v>
      </c>
      <c r="E102" s="53">
        <f>$S102*'Tabell 3.1 DOK32024'!E$68/100</f>
        <v>0</v>
      </c>
      <c r="F102" s="53">
        <f>$S102*'Tabell 3.1 DOK32024'!F$68/100</f>
        <v>0</v>
      </c>
      <c r="G102" s="53">
        <f>$S102*'Tabell 3.1 DOK32024'!G$68/100</f>
        <v>0</v>
      </c>
      <c r="H102" s="53">
        <f>$S102*'Tabell 3.1 DOK32024'!H$68/100</f>
        <v>0</v>
      </c>
      <c r="I102" s="53">
        <f>$S102*'Tabell 3.1 DOK32024'!I$68/100</f>
        <v>0</v>
      </c>
      <c r="J102" s="53">
        <f>$S102*'Tabell 3.1 DOK32024'!J$68/100</f>
        <v>0</v>
      </c>
      <c r="K102" s="53">
        <f>$S102*'Tabell 3.1 DOK32024'!K$68/100</f>
        <v>0</v>
      </c>
      <c r="L102" s="53">
        <f>$S102*'Tabell 3.1 DOK32024'!L$68/100</f>
        <v>0</v>
      </c>
      <c r="M102" s="53">
        <f>$S102*'Tabell 3.1 DOK32024'!M$68/100</f>
        <v>0</v>
      </c>
      <c r="N102" s="53">
        <f>$S102*'Tabell 3.1 DOK32024'!N$68/100</f>
        <v>0</v>
      </c>
      <c r="O102" s="53">
        <f>$S102*'Tabell 3.1 DOK32024'!O$68/100</f>
        <v>0</v>
      </c>
      <c r="P102" s="53">
        <f>$S102*'Tabell 3.1 DOK32024'!P$68/100</f>
        <v>0</v>
      </c>
      <c r="Q102" s="53">
        <f>$S102*'Tabell 3.1 DOK32024'!Q$68/100</f>
        <v>0</v>
      </c>
      <c r="R102" s="53">
        <f>$S102*'Tabell 3.1 DOK32024'!R$68/100</f>
        <v>0</v>
      </c>
      <c r="S102" s="53">
        <v>0</v>
      </c>
    </row>
    <row r="103" spans="1:19" ht="16.5" customHeight="1" x14ac:dyDescent="0.35">
      <c r="A103" s="53" t="str">
        <f t="shared" si="28"/>
        <v xml:space="preserve"> - herav uspesifiserte rammeendringer</v>
      </c>
      <c r="B103" s="53"/>
      <c r="C103" s="53"/>
      <c r="D103" s="53">
        <f>$S103*'Tabell 3.1 DOK32024'!D$68/100</f>
        <v>-4536.1961156698026</v>
      </c>
      <c r="E103" s="53">
        <f>$S103*'Tabell 3.1 DOK32024'!E$68/100</f>
        <v>-3940.5741730676873</v>
      </c>
      <c r="F103" s="53">
        <f>$S103*'Tabell 3.1 DOK32024'!F$68/100</f>
        <v>-3479.7151784191378</v>
      </c>
      <c r="G103" s="53">
        <f>$S103*'Tabell 3.1 DOK32024'!G$68/100</f>
        <v>-2640.913784893768</v>
      </c>
      <c r="H103" s="53">
        <f>$S103*'Tabell 3.1 DOK32024'!H$68/100</f>
        <v>-5387.3699725418337</v>
      </c>
      <c r="I103" s="53">
        <f>$S103*'Tabell 3.1 DOK32024'!I$68/100</f>
        <v>-3966.5371707512154</v>
      </c>
      <c r="J103" s="53">
        <f>$S103*'Tabell 3.1 DOK32024'!J$68/100</f>
        <v>-5313.3159050662944</v>
      </c>
      <c r="K103" s="53">
        <f>$S103*'Tabell 3.1 DOK32024'!K$68/100</f>
        <v>-4927.5376225625751</v>
      </c>
      <c r="L103" s="53">
        <f>$S103*'Tabell 3.1 DOK32024'!L$68/100</f>
        <v>-3469.3655560362295</v>
      </c>
      <c r="M103" s="53">
        <f>$S103*'Tabell 3.1 DOK32024'!M$68/100</f>
        <v>-3881.5382993427052</v>
      </c>
      <c r="N103" s="53">
        <f>$S103*'Tabell 3.1 DOK32024'!N$68/100</f>
        <v>-4518.0791443237522</v>
      </c>
      <c r="O103" s="53">
        <f>$S103*'Tabell 3.1 DOK32024'!O$68/100</f>
        <v>-6440.0666458415244</v>
      </c>
      <c r="P103" s="53">
        <f>$S103*'Tabell 3.1 DOK32024'!P$68/100</f>
        <v>-6579.8004407279041</v>
      </c>
      <c r="Q103" s="53">
        <f>$S103*'Tabell 3.1 DOK32024'!Q$68/100</f>
        <v>-5952.5478817025805</v>
      </c>
      <c r="R103" s="53">
        <f>$S103*'Tabell 3.1 DOK32024'!R$68/100</f>
        <v>-4349.2545841381807</v>
      </c>
      <c r="S103" s="53">
        <v>-69382.812475085186</v>
      </c>
    </row>
    <row r="104" spans="1:19" ht="16.5" customHeight="1" x14ac:dyDescent="0.35">
      <c r="A104" s="60" t="str">
        <f t="shared" si="28"/>
        <v xml:space="preserve"> - herav spesifiserte rammeendringer</v>
      </c>
      <c r="B104" s="60"/>
      <c r="C104" s="60"/>
      <c r="D104" s="60">
        <f>$S104*'Tabell 3.1 DOK32024'!D$68/100</f>
        <v>9656.1226794938048</v>
      </c>
      <c r="E104" s="60">
        <f>$S104*'Tabell 3.1 DOK32024'!E$68/100</f>
        <v>8388.2324909508407</v>
      </c>
      <c r="F104" s="60">
        <f>$S104*'Tabell 3.1 DOK32024'!F$68/100</f>
        <v>7407.2098727042148</v>
      </c>
      <c r="G104" s="60">
        <f>$S104*'Tabell 3.1 DOK32024'!G$68/100</f>
        <v>5621.6677680248686</v>
      </c>
      <c r="H104" s="60">
        <f>$S104*'Tabell 3.1 DOK32024'!H$68/100</f>
        <v>11468.001834176392</v>
      </c>
      <c r="I104" s="60">
        <f>$S104*'Tabell 3.1 DOK32024'!I$68/100</f>
        <v>8443.4994777315824</v>
      </c>
      <c r="J104" s="60">
        <f>$S104*'Tabell 3.1 DOK32024'!J$68/100</f>
        <v>11310.364213970957</v>
      </c>
      <c r="K104" s="60">
        <f>$S104*'Tabell 3.1 DOK32024'!K$68/100</f>
        <v>10489.164616785929</v>
      </c>
      <c r="L104" s="60">
        <f>$S104*'Tabell 3.1 DOK32024'!L$68/100</f>
        <v>7385.1788094813146</v>
      </c>
      <c r="M104" s="60">
        <f>$S104*'Tabell 3.1 DOK32024'!M$68/100</f>
        <v>8262.5638415707308</v>
      </c>
      <c r="N104" s="60">
        <f>$S104*'Tabell 3.1 DOK32024'!N$68/100</f>
        <v>9617.557394079</v>
      </c>
      <c r="O104" s="60">
        <f>$S104*'Tabell 3.1 DOK32024'!O$68/100</f>
        <v>13708.859143357324</v>
      </c>
      <c r="P104" s="60">
        <f>$S104*'Tabell 3.1 DOK32024'!P$68/100</f>
        <v>14006.308070054551</v>
      </c>
      <c r="Q104" s="60">
        <f>$S104*'Tabell 3.1 DOK32024'!Q$68/100</f>
        <v>12671.086332164448</v>
      </c>
      <c r="R104" s="60">
        <f>$S104*'Tabell 3.1 DOK32024'!R$68/100</f>
        <v>9258.1834554540492</v>
      </c>
      <c r="S104" s="60">
        <v>147694</v>
      </c>
    </row>
    <row r="105" spans="1:19" ht="16.5" customHeight="1" x14ac:dyDescent="0.35">
      <c r="A105" s="60" t="str">
        <f t="shared" si="28"/>
        <v>Vridningseffekter knyttet til endringer i særskilte tildelinger</v>
      </c>
      <c r="B105" s="60"/>
      <c r="C105" s="60"/>
      <c r="D105" s="60">
        <f>'Tabell 2.1 DOK32024'!D37+'Tabell 2.1 DOK32024'!D38-SUM(D94:D98)</f>
        <v>-374.99098034587223</v>
      </c>
      <c r="E105" s="60">
        <f>'Tabell 2.1 DOK32024'!E37+'Tabell 2.1 DOK32024'!E38-SUM(E94:E98)</f>
        <v>340.79316780541558</v>
      </c>
      <c r="F105" s="60">
        <f>'Tabell 2.1 DOK32024'!F37+'Tabell 2.1 DOK32024'!F38-SUM(F94:F98)</f>
        <v>890.66184417693876</v>
      </c>
      <c r="G105" s="60">
        <f>'Tabell 2.1 DOK32024'!G37+'Tabell 2.1 DOK32024'!G38-SUM(G94:G98)</f>
        <v>-315.444957578904</v>
      </c>
      <c r="H105" s="60">
        <f>'Tabell 2.1 DOK32024'!H37+'Tabell 2.1 DOK32024'!H38-SUM(H94:H98)</f>
        <v>562.31201410549693</v>
      </c>
      <c r="I105" s="60">
        <f>'Tabell 2.1 DOK32024'!I37+'Tabell 2.1 DOK32024'!I38-SUM(I94:I98)</f>
        <v>-310.19979252084158</v>
      </c>
      <c r="J105" s="60">
        <f>'Tabell 2.1 DOK32024'!J37+'Tabell 2.1 DOK32024'!J38-SUM(J94:J98)</f>
        <v>-328.92707371409051</v>
      </c>
      <c r="K105" s="60">
        <f>'Tabell 2.1 DOK32024'!K37+'Tabell 2.1 DOK32024'!K38-SUM(K94:K98)</f>
        <v>-445.48555799166206</v>
      </c>
      <c r="L105" s="60">
        <f>'Tabell 2.1 DOK32024'!L37+'Tabell 2.1 DOK32024'!L38-SUM(L94:L98)</f>
        <v>165.67314980539959</v>
      </c>
      <c r="M105" s="60">
        <f>'Tabell 2.1 DOK32024'!M37+'Tabell 2.1 DOK32024'!M38-SUM(M94:M98)</f>
        <v>570.01652566133998</v>
      </c>
      <c r="N105" s="60">
        <f>'Tabell 2.1 DOK32024'!N37+'Tabell 2.1 DOK32024'!N38-SUM(N94:N98)</f>
        <v>-651.64339115633629</v>
      </c>
      <c r="O105" s="60">
        <f>'Tabell 2.1 DOK32024'!O37+'Tabell 2.1 DOK32024'!O38-SUM(O94:O98)</f>
        <v>1206.3447827885393</v>
      </c>
      <c r="P105" s="60">
        <f>'Tabell 2.1 DOK32024'!P37+'Tabell 2.1 DOK32024'!P38-SUM(P94:P98)</f>
        <v>-208.25594052369706</v>
      </c>
      <c r="Q105" s="60">
        <f>'Tabell 2.1 DOK32024'!Q37+'Tabell 2.1 DOK32024'!Q38-SUM(Q94:Q98)</f>
        <v>-814.45963336643763</v>
      </c>
      <c r="R105" s="60">
        <f>'Tabell 2.1 DOK32024'!R37+'Tabell 2.1 DOK32024'!R38-SUM(R94:R98)</f>
        <v>-286.39415718009695</v>
      </c>
      <c r="S105" s="60">
        <f>SUM(D105:R105)</f>
        <v>-3.480818122625351E-8</v>
      </c>
    </row>
    <row r="106" spans="1:19" ht="16.5" customHeight="1" x14ac:dyDescent="0.35">
      <c r="A106" s="51" t="str">
        <f t="shared" si="28"/>
        <v>Kompensasjon for forventet lønns- og prisutvikling</v>
      </c>
      <c r="B106" s="51"/>
      <c r="C106" s="51"/>
      <c r="D106" s="51">
        <f>SUM(D107:D108)</f>
        <v>39601.949040297855</v>
      </c>
      <c r="E106" s="51">
        <f t="shared" ref="E106:S106" si="30">SUM(E107:E108)</f>
        <v>34402.043829689639</v>
      </c>
      <c r="F106" s="51">
        <f t="shared" si="30"/>
        <v>30378.647584146169</v>
      </c>
      <c r="G106" s="51">
        <f t="shared" si="30"/>
        <v>23055.734466132169</v>
      </c>
      <c r="H106" s="51">
        <f t="shared" si="30"/>
        <v>47032.876373408268</v>
      </c>
      <c r="I106" s="51">
        <f t="shared" si="30"/>
        <v>34628.706276589743</v>
      </c>
      <c r="J106" s="51">
        <f t="shared" si="30"/>
        <v>46386.368741989412</v>
      </c>
      <c r="K106" s="51">
        <f t="shared" si="30"/>
        <v>43018.442952407429</v>
      </c>
      <c r="L106" s="51">
        <f t="shared" si="30"/>
        <v>30288.293197399435</v>
      </c>
      <c r="M106" s="51">
        <f t="shared" si="30"/>
        <v>33886.648197933318</v>
      </c>
      <c r="N106" s="51">
        <f t="shared" si="30"/>
        <v>39443.784058512261</v>
      </c>
      <c r="O106" s="51">
        <f t="shared" si="30"/>
        <v>56223.140406944163</v>
      </c>
      <c r="P106" s="51">
        <f t="shared" si="30"/>
        <v>57443.045914376293</v>
      </c>
      <c r="Q106" s="51">
        <f t="shared" si="30"/>
        <v>51966.998749636507</v>
      </c>
      <c r="R106" s="51">
        <f t="shared" si="30"/>
        <v>37969.910033065178</v>
      </c>
      <c r="S106" s="51">
        <f t="shared" si="30"/>
        <v>605726.58982252784</v>
      </c>
    </row>
    <row r="107" spans="1:19" ht="16.5" customHeight="1" x14ac:dyDescent="0.35">
      <c r="A107" s="53" t="str">
        <f t="shared" si="28"/>
        <v xml:space="preserve"> - herav generell lønns- og priskompensasjon</v>
      </c>
      <c r="B107" s="53"/>
      <c r="C107" s="53"/>
      <c r="D107" s="53">
        <f>$S107*'Tabell 3.1 DOK32024'!D$68/100</f>
        <v>45654.89761107017</v>
      </c>
      <c r="E107" s="53">
        <f>$S107*'Tabell 3.1 DOK32024'!E$68/100</f>
        <v>39660.214376262316</v>
      </c>
      <c r="F107" s="53">
        <f>$S107*'Tabell 3.1 DOK32024'!F$68/100</f>
        <v>35021.86328268014</v>
      </c>
      <c r="G107" s="53">
        <f>$S107*'Tabell 3.1 DOK32024'!G$68/100</f>
        <v>26579.681604260983</v>
      </c>
      <c r="H107" s="53">
        <f>$S107*'Tabell 3.1 DOK32024'!H$68/100</f>
        <v>54221.602906388805</v>
      </c>
      <c r="I107" s="53">
        <f>$S107*'Tabell 3.1 DOK32024'!I$68/100</f>
        <v>39921.520980009744</v>
      </c>
      <c r="J107" s="53">
        <f>$S107*'Tabell 3.1 DOK32024'!J$68/100</f>
        <v>53476.280001014413</v>
      </c>
      <c r="K107" s="53">
        <f>$S107*'Tabell 3.1 DOK32024'!K$68/100</f>
        <v>49593.584557702176</v>
      </c>
      <c r="L107" s="53">
        <f>$S107*'Tabell 3.1 DOK32024'!L$68/100</f>
        <v>34917.698705541887</v>
      </c>
      <c r="M107" s="53">
        <f>$S107*'Tabell 3.1 DOK32024'!M$68/100</f>
        <v>39066.04324662716</v>
      </c>
      <c r="N107" s="53">
        <f>$S107*'Tabell 3.1 DOK32024'!N$68/100</f>
        <v>45472.557947895257</v>
      </c>
      <c r="O107" s="53">
        <f>$S107*'Tabell 3.1 DOK32024'!O$68/100</f>
        <v>64816.550216755488</v>
      </c>
      <c r="P107" s="53">
        <f>$S107*'Tabell 3.1 DOK32024'!P$68/100</f>
        <v>66222.911832450744</v>
      </c>
      <c r="Q107" s="53">
        <f>$S107*'Tabell 3.1 DOK32024'!Q$68/100</f>
        <v>59909.879805537508</v>
      </c>
      <c r="R107" s="53">
        <f>$S107*'Tabell 3.1 DOK32024'!R$68/100</f>
        <v>43773.41006871056</v>
      </c>
      <c r="S107" s="53">
        <v>698308.6971429073</v>
      </c>
    </row>
    <row r="108" spans="1:19" ht="16.5" customHeight="1" x14ac:dyDescent="0.35">
      <c r="A108" s="60" t="str">
        <f t="shared" si="28"/>
        <v xml:space="preserve"> - herav kompensasjon for endring i løpende pensjonsutgifter</v>
      </c>
      <c r="B108" s="60"/>
      <c r="C108" s="60"/>
      <c r="D108" s="60">
        <f>$S108*'Tabell 3.1 DOK32024'!D$68/100</f>
        <v>-6052.9485707723125</v>
      </c>
      <c r="E108" s="60">
        <f>$S108*'Tabell 3.1 DOK32024'!E$68/100</f>
        <v>-5258.1705465726791</v>
      </c>
      <c r="F108" s="60">
        <f>$S108*'Tabell 3.1 DOK32024'!F$68/100</f>
        <v>-4643.2156985339707</v>
      </c>
      <c r="G108" s="60">
        <f>$S108*'Tabell 3.1 DOK32024'!G$68/100</f>
        <v>-3523.9471381288122</v>
      </c>
      <c r="H108" s="60">
        <f>$S108*'Tabell 3.1 DOK32024'!H$68/100</f>
        <v>-7188.7265329805405</v>
      </c>
      <c r="I108" s="60">
        <f>$S108*'Tabell 3.1 DOK32024'!I$68/100</f>
        <v>-5292.814703420001</v>
      </c>
      <c r="J108" s="60">
        <f>$S108*'Tabell 3.1 DOK32024'!J$68/100</f>
        <v>-7089.9112590250043</v>
      </c>
      <c r="K108" s="60">
        <f>$S108*'Tabell 3.1 DOK32024'!K$68/100</f>
        <v>-6575.141605294747</v>
      </c>
      <c r="L108" s="60">
        <f>$S108*'Tabell 3.1 DOK32024'!L$68/100</f>
        <v>-4629.405508142454</v>
      </c>
      <c r="M108" s="60">
        <f>$S108*'Tabell 3.1 DOK32024'!M$68/100</f>
        <v>-5179.3950486938438</v>
      </c>
      <c r="N108" s="60">
        <f>$S108*'Tabell 3.1 DOK32024'!N$68/100</f>
        <v>-6028.7738893829919</v>
      </c>
      <c r="O108" s="60">
        <f>$S108*'Tabell 3.1 DOK32024'!O$68/100</f>
        <v>-8593.4098098113245</v>
      </c>
      <c r="P108" s="60">
        <f>$S108*'Tabell 3.1 DOK32024'!P$68/100</f>
        <v>-8779.8659180744507</v>
      </c>
      <c r="Q108" s="60">
        <f>$S108*'Tabell 3.1 DOK32024'!Q$68/100</f>
        <v>-7942.8810559010053</v>
      </c>
      <c r="R108" s="60">
        <f>$S108*'Tabell 3.1 DOK32024'!R$68/100</f>
        <v>-5803.5000356453793</v>
      </c>
      <c r="S108" s="60">
        <v>-92582.107320379509</v>
      </c>
    </row>
    <row r="109" spans="1:19" ht="16.5" customHeight="1" thickBot="1" x14ac:dyDescent="0.4">
      <c r="A109" s="190" t="str">
        <f t="shared" si="28"/>
        <v>Bydelsfordelt budsjett 2024</v>
      </c>
      <c r="B109" s="178"/>
      <c r="C109" s="178"/>
      <c r="D109" s="191">
        <f t="shared" ref="D109:S109" si="31">D98+D106+SUM(D94:D97)+D105</f>
        <v>880518.50357552816</v>
      </c>
      <c r="E109" s="191">
        <f t="shared" si="31"/>
        <v>757321.38909403828</v>
      </c>
      <c r="F109" s="191">
        <f t="shared" si="31"/>
        <v>668578.16446452553</v>
      </c>
      <c r="G109" s="191">
        <f t="shared" si="31"/>
        <v>523169.98269271693</v>
      </c>
      <c r="H109" s="191">
        <f t="shared" si="31"/>
        <v>1031641.9224001624</v>
      </c>
      <c r="I109" s="191">
        <f t="shared" si="31"/>
        <v>756690.31716538197</v>
      </c>
      <c r="J109" s="191">
        <f t="shared" si="31"/>
        <v>1017854.3502828055</v>
      </c>
      <c r="K109" s="191">
        <f t="shared" si="31"/>
        <v>941054.58673042723</v>
      </c>
      <c r="L109" s="191">
        <f t="shared" si="31"/>
        <v>668482.57722367614</v>
      </c>
      <c r="M109" s="191">
        <f t="shared" si="31"/>
        <v>745011.33855421341</v>
      </c>
      <c r="N109" s="191">
        <f t="shared" si="31"/>
        <v>865925.77368757897</v>
      </c>
      <c r="O109" s="191">
        <f t="shared" si="31"/>
        <v>1242671.1545015804</v>
      </c>
      <c r="P109" s="191">
        <f t="shared" si="31"/>
        <v>1263056.9230786571</v>
      </c>
      <c r="Q109" s="191">
        <f t="shared" si="31"/>
        <v>1132961.4139533176</v>
      </c>
      <c r="R109" s="191">
        <f t="shared" si="31"/>
        <v>837648.28977700067</v>
      </c>
      <c r="S109" s="191">
        <f t="shared" si="31"/>
        <v>13332586.687181612</v>
      </c>
    </row>
    <row r="110" spans="1:19" ht="16.5" customHeight="1" thickBot="1" x14ac:dyDescent="0.4">
      <c r="A110" s="53"/>
      <c r="B110" s="53"/>
      <c r="C110" s="53"/>
      <c r="D110" s="53"/>
      <c r="E110" s="53"/>
      <c r="F110" s="53"/>
      <c r="G110" s="53"/>
      <c r="H110" s="53"/>
      <c r="I110" s="53"/>
      <c r="J110" s="53"/>
      <c r="K110" s="53"/>
      <c r="L110" s="53"/>
      <c r="M110" s="53"/>
      <c r="N110" s="53"/>
      <c r="O110" s="53"/>
      <c r="P110" s="53"/>
      <c r="Q110" s="53"/>
      <c r="R110" s="53"/>
      <c r="S110" s="53"/>
    </row>
    <row r="111" spans="1:19" ht="16.5" customHeight="1" x14ac:dyDescent="0.35">
      <c r="A111" s="180" t="str">
        <f>'Tabell 2.1 DOK32024'!A42</f>
        <v>FO4A Sosiale tjenester</v>
      </c>
      <c r="B111" s="180"/>
      <c r="C111" s="180"/>
      <c r="D111" s="181"/>
      <c r="E111" s="181"/>
      <c r="F111" s="181"/>
      <c r="G111" s="181"/>
      <c r="H111" s="181"/>
      <c r="I111" s="181"/>
      <c r="J111" s="181"/>
      <c r="K111" s="181"/>
      <c r="L111" s="181"/>
      <c r="M111" s="181"/>
      <c r="N111" s="181"/>
      <c r="O111" s="181"/>
      <c r="P111" s="181"/>
      <c r="Q111" s="181"/>
      <c r="R111" s="181"/>
      <c r="S111" s="181"/>
    </row>
    <row r="112" spans="1:19" ht="16.5" customHeight="1" x14ac:dyDescent="0.35">
      <c r="A112" s="59" t="str">
        <f t="shared" ref="A112:A127" si="32">A94</f>
        <v>Bydelsfordelt Dok3 2023</v>
      </c>
      <c r="B112" s="59"/>
      <c r="C112" s="59"/>
      <c r="D112" s="285">
        <v>205571.40548514551</v>
      </c>
      <c r="E112" s="285">
        <v>186745.45223167608</v>
      </c>
      <c r="F112" s="285">
        <v>118139.23028396547</v>
      </c>
      <c r="G112" s="285">
        <v>101741.02478393553</v>
      </c>
      <c r="H112" s="285">
        <v>123371.37495271667</v>
      </c>
      <c r="I112" s="285">
        <v>55550.270886351558</v>
      </c>
      <c r="J112" s="285">
        <v>77477.49027103337</v>
      </c>
      <c r="K112" s="285">
        <v>84609.438498333926</v>
      </c>
      <c r="L112" s="285">
        <v>100529.87438538243</v>
      </c>
      <c r="M112" s="285">
        <v>95187.478259705793</v>
      </c>
      <c r="N112" s="285">
        <v>139760.11188410522</v>
      </c>
      <c r="O112" s="285">
        <v>170307.10451419023</v>
      </c>
      <c r="P112" s="285">
        <v>96997.453823337521</v>
      </c>
      <c r="Q112" s="285">
        <v>83534.642123223675</v>
      </c>
      <c r="R112" s="285">
        <v>150707.98822630433</v>
      </c>
      <c r="S112" s="285">
        <v>1790230.3406094073</v>
      </c>
    </row>
    <row r="113" spans="1:19" ht="16.5" customHeight="1" x14ac:dyDescent="0.35">
      <c r="A113" s="53" t="str">
        <f t="shared" si="32"/>
        <v>Effekt av oppdaterte kriterieandeler</v>
      </c>
      <c r="B113" s="53"/>
      <c r="C113" s="53"/>
      <c r="D113" s="286">
        <v>547.99787660934476</v>
      </c>
      <c r="E113" s="286">
        <v>-506.48591426343535</v>
      </c>
      <c r="F113" s="286">
        <v>-711.47139565756891</v>
      </c>
      <c r="G113" s="286">
        <v>-214.19915993807834</v>
      </c>
      <c r="H113" s="286">
        <v>-1849.3910409780622</v>
      </c>
      <c r="I113" s="286">
        <v>-304.60831693495783</v>
      </c>
      <c r="J113" s="286">
        <v>192.82494515574297</v>
      </c>
      <c r="K113" s="286">
        <v>-958.90629188166906</v>
      </c>
      <c r="L113" s="286">
        <v>1782.2735278128673</v>
      </c>
      <c r="M113" s="286">
        <v>-2933.9812117837132</v>
      </c>
      <c r="N113" s="286">
        <v>3478.5342384531082</v>
      </c>
      <c r="O113" s="286">
        <v>-577.54617100423513</v>
      </c>
      <c r="P113" s="286">
        <v>2873.1024909361531</v>
      </c>
      <c r="Q113" s="286">
        <v>1117.9363767660934</v>
      </c>
      <c r="R113" s="286">
        <v>-1936.0799532915546</v>
      </c>
      <c r="S113" s="286">
        <v>0</v>
      </c>
    </row>
    <row r="114" spans="1:19" ht="16.5" customHeight="1" x14ac:dyDescent="0.35">
      <c r="A114" s="53" t="str">
        <f t="shared" si="32"/>
        <v>Effekt av oppdaterte regnskapsandeler</v>
      </c>
      <c r="B114" s="53"/>
      <c r="C114" s="53"/>
      <c r="D114" s="286">
        <v>0</v>
      </c>
      <c r="E114" s="286">
        <v>0</v>
      </c>
      <c r="F114" s="286">
        <v>0</v>
      </c>
      <c r="G114" s="286">
        <v>0</v>
      </c>
      <c r="H114" s="286">
        <v>0</v>
      </c>
      <c r="I114" s="286">
        <v>0</v>
      </c>
      <c r="J114" s="286">
        <v>0</v>
      </c>
      <c r="K114" s="286">
        <v>0</v>
      </c>
      <c r="L114" s="286">
        <v>0</v>
      </c>
      <c r="M114" s="286">
        <v>0</v>
      </c>
      <c r="N114" s="286">
        <v>0</v>
      </c>
      <c r="O114" s="286">
        <v>0</v>
      </c>
      <c r="P114" s="286">
        <v>0</v>
      </c>
      <c r="Q114" s="286">
        <v>0</v>
      </c>
      <c r="R114" s="286">
        <v>0</v>
      </c>
      <c r="S114" s="286">
        <v>0</v>
      </c>
    </row>
    <row r="115" spans="1:19" ht="16.5" customHeight="1" x14ac:dyDescent="0.35">
      <c r="A115" s="60" t="str">
        <f t="shared" si="32"/>
        <v>Effekt av endringer i fordelingssystemet</v>
      </c>
      <c r="B115" s="60"/>
      <c r="C115" s="60"/>
      <c r="D115" s="287">
        <v>0</v>
      </c>
      <c r="E115" s="287">
        <v>0</v>
      </c>
      <c r="F115" s="287">
        <v>0</v>
      </c>
      <c r="G115" s="287">
        <v>0</v>
      </c>
      <c r="H115" s="287">
        <v>0</v>
      </c>
      <c r="I115" s="287">
        <v>0</v>
      </c>
      <c r="J115" s="287">
        <v>0</v>
      </c>
      <c r="K115" s="287">
        <v>0</v>
      </c>
      <c r="L115" s="287">
        <v>0</v>
      </c>
      <c r="M115" s="287">
        <v>0</v>
      </c>
      <c r="N115" s="287">
        <v>0</v>
      </c>
      <c r="O115" s="287">
        <v>0</v>
      </c>
      <c r="P115" s="287">
        <v>0</v>
      </c>
      <c r="Q115" s="287">
        <v>0</v>
      </c>
      <c r="R115" s="287">
        <v>0</v>
      </c>
      <c r="S115" s="287">
        <v>0</v>
      </c>
    </row>
    <row r="116" spans="1:19" ht="16.5" customHeight="1" x14ac:dyDescent="0.35">
      <c r="A116" s="51" t="str">
        <f t="shared" si="32"/>
        <v>Reelle endringer</v>
      </c>
      <c r="B116" s="51"/>
      <c r="C116" s="51"/>
      <c r="D116" s="51">
        <f t="shared" ref="D116:S116" si="33">SUM(D117:D122)</f>
        <v>37500.640638579636</v>
      </c>
      <c r="E116" s="51">
        <f t="shared" si="33"/>
        <v>31799.41689677165</v>
      </c>
      <c r="F116" s="51">
        <f t="shared" si="33"/>
        <v>19823.09296385503</v>
      </c>
      <c r="G116" s="51">
        <f t="shared" si="33"/>
        <v>15898.097475979452</v>
      </c>
      <c r="H116" s="51">
        <f t="shared" si="33"/>
        <v>18982.578391716499</v>
      </c>
      <c r="I116" s="51">
        <f t="shared" si="33"/>
        <v>6497.2276220552976</v>
      </c>
      <c r="J116" s="51">
        <f t="shared" si="33"/>
        <v>8471.536291600738</v>
      </c>
      <c r="K116" s="51">
        <f t="shared" si="33"/>
        <v>11894.786579647089</v>
      </c>
      <c r="L116" s="51">
        <f t="shared" si="33"/>
        <v>20162.833214342401</v>
      </c>
      <c r="M116" s="51">
        <f t="shared" si="33"/>
        <v>17448.968335984147</v>
      </c>
      <c r="N116" s="51">
        <f t="shared" si="33"/>
        <v>28583.22363789997</v>
      </c>
      <c r="O116" s="51">
        <f t="shared" si="33"/>
        <v>32461.953769276141</v>
      </c>
      <c r="P116" s="51">
        <f t="shared" si="33"/>
        <v>16013.221346845496</v>
      </c>
      <c r="Q116" s="51">
        <f t="shared" si="33"/>
        <v>11063.841004046071</v>
      </c>
      <c r="R116" s="51">
        <f t="shared" si="33"/>
        <v>29234.81214789837</v>
      </c>
      <c r="S116" s="51">
        <f t="shared" si="33"/>
        <v>305836.23031649797</v>
      </c>
    </row>
    <row r="117" spans="1:19" ht="16.5" customHeight="1" x14ac:dyDescent="0.35">
      <c r="A117" s="53" t="str">
        <f t="shared" si="32"/>
        <v xml:space="preserve"> - herav justering for demografiske forhold</v>
      </c>
      <c r="B117" s="53"/>
      <c r="C117" s="53"/>
      <c r="D117" s="53">
        <f>$S117*'Tabell 3.1 DOK32024'!D$82/100</f>
        <v>0</v>
      </c>
      <c r="E117" s="53">
        <f>$S117*'Tabell 3.1 DOK32024'!E$82/100</f>
        <v>0</v>
      </c>
      <c r="F117" s="53">
        <f>$S117*'Tabell 3.1 DOK32024'!F$82/100</f>
        <v>0</v>
      </c>
      <c r="G117" s="53">
        <f>$S117*'Tabell 3.1 DOK32024'!G$82/100</f>
        <v>0</v>
      </c>
      <c r="H117" s="53">
        <f>$S117*'Tabell 3.1 DOK32024'!H$82/100</f>
        <v>0</v>
      </c>
      <c r="I117" s="53">
        <f>$S117*'Tabell 3.1 DOK32024'!I$82/100</f>
        <v>0</v>
      </c>
      <c r="J117" s="53">
        <f>$S117*'Tabell 3.1 DOK32024'!J$82/100</f>
        <v>0</v>
      </c>
      <c r="K117" s="53">
        <f>$S117*'Tabell 3.1 DOK32024'!K$82/100</f>
        <v>0</v>
      </c>
      <c r="L117" s="53">
        <f>$S117*'Tabell 3.1 DOK32024'!L$82/100</f>
        <v>0</v>
      </c>
      <c r="M117" s="53">
        <f>$S117*'Tabell 3.1 DOK32024'!M$82/100</f>
        <v>0</v>
      </c>
      <c r="N117" s="53">
        <f>$S117*'Tabell 3.1 DOK32024'!N$82/100</f>
        <v>0</v>
      </c>
      <c r="O117" s="53">
        <f>$S117*'Tabell 3.1 DOK32024'!O$82/100</f>
        <v>0</v>
      </c>
      <c r="P117" s="53">
        <f>$S117*'Tabell 3.1 DOK32024'!P$82/100</f>
        <v>0</v>
      </c>
      <c r="Q117" s="53">
        <f>$S117*'Tabell 3.1 DOK32024'!Q$82/100</f>
        <v>0</v>
      </c>
      <c r="R117" s="53">
        <f>$S117*'Tabell 3.1 DOK32024'!R$82/100</f>
        <v>0</v>
      </c>
      <c r="S117" s="53">
        <v>0</v>
      </c>
    </row>
    <row r="118" spans="1:19" ht="16.5" customHeight="1" x14ac:dyDescent="0.35">
      <c r="A118" s="53" t="str">
        <f t="shared" si="32"/>
        <v xml:space="preserve"> - herav justering for andre aktivitetsnøytrale forhold</v>
      </c>
      <c r="B118" s="53"/>
      <c r="C118" s="53"/>
      <c r="D118" s="53">
        <f>$S118*'Tabell 3.1 DOK32024'!D$82/100</f>
        <v>1311.631236416162</v>
      </c>
      <c r="E118" s="53">
        <f>$S118*'Tabell 3.1 DOK32024'!E$82/100</f>
        <v>1112.2238924824235</v>
      </c>
      <c r="F118" s="53">
        <f>$S118*'Tabell 3.1 DOK32024'!F$82/100</f>
        <v>693.33716680629198</v>
      </c>
      <c r="G118" s="53">
        <f>$S118*'Tabell 3.1 DOK32024'!G$82/100</f>
        <v>556.05560049102655</v>
      </c>
      <c r="H118" s="53">
        <f>$S118*'Tabell 3.1 DOK32024'!H$82/100</f>
        <v>663.93913123391565</v>
      </c>
      <c r="I118" s="53">
        <f>$S118*'Tabell 3.1 DOK32024'!I$82/100</f>
        <v>227.24856306658569</v>
      </c>
      <c r="J118" s="53">
        <f>$S118*'Tabell 3.1 DOK32024'!J$82/100</f>
        <v>296.30244793912732</v>
      </c>
      <c r="K118" s="53">
        <f>$S118*'Tabell 3.1 DOK32024'!K$82/100</f>
        <v>416.03485601039063</v>
      </c>
      <c r="L118" s="53">
        <f>$S118*'Tabell 3.1 DOK32024'!L$82/100</f>
        <v>705.22000179841325</v>
      </c>
      <c r="M118" s="53">
        <f>$S118*'Tabell 3.1 DOK32024'!M$82/100</f>
        <v>610.29922483959456</v>
      </c>
      <c r="N118" s="53">
        <f>$S118*'Tabell 3.1 DOK32024'!N$82/100</f>
        <v>999.73355981468364</v>
      </c>
      <c r="O118" s="53">
        <f>$S118*'Tabell 3.1 DOK32024'!O$82/100</f>
        <v>1135.3969381279519</v>
      </c>
      <c r="P118" s="53">
        <f>$S118*'Tabell 3.1 DOK32024'!P$82/100</f>
        <v>560.08220010409286</v>
      </c>
      <c r="Q118" s="53">
        <f>$S118*'Tabell 3.1 DOK32024'!Q$82/100</f>
        <v>386.97150791390908</v>
      </c>
      <c r="R118" s="53">
        <f>$S118*'Tabell 3.1 DOK32024'!R$82/100</f>
        <v>1022.5236729554317</v>
      </c>
      <c r="S118" s="53">
        <v>10697</v>
      </c>
    </row>
    <row r="119" spans="1:19" ht="16.5" customHeight="1" x14ac:dyDescent="0.35">
      <c r="A119" s="53" t="str">
        <f t="shared" si="32"/>
        <v xml:space="preserve"> - herav justering for engangstiltak</v>
      </c>
      <c r="B119" s="53"/>
      <c r="C119" s="53"/>
      <c r="D119" s="53">
        <f>$S119*'Tabell 3.1 DOK32024'!D$82/100</f>
        <v>0</v>
      </c>
      <c r="E119" s="53">
        <f>$S119*'Tabell 3.1 DOK32024'!E$82/100</f>
        <v>0</v>
      </c>
      <c r="F119" s="53">
        <f>$S119*'Tabell 3.1 DOK32024'!F$82/100</f>
        <v>0</v>
      </c>
      <c r="G119" s="53">
        <f>$S119*'Tabell 3.1 DOK32024'!G$82/100</f>
        <v>0</v>
      </c>
      <c r="H119" s="53">
        <f>$S119*'Tabell 3.1 DOK32024'!H$82/100</f>
        <v>0</v>
      </c>
      <c r="I119" s="53">
        <f>$S119*'Tabell 3.1 DOK32024'!I$82/100</f>
        <v>0</v>
      </c>
      <c r="J119" s="53">
        <f>$S119*'Tabell 3.1 DOK32024'!J$82/100</f>
        <v>0</v>
      </c>
      <c r="K119" s="53">
        <f>$S119*'Tabell 3.1 DOK32024'!K$82/100</f>
        <v>0</v>
      </c>
      <c r="L119" s="53">
        <f>$S119*'Tabell 3.1 DOK32024'!L$82/100</f>
        <v>0</v>
      </c>
      <c r="M119" s="53">
        <f>$S119*'Tabell 3.1 DOK32024'!M$82/100</f>
        <v>0</v>
      </c>
      <c r="N119" s="53">
        <f>$S119*'Tabell 3.1 DOK32024'!N$82/100</f>
        <v>0</v>
      </c>
      <c r="O119" s="53">
        <f>$S119*'Tabell 3.1 DOK32024'!O$82/100</f>
        <v>0</v>
      </c>
      <c r="P119" s="53">
        <f>$S119*'Tabell 3.1 DOK32024'!P$82/100</f>
        <v>0</v>
      </c>
      <c r="Q119" s="53">
        <f>$S119*'Tabell 3.1 DOK32024'!Q$82/100</f>
        <v>0</v>
      </c>
      <c r="R119" s="53">
        <f>$S119*'Tabell 3.1 DOK32024'!R$82/100</f>
        <v>0</v>
      </c>
      <c r="S119" s="53">
        <v>0</v>
      </c>
    </row>
    <row r="120" spans="1:19" ht="16.5" customHeight="1" x14ac:dyDescent="0.35">
      <c r="A120" s="53" t="str">
        <f t="shared" si="32"/>
        <v xml:space="preserve"> - herav justering for oppgaveendringer mellom sektorer</v>
      </c>
      <c r="B120" s="53"/>
      <c r="C120" s="53"/>
      <c r="D120" s="53">
        <f>$S120*'Tabell 3.1 DOK32024'!D$82/100</f>
        <v>1471.4008448157374</v>
      </c>
      <c r="E120" s="53">
        <f>$S120*'Tabell 3.1 DOK32024'!E$82/100</f>
        <v>1247.7037215844705</v>
      </c>
      <c r="F120" s="53">
        <f>$S120*'Tabell 3.1 DOK32024'!F$82/100</f>
        <v>777.79246533378534</v>
      </c>
      <c r="G120" s="53">
        <f>$S120*'Tabell 3.1 DOK32024'!G$82/100</f>
        <v>623.7886515744899</v>
      </c>
      <c r="H120" s="53">
        <f>$S120*'Tabell 3.1 DOK32024'!H$82/100</f>
        <v>744.8134593630914</v>
      </c>
      <c r="I120" s="53">
        <f>$S120*'Tabell 3.1 DOK32024'!I$82/100</f>
        <v>254.92967718042709</v>
      </c>
      <c r="J120" s="53">
        <f>$S120*'Tabell 3.1 DOK32024'!J$82/100</f>
        <v>332.39500563424582</v>
      </c>
      <c r="K120" s="53">
        <f>$S120*'Tabell 3.1 DOK32024'!K$82/100</f>
        <v>466.71200075952953</v>
      </c>
      <c r="L120" s="53">
        <f>$S120*'Tabell 3.1 DOK32024'!L$82/100</f>
        <v>791.12274671225202</v>
      </c>
      <c r="M120" s="53">
        <f>$S120*'Tabell 3.1 DOK32024'!M$82/100</f>
        <v>684.63968384361362</v>
      </c>
      <c r="N120" s="53">
        <f>$S120*'Tabell 3.1 DOK32024'!N$82/100</f>
        <v>1121.5109580046933</v>
      </c>
      <c r="O120" s="53">
        <f>$S120*'Tabell 3.1 DOK32024'!O$82/100</f>
        <v>1273.69947251897</v>
      </c>
      <c r="P120" s="53">
        <f>$S120*'Tabell 3.1 DOK32024'!P$82/100</f>
        <v>628.30573069543937</v>
      </c>
      <c r="Q120" s="53">
        <f>$S120*'Tabell 3.1 DOK32024'!Q$82/100</f>
        <v>434.10845049704682</v>
      </c>
      <c r="R120" s="53">
        <f>$S120*'Tabell 3.1 DOK32024'!R$82/100</f>
        <v>1147.0771314822082</v>
      </c>
      <c r="S120" s="53">
        <v>12000</v>
      </c>
    </row>
    <row r="121" spans="1:19" ht="16.5" customHeight="1" x14ac:dyDescent="0.35">
      <c r="A121" s="53" t="str">
        <f t="shared" si="32"/>
        <v xml:space="preserve"> - herav uspesifiserte rammeendringer</v>
      </c>
      <c r="B121" s="53"/>
      <c r="C121" s="53"/>
      <c r="D121" s="53">
        <f>$S121*'Tabell 3.1 DOK32024'!D$82/100</f>
        <v>-2255.0161707597103</v>
      </c>
      <c r="E121" s="53">
        <f>$S121*'Tabell 3.1 DOK32024'!E$82/100</f>
        <v>-1912.1859814090274</v>
      </c>
      <c r="F121" s="53">
        <f>$S121*'Tabell 3.1 DOK32024'!F$82/100</f>
        <v>-1192.0168409597397</v>
      </c>
      <c r="G121" s="53">
        <f>$S121*'Tabell 3.1 DOK32024'!G$82/100</f>
        <v>-955.99611852406133</v>
      </c>
      <c r="H121" s="53">
        <f>$S121*'Tabell 3.1 DOK32024'!H$82/100</f>
        <v>-1141.4743990265838</v>
      </c>
      <c r="I121" s="53">
        <f>$S121*'Tabell 3.1 DOK32024'!I$82/100</f>
        <v>-390.69608154289631</v>
      </c>
      <c r="J121" s="53">
        <f>$S121*'Tabell 3.1 DOK32024'!J$82/100</f>
        <v>-509.4166660471476</v>
      </c>
      <c r="K121" s="53">
        <f>$S121*'Tabell 3.1 DOK32024'!K$82/100</f>
        <v>-715.26607620791071</v>
      </c>
      <c r="L121" s="53">
        <f>$S121*'Tabell 3.1 DOK32024'!L$82/100</f>
        <v>-1212.4463521803777</v>
      </c>
      <c r="M121" s="53">
        <f>$S121*'Tabell 3.1 DOK32024'!M$82/100</f>
        <v>-1049.2542284794615</v>
      </c>
      <c r="N121" s="53">
        <f>$S121*'Tabell 3.1 DOK32024'!N$82/100</f>
        <v>-1718.7874771823354</v>
      </c>
      <c r="O121" s="53">
        <f>$S121*'Tabell 3.1 DOK32024'!O$82/100</f>
        <v>-1952.026137091199</v>
      </c>
      <c r="P121" s="53">
        <f>$S121*'Tabell 3.1 DOK32024'!P$82/100</f>
        <v>-962.91883200368943</v>
      </c>
      <c r="Q121" s="53">
        <f>$S121*'Tabell 3.1 DOK32024'!Q$82/100</f>
        <v>-665.29904422942707</v>
      </c>
      <c r="R121" s="53">
        <f>$S121*'Tabell 3.1 DOK32024'!R$82/100</f>
        <v>-1757.9692778584547</v>
      </c>
      <c r="S121" s="53">
        <v>-18390.769683502022</v>
      </c>
    </row>
    <row r="122" spans="1:19" ht="16.5" customHeight="1" x14ac:dyDescent="0.35">
      <c r="A122" s="60" t="str">
        <f t="shared" si="32"/>
        <v xml:space="preserve"> - herav spesifiserte rammeendringer</v>
      </c>
      <c r="B122" s="60"/>
      <c r="C122" s="60"/>
      <c r="D122" s="60">
        <f>$S122*'Tabell 3.1 DOK32024'!D$82/100</f>
        <v>36972.624728107447</v>
      </c>
      <c r="E122" s="60">
        <f>$S122*'Tabell 3.1 DOK32024'!E$82/100</f>
        <v>31351.675264113783</v>
      </c>
      <c r="F122" s="60">
        <f>$S122*'Tabell 3.1 DOK32024'!F$82/100</f>
        <v>19543.980172674692</v>
      </c>
      <c r="G122" s="60">
        <f>$S122*'Tabell 3.1 DOK32024'!G$82/100</f>
        <v>15674.249342437997</v>
      </c>
      <c r="H122" s="60">
        <f>$S122*'Tabell 3.1 DOK32024'!H$82/100</f>
        <v>18715.300200146077</v>
      </c>
      <c r="I122" s="60">
        <f>$S122*'Tabell 3.1 DOK32024'!I$82/100</f>
        <v>6405.7454633511816</v>
      </c>
      <c r="J122" s="60">
        <f>$S122*'Tabell 3.1 DOK32024'!J$82/100</f>
        <v>8352.2555040745119</v>
      </c>
      <c r="K122" s="60">
        <f>$S122*'Tabell 3.1 DOK32024'!K$82/100</f>
        <v>11727.305799085079</v>
      </c>
      <c r="L122" s="60">
        <f>$S122*'Tabell 3.1 DOK32024'!L$82/100</f>
        <v>19878.936818012113</v>
      </c>
      <c r="M122" s="60">
        <f>$S122*'Tabell 3.1 DOK32024'!M$82/100</f>
        <v>17203.2836557804</v>
      </c>
      <c r="N122" s="60">
        <f>$S122*'Tabell 3.1 DOK32024'!N$82/100</f>
        <v>28180.766597262929</v>
      </c>
      <c r="O122" s="60">
        <f>$S122*'Tabell 3.1 DOK32024'!O$82/100</f>
        <v>32004.883495720416</v>
      </c>
      <c r="P122" s="60">
        <f>$S122*'Tabell 3.1 DOK32024'!P$82/100</f>
        <v>15787.752248049654</v>
      </c>
      <c r="Q122" s="60">
        <f>$S122*'Tabell 3.1 DOK32024'!Q$82/100</f>
        <v>10908.060089864543</v>
      </c>
      <c r="R122" s="60">
        <f>$S122*'Tabell 3.1 DOK32024'!R$82/100</f>
        <v>28823.180621319185</v>
      </c>
      <c r="S122" s="60">
        <v>301530</v>
      </c>
    </row>
    <row r="123" spans="1:19" ht="16.5" customHeight="1" x14ac:dyDescent="0.35">
      <c r="A123" s="60" t="str">
        <f t="shared" si="32"/>
        <v>Vridningseffekter knyttet til endringer i særskilte tildelinger</v>
      </c>
      <c r="B123" s="60"/>
      <c r="C123" s="60"/>
      <c r="D123" s="60">
        <f>'Tabell 2.1 DOK32024'!D43+'Tabell 2.1 DOK32024'!D44-SUM(D112:D116)</f>
        <v>-10334.141724331217</v>
      </c>
      <c r="E123" s="60">
        <f>'Tabell 2.1 DOK32024'!E43+'Tabell 2.1 DOK32024'!E44-SUM(E112:E116)</f>
        <v>3493.7144284103124</v>
      </c>
      <c r="F123" s="60">
        <f>'Tabell 2.1 DOK32024'!F43+'Tabell 2.1 DOK32024'!F44-SUM(F112:F116)</f>
        <v>15137.558845160966</v>
      </c>
      <c r="G123" s="60">
        <f>'Tabell 2.1 DOK32024'!G43+'Tabell 2.1 DOK32024'!G44-SUM(G112:G116)</f>
        <v>646.96907595639641</v>
      </c>
      <c r="H123" s="60">
        <f>'Tabell 2.1 DOK32024'!H43+'Tabell 2.1 DOK32024'!H44-SUM(H112:H116)</f>
        <v>-415.40129077612073</v>
      </c>
      <c r="I123" s="60">
        <f>'Tabell 2.1 DOK32024'!I43+'Tabell 2.1 DOK32024'!I44-SUM(I112:I116)</f>
        <v>7118.651098899667</v>
      </c>
      <c r="J123" s="60">
        <f>'Tabell 2.1 DOK32024'!J43+'Tabell 2.1 DOK32024'!J44-SUM(J112:J116)</f>
        <v>-2673.2398046299641</v>
      </c>
      <c r="K123" s="60">
        <f>'Tabell 2.1 DOK32024'!K43+'Tabell 2.1 DOK32024'!K44-SUM(K112:K116)</f>
        <v>10283.504880851746</v>
      </c>
      <c r="L123" s="60">
        <f>'Tabell 2.1 DOK32024'!L43+'Tabell 2.1 DOK32024'!L44-SUM(L112:L116)</f>
        <v>3474.5454965489334</v>
      </c>
      <c r="M123" s="60">
        <f>'Tabell 2.1 DOK32024'!M43+'Tabell 2.1 DOK32024'!M44-SUM(M112:M116)</f>
        <v>-5427.8844876872899</v>
      </c>
      <c r="N123" s="60">
        <f>'Tabell 2.1 DOK32024'!N43+'Tabell 2.1 DOK32024'!N44-SUM(N112:N116)</f>
        <v>-8556.2189469438454</v>
      </c>
      <c r="O123" s="60">
        <f>'Tabell 2.1 DOK32024'!O43+'Tabell 2.1 DOK32024'!O44-SUM(O112:O116)</f>
        <v>-19175.671874735941</v>
      </c>
      <c r="P123" s="60">
        <f>'Tabell 2.1 DOK32024'!P43+'Tabell 2.1 DOK32024'!P44-SUM(P112:P116)</f>
        <v>12034.268962157425</v>
      </c>
      <c r="Q123" s="60">
        <f>'Tabell 2.1 DOK32024'!Q43+'Tabell 2.1 DOK32024'!Q44-SUM(Q112:Q116)</f>
        <v>6701.2001652104082</v>
      </c>
      <c r="R123" s="60">
        <f>'Tabell 2.1 DOK32024'!R43+'Tabell 2.1 DOK32024'!R44-SUM(R112:R116)</f>
        <v>-12307.854824091308</v>
      </c>
      <c r="S123" s="60">
        <f>SUM(D123:R123)</f>
        <v>1.673470251262188E-10</v>
      </c>
    </row>
    <row r="124" spans="1:19" ht="16.5" customHeight="1" x14ac:dyDescent="0.35">
      <c r="A124" s="51" t="str">
        <f t="shared" si="32"/>
        <v>Kompensasjon for forventet lønns- og prisutvikling</v>
      </c>
      <c r="B124" s="51"/>
      <c r="C124" s="51"/>
      <c r="D124" s="51">
        <f>SUM(D125:D126)</f>
        <v>11235.678990955217</v>
      </c>
      <c r="E124" s="51">
        <f t="shared" ref="E124:S124" si="34">SUM(E125:E126)</f>
        <v>9527.5183108236124</v>
      </c>
      <c r="F124" s="51">
        <f t="shared" si="34"/>
        <v>5939.2561128836778</v>
      </c>
      <c r="G124" s="51">
        <f t="shared" si="34"/>
        <v>4763.2764871556628</v>
      </c>
      <c r="H124" s="51">
        <f t="shared" si="34"/>
        <v>5687.4270305278669</v>
      </c>
      <c r="I124" s="51">
        <f t="shared" si="34"/>
        <v>1946.6537810951274</v>
      </c>
      <c r="J124" s="51">
        <f t="shared" si="34"/>
        <v>2538.1823006706431</v>
      </c>
      <c r="K124" s="51">
        <f t="shared" si="34"/>
        <v>3563.8325478990746</v>
      </c>
      <c r="L124" s="51">
        <f t="shared" si="34"/>
        <v>6041.0467044517536</v>
      </c>
      <c r="M124" s="51">
        <f t="shared" si="34"/>
        <v>5227.9375394128056</v>
      </c>
      <c r="N124" s="51">
        <f t="shared" si="34"/>
        <v>8563.9050387777897</v>
      </c>
      <c r="O124" s="51">
        <f t="shared" si="34"/>
        <v>9726.022962807443</v>
      </c>
      <c r="P124" s="51">
        <f t="shared" si="34"/>
        <v>4797.7690940877255</v>
      </c>
      <c r="Q124" s="51">
        <f t="shared" si="34"/>
        <v>3314.8704611873441</v>
      </c>
      <c r="R124" s="51">
        <f t="shared" si="34"/>
        <v>8759.1294191582456</v>
      </c>
      <c r="S124" s="51">
        <f t="shared" si="34"/>
        <v>91632.506781893986</v>
      </c>
    </row>
    <row r="125" spans="1:19" ht="16.5" customHeight="1" x14ac:dyDescent="0.35">
      <c r="A125" s="53" t="str">
        <f t="shared" si="32"/>
        <v xml:space="preserve"> - herav generell lønns- og priskompensasjon</v>
      </c>
      <c r="B125" s="53"/>
      <c r="C125" s="53"/>
      <c r="D125" s="53">
        <f>$S125*'Tabell 3.1 DOK32024'!D$82/100</f>
        <v>13103.973236859976</v>
      </c>
      <c r="E125" s="53">
        <f>$S125*'Tabell 3.1 DOK32024'!E$82/100</f>
        <v>11111.775715488988</v>
      </c>
      <c r="F125" s="53">
        <f>$S125*'Tabell 3.1 DOK32024'!F$82/100</f>
        <v>6926.8491216896264</v>
      </c>
      <c r="G125" s="53">
        <f>$S125*'Tabell 3.1 DOK32024'!G$82/100</f>
        <v>5555.3249303134171</v>
      </c>
      <c r="H125" s="53">
        <f>$S125*'Tabell 3.1 DOK32024'!H$82/100</f>
        <v>6633.1453270093007</v>
      </c>
      <c r="I125" s="53">
        <f>$S125*'Tabell 3.1 DOK32024'!I$82/100</f>
        <v>2270.3477973549825</v>
      </c>
      <c r="J125" s="53">
        <f>$S125*'Tabell 3.1 DOK32024'!J$82/100</f>
        <v>2960.2370239515112</v>
      </c>
      <c r="K125" s="53">
        <f>$S125*'Tabell 3.1 DOK32024'!K$82/100</f>
        <v>4156.4347260111317</v>
      </c>
      <c r="L125" s="53">
        <f>$S125*'Tabell 3.1 DOK32024'!L$82/100</f>
        <v>7045.5656842352428</v>
      </c>
      <c r="M125" s="53">
        <f>$S125*'Tabell 3.1 DOK32024'!M$82/100</f>
        <v>6097.250878704288</v>
      </c>
      <c r="N125" s="53">
        <f>$S125*'Tabell 3.1 DOK32024'!N$82/100</f>
        <v>9987.9306378807305</v>
      </c>
      <c r="O125" s="53">
        <f>$S125*'Tabell 3.1 DOK32024'!O$82/100</f>
        <v>11343.288172286862</v>
      </c>
      <c r="P125" s="53">
        <f>$S125*'Tabell 3.1 DOK32024'!P$82/100</f>
        <v>5595.5530463419309</v>
      </c>
      <c r="Q125" s="53">
        <f>$S125*'Tabell 3.1 DOK32024'!Q$82/100</f>
        <v>3866.074657528437</v>
      </c>
      <c r="R125" s="53">
        <f>$S125*'Tabell 3.1 DOK32024'!R$82/100</f>
        <v>10215.617372055623</v>
      </c>
      <c r="S125" s="53">
        <v>106869.36832771204</v>
      </c>
    </row>
    <row r="126" spans="1:19" ht="16.5" customHeight="1" x14ac:dyDescent="0.35">
      <c r="A126" s="60" t="str">
        <f t="shared" si="32"/>
        <v xml:space="preserve"> - herav kompensasjon for endring i løpende pensjonsutgifter</v>
      </c>
      <c r="B126" s="60"/>
      <c r="C126" s="60"/>
      <c r="D126" s="60">
        <f>$S126*'Tabell 3.1 DOK32024'!D$82/100</f>
        <v>-1868.2942459047595</v>
      </c>
      <c r="E126" s="60">
        <f>$S126*'Tabell 3.1 DOK32024'!E$82/100</f>
        <v>-1584.2574046653751</v>
      </c>
      <c r="F126" s="60">
        <f>$S126*'Tabell 3.1 DOK32024'!F$82/100</f>
        <v>-987.59300880594833</v>
      </c>
      <c r="G126" s="60">
        <f>$S126*'Tabell 3.1 DOK32024'!G$82/100</f>
        <v>-792.04844315775381</v>
      </c>
      <c r="H126" s="60">
        <f>$S126*'Tabell 3.1 DOK32024'!H$82/100</f>
        <v>-945.71829648143409</v>
      </c>
      <c r="I126" s="60">
        <f>$S126*'Tabell 3.1 DOK32024'!I$82/100</f>
        <v>-323.69401625985506</v>
      </c>
      <c r="J126" s="60">
        <f>$S126*'Tabell 3.1 DOK32024'!J$82/100</f>
        <v>-422.05472328086813</v>
      </c>
      <c r="K126" s="60">
        <f>$S126*'Tabell 3.1 DOK32024'!K$82/100</f>
        <v>-592.602178112057</v>
      </c>
      <c r="L126" s="60">
        <f>$S126*'Tabell 3.1 DOK32024'!L$82/100</f>
        <v>-1004.5189797834895</v>
      </c>
      <c r="M126" s="60">
        <f>$S126*'Tabell 3.1 DOK32024'!M$82/100</f>
        <v>-869.31333929148241</v>
      </c>
      <c r="N126" s="60">
        <f>$S126*'Tabell 3.1 DOK32024'!N$82/100</f>
        <v>-1424.0255991029401</v>
      </c>
      <c r="O126" s="60">
        <f>$S126*'Tabell 3.1 DOK32024'!O$82/100</f>
        <v>-1617.2652094794198</v>
      </c>
      <c r="P126" s="60">
        <f>$S126*'Tabell 3.1 DOK32024'!P$82/100</f>
        <v>-797.78395225420491</v>
      </c>
      <c r="Q126" s="60">
        <f>$S126*'Tabell 3.1 DOK32024'!Q$82/100</f>
        <v>-551.20419634109294</v>
      </c>
      <c r="R126" s="60">
        <f>$S126*'Tabell 3.1 DOK32024'!R$82/100</f>
        <v>-1456.4879528973788</v>
      </c>
      <c r="S126" s="60">
        <v>-15236.861545818059</v>
      </c>
    </row>
    <row r="127" spans="1:19" ht="16.5" customHeight="1" thickBot="1" x14ac:dyDescent="0.4">
      <c r="A127" s="183" t="str">
        <f t="shared" si="32"/>
        <v>Bydelsfordelt budsjett 2024</v>
      </c>
      <c r="B127" s="183"/>
      <c r="C127" s="183"/>
      <c r="D127" s="184">
        <f t="shared" ref="D127:S127" si="35">D116+D124+SUM(D112:D115)+D123</f>
        <v>244521.5812669585</v>
      </c>
      <c r="E127" s="184">
        <f t="shared" si="35"/>
        <v>231059.61595341822</v>
      </c>
      <c r="F127" s="184">
        <f t="shared" si="35"/>
        <v>158327.66681020756</v>
      </c>
      <c r="G127" s="184">
        <f t="shared" si="35"/>
        <v>122835.16866308895</v>
      </c>
      <c r="H127" s="184">
        <f t="shared" si="35"/>
        <v>145776.58804320684</v>
      </c>
      <c r="I127" s="184">
        <f t="shared" si="35"/>
        <v>70808.195071466689</v>
      </c>
      <c r="J127" s="184">
        <f t="shared" si="35"/>
        <v>86006.794003830539</v>
      </c>
      <c r="K127" s="184">
        <f t="shared" si="35"/>
        <v>109392.65621485017</v>
      </c>
      <c r="L127" s="184">
        <f t="shared" si="35"/>
        <v>131990.57332853839</v>
      </c>
      <c r="M127" s="184">
        <f t="shared" si="35"/>
        <v>109502.51843563173</v>
      </c>
      <c r="N127" s="184">
        <f t="shared" si="35"/>
        <v>171829.55585229225</v>
      </c>
      <c r="O127" s="184">
        <f t="shared" si="35"/>
        <v>192741.86320053364</v>
      </c>
      <c r="P127" s="184">
        <f t="shared" si="35"/>
        <v>132715.81571736431</v>
      </c>
      <c r="Q127" s="184">
        <f t="shared" si="35"/>
        <v>105732.49013043359</v>
      </c>
      <c r="R127" s="184">
        <f t="shared" si="35"/>
        <v>174457.99501597809</v>
      </c>
      <c r="S127" s="184">
        <f t="shared" si="35"/>
        <v>2187699.0777077992</v>
      </c>
    </row>
    <row r="128" spans="1:19" ht="16.5" customHeight="1" thickBot="1" x14ac:dyDescent="0.4">
      <c r="A128" s="53"/>
      <c r="B128" s="53"/>
      <c r="C128" s="53"/>
      <c r="D128" s="61"/>
      <c r="E128" s="53"/>
      <c r="F128" s="53"/>
      <c r="G128" s="53"/>
      <c r="H128" s="53"/>
      <c r="I128" s="53"/>
      <c r="J128" s="53"/>
      <c r="K128" s="53"/>
      <c r="L128" s="53"/>
      <c r="M128" s="53"/>
      <c r="N128" s="53"/>
      <c r="O128" s="53"/>
      <c r="P128" s="53"/>
      <c r="Q128" s="53"/>
      <c r="R128" s="53"/>
      <c r="S128" s="53"/>
    </row>
    <row r="129" spans="1:19" ht="16.5" customHeight="1" x14ac:dyDescent="0.35">
      <c r="A129" s="180" t="str">
        <f>'Tabell 2.1 DOK32024'!A48</f>
        <v>FO4B Kvalifiseringsprogram (KVP)</v>
      </c>
      <c r="B129" s="180"/>
      <c r="C129" s="180"/>
      <c r="D129" s="181"/>
      <c r="E129" s="181"/>
      <c r="F129" s="181"/>
      <c r="G129" s="181"/>
      <c r="H129" s="181"/>
      <c r="I129" s="181"/>
      <c r="J129" s="181"/>
      <c r="K129" s="181"/>
      <c r="L129" s="181"/>
      <c r="M129" s="181"/>
      <c r="N129" s="181"/>
      <c r="O129" s="181"/>
      <c r="P129" s="181"/>
      <c r="Q129" s="181"/>
      <c r="R129" s="181"/>
      <c r="S129" s="181"/>
    </row>
    <row r="130" spans="1:19" ht="16.5" customHeight="1" x14ac:dyDescent="0.35">
      <c r="A130" s="59" t="str">
        <f t="shared" ref="A130:A145" si="36">A112</f>
        <v>Bydelsfordelt Dok3 2023</v>
      </c>
      <c r="B130" s="59"/>
      <c r="C130" s="59"/>
      <c r="D130" s="285">
        <v>68939.717658209862</v>
      </c>
      <c r="E130" s="285">
        <v>61695.268969476791</v>
      </c>
      <c r="F130" s="285">
        <v>40073.834920823698</v>
      </c>
      <c r="G130" s="285">
        <v>32453.694426667938</v>
      </c>
      <c r="H130" s="285">
        <v>34425.551155938898</v>
      </c>
      <c r="I130" s="285">
        <v>8953.6480012680659</v>
      </c>
      <c r="J130" s="285">
        <v>11503.90779571275</v>
      </c>
      <c r="K130" s="285">
        <v>16880.117724796681</v>
      </c>
      <c r="L130" s="285">
        <v>31068.450887333802</v>
      </c>
      <c r="M130" s="285">
        <v>26861.554431191864</v>
      </c>
      <c r="N130" s="285">
        <v>42455.819932470702</v>
      </c>
      <c r="O130" s="285">
        <v>49872.752658480604</v>
      </c>
      <c r="P130" s="285">
        <v>22067.432602237033</v>
      </c>
      <c r="Q130" s="285">
        <v>14795.119231448698</v>
      </c>
      <c r="R130" s="285">
        <v>47360.142627203088</v>
      </c>
      <c r="S130" s="285">
        <v>509407.01302326052</v>
      </c>
    </row>
    <row r="131" spans="1:19" s="23" customFormat="1" ht="16.5" customHeight="1" x14ac:dyDescent="0.35">
      <c r="A131" s="53" t="str">
        <f t="shared" si="36"/>
        <v>Effekt av oppdaterte kriterieandeler</v>
      </c>
      <c r="B131" s="53"/>
      <c r="C131" s="53"/>
      <c r="D131" s="286">
        <v>331.09319643858805</v>
      </c>
      <c r="E131" s="286">
        <v>-561.80586430163191</v>
      </c>
      <c r="F131" s="286">
        <v>-158.23777366312842</v>
      </c>
      <c r="G131" s="286">
        <v>-722.94850242296559</v>
      </c>
      <c r="H131" s="286">
        <v>-1033.1227951419305</v>
      </c>
      <c r="I131" s="286">
        <v>-280.11270422433483</v>
      </c>
      <c r="J131" s="286">
        <v>18.098912506700035</v>
      </c>
      <c r="K131" s="286">
        <v>-90.893512596061953</v>
      </c>
      <c r="L131" s="286">
        <v>1101.8345001861258</v>
      </c>
      <c r="M131" s="286">
        <v>-705.13175414796717</v>
      </c>
      <c r="N131" s="286">
        <v>1913.4488218362221</v>
      </c>
      <c r="O131" s="286">
        <v>-328.03840152176645</v>
      </c>
      <c r="P131" s="286">
        <v>276.29094662429839</v>
      </c>
      <c r="Q131" s="286">
        <v>215.71191751741554</v>
      </c>
      <c r="R131" s="286">
        <v>23.813012910448023</v>
      </c>
      <c r="S131" s="286">
        <v>7.2391090529785702E-11</v>
      </c>
    </row>
    <row r="132" spans="1:19" ht="16.5" customHeight="1" x14ac:dyDescent="0.35">
      <c r="A132" s="53" t="str">
        <f t="shared" si="36"/>
        <v>Effekt av oppdaterte regnskapsandeler</v>
      </c>
      <c r="B132" s="53"/>
      <c r="C132" s="53"/>
      <c r="D132" s="286">
        <v>0</v>
      </c>
      <c r="E132" s="286">
        <v>0</v>
      </c>
      <c r="F132" s="286">
        <v>0</v>
      </c>
      <c r="G132" s="286">
        <v>0</v>
      </c>
      <c r="H132" s="286">
        <v>0</v>
      </c>
      <c r="I132" s="286">
        <v>0</v>
      </c>
      <c r="J132" s="286">
        <v>0</v>
      </c>
      <c r="K132" s="286">
        <v>0</v>
      </c>
      <c r="L132" s="286">
        <v>0</v>
      </c>
      <c r="M132" s="286">
        <v>0</v>
      </c>
      <c r="N132" s="286">
        <v>0</v>
      </c>
      <c r="O132" s="286">
        <v>0</v>
      </c>
      <c r="P132" s="286">
        <v>0</v>
      </c>
      <c r="Q132" s="286">
        <v>0</v>
      </c>
      <c r="R132" s="286">
        <v>0</v>
      </c>
      <c r="S132" s="286">
        <v>0</v>
      </c>
    </row>
    <row r="133" spans="1:19" ht="16.5" customHeight="1" x14ac:dyDescent="0.35">
      <c r="A133" s="60" t="str">
        <f t="shared" si="36"/>
        <v>Effekt av endringer i fordelingssystemet</v>
      </c>
      <c r="B133" s="60"/>
      <c r="C133" s="60"/>
      <c r="D133" s="287">
        <v>-355.90193919741853</v>
      </c>
      <c r="E133" s="287">
        <v>-858.33136176128164</v>
      </c>
      <c r="F133" s="287">
        <v>-612.38222259478539</v>
      </c>
      <c r="G133" s="287">
        <v>-857.00778090385097</v>
      </c>
      <c r="H133" s="287">
        <v>-509.44524310385759</v>
      </c>
      <c r="I133" s="287">
        <v>93.20497161868235</v>
      </c>
      <c r="J133" s="287">
        <v>180.13455737269953</v>
      </c>
      <c r="K133" s="287">
        <v>141.17401351955624</v>
      </c>
      <c r="L133" s="287">
        <v>253.74508930383868</v>
      </c>
      <c r="M133" s="287">
        <v>231.6420197203492</v>
      </c>
      <c r="N133" s="287">
        <v>569.75880534389387</v>
      </c>
      <c r="O133" s="287">
        <v>396.48511421385246</v>
      </c>
      <c r="P133" s="287">
        <v>359.90924227147349</v>
      </c>
      <c r="Q133" s="287">
        <v>198.58555095206765</v>
      </c>
      <c r="R133" s="287">
        <v>768.429183244809</v>
      </c>
      <c r="S133" s="287">
        <v>2.8956436211914281E-10</v>
      </c>
    </row>
    <row r="134" spans="1:19" ht="16.5" customHeight="1" x14ac:dyDescent="0.35">
      <c r="A134" s="51" t="str">
        <f t="shared" si="36"/>
        <v>Reelle endringer</v>
      </c>
      <c r="B134" s="51"/>
      <c r="C134" s="51"/>
      <c r="D134" s="51">
        <f>SUM(D135:D140)</f>
        <v>-384.00196057354145</v>
      </c>
      <c r="E134" s="51">
        <f t="shared" ref="E134:R134" si="37">SUM(E135:E140)</f>
        <v>-335.86010817624464</v>
      </c>
      <c r="F134" s="51">
        <f t="shared" si="37"/>
        <v>-219.00212632353535</v>
      </c>
      <c r="G134" s="51">
        <f t="shared" si="37"/>
        <v>-172.03209238544088</v>
      </c>
      <c r="H134" s="51">
        <f t="shared" si="37"/>
        <v>-183.2278411946034</v>
      </c>
      <c r="I134" s="51">
        <f t="shared" si="37"/>
        <v>-48.849305672529283</v>
      </c>
      <c r="J134" s="51">
        <f t="shared" si="37"/>
        <v>-65.205704536430616</v>
      </c>
      <c r="K134" s="51">
        <f t="shared" si="37"/>
        <v>-94.338165924931388</v>
      </c>
      <c r="L134" s="51">
        <f t="shared" si="37"/>
        <v>-180.67050321537957</v>
      </c>
      <c r="M134" s="51">
        <f t="shared" si="37"/>
        <v>-147.03739348666602</v>
      </c>
      <c r="N134" s="51">
        <f t="shared" si="37"/>
        <v>-250.40553576506716</v>
      </c>
      <c r="O134" s="51">
        <f t="shared" si="37"/>
        <v>-278.27822417138452</v>
      </c>
      <c r="P134" s="51">
        <f t="shared" si="37"/>
        <v>-126.50730649057087</v>
      </c>
      <c r="Q134" s="51">
        <f t="shared" si="37"/>
        <v>-84.748654882704074</v>
      </c>
      <c r="R134" s="51">
        <f t="shared" si="37"/>
        <v>-268.31073956938161</v>
      </c>
      <c r="S134" s="51">
        <f>SUM(S135:S140)</f>
        <v>-2838.4756623684107</v>
      </c>
    </row>
    <row r="135" spans="1:19" ht="16.5" customHeight="1" x14ac:dyDescent="0.35">
      <c r="A135" s="53" t="str">
        <f t="shared" si="36"/>
        <v xml:space="preserve"> - herav justering for demografiske forhold</v>
      </c>
      <c r="B135" s="53"/>
      <c r="C135" s="53"/>
      <c r="D135" s="53">
        <f>$S135*'Tabell 3.1 DOK32024'!D$94/100</f>
        <v>0</v>
      </c>
      <c r="E135" s="53">
        <f>$S135*'Tabell 3.1 DOK32024'!E$94/100</f>
        <v>0</v>
      </c>
      <c r="F135" s="53">
        <f>$S135*'Tabell 3.1 DOK32024'!F$94/100</f>
        <v>0</v>
      </c>
      <c r="G135" s="53">
        <f>$S135*'Tabell 3.1 DOK32024'!G$94/100</f>
        <v>0</v>
      </c>
      <c r="H135" s="53">
        <f>$S135*'Tabell 3.1 DOK32024'!H$94/100</f>
        <v>0</v>
      </c>
      <c r="I135" s="53">
        <f>$S135*'Tabell 3.1 DOK32024'!I$94/100</f>
        <v>0</v>
      </c>
      <c r="J135" s="53">
        <f>$S135*'Tabell 3.1 DOK32024'!J$94/100</f>
        <v>0</v>
      </c>
      <c r="K135" s="53">
        <f>$S135*'Tabell 3.1 DOK32024'!K$94/100</f>
        <v>0</v>
      </c>
      <c r="L135" s="53">
        <f>$S135*'Tabell 3.1 DOK32024'!L$94/100</f>
        <v>0</v>
      </c>
      <c r="M135" s="53">
        <f>$S135*'Tabell 3.1 DOK32024'!M$94/100</f>
        <v>0</v>
      </c>
      <c r="N135" s="53">
        <f>$S135*'Tabell 3.1 DOK32024'!N$94/100</f>
        <v>0</v>
      </c>
      <c r="O135" s="53">
        <f>$S135*'Tabell 3.1 DOK32024'!O$94/100</f>
        <v>0</v>
      </c>
      <c r="P135" s="53">
        <f>$S135*'Tabell 3.1 DOK32024'!P$94/100</f>
        <v>0</v>
      </c>
      <c r="Q135" s="53">
        <f>$S135*'Tabell 3.1 DOK32024'!Q$94/100</f>
        <v>0</v>
      </c>
      <c r="R135" s="53">
        <f>$S135*'Tabell 3.1 DOK32024'!R$94/100</f>
        <v>0</v>
      </c>
      <c r="S135" s="53">
        <v>0</v>
      </c>
    </row>
    <row r="136" spans="1:19" ht="16.5" customHeight="1" x14ac:dyDescent="0.35">
      <c r="A136" s="53" t="str">
        <f t="shared" si="36"/>
        <v xml:space="preserve"> - herav justering for andre aktivitetsnøytrale forhold</v>
      </c>
      <c r="B136" s="53"/>
      <c r="C136" s="53"/>
      <c r="D136" s="53">
        <f>$S136*'Tabell 3.1 DOK32024'!D$94/100</f>
        <v>0</v>
      </c>
      <c r="E136" s="53">
        <f>$S136*'Tabell 3.1 DOK32024'!E$94/100</f>
        <v>0</v>
      </c>
      <c r="F136" s="53">
        <f>$S136*'Tabell 3.1 DOK32024'!F$94/100</f>
        <v>0</v>
      </c>
      <c r="G136" s="53">
        <f>$S136*'Tabell 3.1 DOK32024'!G$94/100</f>
        <v>0</v>
      </c>
      <c r="H136" s="53">
        <f>$S136*'Tabell 3.1 DOK32024'!H$94/100</f>
        <v>0</v>
      </c>
      <c r="I136" s="53">
        <f>$S136*'Tabell 3.1 DOK32024'!I$94/100</f>
        <v>0</v>
      </c>
      <c r="J136" s="53">
        <f>$S136*'Tabell 3.1 DOK32024'!J$94/100</f>
        <v>0</v>
      </c>
      <c r="K136" s="53">
        <f>$S136*'Tabell 3.1 DOK32024'!K$94/100</f>
        <v>0</v>
      </c>
      <c r="L136" s="53">
        <f>$S136*'Tabell 3.1 DOK32024'!L$94/100</f>
        <v>0</v>
      </c>
      <c r="M136" s="53">
        <f>$S136*'Tabell 3.1 DOK32024'!M$94/100</f>
        <v>0</v>
      </c>
      <c r="N136" s="53">
        <f>$S136*'Tabell 3.1 DOK32024'!N$94/100</f>
        <v>0</v>
      </c>
      <c r="O136" s="53">
        <f>$S136*'Tabell 3.1 DOK32024'!O$94/100</f>
        <v>0</v>
      </c>
      <c r="P136" s="53">
        <f>$S136*'Tabell 3.1 DOK32024'!P$94/100</f>
        <v>0</v>
      </c>
      <c r="Q136" s="53">
        <f>$S136*'Tabell 3.1 DOK32024'!Q$94/100</f>
        <v>0</v>
      </c>
      <c r="R136" s="53">
        <f>$S136*'Tabell 3.1 DOK32024'!R$94/100</f>
        <v>0</v>
      </c>
      <c r="S136" s="53">
        <v>0</v>
      </c>
    </row>
    <row r="137" spans="1:19" ht="16.5" customHeight="1" x14ac:dyDescent="0.35">
      <c r="A137" s="53" t="str">
        <f t="shared" si="36"/>
        <v xml:space="preserve"> - herav justering for engangstiltak</v>
      </c>
      <c r="B137" s="53"/>
      <c r="C137" s="53"/>
      <c r="D137" s="53">
        <f>$S137*'Tabell 3.1 DOK32024'!D$94/100</f>
        <v>0</v>
      </c>
      <c r="E137" s="53">
        <f>$S137*'Tabell 3.1 DOK32024'!E$94/100</f>
        <v>0</v>
      </c>
      <c r="F137" s="53">
        <f>$S137*'Tabell 3.1 DOK32024'!F$94/100</f>
        <v>0</v>
      </c>
      <c r="G137" s="53">
        <f>$S137*'Tabell 3.1 DOK32024'!G$94/100</f>
        <v>0</v>
      </c>
      <c r="H137" s="53">
        <f>$S137*'Tabell 3.1 DOK32024'!H$94/100</f>
        <v>0</v>
      </c>
      <c r="I137" s="53">
        <f>$S137*'Tabell 3.1 DOK32024'!I$94/100</f>
        <v>0</v>
      </c>
      <c r="J137" s="53">
        <f>$S137*'Tabell 3.1 DOK32024'!J$94/100</f>
        <v>0</v>
      </c>
      <c r="K137" s="53">
        <f>$S137*'Tabell 3.1 DOK32024'!K$94/100</f>
        <v>0</v>
      </c>
      <c r="L137" s="53">
        <f>$S137*'Tabell 3.1 DOK32024'!L$94/100</f>
        <v>0</v>
      </c>
      <c r="M137" s="53">
        <f>$S137*'Tabell 3.1 DOK32024'!M$94/100</f>
        <v>0</v>
      </c>
      <c r="N137" s="53">
        <f>$S137*'Tabell 3.1 DOK32024'!N$94/100</f>
        <v>0</v>
      </c>
      <c r="O137" s="53">
        <f>$S137*'Tabell 3.1 DOK32024'!O$94/100</f>
        <v>0</v>
      </c>
      <c r="P137" s="53">
        <f>$S137*'Tabell 3.1 DOK32024'!P$94/100</f>
        <v>0</v>
      </c>
      <c r="Q137" s="53">
        <f>$S137*'Tabell 3.1 DOK32024'!Q$94/100</f>
        <v>0</v>
      </c>
      <c r="R137" s="53">
        <f>$S137*'Tabell 3.1 DOK32024'!R$94/100</f>
        <v>0</v>
      </c>
      <c r="S137" s="53">
        <v>0</v>
      </c>
    </row>
    <row r="138" spans="1:19" ht="16.5" customHeight="1" x14ac:dyDescent="0.35">
      <c r="A138" s="53" t="str">
        <f t="shared" si="36"/>
        <v xml:space="preserve"> - herav justering for oppgaveendringer mellom sektorer</v>
      </c>
      <c r="B138" s="53"/>
      <c r="C138" s="53"/>
      <c r="D138" s="53">
        <f>$S138*'Tabell 3.1 DOK32024'!D$94/100</f>
        <v>0</v>
      </c>
      <c r="E138" s="53">
        <f>$S138*'Tabell 3.1 DOK32024'!E$94/100</f>
        <v>0</v>
      </c>
      <c r="F138" s="53">
        <f>$S138*'Tabell 3.1 DOK32024'!F$94/100</f>
        <v>0</v>
      </c>
      <c r="G138" s="53">
        <f>$S138*'Tabell 3.1 DOK32024'!G$94/100</f>
        <v>0</v>
      </c>
      <c r="H138" s="53">
        <f>$S138*'Tabell 3.1 DOK32024'!H$94/100</f>
        <v>0</v>
      </c>
      <c r="I138" s="53">
        <f>$S138*'Tabell 3.1 DOK32024'!I$94/100</f>
        <v>0</v>
      </c>
      <c r="J138" s="53">
        <f>$S138*'Tabell 3.1 DOK32024'!J$94/100</f>
        <v>0</v>
      </c>
      <c r="K138" s="53">
        <f>$S138*'Tabell 3.1 DOK32024'!K$94/100</f>
        <v>0</v>
      </c>
      <c r="L138" s="53">
        <f>$S138*'Tabell 3.1 DOK32024'!L$94/100</f>
        <v>0</v>
      </c>
      <c r="M138" s="53">
        <f>$S138*'Tabell 3.1 DOK32024'!M$94/100</f>
        <v>0</v>
      </c>
      <c r="N138" s="53">
        <f>$S138*'Tabell 3.1 DOK32024'!N$94/100</f>
        <v>0</v>
      </c>
      <c r="O138" s="53">
        <f>$S138*'Tabell 3.1 DOK32024'!O$94/100</f>
        <v>0</v>
      </c>
      <c r="P138" s="53">
        <f>$S138*'Tabell 3.1 DOK32024'!P$94/100</f>
        <v>0</v>
      </c>
      <c r="Q138" s="53">
        <f>$S138*'Tabell 3.1 DOK32024'!Q$94/100</f>
        <v>0</v>
      </c>
      <c r="R138" s="53">
        <f>$S138*'Tabell 3.1 DOK32024'!R$94/100</f>
        <v>0</v>
      </c>
      <c r="S138" s="53">
        <v>0</v>
      </c>
    </row>
    <row r="139" spans="1:19" ht="16.5" customHeight="1" x14ac:dyDescent="0.35">
      <c r="A139" s="53" t="str">
        <f t="shared" si="36"/>
        <v xml:space="preserve"> - herav uspesifiserte rammeendringer</v>
      </c>
      <c r="B139" s="53"/>
      <c r="C139" s="53"/>
      <c r="D139" s="53">
        <f>$S139*'Tabell 3.1 DOK32024'!D$94/100</f>
        <v>-384.00196057354145</v>
      </c>
      <c r="E139" s="53">
        <f>$S139*'Tabell 3.1 DOK32024'!E$94/100</f>
        <v>-335.86010817624464</v>
      </c>
      <c r="F139" s="53">
        <f>$S139*'Tabell 3.1 DOK32024'!F$94/100</f>
        <v>-219.00212632353535</v>
      </c>
      <c r="G139" s="53">
        <f>$S139*'Tabell 3.1 DOK32024'!G$94/100</f>
        <v>-172.03209238544088</v>
      </c>
      <c r="H139" s="53">
        <f>$S139*'Tabell 3.1 DOK32024'!H$94/100</f>
        <v>-183.2278411946034</v>
      </c>
      <c r="I139" s="53">
        <f>$S139*'Tabell 3.1 DOK32024'!I$94/100</f>
        <v>-48.849305672529283</v>
      </c>
      <c r="J139" s="53">
        <f>$S139*'Tabell 3.1 DOK32024'!J$94/100</f>
        <v>-65.205704536430616</v>
      </c>
      <c r="K139" s="53">
        <f>$S139*'Tabell 3.1 DOK32024'!K$94/100</f>
        <v>-94.338165924931388</v>
      </c>
      <c r="L139" s="53">
        <f>$S139*'Tabell 3.1 DOK32024'!L$94/100</f>
        <v>-180.67050321537957</v>
      </c>
      <c r="M139" s="53">
        <f>$S139*'Tabell 3.1 DOK32024'!M$94/100</f>
        <v>-147.03739348666602</v>
      </c>
      <c r="N139" s="53">
        <f>$S139*'Tabell 3.1 DOK32024'!N$94/100</f>
        <v>-250.40553576506716</v>
      </c>
      <c r="O139" s="53">
        <f>$S139*'Tabell 3.1 DOK32024'!O$94/100</f>
        <v>-278.27822417138452</v>
      </c>
      <c r="P139" s="53">
        <f>$S139*'Tabell 3.1 DOK32024'!P$94/100</f>
        <v>-126.50730649057087</v>
      </c>
      <c r="Q139" s="53">
        <f>$S139*'Tabell 3.1 DOK32024'!Q$94/100</f>
        <v>-84.748654882704074</v>
      </c>
      <c r="R139" s="53">
        <f>$S139*'Tabell 3.1 DOK32024'!R$94/100</f>
        <v>-268.31073956938161</v>
      </c>
      <c r="S139" s="53">
        <v>-2838.4756623684107</v>
      </c>
    </row>
    <row r="140" spans="1:19" ht="16.5" customHeight="1" x14ac:dyDescent="0.35">
      <c r="A140" s="60" t="str">
        <f t="shared" si="36"/>
        <v xml:space="preserve"> - herav spesifiserte rammeendringer</v>
      </c>
      <c r="B140" s="60"/>
      <c r="C140" s="60"/>
      <c r="D140" s="60">
        <f>$S140*'Tabell 3.1 DOK32024'!D$94/100</f>
        <v>0</v>
      </c>
      <c r="E140" s="60">
        <f>$S140*'Tabell 3.1 DOK32024'!E$94/100</f>
        <v>0</v>
      </c>
      <c r="F140" s="60">
        <f>$S140*'Tabell 3.1 DOK32024'!F$94/100</f>
        <v>0</v>
      </c>
      <c r="G140" s="60">
        <f>$S140*'Tabell 3.1 DOK32024'!G$94/100</f>
        <v>0</v>
      </c>
      <c r="H140" s="60">
        <f>$S140*'Tabell 3.1 DOK32024'!H$94/100</f>
        <v>0</v>
      </c>
      <c r="I140" s="60">
        <f>$S140*'Tabell 3.1 DOK32024'!I$94/100</f>
        <v>0</v>
      </c>
      <c r="J140" s="60">
        <f>$S140*'Tabell 3.1 DOK32024'!J$94/100</f>
        <v>0</v>
      </c>
      <c r="K140" s="60">
        <f>$S140*'Tabell 3.1 DOK32024'!K$94/100</f>
        <v>0</v>
      </c>
      <c r="L140" s="60">
        <f>$S140*'Tabell 3.1 DOK32024'!L$94/100</f>
        <v>0</v>
      </c>
      <c r="M140" s="60">
        <f>$S140*'Tabell 3.1 DOK32024'!M$94/100</f>
        <v>0</v>
      </c>
      <c r="N140" s="60">
        <f>$S140*'Tabell 3.1 DOK32024'!N$94/100</f>
        <v>0</v>
      </c>
      <c r="O140" s="60">
        <f>$S140*'Tabell 3.1 DOK32024'!O$94/100</f>
        <v>0</v>
      </c>
      <c r="P140" s="60">
        <f>$S140*'Tabell 3.1 DOK32024'!P$94/100</f>
        <v>0</v>
      </c>
      <c r="Q140" s="60">
        <f>$S140*'Tabell 3.1 DOK32024'!Q$94/100</f>
        <v>0</v>
      </c>
      <c r="R140" s="60">
        <f>$S140*'Tabell 3.1 DOK32024'!R$94/100</f>
        <v>0</v>
      </c>
      <c r="S140" s="60">
        <v>0</v>
      </c>
    </row>
    <row r="141" spans="1:19" ht="16.5" customHeight="1" x14ac:dyDescent="0.35">
      <c r="A141" s="60" t="str">
        <f t="shared" si="36"/>
        <v>Vridningseffekter knyttet til endringer i særskilte tildelinger</v>
      </c>
      <c r="B141" s="60"/>
      <c r="C141" s="60"/>
      <c r="D141" s="60">
        <f>'Tabell 2.1 DOK32024'!D49+'Tabell 2.1 DOK32024'!D50-SUM(D130:D134)</f>
        <v>0</v>
      </c>
      <c r="E141" s="60">
        <f>'Tabell 2.1 DOK32024'!E49+'Tabell 2.1 DOK32024'!E50-SUM(E130:E134)</f>
        <v>0</v>
      </c>
      <c r="F141" s="60">
        <f>'Tabell 2.1 DOK32024'!F49+'Tabell 2.1 DOK32024'!F50-SUM(F130:F134)</f>
        <v>0</v>
      </c>
      <c r="G141" s="60">
        <f>'Tabell 2.1 DOK32024'!G49+'Tabell 2.1 DOK32024'!G50-SUM(G130:G134)</f>
        <v>0</v>
      </c>
      <c r="H141" s="60">
        <f>'Tabell 2.1 DOK32024'!H49+'Tabell 2.1 DOK32024'!H50-SUM(H130:H134)</f>
        <v>0</v>
      </c>
      <c r="I141" s="60">
        <f>'Tabell 2.1 DOK32024'!I49+'Tabell 2.1 DOK32024'!I50-SUM(I130:I134)</f>
        <v>0</v>
      </c>
      <c r="J141" s="60">
        <f>'Tabell 2.1 DOK32024'!J49+'Tabell 2.1 DOK32024'!J50-SUM(J130:J134)</f>
        <v>0</v>
      </c>
      <c r="K141" s="60">
        <f>'Tabell 2.1 DOK32024'!K49+'Tabell 2.1 DOK32024'!K50-SUM(K130:K134)</f>
        <v>0</v>
      </c>
      <c r="L141" s="60">
        <f>'Tabell 2.1 DOK32024'!L49+'Tabell 2.1 DOK32024'!L50-SUM(L130:L134)</f>
        <v>0</v>
      </c>
      <c r="M141" s="60">
        <f>'Tabell 2.1 DOK32024'!M49+'Tabell 2.1 DOK32024'!M50-SUM(M130:M134)</f>
        <v>0</v>
      </c>
      <c r="N141" s="60">
        <f>'Tabell 2.1 DOK32024'!N49+'Tabell 2.1 DOK32024'!N50-SUM(N130:N134)</f>
        <v>0</v>
      </c>
      <c r="O141" s="60">
        <f>'Tabell 2.1 DOK32024'!O49+'Tabell 2.1 DOK32024'!O50-SUM(O130:O134)</f>
        <v>0</v>
      </c>
      <c r="P141" s="60">
        <f>'Tabell 2.1 DOK32024'!P49+'Tabell 2.1 DOK32024'!P50-SUM(P130:P134)</f>
        <v>0</v>
      </c>
      <c r="Q141" s="60">
        <f>'Tabell 2.1 DOK32024'!Q49+'Tabell 2.1 DOK32024'!Q50-SUM(Q130:Q134)</f>
        <v>0</v>
      </c>
      <c r="R141" s="60">
        <f>'Tabell 2.1 DOK32024'!R49+'Tabell 2.1 DOK32024'!R50-SUM(R130:R134)</f>
        <v>0</v>
      </c>
      <c r="S141" s="60">
        <f>SUM(D141:R141)</f>
        <v>0</v>
      </c>
    </row>
    <row r="142" spans="1:19" ht="16.5" customHeight="1" x14ac:dyDescent="0.35">
      <c r="A142" s="51" t="str">
        <f t="shared" si="36"/>
        <v>Kompensasjon for forventet lønns- og prisutvikling</v>
      </c>
      <c r="B142" s="51"/>
      <c r="C142" s="51"/>
      <c r="D142" s="51">
        <f>SUM(D143:D144)</f>
        <v>3359.440544293429</v>
      </c>
      <c r="E142" s="51">
        <f t="shared" ref="E142:S142" si="38">SUM(E143:E144)</f>
        <v>2938.2716247928333</v>
      </c>
      <c r="F142" s="51">
        <f t="shared" si="38"/>
        <v>1915.9397555129271</v>
      </c>
      <c r="G142" s="51">
        <f t="shared" si="38"/>
        <v>1505.0224879479526</v>
      </c>
      <c r="H142" s="51">
        <f t="shared" si="38"/>
        <v>1602.9684786846906</v>
      </c>
      <c r="I142" s="51">
        <f t="shared" si="38"/>
        <v>427.35807335923568</v>
      </c>
      <c r="J142" s="51">
        <f t="shared" si="38"/>
        <v>570.45200293176913</v>
      </c>
      <c r="K142" s="51">
        <f t="shared" si="38"/>
        <v>825.31729527927826</v>
      </c>
      <c r="L142" s="51">
        <f t="shared" si="38"/>
        <v>1580.5956114211119</v>
      </c>
      <c r="M142" s="51">
        <f t="shared" si="38"/>
        <v>1286.356404192712</v>
      </c>
      <c r="N142" s="51">
        <f t="shared" si="38"/>
        <v>2190.6724333080056</v>
      </c>
      <c r="O142" s="51">
        <f t="shared" si="38"/>
        <v>2434.5166037148056</v>
      </c>
      <c r="P142" s="51">
        <f t="shared" si="38"/>
        <v>1106.7489706016413</v>
      </c>
      <c r="Q142" s="51">
        <f t="shared" si="38"/>
        <v>741.4234731042784</v>
      </c>
      <c r="R142" s="51">
        <f t="shared" si="38"/>
        <v>2347.3160804503514</v>
      </c>
      <c r="S142" s="51">
        <f t="shared" si="38"/>
        <v>24832.399839595022</v>
      </c>
    </row>
    <row r="143" spans="1:19" ht="16.5" customHeight="1" x14ac:dyDescent="0.35">
      <c r="A143" s="53" t="str">
        <f t="shared" si="36"/>
        <v xml:space="preserve"> - herav generell lønns- og priskompensasjon</v>
      </c>
      <c r="B143" s="53"/>
      <c r="C143" s="53"/>
      <c r="D143" s="53">
        <f>$S143*'Tabell 3.1 DOK32024'!D$94/100</f>
        <v>3862.7812616153951</v>
      </c>
      <c r="E143" s="53">
        <f>$S143*'Tabell 3.1 DOK32024'!E$94/100</f>
        <v>3378.509136905453</v>
      </c>
      <c r="F143" s="53">
        <f>$S143*'Tabell 3.1 DOK32024'!F$94/100</f>
        <v>2203.0025798643492</v>
      </c>
      <c r="G143" s="53">
        <f>$S143*'Tabell 3.1 DOK32024'!G$94/100</f>
        <v>1730.5180991014881</v>
      </c>
      <c r="H143" s="53">
        <f>$S143*'Tabell 3.1 DOK32024'!H$94/100</f>
        <v>1843.1392134447401</v>
      </c>
      <c r="I143" s="53">
        <f>$S143*'Tabell 3.1 DOK32024'!I$94/100</f>
        <v>491.38859164400361</v>
      </c>
      <c r="J143" s="53">
        <f>$S143*'Tabell 3.1 DOK32024'!J$94/100</f>
        <v>655.92210325581573</v>
      </c>
      <c r="K143" s="53">
        <f>$S143*'Tabell 3.1 DOK32024'!K$94/100</f>
        <v>948.9735392124386</v>
      </c>
      <c r="L143" s="53">
        <f>$S143*'Tabell 3.1 DOK32024'!L$94/100</f>
        <v>1817.4142478455835</v>
      </c>
      <c r="M143" s="53">
        <f>$S143*'Tabell 3.1 DOK32024'!M$94/100</f>
        <v>1479.0895532635925</v>
      </c>
      <c r="N143" s="53">
        <f>$S143*'Tabell 3.1 DOK32024'!N$94/100</f>
        <v>2518.8981064403229</v>
      </c>
      <c r="O143" s="53">
        <f>$S143*'Tabell 3.1 DOK32024'!O$94/100</f>
        <v>2799.2771397295237</v>
      </c>
      <c r="P143" s="53">
        <f>$S143*'Tabell 3.1 DOK32024'!P$94/100</f>
        <v>1272.5717656215613</v>
      </c>
      <c r="Q143" s="53">
        <f>$S143*'Tabell 3.1 DOK32024'!Q$94/100</f>
        <v>852.51001202980706</v>
      </c>
      <c r="R143" s="53">
        <f>$S143*'Tabell 3.1 DOK32024'!R$94/100</f>
        <v>2699.0114726257661</v>
      </c>
      <c r="S143" s="53">
        <v>28553.00682259984</v>
      </c>
    </row>
    <row r="144" spans="1:19" ht="16.5" customHeight="1" x14ac:dyDescent="0.35">
      <c r="A144" s="60" t="str">
        <f t="shared" si="36"/>
        <v xml:space="preserve"> - herav kompensasjon for endring i løpende pensjonsutgifter</v>
      </c>
      <c r="B144" s="60"/>
      <c r="C144" s="60"/>
      <c r="D144" s="60">
        <f>$S144*'Tabell 3.1 DOK32024'!D$94/100</f>
        <v>-503.34071732196628</v>
      </c>
      <c r="E144" s="60">
        <f>$S144*'Tabell 3.1 DOK32024'!E$94/100</f>
        <v>-440.23751211261975</v>
      </c>
      <c r="F144" s="60">
        <f>$S144*'Tabell 3.1 DOK32024'!F$94/100</f>
        <v>-287.06282435142191</v>
      </c>
      <c r="G144" s="60">
        <f>$S144*'Tabell 3.1 DOK32024'!G$94/100</f>
        <v>-225.49561115353555</v>
      </c>
      <c r="H144" s="60">
        <f>$S144*'Tabell 3.1 DOK32024'!H$94/100</f>
        <v>-240.1707347600495</v>
      </c>
      <c r="I144" s="60">
        <f>$S144*'Tabell 3.1 DOK32024'!I$94/100</f>
        <v>-64.03051828476795</v>
      </c>
      <c r="J144" s="60">
        <f>$S144*'Tabell 3.1 DOK32024'!J$94/100</f>
        <v>-85.470100324046598</v>
      </c>
      <c r="K144" s="60">
        <f>$S144*'Tabell 3.1 DOK32024'!K$94/100</f>
        <v>-123.6562439331603</v>
      </c>
      <c r="L144" s="60">
        <f>$S144*'Tabell 3.1 DOK32024'!L$94/100</f>
        <v>-236.81863642447158</v>
      </c>
      <c r="M144" s="60">
        <f>$S144*'Tabell 3.1 DOK32024'!M$94/100</f>
        <v>-192.73314907088039</v>
      </c>
      <c r="N144" s="60">
        <f>$S144*'Tabell 3.1 DOK32024'!N$94/100</f>
        <v>-328.22567313231724</v>
      </c>
      <c r="O144" s="60">
        <f>$S144*'Tabell 3.1 DOK32024'!O$94/100</f>
        <v>-364.76053601471818</v>
      </c>
      <c r="P144" s="60">
        <f>$S144*'Tabell 3.1 DOK32024'!P$94/100</f>
        <v>-165.82279501992005</v>
      </c>
      <c r="Q144" s="60">
        <f>$S144*'Tabell 3.1 DOK32024'!Q$94/100</f>
        <v>-111.08653892552864</v>
      </c>
      <c r="R144" s="60">
        <f>$S144*'Tabell 3.1 DOK32024'!R$94/100</f>
        <v>-351.69539217541484</v>
      </c>
      <c r="S144" s="60">
        <v>-3720.6069830048186</v>
      </c>
    </row>
    <row r="145" spans="1:19" ht="16.5" customHeight="1" thickBot="1" x14ac:dyDescent="0.4">
      <c r="A145" s="183" t="str">
        <f t="shared" si="36"/>
        <v>Bydelsfordelt budsjett 2024</v>
      </c>
      <c r="B145" s="183"/>
      <c r="C145" s="183"/>
      <c r="D145" s="184">
        <f>D134+D142+SUM(D130:D133)+D141</f>
        <v>71890.347499170923</v>
      </c>
      <c r="E145" s="184">
        <f>E134+E142+SUM(E130:E133)+E141</f>
        <v>62877.543260030463</v>
      </c>
      <c r="F145" s="184">
        <f t="shared" ref="F145:S145" si="39">F134+F142+SUM(F130:F133)+F141</f>
        <v>41000.152553755172</v>
      </c>
      <c r="G145" s="184">
        <f t="shared" si="39"/>
        <v>32206.728538903633</v>
      </c>
      <c r="H145" s="184">
        <f t="shared" si="39"/>
        <v>34302.7237551832</v>
      </c>
      <c r="I145" s="184">
        <f t="shared" si="39"/>
        <v>9145.2490363491197</v>
      </c>
      <c r="J145" s="184">
        <f t="shared" si="39"/>
        <v>12207.38756398749</v>
      </c>
      <c r="K145" s="184">
        <f t="shared" si="39"/>
        <v>17661.377355074521</v>
      </c>
      <c r="L145" s="184">
        <f t="shared" si="39"/>
        <v>33823.9555850295</v>
      </c>
      <c r="M145" s="184">
        <f t="shared" si="39"/>
        <v>27527.383707470293</v>
      </c>
      <c r="N145" s="184">
        <f t="shared" si="39"/>
        <v>46879.294457193762</v>
      </c>
      <c r="O145" s="184">
        <f t="shared" si="39"/>
        <v>52097.437750716112</v>
      </c>
      <c r="P145" s="184">
        <f t="shared" si="39"/>
        <v>23683.87445524388</v>
      </c>
      <c r="Q145" s="184">
        <f t="shared" si="39"/>
        <v>15866.091518139756</v>
      </c>
      <c r="R145" s="184">
        <f t="shared" si="39"/>
        <v>50231.39016423931</v>
      </c>
      <c r="S145" s="184">
        <f t="shared" si="39"/>
        <v>531400.93720048747</v>
      </c>
    </row>
    <row r="146" spans="1:19" ht="16.5" customHeight="1" thickBot="1" x14ac:dyDescent="0.4">
      <c r="A146" s="53"/>
      <c r="B146" s="53"/>
      <c r="C146" s="53"/>
      <c r="D146" s="54"/>
      <c r="E146" s="54"/>
      <c r="F146" s="54"/>
      <c r="G146" s="54"/>
      <c r="H146" s="54"/>
      <c r="I146" s="54"/>
      <c r="J146" s="54"/>
      <c r="K146" s="54"/>
      <c r="L146" s="54"/>
      <c r="M146" s="54"/>
      <c r="N146" s="54"/>
      <c r="O146" s="54"/>
      <c r="P146" s="54"/>
      <c r="Q146" s="54"/>
      <c r="R146" s="54"/>
      <c r="S146" s="54"/>
    </row>
    <row r="147" spans="1:19" ht="16.5" customHeight="1" x14ac:dyDescent="0.35">
      <c r="A147" s="180" t="str">
        <f>'Tabell 2.1 DOK32024'!A54</f>
        <v>FO4C Økonomisk sosialhjelp</v>
      </c>
      <c r="B147" s="180"/>
      <c r="C147" s="180"/>
      <c r="D147" s="181"/>
      <c r="E147" s="181"/>
      <c r="F147" s="181"/>
      <c r="G147" s="181"/>
      <c r="H147" s="181"/>
      <c r="I147" s="181"/>
      <c r="J147" s="181"/>
      <c r="K147" s="181"/>
      <c r="L147" s="181"/>
      <c r="M147" s="181"/>
      <c r="N147" s="181"/>
      <c r="O147" s="181"/>
      <c r="P147" s="181"/>
      <c r="Q147" s="181"/>
      <c r="R147" s="181"/>
      <c r="S147" s="181"/>
    </row>
    <row r="148" spans="1:19" ht="16.5" customHeight="1" x14ac:dyDescent="0.35">
      <c r="A148" s="59" t="str">
        <f t="shared" ref="A148:A163" si="40">A130</f>
        <v>Bydelsfordelt Dok3 2023</v>
      </c>
      <c r="B148" s="59"/>
      <c r="C148" s="59"/>
      <c r="D148" s="285">
        <v>205425.3273912989</v>
      </c>
      <c r="E148" s="285">
        <v>186852.0071094372</v>
      </c>
      <c r="F148" s="285">
        <v>124073.78043446908</v>
      </c>
      <c r="G148" s="285">
        <v>95271.971454908984</v>
      </c>
      <c r="H148" s="285">
        <v>97348.399422936229</v>
      </c>
      <c r="I148" s="285">
        <v>28747.896336688562</v>
      </c>
      <c r="J148" s="285">
        <v>34668.788329385097</v>
      </c>
      <c r="K148" s="285">
        <v>50899.834597030145</v>
      </c>
      <c r="L148" s="285">
        <v>93049.591794364183</v>
      </c>
      <c r="M148" s="285">
        <v>81727.914560574995</v>
      </c>
      <c r="N148" s="285">
        <v>118382.6818238524</v>
      </c>
      <c r="O148" s="285">
        <v>144923.60666685776</v>
      </c>
      <c r="P148" s="285">
        <v>68076.112199880008</v>
      </c>
      <c r="Q148" s="285">
        <v>43388.889684434209</v>
      </c>
      <c r="R148" s="285">
        <v>137431.1980842124</v>
      </c>
      <c r="S148" s="285">
        <v>1510267.99989033</v>
      </c>
    </row>
    <row r="149" spans="1:19" ht="16.5" customHeight="1" x14ac:dyDescent="0.35">
      <c r="A149" s="53" t="str">
        <f t="shared" si="40"/>
        <v>Effekt av oppdaterte kriterieandeler</v>
      </c>
      <c r="B149" s="53"/>
      <c r="C149" s="53"/>
      <c r="D149" s="286">
        <v>775.92929723430757</v>
      </c>
      <c r="E149" s="286">
        <v>-1316.6130689445738</v>
      </c>
      <c r="F149" s="286">
        <v>-370.83614473221729</v>
      </c>
      <c r="G149" s="286">
        <v>-1694.2568722510564</v>
      </c>
      <c r="H149" s="286">
        <v>-2421.1619357147074</v>
      </c>
      <c r="I149" s="286">
        <v>-656.45460575177901</v>
      </c>
      <c r="J149" s="286">
        <v>42.415478823146998</v>
      </c>
      <c r="K149" s="286">
        <v>-213.01234851831683</v>
      </c>
      <c r="L149" s="286">
        <v>2582.1903880664986</v>
      </c>
      <c r="M149" s="286">
        <v>-1652.5026558650843</v>
      </c>
      <c r="N149" s="286">
        <v>4484.2389260528935</v>
      </c>
      <c r="O149" s="286">
        <v>-768.77027101902877</v>
      </c>
      <c r="P149" s="286">
        <v>647.49817378430362</v>
      </c>
      <c r="Q149" s="286">
        <v>505.52895186234588</v>
      </c>
      <c r="R149" s="286">
        <v>55.806686973293424</v>
      </c>
      <c r="S149" s="286">
        <v>1.6965122994069247E-10</v>
      </c>
    </row>
    <row r="150" spans="1:19" ht="16.5" customHeight="1" x14ac:dyDescent="0.35">
      <c r="A150" s="53" t="str">
        <f t="shared" si="40"/>
        <v>Effekt av oppdaterte regnskapsandeler</v>
      </c>
      <c r="B150" s="53"/>
      <c r="C150" s="53"/>
      <c r="D150" s="286">
        <v>-2515.1873773167013</v>
      </c>
      <c r="E150" s="286">
        <v>1742.8654906837087</v>
      </c>
      <c r="F150" s="286">
        <v>-3832.2841728188882</v>
      </c>
      <c r="G150" s="286">
        <v>-862.4887984912416</v>
      </c>
      <c r="H150" s="286">
        <v>-1140.8174469200537</v>
      </c>
      <c r="I150" s="286">
        <v>-309.61141798535698</v>
      </c>
      <c r="J150" s="286">
        <v>1788.7345653833988</v>
      </c>
      <c r="K150" s="286">
        <v>1564.0561922387442</v>
      </c>
      <c r="L150" s="286">
        <v>-560.52889058727692</v>
      </c>
      <c r="M150" s="286">
        <v>-692.74279825940209</v>
      </c>
      <c r="N150" s="286">
        <v>546.57745909453024</v>
      </c>
      <c r="O150" s="286">
        <v>169.58696609467489</v>
      </c>
      <c r="P150" s="286">
        <v>90.038964165273896</v>
      </c>
      <c r="Q150" s="286">
        <v>1290.3192961440234</v>
      </c>
      <c r="R150" s="286">
        <v>2721.4819685745415</v>
      </c>
      <c r="S150" s="286">
        <v>-1.2723842245551937E-10</v>
      </c>
    </row>
    <row r="151" spans="1:19" ht="16.5" customHeight="1" x14ac:dyDescent="0.35">
      <c r="A151" s="60" t="str">
        <f t="shared" si="40"/>
        <v>Effekt av endringer i fordelingssystemet</v>
      </c>
      <c r="B151" s="60"/>
      <c r="C151" s="60"/>
      <c r="D151" s="287">
        <v>-834.06951437300756</v>
      </c>
      <c r="E151" s="287">
        <v>-2011.5316699028867</v>
      </c>
      <c r="F151" s="287">
        <v>-1435.1406574580303</v>
      </c>
      <c r="G151" s="287">
        <v>-2008.4298086276092</v>
      </c>
      <c r="H151" s="287">
        <v>-1193.9039935369344</v>
      </c>
      <c r="I151" s="287">
        <v>218.42933924569942</v>
      </c>
      <c r="J151" s="287">
        <v>422.15207685712107</v>
      </c>
      <c r="K151" s="287">
        <v>330.84658421331915</v>
      </c>
      <c r="L151" s="287">
        <v>594.66111336027325</v>
      </c>
      <c r="M151" s="287">
        <v>542.86174256947061</v>
      </c>
      <c r="N151" s="287">
        <v>1335.2510839211761</v>
      </c>
      <c r="O151" s="287">
        <v>929.17770387613893</v>
      </c>
      <c r="P151" s="287">
        <v>843.46077910311772</v>
      </c>
      <c r="Q151" s="287">
        <v>465.39267085092865</v>
      </c>
      <c r="R151" s="287">
        <v>1800.8425499014222</v>
      </c>
      <c r="S151" s="287">
        <v>-2.120640374258656E-10</v>
      </c>
    </row>
    <row r="152" spans="1:19" ht="16.5" customHeight="1" x14ac:dyDescent="0.35">
      <c r="A152" s="51" t="str">
        <f t="shared" si="40"/>
        <v>Reelle endringer</v>
      </c>
      <c r="B152" s="51"/>
      <c r="C152" s="51"/>
      <c r="D152" s="51">
        <f>SUM(D153:D158)</f>
        <v>14303.853641998445</v>
      </c>
      <c r="E152" s="51">
        <f t="shared" ref="E152:S152" si="41">SUM(E153:E158)</f>
        <v>12880.347558264664</v>
      </c>
      <c r="F152" s="51">
        <f t="shared" si="41"/>
        <v>8243.5567981945132</v>
      </c>
      <c r="G152" s="51">
        <f t="shared" si="41"/>
        <v>6428.2944283183524</v>
      </c>
      <c r="H152" s="51">
        <f t="shared" si="41"/>
        <v>6561.054277517891</v>
      </c>
      <c r="I152" s="51">
        <f t="shared" si="41"/>
        <v>1980.1192035401018</v>
      </c>
      <c r="J152" s="51">
        <f t="shared" si="41"/>
        <v>2593.1914611164411</v>
      </c>
      <c r="K152" s="51">
        <f t="shared" si="41"/>
        <v>3720.6142915097107</v>
      </c>
      <c r="L152" s="51">
        <f t="shared" si="41"/>
        <v>6788.7681498187903</v>
      </c>
      <c r="M152" s="51">
        <f t="shared" si="41"/>
        <v>5651.8211231538353</v>
      </c>
      <c r="N152" s="51">
        <f t="shared" si="41"/>
        <v>8846.7551136470538</v>
      </c>
      <c r="O152" s="51">
        <f t="shared" si="41"/>
        <v>10293.884287657353</v>
      </c>
      <c r="P152" s="51">
        <f t="shared" si="41"/>
        <v>4901.7564895303094</v>
      </c>
      <c r="Q152" s="51">
        <f t="shared" si="41"/>
        <v>3219.2478121213294</v>
      </c>
      <c r="R152" s="51">
        <f t="shared" si="41"/>
        <v>10086.735363611228</v>
      </c>
      <c r="S152" s="51">
        <f t="shared" si="41"/>
        <v>106500</v>
      </c>
    </row>
    <row r="153" spans="1:19" ht="16.5" customHeight="1" x14ac:dyDescent="0.35">
      <c r="A153" s="53" t="str">
        <f t="shared" si="40"/>
        <v xml:space="preserve"> - herav justering for demografiske forhold</v>
      </c>
      <c r="B153" s="53"/>
      <c r="C153" s="53"/>
      <c r="D153" s="53">
        <f>$S153*'Tabell 3.1 DOK32024'!D$98/100</f>
        <v>0</v>
      </c>
      <c r="E153" s="53">
        <f>$S153*'Tabell 3.1 DOK32024'!E$98/100</f>
        <v>0</v>
      </c>
      <c r="F153" s="53">
        <f>$S153*'Tabell 3.1 DOK32024'!F$98/100</f>
        <v>0</v>
      </c>
      <c r="G153" s="53">
        <f>$S153*'Tabell 3.1 DOK32024'!G$98/100</f>
        <v>0</v>
      </c>
      <c r="H153" s="53">
        <f>$S153*'Tabell 3.1 DOK32024'!H$98/100</f>
        <v>0</v>
      </c>
      <c r="I153" s="53">
        <f>$S153*'Tabell 3.1 DOK32024'!I$98/100</f>
        <v>0</v>
      </c>
      <c r="J153" s="53">
        <f>$S153*'Tabell 3.1 DOK32024'!J$98/100</f>
        <v>0</v>
      </c>
      <c r="K153" s="53">
        <f>$S153*'Tabell 3.1 DOK32024'!K$98/100</f>
        <v>0</v>
      </c>
      <c r="L153" s="53">
        <f>$S153*'Tabell 3.1 DOK32024'!L$98/100</f>
        <v>0</v>
      </c>
      <c r="M153" s="53">
        <f>$S153*'Tabell 3.1 DOK32024'!M$98/100</f>
        <v>0</v>
      </c>
      <c r="N153" s="53">
        <f>$S153*'Tabell 3.1 DOK32024'!N$98/100</f>
        <v>0</v>
      </c>
      <c r="O153" s="53">
        <f>$S153*'Tabell 3.1 DOK32024'!O$98/100</f>
        <v>0</v>
      </c>
      <c r="P153" s="53">
        <f>$S153*'Tabell 3.1 DOK32024'!P$98/100</f>
        <v>0</v>
      </c>
      <c r="Q153" s="53">
        <f>$S153*'Tabell 3.1 DOK32024'!Q$98/100</f>
        <v>0</v>
      </c>
      <c r="R153" s="53">
        <f>$S153*'Tabell 3.1 DOK32024'!R$98/100</f>
        <v>0</v>
      </c>
      <c r="S153" s="53">
        <v>0</v>
      </c>
    </row>
    <row r="154" spans="1:19" ht="16.5" customHeight="1" x14ac:dyDescent="0.35">
      <c r="A154" s="53" t="str">
        <f t="shared" si="40"/>
        <v xml:space="preserve"> - herav justering for andre aktivitetsnøytrale forhold</v>
      </c>
      <c r="B154" s="53"/>
      <c r="C154" s="53"/>
      <c r="D154" s="53">
        <f>$S154*'Tabell 3.1 DOK32024'!D$98/100</f>
        <v>5426.0627900163108</v>
      </c>
      <c r="E154" s="53">
        <f>$S154*'Tabell 3.1 DOK32024'!E$98/100</f>
        <v>4886.0661159989895</v>
      </c>
      <c r="F154" s="53">
        <f>$S154*'Tabell 3.1 DOK32024'!F$98/100</f>
        <v>3127.1332830709698</v>
      </c>
      <c r="G154" s="53">
        <f>$S154*'Tabell 3.1 DOK32024'!G$98/100</f>
        <v>2438.5267127141919</v>
      </c>
      <c r="H154" s="53">
        <f>$S154*'Tabell 3.1 DOK32024'!H$98/100</f>
        <v>2488.8881954152375</v>
      </c>
      <c r="I154" s="53">
        <f>$S154*'Tabell 3.1 DOK32024'!I$98/100</f>
        <v>751.14381054478974</v>
      </c>
      <c r="J154" s="53">
        <f>$S154*'Tabell 3.1 DOK32024'!J$98/100</f>
        <v>983.70831013243412</v>
      </c>
      <c r="K154" s="53">
        <f>$S154*'Tabell 3.1 DOK32024'!K$98/100</f>
        <v>1411.387956591477</v>
      </c>
      <c r="L154" s="53">
        <f>$S154*'Tabell 3.1 DOK32024'!L$98/100</f>
        <v>2575.2697957998039</v>
      </c>
      <c r="M154" s="53">
        <f>$S154*'Tabell 3.1 DOK32024'!M$98/100</f>
        <v>2143.9772147926287</v>
      </c>
      <c r="N154" s="53">
        <f>$S154*'Tabell 3.1 DOK32024'!N$98/100</f>
        <v>3355.952174566582</v>
      </c>
      <c r="O154" s="53">
        <f>$S154*'Tabell 3.1 DOK32024'!O$98/100</f>
        <v>3904.9100959751836</v>
      </c>
      <c r="P154" s="53">
        <f>$S154*'Tabell 3.1 DOK32024'!P$98/100</f>
        <v>1859.4456542443618</v>
      </c>
      <c r="Q154" s="53">
        <f>$S154*'Tabell 3.1 DOK32024'!Q$98/100</f>
        <v>1221.1982310770113</v>
      </c>
      <c r="R154" s="53">
        <f>$S154*'Tabell 3.1 DOK32024'!R$98/100</f>
        <v>3826.3296590600339</v>
      </c>
      <c r="S154" s="53">
        <v>40400</v>
      </c>
    </row>
    <row r="155" spans="1:19" ht="16.5" customHeight="1" x14ac:dyDescent="0.35">
      <c r="A155" s="53" t="str">
        <f t="shared" si="40"/>
        <v xml:space="preserve"> - herav justering for engangstiltak</v>
      </c>
      <c r="B155" s="53"/>
      <c r="C155" s="53"/>
      <c r="D155" s="53">
        <f>$S155*'Tabell 3.1 DOK32024'!D$98/100</f>
        <v>0</v>
      </c>
      <c r="E155" s="53">
        <f>$S155*'Tabell 3.1 DOK32024'!E$98/100</f>
        <v>0</v>
      </c>
      <c r="F155" s="53">
        <f>$S155*'Tabell 3.1 DOK32024'!F$98/100</f>
        <v>0</v>
      </c>
      <c r="G155" s="53">
        <f>$S155*'Tabell 3.1 DOK32024'!G$98/100</f>
        <v>0</v>
      </c>
      <c r="H155" s="53">
        <f>$S155*'Tabell 3.1 DOK32024'!H$98/100</f>
        <v>0</v>
      </c>
      <c r="I155" s="53">
        <f>$S155*'Tabell 3.1 DOK32024'!I$98/100</f>
        <v>0</v>
      </c>
      <c r="J155" s="53">
        <f>$S155*'Tabell 3.1 DOK32024'!J$98/100</f>
        <v>0</v>
      </c>
      <c r="K155" s="53">
        <f>$S155*'Tabell 3.1 DOK32024'!K$98/100</f>
        <v>0</v>
      </c>
      <c r="L155" s="53">
        <f>$S155*'Tabell 3.1 DOK32024'!L$98/100</f>
        <v>0</v>
      </c>
      <c r="M155" s="53">
        <f>$S155*'Tabell 3.1 DOK32024'!M$98/100</f>
        <v>0</v>
      </c>
      <c r="N155" s="53">
        <f>$S155*'Tabell 3.1 DOK32024'!N$98/100</f>
        <v>0</v>
      </c>
      <c r="O155" s="53">
        <f>$S155*'Tabell 3.1 DOK32024'!O$98/100</f>
        <v>0</v>
      </c>
      <c r="P155" s="53">
        <f>$S155*'Tabell 3.1 DOK32024'!P$98/100</f>
        <v>0</v>
      </c>
      <c r="Q155" s="53">
        <f>$S155*'Tabell 3.1 DOK32024'!Q$98/100</f>
        <v>0</v>
      </c>
      <c r="R155" s="53">
        <f>$S155*'Tabell 3.1 DOK32024'!R$98/100</f>
        <v>0</v>
      </c>
      <c r="S155" s="53">
        <v>0</v>
      </c>
    </row>
    <row r="156" spans="1:19" ht="16.5" customHeight="1" x14ac:dyDescent="0.35">
      <c r="A156" s="53" t="str">
        <f t="shared" si="40"/>
        <v xml:space="preserve"> - herav justering for oppgaveendringer mellom sektorer</v>
      </c>
      <c r="B156" s="53"/>
      <c r="C156" s="53"/>
      <c r="D156" s="53">
        <f>$S156*'Tabell 3.1 DOK32024'!D$98/100</f>
        <v>0</v>
      </c>
      <c r="E156" s="53">
        <f>$S156*'Tabell 3.1 DOK32024'!E$98/100</f>
        <v>0</v>
      </c>
      <c r="F156" s="53">
        <f>$S156*'Tabell 3.1 DOK32024'!F$98/100</f>
        <v>0</v>
      </c>
      <c r="G156" s="53">
        <f>$S156*'Tabell 3.1 DOK32024'!G$98/100</f>
        <v>0</v>
      </c>
      <c r="H156" s="53">
        <f>$S156*'Tabell 3.1 DOK32024'!H$98/100</f>
        <v>0</v>
      </c>
      <c r="I156" s="53">
        <f>$S156*'Tabell 3.1 DOK32024'!I$98/100</f>
        <v>0</v>
      </c>
      <c r="J156" s="53">
        <f>$S156*'Tabell 3.1 DOK32024'!J$98/100</f>
        <v>0</v>
      </c>
      <c r="K156" s="53">
        <f>$S156*'Tabell 3.1 DOK32024'!K$98/100</f>
        <v>0</v>
      </c>
      <c r="L156" s="53">
        <f>$S156*'Tabell 3.1 DOK32024'!L$98/100</f>
        <v>0</v>
      </c>
      <c r="M156" s="53">
        <f>$S156*'Tabell 3.1 DOK32024'!M$98/100</f>
        <v>0</v>
      </c>
      <c r="N156" s="53">
        <f>$S156*'Tabell 3.1 DOK32024'!N$98/100</f>
        <v>0</v>
      </c>
      <c r="O156" s="53">
        <f>$S156*'Tabell 3.1 DOK32024'!O$98/100</f>
        <v>0</v>
      </c>
      <c r="P156" s="53">
        <f>$S156*'Tabell 3.1 DOK32024'!P$98/100</f>
        <v>0</v>
      </c>
      <c r="Q156" s="53">
        <f>$S156*'Tabell 3.1 DOK32024'!Q$98/100</f>
        <v>0</v>
      </c>
      <c r="R156" s="53">
        <f>$S156*'Tabell 3.1 DOK32024'!R$98/100</f>
        <v>0</v>
      </c>
      <c r="S156" s="53">
        <v>0</v>
      </c>
    </row>
    <row r="157" spans="1:19" ht="16.5" customHeight="1" x14ac:dyDescent="0.35">
      <c r="A157" s="53" t="str">
        <f t="shared" si="40"/>
        <v xml:space="preserve"> - herav uspesifiserte rammeendringer</v>
      </c>
      <c r="B157" s="53"/>
      <c r="C157" s="53"/>
      <c r="D157" s="53">
        <f>$S157*'Tabell 3.1 DOK32024'!D$98/100</f>
        <v>0</v>
      </c>
      <c r="E157" s="53">
        <f>$S157*'Tabell 3.1 DOK32024'!E$98/100</f>
        <v>0</v>
      </c>
      <c r="F157" s="53">
        <f>$S157*'Tabell 3.1 DOK32024'!F$98/100</f>
        <v>0</v>
      </c>
      <c r="G157" s="53">
        <f>$S157*'Tabell 3.1 DOK32024'!G$98/100</f>
        <v>0</v>
      </c>
      <c r="H157" s="53">
        <f>$S157*'Tabell 3.1 DOK32024'!H$98/100</f>
        <v>0</v>
      </c>
      <c r="I157" s="53">
        <f>$S157*'Tabell 3.1 DOK32024'!I$98/100</f>
        <v>0</v>
      </c>
      <c r="J157" s="53">
        <f>$S157*'Tabell 3.1 DOK32024'!J$98/100</f>
        <v>0</v>
      </c>
      <c r="K157" s="53">
        <f>$S157*'Tabell 3.1 DOK32024'!K$98/100</f>
        <v>0</v>
      </c>
      <c r="L157" s="53">
        <f>$S157*'Tabell 3.1 DOK32024'!L$98/100</f>
        <v>0</v>
      </c>
      <c r="M157" s="53">
        <f>$S157*'Tabell 3.1 DOK32024'!M$98/100</f>
        <v>0</v>
      </c>
      <c r="N157" s="53">
        <f>$S157*'Tabell 3.1 DOK32024'!N$98/100</f>
        <v>0</v>
      </c>
      <c r="O157" s="53">
        <f>$S157*'Tabell 3.1 DOK32024'!O$98/100</f>
        <v>0</v>
      </c>
      <c r="P157" s="53">
        <f>$S157*'Tabell 3.1 DOK32024'!P$98/100</f>
        <v>0</v>
      </c>
      <c r="Q157" s="53">
        <f>$S157*'Tabell 3.1 DOK32024'!Q$98/100</f>
        <v>0</v>
      </c>
      <c r="R157" s="53">
        <f>$S157*'Tabell 3.1 DOK32024'!R$98/100</f>
        <v>0</v>
      </c>
      <c r="S157" s="53">
        <v>0</v>
      </c>
    </row>
    <row r="158" spans="1:19" ht="16.5" customHeight="1" x14ac:dyDescent="0.35">
      <c r="A158" s="60" t="str">
        <f t="shared" si="40"/>
        <v xml:space="preserve"> - herav spesifiserte rammeendringer</v>
      </c>
      <c r="B158" s="60"/>
      <c r="C158" s="60"/>
      <c r="D158" s="60">
        <f>$S158*'Tabell 3.1 DOK32024'!D$98/100</f>
        <v>8877.790851982134</v>
      </c>
      <c r="E158" s="60">
        <f>$S158*'Tabell 3.1 DOK32024'!E$98/100</f>
        <v>7994.2814422656738</v>
      </c>
      <c r="F158" s="60">
        <f>$S158*'Tabell 3.1 DOK32024'!F$98/100</f>
        <v>5116.4235151235425</v>
      </c>
      <c r="G158" s="60">
        <f>$S158*'Tabell 3.1 DOK32024'!G$98/100</f>
        <v>3989.7677156041605</v>
      </c>
      <c r="H158" s="60">
        <f>$S158*'Tabell 3.1 DOK32024'!H$98/100</f>
        <v>4072.1660821026535</v>
      </c>
      <c r="I158" s="60">
        <f>$S158*'Tabell 3.1 DOK32024'!I$98/100</f>
        <v>1228.9753929953119</v>
      </c>
      <c r="J158" s="60">
        <f>$S158*'Tabell 3.1 DOK32024'!J$98/100</f>
        <v>1609.4831509840071</v>
      </c>
      <c r="K158" s="60">
        <f>$S158*'Tabell 3.1 DOK32024'!K$98/100</f>
        <v>2309.2263349182335</v>
      </c>
      <c r="L158" s="60">
        <f>$S158*'Tabell 3.1 DOK32024'!L$98/100</f>
        <v>4213.498354018986</v>
      </c>
      <c r="M158" s="60">
        <f>$S158*'Tabell 3.1 DOK32024'!M$98/100</f>
        <v>3507.843908361207</v>
      </c>
      <c r="N158" s="60">
        <f>$S158*'Tabell 3.1 DOK32024'!N$98/100</f>
        <v>5490.8029390804713</v>
      </c>
      <c r="O158" s="60">
        <f>$S158*'Tabell 3.1 DOK32024'!O$98/100</f>
        <v>6388.9741916821695</v>
      </c>
      <c r="P158" s="60">
        <f>$S158*'Tabell 3.1 DOK32024'!P$98/100</f>
        <v>3042.3108352859481</v>
      </c>
      <c r="Q158" s="60">
        <f>$S158*'Tabell 3.1 DOK32024'!Q$98/100</f>
        <v>1998.0495810443181</v>
      </c>
      <c r="R158" s="60">
        <f>$S158*'Tabell 3.1 DOK32024'!R$98/100</f>
        <v>6260.4057045511936</v>
      </c>
      <c r="S158" s="60">
        <v>66100</v>
      </c>
    </row>
    <row r="159" spans="1:19" ht="16.5" customHeight="1" x14ac:dyDescent="0.35">
      <c r="A159" s="60" t="str">
        <f t="shared" si="40"/>
        <v>Vridningseffekter knyttet til endringer i særskilte tildelinger</v>
      </c>
      <c r="B159" s="60"/>
      <c r="C159" s="60"/>
      <c r="D159" s="60">
        <f>'Tabell 2.1 DOK32024'!D55+'Tabell 2.1 DOK32024'!D56-SUM(D148:D152)</f>
        <v>-413.11839121900266</v>
      </c>
      <c r="E159" s="60">
        <f>'Tabell 2.1 DOK32024'!E55+'Tabell 2.1 DOK32024'!E56-SUM(E148:E152)</f>
        <v>25.626148471841589</v>
      </c>
      <c r="F159" s="60">
        <f>'Tabell 2.1 DOK32024'!F55+'Tabell 2.1 DOK32024'!F56-SUM(F148:F152)</f>
        <v>-1766.5113167653326</v>
      </c>
      <c r="G159" s="60">
        <f>'Tabell 2.1 DOK32024'!G55+'Tabell 2.1 DOK32024'!G56-SUM(G148:G152)</f>
        <v>271.25553317036247</v>
      </c>
      <c r="H159" s="60">
        <f>'Tabell 2.1 DOK32024'!H55+'Tabell 2.1 DOK32024'!H56-SUM(H148:H152)</f>
        <v>264.45257338839292</v>
      </c>
      <c r="I159" s="60">
        <f>'Tabell 2.1 DOK32024'!I55+'Tabell 2.1 DOK32024'!I56-SUM(I148:I152)</f>
        <v>23.874727749567683</v>
      </c>
      <c r="J159" s="60">
        <f>'Tabell 2.1 DOK32024'!J55+'Tabell 2.1 DOK32024'!J56-SUM(J148:J152)</f>
        <v>-221.29695815146988</v>
      </c>
      <c r="K159" s="60">
        <f>'Tabell 2.1 DOK32024'!K55+'Tabell 2.1 DOK32024'!K56-SUM(K148:K152)</f>
        <v>75.20325228699221</v>
      </c>
      <c r="L159" s="60">
        <f>'Tabell 2.1 DOK32024'!L55+'Tabell 2.1 DOK32024'!L56-SUM(L148:L152)</f>
        <v>413.83198819108657</v>
      </c>
      <c r="M159" s="60">
        <f>'Tabell 2.1 DOK32024'!M55+'Tabell 2.1 DOK32024'!M56-SUM(M148:M152)</f>
        <v>63.287179468301474</v>
      </c>
      <c r="N159" s="60">
        <f>'Tabell 2.1 DOK32024'!N55+'Tabell 2.1 DOK32024'!N56-SUM(N148:N152)</f>
        <v>457.17451615264872</v>
      </c>
      <c r="O159" s="60">
        <f>'Tabell 2.1 DOK32024'!O55+'Tabell 2.1 DOK32024'!O56-SUM(O148:O152)</f>
        <v>433.18185775657184</v>
      </c>
      <c r="P159" s="60">
        <f>'Tabell 2.1 DOK32024'!P55+'Tabell 2.1 DOK32024'!P56-SUM(P148:P152)</f>
        <v>-283.77021154493559</v>
      </c>
      <c r="Q159" s="60">
        <f>'Tabell 2.1 DOK32024'!Q55+'Tabell 2.1 DOK32024'!Q56-SUM(Q148:Q152)</f>
        <v>-88.917355146557384</v>
      </c>
      <c r="R159" s="60">
        <f>'Tabell 2.1 DOK32024'!R55+'Tabell 2.1 DOK32024'!R56-SUM(R148:R152)</f>
        <v>745.72645619141986</v>
      </c>
      <c r="S159" s="60">
        <f>SUM(D159:R159)</f>
        <v>-1.127773430198431E-10</v>
      </c>
    </row>
    <row r="160" spans="1:19" ht="16.5" customHeight="1" x14ac:dyDescent="0.35">
      <c r="A160" s="51" t="str">
        <f t="shared" si="40"/>
        <v>Kompensasjon for forventet lønns- og prisutvikling</v>
      </c>
      <c r="B160" s="51"/>
      <c r="C160" s="51"/>
      <c r="D160" s="51">
        <f>SUM(D161:D162)</f>
        <v>8695.6685464558432</v>
      </c>
      <c r="E160" s="51">
        <f t="shared" ref="E160:S160" si="42">SUM(E161:E162)</f>
        <v>7830.2837775801636</v>
      </c>
      <c r="F160" s="51">
        <f t="shared" si="42"/>
        <v>5011.4632989887841</v>
      </c>
      <c r="G160" s="51">
        <f t="shared" si="42"/>
        <v>3907.9201358407827</v>
      </c>
      <c r="H160" s="51">
        <f t="shared" si="42"/>
        <v>3988.6281515832711</v>
      </c>
      <c r="I160" s="51">
        <f t="shared" si="42"/>
        <v>1203.7637344037591</v>
      </c>
      <c r="J160" s="51">
        <f t="shared" si="42"/>
        <v>1576.4656146340176</v>
      </c>
      <c r="K160" s="51">
        <f t="shared" si="42"/>
        <v>2261.8540064742228</v>
      </c>
      <c r="L160" s="51">
        <f t="shared" si="42"/>
        <v>4127.0610806748145</v>
      </c>
      <c r="M160" s="51">
        <f t="shared" si="42"/>
        <v>3435.8826929340084</v>
      </c>
      <c r="N160" s="51">
        <f t="shared" si="42"/>
        <v>5378.1625641123464</v>
      </c>
      <c r="O160" s="51">
        <f t="shared" si="42"/>
        <v>6257.9083973717152</v>
      </c>
      <c r="P160" s="51">
        <f t="shared" si="42"/>
        <v>2979.8997385741823</v>
      </c>
      <c r="Q160" s="51">
        <f t="shared" si="42"/>
        <v>1957.0608483378717</v>
      </c>
      <c r="R160" s="51">
        <f t="shared" si="42"/>
        <v>6131.9774120342281</v>
      </c>
      <c r="S160" s="51">
        <f t="shared" si="42"/>
        <v>64744</v>
      </c>
    </row>
    <row r="161" spans="1:19" ht="16.5" customHeight="1" x14ac:dyDescent="0.35">
      <c r="A161" s="53" t="str">
        <f t="shared" si="40"/>
        <v xml:space="preserve"> - herav generell lønns- og priskompensasjon</v>
      </c>
      <c r="B161" s="53"/>
      <c r="C161" s="53"/>
      <c r="D161" s="53">
        <f>$S161*'Tabell 3.1 DOK32024'!D$98/100</f>
        <v>8695.6685464558432</v>
      </c>
      <c r="E161" s="53">
        <f>$S161*'Tabell 3.1 DOK32024'!E$98/100</f>
        <v>7830.2837775801636</v>
      </c>
      <c r="F161" s="53">
        <f>$S161*'Tabell 3.1 DOK32024'!F$98/100</f>
        <v>5011.4632989887841</v>
      </c>
      <c r="G161" s="53">
        <f>$S161*'Tabell 3.1 DOK32024'!G$98/100</f>
        <v>3907.9201358407827</v>
      </c>
      <c r="H161" s="53">
        <f>$S161*'Tabell 3.1 DOK32024'!H$98/100</f>
        <v>3988.6281515832711</v>
      </c>
      <c r="I161" s="53">
        <f>$S161*'Tabell 3.1 DOK32024'!I$98/100</f>
        <v>1203.7637344037591</v>
      </c>
      <c r="J161" s="53">
        <f>$S161*'Tabell 3.1 DOK32024'!J$98/100</f>
        <v>1576.4656146340176</v>
      </c>
      <c r="K161" s="53">
        <f>$S161*'Tabell 3.1 DOK32024'!K$98/100</f>
        <v>2261.8540064742228</v>
      </c>
      <c r="L161" s="53">
        <f>$S161*'Tabell 3.1 DOK32024'!L$98/100</f>
        <v>4127.0610806748145</v>
      </c>
      <c r="M161" s="53">
        <f>$S161*'Tabell 3.1 DOK32024'!M$98/100</f>
        <v>3435.8826929340084</v>
      </c>
      <c r="N161" s="53">
        <f>$S161*'Tabell 3.1 DOK32024'!N$98/100</f>
        <v>5378.1625641123464</v>
      </c>
      <c r="O161" s="53">
        <f>$S161*'Tabell 3.1 DOK32024'!O$98/100</f>
        <v>6257.9083973717152</v>
      </c>
      <c r="P161" s="53">
        <f>$S161*'Tabell 3.1 DOK32024'!P$98/100</f>
        <v>2979.8997385741823</v>
      </c>
      <c r="Q161" s="53">
        <f>$S161*'Tabell 3.1 DOK32024'!Q$98/100</f>
        <v>1957.0608483378717</v>
      </c>
      <c r="R161" s="53">
        <f>$S161*'Tabell 3.1 DOK32024'!R$98/100</f>
        <v>6131.9774120342281</v>
      </c>
      <c r="S161" s="53">
        <v>64744</v>
      </c>
    </row>
    <row r="162" spans="1:19" ht="16.5" customHeight="1" x14ac:dyDescent="0.35">
      <c r="A162" s="60" t="str">
        <f t="shared" si="40"/>
        <v xml:space="preserve"> - herav kompensasjon for endring i løpende pensjonsutgifter</v>
      </c>
      <c r="B162" s="60"/>
      <c r="C162" s="60"/>
      <c r="D162" s="60">
        <f>$S162*'Tabell 3.1 DOK32024'!D$98/100</f>
        <v>0</v>
      </c>
      <c r="E162" s="60">
        <f>$S162*'Tabell 3.1 DOK32024'!E$98/100</f>
        <v>0</v>
      </c>
      <c r="F162" s="60">
        <f>$S162*'Tabell 3.1 DOK32024'!F$98/100</f>
        <v>0</v>
      </c>
      <c r="G162" s="60">
        <f>$S162*'Tabell 3.1 DOK32024'!G$98/100</f>
        <v>0</v>
      </c>
      <c r="H162" s="60">
        <f>$S162*'Tabell 3.1 DOK32024'!H$98/100</f>
        <v>0</v>
      </c>
      <c r="I162" s="60">
        <f>$S162*'Tabell 3.1 DOK32024'!I$98/100</f>
        <v>0</v>
      </c>
      <c r="J162" s="60">
        <f>$S162*'Tabell 3.1 DOK32024'!J$98/100</f>
        <v>0</v>
      </c>
      <c r="K162" s="60">
        <f>$S162*'Tabell 3.1 DOK32024'!K$98/100</f>
        <v>0</v>
      </c>
      <c r="L162" s="60">
        <f>$S162*'Tabell 3.1 DOK32024'!L$98/100</f>
        <v>0</v>
      </c>
      <c r="M162" s="60">
        <f>$S162*'Tabell 3.1 DOK32024'!M$98/100</f>
        <v>0</v>
      </c>
      <c r="N162" s="60">
        <f>$S162*'Tabell 3.1 DOK32024'!N$98/100</f>
        <v>0</v>
      </c>
      <c r="O162" s="60">
        <f>$S162*'Tabell 3.1 DOK32024'!O$98/100</f>
        <v>0</v>
      </c>
      <c r="P162" s="60">
        <f>$S162*'Tabell 3.1 DOK32024'!P$98/100</f>
        <v>0</v>
      </c>
      <c r="Q162" s="60">
        <f>$S162*'Tabell 3.1 DOK32024'!Q$98/100</f>
        <v>0</v>
      </c>
      <c r="R162" s="60">
        <f>$S162*'Tabell 3.1 DOK32024'!R$98/100</f>
        <v>0</v>
      </c>
      <c r="S162" s="60">
        <v>0</v>
      </c>
    </row>
    <row r="163" spans="1:19" ht="16.5" customHeight="1" thickBot="1" x14ac:dyDescent="0.4">
      <c r="A163" s="183" t="str">
        <f t="shared" si="40"/>
        <v>Bydelsfordelt budsjett 2024</v>
      </c>
      <c r="B163" s="183"/>
      <c r="C163" s="183"/>
      <c r="D163" s="184">
        <f>D152+D160+SUM(D148:D151)+D159</f>
        <v>225438.40359407879</v>
      </c>
      <c r="E163" s="184">
        <f t="shared" ref="E163:Q163" si="43">E152+E160+SUM(E148:E151)+E159</f>
        <v>206002.98534559013</v>
      </c>
      <c r="F163" s="184">
        <f t="shared" si="43"/>
        <v>129924.02823987789</v>
      </c>
      <c r="G163" s="184">
        <f t="shared" si="43"/>
        <v>101314.26607286857</v>
      </c>
      <c r="H163" s="184">
        <f t="shared" si="43"/>
        <v>103406.65104925407</v>
      </c>
      <c r="I163" s="184">
        <f t="shared" si="43"/>
        <v>31208.017317890553</v>
      </c>
      <c r="J163" s="184">
        <f t="shared" si="43"/>
        <v>40870.450568047752</v>
      </c>
      <c r="K163" s="184">
        <f t="shared" si="43"/>
        <v>58639.396575234816</v>
      </c>
      <c r="L163" s="184">
        <f t="shared" si="43"/>
        <v>106995.57562388838</v>
      </c>
      <c r="M163" s="184">
        <f t="shared" si="43"/>
        <v>89076.521844576113</v>
      </c>
      <c r="N163" s="184">
        <f t="shared" si="43"/>
        <v>139430.84148683306</v>
      </c>
      <c r="O163" s="184">
        <f t="shared" si="43"/>
        <v>162238.57560859519</v>
      </c>
      <c r="P163" s="184">
        <f>P152+P160+SUM(P148:P151)+P159</f>
        <v>77254.996133492255</v>
      </c>
      <c r="Q163" s="184">
        <f t="shared" si="43"/>
        <v>50737.521908604154</v>
      </c>
      <c r="R163" s="184">
        <f>R152+R160+SUM(R148:R151)+R159</f>
        <v>158973.76852149854</v>
      </c>
      <c r="S163" s="184">
        <f>S152+S160+SUM(S148:S151)+S159</f>
        <v>1681511.9998903298</v>
      </c>
    </row>
    <row r="164" spans="1:19" ht="16.5" customHeight="1" x14ac:dyDescent="0.35">
      <c r="A164" s="37"/>
      <c r="B164" s="37"/>
      <c r="C164" s="37"/>
      <c r="D164" s="58"/>
      <c r="E164" s="58"/>
      <c r="F164" s="58"/>
      <c r="G164" s="58"/>
      <c r="H164" s="58"/>
      <c r="I164" s="58"/>
      <c r="J164" s="58"/>
      <c r="K164" s="58"/>
      <c r="L164" s="58"/>
      <c r="M164" s="58"/>
      <c r="N164" s="58"/>
      <c r="O164" s="58"/>
      <c r="P164" s="58"/>
      <c r="Q164" s="58"/>
      <c r="R164" s="58"/>
      <c r="S164" s="58"/>
    </row>
    <row r="165" spans="1:19" ht="16.5" customHeight="1" thickBot="1" x14ac:dyDescent="0.4">
      <c r="A165" s="248" t="str">
        <f>'Tabell 2.1 DOK32024'!A60</f>
        <v>Avrundet til hele tusen (innmeldt budsjett ) FO4C</v>
      </c>
      <c r="B165" s="183"/>
      <c r="C165" s="183"/>
      <c r="D165" s="184">
        <f>'Tabell 2.1 DOK32024'!D60</f>
        <v>225438</v>
      </c>
      <c r="E165" s="184">
        <f>'Tabell 2.1 DOK32024'!E60</f>
        <v>206003</v>
      </c>
      <c r="F165" s="184">
        <f>'Tabell 2.1 DOK32024'!F60</f>
        <v>129924</v>
      </c>
      <c r="G165" s="184">
        <f>'Tabell 2.1 DOK32024'!G60</f>
        <v>101314</v>
      </c>
      <c r="H165" s="184">
        <f>'Tabell 2.1 DOK32024'!H60</f>
        <v>103407</v>
      </c>
      <c r="I165" s="184">
        <f>'Tabell 2.1 DOK32024'!I60</f>
        <v>31208</v>
      </c>
      <c r="J165" s="184">
        <f>'Tabell 2.1 DOK32024'!J60</f>
        <v>40870</v>
      </c>
      <c r="K165" s="184">
        <f>'Tabell 2.1 DOK32024'!K60</f>
        <v>58639</v>
      </c>
      <c r="L165" s="184">
        <f>'Tabell 2.1 DOK32024'!L60</f>
        <v>106995</v>
      </c>
      <c r="M165" s="184">
        <f>'Tabell 2.1 DOK32024'!M60</f>
        <v>89077</v>
      </c>
      <c r="N165" s="184">
        <f>'Tabell 2.1 DOK32024'!N60</f>
        <v>139431</v>
      </c>
      <c r="O165" s="184">
        <f>'Tabell 2.1 DOK32024'!O60</f>
        <v>162239</v>
      </c>
      <c r="P165" s="184">
        <f>'Tabell 2.1 DOK32024'!P60</f>
        <v>77255</v>
      </c>
      <c r="Q165" s="184">
        <f>'Tabell 2.1 DOK32024'!Q60</f>
        <v>50738</v>
      </c>
      <c r="R165" s="184">
        <f>'Tabell 2.1 DOK32024'!R60</f>
        <v>158974</v>
      </c>
      <c r="S165" s="184">
        <f>'Tabell 2.1 DOK32024'!S60</f>
        <v>1681512</v>
      </c>
    </row>
    <row r="166" spans="1:19" ht="16.5" customHeight="1" thickBot="1" x14ac:dyDescent="0.4">
      <c r="A166" s="17"/>
      <c r="B166" s="17"/>
      <c r="C166" s="17"/>
      <c r="D166" s="17"/>
      <c r="E166" s="17"/>
      <c r="F166" s="17"/>
      <c r="G166" s="17"/>
      <c r="H166" s="17"/>
      <c r="I166" s="17"/>
      <c r="J166" s="17"/>
      <c r="K166" s="17"/>
      <c r="L166" s="17"/>
      <c r="M166" s="17"/>
      <c r="N166" s="17"/>
      <c r="O166" s="17"/>
      <c r="P166" s="17"/>
      <c r="Q166" s="17"/>
      <c r="R166" s="17"/>
      <c r="S166" s="17"/>
    </row>
    <row r="167" spans="1:19" ht="16.5" customHeight="1" x14ac:dyDescent="0.35">
      <c r="A167" s="186" t="str">
        <f>'Tabell 2.1 DOK32024'!A62</f>
        <v>Inndekking av merforbruk</v>
      </c>
      <c r="B167" s="186"/>
      <c r="C167" s="186"/>
      <c r="D167" s="187"/>
      <c r="E167" s="187"/>
      <c r="F167" s="187"/>
      <c r="G167" s="187"/>
      <c r="H167" s="187"/>
      <c r="I167" s="187"/>
      <c r="J167" s="187"/>
      <c r="K167" s="187"/>
      <c r="L167" s="187"/>
      <c r="M167" s="187"/>
      <c r="N167" s="187"/>
      <c r="O167" s="187"/>
      <c r="P167" s="187"/>
      <c r="Q167" s="187"/>
      <c r="R167" s="187"/>
      <c r="S167" s="187"/>
    </row>
    <row r="168" spans="1:19" ht="16.5" customHeight="1" x14ac:dyDescent="0.35">
      <c r="A168" s="62" t="str">
        <f>A148</f>
        <v>Bydelsfordelt Dok3 2023</v>
      </c>
      <c r="B168" s="63"/>
      <c r="C168" s="63"/>
      <c r="D168" s="315">
        <v>0</v>
      </c>
      <c r="E168" s="315">
        <v>0</v>
      </c>
      <c r="F168" s="315">
        <v>0</v>
      </c>
      <c r="G168" s="315">
        <v>0</v>
      </c>
      <c r="H168" s="315">
        <v>0</v>
      </c>
      <c r="I168" s="315">
        <v>0</v>
      </c>
      <c r="J168" s="315">
        <v>-11180</v>
      </c>
      <c r="K168" s="315">
        <v>0</v>
      </c>
      <c r="L168" s="315">
        <v>0</v>
      </c>
      <c r="M168" s="315">
        <v>0</v>
      </c>
      <c r="N168" s="315">
        <v>0</v>
      </c>
      <c r="O168" s="315">
        <v>0</v>
      </c>
      <c r="P168" s="315">
        <v>0</v>
      </c>
      <c r="Q168" s="315">
        <v>0</v>
      </c>
      <c r="R168" s="315">
        <v>0</v>
      </c>
      <c r="S168" s="315">
        <v>-11180</v>
      </c>
    </row>
    <row r="169" spans="1:19" ht="16.5" customHeight="1" x14ac:dyDescent="0.35">
      <c r="A169" s="47" t="s">
        <v>136</v>
      </c>
      <c r="B169" s="48"/>
      <c r="C169" s="48"/>
      <c r="D169" s="316">
        <v>0</v>
      </c>
      <c r="E169" s="316">
        <v>0</v>
      </c>
      <c r="F169" s="316">
        <v>0</v>
      </c>
      <c r="G169" s="316">
        <v>0</v>
      </c>
      <c r="H169" s="316">
        <v>0</v>
      </c>
      <c r="I169" s="316">
        <v>0</v>
      </c>
      <c r="J169" s="316">
        <v>-15120</v>
      </c>
      <c r="K169" s="316">
        <v>0</v>
      </c>
      <c r="L169" s="316">
        <v>0</v>
      </c>
      <c r="M169" s="316">
        <v>0</v>
      </c>
      <c r="N169" s="316">
        <v>0</v>
      </c>
      <c r="O169" s="316">
        <v>0</v>
      </c>
      <c r="P169" s="316">
        <v>0</v>
      </c>
      <c r="Q169" s="316">
        <v>0</v>
      </c>
      <c r="R169" s="316">
        <v>0</v>
      </c>
      <c r="S169" s="316">
        <v>-15120</v>
      </c>
    </row>
    <row r="170" spans="1:19" ht="16.5" customHeight="1" thickBot="1" x14ac:dyDescent="0.4">
      <c r="A170" s="188" t="str">
        <f>A163</f>
        <v>Bydelsfordelt budsjett 2024</v>
      </c>
      <c r="B170" s="188"/>
      <c r="C170" s="188"/>
      <c r="D170" s="189">
        <f>D169+D168</f>
        <v>0</v>
      </c>
      <c r="E170" s="189">
        <f t="shared" ref="E170:R170" si="44">E169+E168</f>
        <v>0</v>
      </c>
      <c r="F170" s="189">
        <f t="shared" si="44"/>
        <v>0</v>
      </c>
      <c r="G170" s="189">
        <f t="shared" si="44"/>
        <v>0</v>
      </c>
      <c r="H170" s="189">
        <f t="shared" si="44"/>
        <v>0</v>
      </c>
      <c r="I170" s="189">
        <f t="shared" si="44"/>
        <v>0</v>
      </c>
      <c r="J170" s="189">
        <f>J169+J168</f>
        <v>-26300</v>
      </c>
      <c r="K170" s="189">
        <f t="shared" si="44"/>
        <v>0</v>
      </c>
      <c r="L170" s="189">
        <f t="shared" si="44"/>
        <v>0</v>
      </c>
      <c r="M170" s="189">
        <f t="shared" si="44"/>
        <v>0</v>
      </c>
      <c r="N170" s="189">
        <f t="shared" si="44"/>
        <v>0</v>
      </c>
      <c r="O170" s="189">
        <f t="shared" si="44"/>
        <v>0</v>
      </c>
      <c r="P170" s="189">
        <f t="shared" si="44"/>
        <v>0</v>
      </c>
      <c r="Q170" s="189">
        <f t="shared" si="44"/>
        <v>0</v>
      </c>
      <c r="R170" s="189">
        <f t="shared" si="44"/>
        <v>0</v>
      </c>
      <c r="S170" s="189">
        <f>S169+S168</f>
        <v>-26300</v>
      </c>
    </row>
    <row r="171" spans="1:19" ht="15" customHeight="1" x14ac:dyDescent="0.35">
      <c r="D171" s="29"/>
      <c r="E171" s="29"/>
      <c r="F171" s="29"/>
      <c r="G171" s="29"/>
      <c r="H171" s="29"/>
      <c r="I171" s="29"/>
      <c r="J171" s="29"/>
      <c r="K171" s="29"/>
      <c r="L171" s="29"/>
      <c r="M171" s="29"/>
      <c r="N171" s="29"/>
      <c r="O171" s="29"/>
      <c r="P171" s="29"/>
      <c r="Q171" s="29"/>
      <c r="R171" s="29"/>
      <c r="S171" s="29"/>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29"/>
      <c r="E176" s="29"/>
      <c r="F176" s="29"/>
      <c r="G176" s="29"/>
      <c r="H176" s="29"/>
      <c r="I176" s="29"/>
      <c r="J176" s="29"/>
      <c r="K176" s="29"/>
      <c r="L176" s="29"/>
      <c r="M176" s="29"/>
      <c r="N176" s="29"/>
      <c r="O176" s="29"/>
      <c r="P176" s="29"/>
      <c r="Q176" s="29"/>
      <c r="R176" s="29"/>
      <c r="S176" s="29"/>
    </row>
    <row r="177" spans="1:19" ht="15" customHeight="1" x14ac:dyDescent="0.35"/>
    <row r="178" spans="1:19" ht="15" customHeight="1" x14ac:dyDescent="0.35">
      <c r="D178" s="29"/>
      <c r="E178" s="29"/>
      <c r="F178" s="29"/>
      <c r="G178" s="29"/>
      <c r="H178" s="29"/>
      <c r="I178" s="29"/>
      <c r="J178" s="29"/>
      <c r="K178" s="29"/>
      <c r="L178" s="29"/>
      <c r="M178" s="29"/>
      <c r="N178" s="29"/>
      <c r="O178" s="29"/>
      <c r="P178" s="29"/>
      <c r="Q178" s="29"/>
      <c r="R178" s="29"/>
      <c r="S178" s="29"/>
    </row>
    <row r="179" spans="1:19" ht="15" customHeight="1" x14ac:dyDescent="0.35">
      <c r="D179" s="30"/>
      <c r="E179" s="30"/>
      <c r="F179" s="30"/>
      <c r="G179" s="30"/>
      <c r="H179" s="30"/>
      <c r="I179" s="30"/>
      <c r="J179" s="30"/>
      <c r="K179" s="30"/>
      <c r="L179" s="30"/>
      <c r="M179" s="30"/>
      <c r="N179" s="30"/>
      <c r="O179" s="30"/>
      <c r="P179" s="30"/>
      <c r="Q179" s="30"/>
      <c r="R179" s="30"/>
      <c r="S179" s="30"/>
    </row>
    <row r="180" spans="1:19" x14ac:dyDescent="0.35">
      <c r="A180" s="23"/>
      <c r="B180" s="23"/>
      <c r="C180" s="23"/>
      <c r="D180" s="29"/>
      <c r="E180" s="29"/>
      <c r="F180" s="29"/>
      <c r="G180" s="29"/>
      <c r="H180" s="29"/>
      <c r="I180" s="29"/>
      <c r="J180" s="29"/>
      <c r="K180" s="29"/>
      <c r="L180" s="29"/>
      <c r="M180" s="29"/>
      <c r="N180" s="29"/>
      <c r="O180" s="29"/>
      <c r="P180" s="29"/>
      <c r="Q180" s="29"/>
      <c r="R180" s="29"/>
      <c r="S180" s="65"/>
    </row>
    <row r="181" spans="1:19" x14ac:dyDescent="0.35">
      <c r="A181" s="23"/>
      <c r="B181" s="23"/>
      <c r="C181" s="23"/>
      <c r="D181" s="29"/>
      <c r="E181" s="29"/>
      <c r="F181" s="29"/>
      <c r="G181" s="29"/>
      <c r="H181" s="29"/>
      <c r="I181" s="29"/>
      <c r="J181" s="29"/>
      <c r="K181" s="29"/>
      <c r="L181" s="29"/>
      <c r="M181" s="29"/>
      <c r="N181" s="29"/>
      <c r="O181" s="29"/>
      <c r="P181" s="29"/>
      <c r="Q181" s="29"/>
      <c r="R181" s="29"/>
      <c r="S181" s="65"/>
    </row>
    <row r="182" spans="1:19" x14ac:dyDescent="0.35">
      <c r="A182" s="23"/>
      <c r="B182" s="23"/>
      <c r="C182" s="23"/>
      <c r="D182" s="65"/>
      <c r="E182" s="65"/>
      <c r="F182" s="65"/>
      <c r="G182" s="65"/>
      <c r="H182" s="65"/>
      <c r="I182" s="65"/>
      <c r="J182" s="65"/>
      <c r="K182" s="65"/>
      <c r="L182" s="65"/>
      <c r="M182" s="65"/>
      <c r="N182" s="65"/>
      <c r="O182" s="65"/>
      <c r="P182" s="65"/>
      <c r="Q182" s="65"/>
      <c r="R182" s="65"/>
      <c r="S182" s="65"/>
    </row>
    <row r="183" spans="1:19" x14ac:dyDescent="0.35">
      <c r="A183" s="23"/>
      <c r="B183" s="23"/>
      <c r="C183" s="23"/>
      <c r="D183" s="29"/>
      <c r="E183" s="29"/>
      <c r="F183" s="29"/>
      <c r="G183" s="29"/>
      <c r="H183" s="29"/>
      <c r="I183" s="29"/>
      <c r="J183" s="29"/>
      <c r="K183" s="29"/>
      <c r="L183" s="29"/>
      <c r="M183" s="29"/>
      <c r="N183" s="29"/>
      <c r="O183" s="29"/>
      <c r="P183" s="29"/>
      <c r="Q183" s="29"/>
      <c r="R183" s="29"/>
      <c r="S183" s="29"/>
    </row>
    <row r="184" spans="1:19" x14ac:dyDescent="0.35">
      <c r="A184" s="23"/>
      <c r="B184" s="23"/>
      <c r="C184" s="23"/>
      <c r="D184" s="65"/>
      <c r="E184" s="65"/>
      <c r="F184" s="65"/>
      <c r="G184" s="65"/>
      <c r="H184" s="65"/>
      <c r="I184" s="65"/>
      <c r="J184" s="65"/>
      <c r="K184" s="65"/>
      <c r="L184" s="65"/>
      <c r="M184" s="65"/>
      <c r="N184" s="65"/>
      <c r="O184" s="65"/>
      <c r="P184" s="65"/>
      <c r="Q184" s="65"/>
      <c r="R184" s="65"/>
      <c r="S184" s="65"/>
    </row>
    <row r="185" spans="1:19" x14ac:dyDescent="0.35">
      <c r="A185" s="23"/>
      <c r="B185" s="23"/>
      <c r="C185" s="23"/>
      <c r="D185" s="65"/>
      <c r="E185" s="65"/>
      <c r="F185" s="65"/>
      <c r="G185" s="65"/>
      <c r="H185" s="65"/>
      <c r="I185" s="65"/>
      <c r="J185" s="65"/>
      <c r="K185" s="65"/>
      <c r="L185" s="65"/>
      <c r="M185" s="65"/>
      <c r="N185" s="65"/>
      <c r="O185" s="65"/>
      <c r="P185" s="65"/>
      <c r="Q185" s="65"/>
      <c r="R185" s="65"/>
      <c r="S185" s="65"/>
    </row>
    <row r="186" spans="1:19" x14ac:dyDescent="0.35">
      <c r="A186" s="23"/>
      <c r="B186" s="23"/>
      <c r="C186" s="23"/>
      <c r="D186" s="65"/>
      <c r="E186" s="65"/>
      <c r="F186" s="65"/>
      <c r="G186" s="65"/>
      <c r="H186" s="65"/>
      <c r="I186" s="65"/>
      <c r="J186" s="65"/>
      <c r="K186" s="65"/>
      <c r="L186" s="65"/>
      <c r="M186" s="65"/>
      <c r="N186" s="65"/>
      <c r="O186" s="65"/>
      <c r="P186" s="65"/>
      <c r="Q186" s="65"/>
      <c r="R186" s="65"/>
      <c r="S186" s="65"/>
    </row>
    <row r="187" spans="1:19" x14ac:dyDescent="0.35">
      <c r="A187" s="23"/>
      <c r="B187" s="23"/>
      <c r="C187" s="23"/>
      <c r="D187" s="65"/>
      <c r="E187" s="65"/>
      <c r="F187" s="65"/>
      <c r="G187" s="65"/>
      <c r="H187" s="65"/>
      <c r="I187" s="65"/>
      <c r="J187" s="65"/>
      <c r="K187" s="65"/>
      <c r="L187" s="65"/>
      <c r="M187" s="65"/>
      <c r="N187" s="65"/>
      <c r="O187" s="65"/>
      <c r="P187" s="65"/>
      <c r="Q187" s="65"/>
      <c r="R187" s="65"/>
      <c r="S187" s="65"/>
    </row>
    <row r="188" spans="1:19" x14ac:dyDescent="0.35">
      <c r="A188" s="23"/>
      <c r="B188" s="23"/>
      <c r="C188" s="23"/>
      <c r="D188" s="65"/>
      <c r="E188" s="65"/>
      <c r="F188" s="65"/>
      <c r="G188" s="65"/>
      <c r="H188" s="65"/>
      <c r="I188" s="65"/>
      <c r="J188" s="23"/>
      <c r="K188" s="23"/>
      <c r="L188" s="23"/>
      <c r="M188" s="65"/>
      <c r="N188" s="65"/>
      <c r="O188" s="65"/>
      <c r="P188" s="65"/>
      <c r="Q188" s="65"/>
      <c r="R188" s="65"/>
      <c r="S188" s="23"/>
    </row>
    <row r="189" spans="1:19" x14ac:dyDescent="0.35">
      <c r="A189" s="23"/>
      <c r="B189" s="23"/>
      <c r="C189" s="23"/>
      <c r="D189" s="65"/>
      <c r="E189" s="65"/>
      <c r="F189" s="65"/>
      <c r="G189" s="65"/>
      <c r="H189" s="65"/>
      <c r="I189" s="65"/>
      <c r="J189" s="23"/>
      <c r="K189" s="23"/>
      <c r="L189" s="23"/>
      <c r="M189" s="65"/>
      <c r="N189" s="65"/>
      <c r="O189" s="65"/>
      <c r="P189" s="65"/>
      <c r="Q189" s="65"/>
      <c r="R189" s="65"/>
      <c r="S189" s="23"/>
    </row>
    <row r="190" spans="1:19" x14ac:dyDescent="0.35">
      <c r="A190" s="23"/>
      <c r="B190" s="23"/>
      <c r="C190" s="23"/>
      <c r="D190" s="65"/>
      <c r="E190" s="65"/>
      <c r="F190" s="65"/>
      <c r="G190" s="65"/>
      <c r="H190" s="65"/>
      <c r="I190" s="65"/>
      <c r="J190" s="23"/>
      <c r="K190" s="23"/>
      <c r="L190" s="23"/>
      <c r="M190" s="65"/>
      <c r="N190" s="65"/>
      <c r="O190" s="65"/>
      <c r="P190" s="65"/>
      <c r="Q190" s="65"/>
      <c r="R190" s="65"/>
      <c r="S190" s="23"/>
    </row>
    <row r="191" spans="1:19" x14ac:dyDescent="0.35">
      <c r="A191" s="23"/>
      <c r="B191" s="23"/>
      <c r="C191" s="23"/>
      <c r="D191" s="65"/>
      <c r="E191" s="65"/>
      <c r="F191" s="65"/>
      <c r="G191" s="65"/>
      <c r="H191" s="65"/>
      <c r="I191" s="65"/>
      <c r="J191" s="23"/>
      <c r="K191" s="23"/>
      <c r="L191" s="23"/>
      <c r="M191" s="65"/>
      <c r="N191" s="65"/>
      <c r="O191" s="65"/>
      <c r="P191" s="65"/>
      <c r="Q191" s="65"/>
      <c r="R191" s="65"/>
      <c r="S191" s="23"/>
    </row>
    <row r="192" spans="1:19" x14ac:dyDescent="0.35">
      <c r="A192" s="23"/>
      <c r="B192" s="23"/>
      <c r="C192" s="23"/>
      <c r="D192" s="65"/>
      <c r="E192" s="65"/>
      <c r="F192" s="65"/>
      <c r="G192" s="65"/>
      <c r="H192" s="65"/>
      <c r="I192" s="65"/>
      <c r="J192" s="23"/>
      <c r="K192" s="23"/>
      <c r="L192" s="23"/>
      <c r="M192" s="65"/>
      <c r="N192" s="65"/>
      <c r="O192" s="65"/>
      <c r="P192" s="65"/>
      <c r="Q192" s="65"/>
      <c r="R192" s="65"/>
      <c r="S192" s="23"/>
    </row>
    <row r="193" spans="1:19" x14ac:dyDescent="0.35">
      <c r="A193" s="23"/>
      <c r="B193" s="23"/>
      <c r="C193" s="23"/>
      <c r="D193" s="65"/>
      <c r="E193" s="65"/>
      <c r="F193" s="65"/>
      <c r="G193" s="65"/>
      <c r="H193" s="65"/>
      <c r="I193" s="65"/>
      <c r="J193" s="23"/>
      <c r="K193" s="23"/>
      <c r="L193" s="23"/>
      <c r="M193" s="65"/>
      <c r="N193" s="65"/>
      <c r="O193" s="65"/>
      <c r="P193" s="65"/>
      <c r="Q193" s="65"/>
      <c r="R193" s="65"/>
      <c r="S193" s="23"/>
    </row>
    <row r="194" spans="1:19" x14ac:dyDescent="0.35">
      <c r="A194" s="23"/>
      <c r="B194" s="23"/>
      <c r="C194" s="23"/>
      <c r="D194" s="65"/>
      <c r="E194" s="65"/>
      <c r="F194" s="65"/>
      <c r="G194" s="65"/>
      <c r="H194" s="65"/>
      <c r="I194" s="65"/>
      <c r="J194" s="23"/>
      <c r="K194" s="23"/>
      <c r="L194" s="23"/>
      <c r="M194" s="65"/>
      <c r="N194" s="65"/>
      <c r="O194" s="65"/>
      <c r="P194" s="65"/>
      <c r="Q194" s="65"/>
      <c r="R194" s="65"/>
      <c r="S194" s="23"/>
    </row>
    <row r="195" spans="1:19" x14ac:dyDescent="0.35">
      <c r="A195" s="23"/>
      <c r="B195" s="23"/>
      <c r="C195" s="23"/>
      <c r="D195" s="65"/>
      <c r="E195" s="65"/>
      <c r="F195" s="65"/>
      <c r="G195" s="65"/>
      <c r="H195" s="65"/>
      <c r="I195" s="65"/>
      <c r="J195" s="23"/>
      <c r="K195" s="23"/>
      <c r="L195" s="23"/>
      <c r="M195" s="65"/>
      <c r="N195" s="65"/>
      <c r="O195" s="65"/>
      <c r="P195" s="65"/>
      <c r="Q195" s="65"/>
      <c r="R195" s="65"/>
      <c r="S195" s="23"/>
    </row>
    <row r="196" spans="1:19" x14ac:dyDescent="0.35">
      <c r="A196" s="23"/>
      <c r="B196" s="23"/>
      <c r="C196" s="23"/>
      <c r="D196" s="65"/>
      <c r="E196" s="65"/>
      <c r="F196" s="65"/>
      <c r="G196" s="65"/>
      <c r="H196" s="65"/>
      <c r="I196" s="65"/>
      <c r="J196" s="65"/>
      <c r="K196" s="65"/>
      <c r="L196" s="65"/>
      <c r="M196" s="65"/>
      <c r="N196" s="65"/>
      <c r="O196" s="65"/>
      <c r="P196" s="65"/>
      <c r="Q196" s="65"/>
      <c r="R196" s="65"/>
      <c r="S196" s="65"/>
    </row>
    <row r="197" spans="1:19" x14ac:dyDescent="0.35">
      <c r="A197" s="23"/>
      <c r="B197" s="23"/>
      <c r="C197" s="23"/>
      <c r="D197" s="65"/>
      <c r="E197" s="65"/>
      <c r="F197" s="65"/>
      <c r="G197" s="65"/>
      <c r="H197" s="65"/>
      <c r="I197" s="65"/>
      <c r="J197" s="65"/>
      <c r="K197" s="65"/>
      <c r="L197" s="65"/>
      <c r="M197" s="65"/>
      <c r="N197" s="65"/>
      <c r="O197" s="65"/>
      <c r="P197" s="65"/>
      <c r="Q197" s="65"/>
      <c r="R197" s="65"/>
      <c r="S197" s="65"/>
    </row>
    <row r="198" spans="1:19" x14ac:dyDescent="0.35">
      <c r="A198" s="23"/>
      <c r="B198" s="23"/>
      <c r="C198" s="23"/>
      <c r="D198" s="65"/>
      <c r="E198" s="65"/>
      <c r="F198" s="65"/>
      <c r="G198" s="65"/>
      <c r="H198" s="65"/>
      <c r="I198" s="65"/>
      <c r="J198" s="65"/>
      <c r="K198" s="65"/>
      <c r="L198" s="65"/>
      <c r="M198" s="65"/>
      <c r="N198" s="65"/>
      <c r="O198" s="65"/>
      <c r="P198" s="65"/>
      <c r="Q198" s="65"/>
      <c r="R198" s="65"/>
      <c r="S198" s="65"/>
    </row>
    <row r="199" spans="1:19" x14ac:dyDescent="0.35">
      <c r="A199" s="23"/>
      <c r="B199" s="23"/>
      <c r="C199" s="23"/>
      <c r="D199" s="29"/>
      <c r="E199" s="29"/>
      <c r="F199" s="29"/>
      <c r="G199" s="29"/>
      <c r="H199" s="29"/>
      <c r="I199" s="29"/>
      <c r="J199" s="29"/>
      <c r="K199" s="29"/>
      <c r="L199" s="29"/>
      <c r="M199" s="29"/>
      <c r="N199" s="29"/>
      <c r="O199" s="29"/>
      <c r="P199" s="29"/>
      <c r="Q199" s="29"/>
      <c r="R199" s="29"/>
      <c r="S199" s="29"/>
    </row>
    <row r="200" spans="1:19" x14ac:dyDescent="0.35">
      <c r="B200" s="23"/>
      <c r="C200" s="23"/>
      <c r="D200" s="66"/>
      <c r="E200" s="66"/>
      <c r="F200" s="66"/>
      <c r="G200" s="66"/>
      <c r="H200" s="66"/>
      <c r="I200" s="66"/>
      <c r="J200" s="66"/>
      <c r="K200" s="66"/>
      <c r="L200" s="66"/>
      <c r="M200" s="66"/>
      <c r="N200" s="66"/>
      <c r="O200" s="66"/>
      <c r="P200" s="66"/>
      <c r="Q200" s="66"/>
      <c r="R200" s="66"/>
      <c r="S200" s="67"/>
    </row>
    <row r="201" spans="1:19" x14ac:dyDescent="0.35">
      <c r="B201" s="23"/>
      <c r="C201" s="23"/>
      <c r="D201" s="66"/>
      <c r="E201" s="66"/>
      <c r="F201" s="66"/>
      <c r="G201" s="66"/>
      <c r="H201" s="66"/>
      <c r="I201" s="66"/>
      <c r="J201" s="66"/>
      <c r="K201" s="66"/>
      <c r="L201" s="66"/>
      <c r="M201" s="66"/>
      <c r="N201" s="66"/>
      <c r="O201" s="66"/>
      <c r="P201" s="66"/>
      <c r="Q201" s="66"/>
      <c r="R201" s="66"/>
      <c r="S201" s="67"/>
    </row>
    <row r="202" spans="1:19" x14ac:dyDescent="0.35">
      <c r="B202" s="23"/>
      <c r="C202" s="23"/>
      <c r="D202" s="66"/>
      <c r="E202" s="66"/>
      <c r="F202" s="66"/>
      <c r="G202" s="66"/>
      <c r="H202" s="66"/>
      <c r="I202" s="66"/>
      <c r="J202" s="66"/>
      <c r="K202" s="66"/>
      <c r="L202" s="66"/>
      <c r="M202" s="66"/>
      <c r="N202" s="66"/>
      <c r="O202" s="66"/>
      <c r="P202" s="66"/>
      <c r="Q202" s="66"/>
      <c r="R202" s="66"/>
      <c r="S202" s="67"/>
    </row>
    <row r="203" spans="1:19" x14ac:dyDescent="0.35">
      <c r="A203" s="23"/>
      <c r="B203" s="23"/>
      <c r="C203" s="23"/>
      <c r="D203" s="66"/>
      <c r="E203" s="66"/>
      <c r="F203" s="66"/>
      <c r="G203" s="66"/>
      <c r="H203" s="66"/>
      <c r="I203" s="66"/>
      <c r="J203" s="66"/>
      <c r="K203" s="66"/>
      <c r="L203" s="66"/>
      <c r="M203" s="66"/>
      <c r="N203" s="66"/>
      <c r="O203" s="66"/>
      <c r="P203" s="66"/>
      <c r="Q203" s="66"/>
      <c r="R203" s="66"/>
      <c r="S203" s="67"/>
    </row>
    <row r="206" spans="1:19" x14ac:dyDescent="0.35">
      <c r="A206" s="23"/>
      <c r="B206" s="23"/>
      <c r="C206" s="23"/>
      <c r="D206" s="66"/>
      <c r="E206" s="66"/>
      <c r="F206" s="66"/>
      <c r="G206" s="66"/>
      <c r="H206" s="66"/>
      <c r="I206" s="66"/>
      <c r="J206" s="66"/>
      <c r="K206" s="66"/>
      <c r="L206" s="66"/>
      <c r="M206" s="66"/>
      <c r="N206" s="66"/>
      <c r="O206" s="66"/>
      <c r="P206" s="66"/>
      <c r="Q206" s="66"/>
      <c r="R206" s="66"/>
      <c r="S206" s="67"/>
    </row>
    <row r="207" spans="1:19" x14ac:dyDescent="0.35">
      <c r="A207" s="23"/>
      <c r="B207" s="23"/>
      <c r="C207" s="23"/>
      <c r="D207" s="66"/>
      <c r="E207" s="66"/>
      <c r="F207" s="66"/>
      <c r="G207" s="66"/>
      <c r="H207" s="66"/>
      <c r="I207" s="66"/>
      <c r="J207" s="66"/>
      <c r="K207" s="66"/>
      <c r="L207" s="66"/>
      <c r="M207" s="66"/>
      <c r="N207" s="66"/>
      <c r="O207" s="66"/>
      <c r="P207" s="66"/>
      <c r="Q207" s="66"/>
      <c r="R207" s="66"/>
      <c r="S207" s="67"/>
    </row>
    <row r="208" spans="1:19" x14ac:dyDescent="0.35">
      <c r="A208" s="23"/>
      <c r="B208" s="23"/>
      <c r="C208" s="23"/>
      <c r="D208" s="66"/>
      <c r="E208" s="66"/>
      <c r="F208" s="66"/>
      <c r="G208" s="66"/>
      <c r="H208" s="66"/>
      <c r="I208" s="66"/>
      <c r="J208" s="66"/>
      <c r="K208" s="66"/>
      <c r="L208" s="66"/>
      <c r="M208" s="66"/>
      <c r="N208" s="66"/>
      <c r="O208" s="66"/>
      <c r="P208" s="66"/>
      <c r="Q208" s="66"/>
      <c r="R208" s="66"/>
      <c r="S208" s="67"/>
    </row>
    <row r="209" spans="1:19" x14ac:dyDescent="0.35">
      <c r="A209" s="23"/>
      <c r="B209" s="23"/>
      <c r="C209" s="23"/>
      <c r="D209" s="29"/>
      <c r="E209" s="29"/>
      <c r="F209" s="29"/>
      <c r="G209" s="29"/>
      <c r="H209" s="29"/>
      <c r="I209" s="29"/>
      <c r="J209" s="29"/>
      <c r="K209" s="29"/>
      <c r="L209" s="29"/>
      <c r="M209" s="29"/>
      <c r="N209" s="29"/>
      <c r="O209" s="29"/>
      <c r="P209" s="29"/>
      <c r="Q209" s="29"/>
      <c r="R209" s="29"/>
      <c r="S209" s="65"/>
    </row>
    <row r="210" spans="1:19" x14ac:dyDescent="0.35">
      <c r="A210" s="23"/>
      <c r="B210" s="23"/>
      <c r="C210" s="23"/>
      <c r="D210" s="29"/>
      <c r="E210" s="29"/>
      <c r="F210" s="29"/>
      <c r="G210" s="29"/>
      <c r="H210" s="29"/>
      <c r="I210" s="29"/>
      <c r="J210" s="29"/>
      <c r="K210" s="29"/>
      <c r="L210" s="29"/>
      <c r="M210" s="29"/>
      <c r="N210" s="29"/>
      <c r="O210" s="29"/>
      <c r="P210" s="29"/>
      <c r="Q210" s="29"/>
      <c r="R210" s="29"/>
      <c r="S210" s="65"/>
    </row>
    <row r="211" spans="1:19" x14ac:dyDescent="0.35">
      <c r="A211" s="23"/>
      <c r="B211" s="23"/>
      <c r="C211" s="23"/>
      <c r="D211" s="29"/>
      <c r="E211" s="29"/>
      <c r="F211" s="29"/>
      <c r="G211" s="29"/>
      <c r="H211" s="29"/>
      <c r="I211" s="29"/>
      <c r="J211" s="29"/>
      <c r="K211" s="29"/>
      <c r="L211" s="29"/>
      <c r="M211" s="29"/>
      <c r="N211" s="29"/>
      <c r="O211" s="29"/>
      <c r="P211" s="29"/>
      <c r="Q211" s="29"/>
      <c r="R211" s="29"/>
      <c r="S211" s="65"/>
    </row>
    <row r="212" spans="1:19" x14ac:dyDescent="0.35">
      <c r="A212" s="23"/>
      <c r="C212" s="23"/>
      <c r="D212" s="29"/>
      <c r="E212" s="29"/>
      <c r="F212" s="29"/>
      <c r="G212" s="29"/>
      <c r="H212" s="29"/>
      <c r="I212" s="29"/>
      <c r="J212" s="29"/>
      <c r="K212" s="29"/>
      <c r="L212" s="29"/>
      <c r="M212" s="29"/>
      <c r="N212" s="29"/>
      <c r="O212" s="29"/>
      <c r="P212" s="29"/>
      <c r="Q212" s="29"/>
      <c r="R212" s="29"/>
      <c r="S212" s="29"/>
    </row>
    <row r="213" spans="1:19" x14ac:dyDescent="0.35">
      <c r="A213" s="23"/>
      <c r="C213" s="23"/>
      <c r="D213" s="29"/>
      <c r="E213" s="29"/>
      <c r="F213" s="29"/>
      <c r="G213" s="29"/>
      <c r="H213" s="29"/>
      <c r="I213" s="29"/>
      <c r="J213" s="29"/>
      <c r="K213" s="29"/>
      <c r="L213" s="29"/>
      <c r="M213" s="29"/>
      <c r="N213" s="29"/>
      <c r="O213" s="29"/>
      <c r="P213" s="29"/>
      <c r="Q213" s="29"/>
      <c r="R213" s="29"/>
      <c r="S213" s="29"/>
    </row>
    <row r="214" spans="1:19" x14ac:dyDescent="0.35">
      <c r="A214" s="23"/>
      <c r="C214" s="68"/>
      <c r="D214" s="66"/>
      <c r="E214" s="66"/>
      <c r="F214" s="66"/>
      <c r="G214" s="66"/>
      <c r="H214" s="66"/>
      <c r="I214" s="66"/>
      <c r="J214" s="66"/>
      <c r="K214" s="66"/>
      <c r="L214" s="66"/>
      <c r="M214" s="66"/>
      <c r="N214" s="66"/>
      <c r="O214" s="66"/>
      <c r="P214" s="66"/>
      <c r="Q214" s="66"/>
      <c r="R214" s="66"/>
      <c r="S214" s="66"/>
    </row>
    <row r="215" spans="1:19" x14ac:dyDescent="0.35">
      <c r="A215" s="23"/>
      <c r="C215" s="23"/>
      <c r="D215" s="29"/>
      <c r="E215" s="29"/>
      <c r="F215" s="29"/>
      <c r="G215" s="29"/>
      <c r="H215" s="29"/>
      <c r="I215" s="29"/>
      <c r="J215" s="29"/>
      <c r="K215" s="29"/>
      <c r="L215" s="29"/>
      <c r="M215" s="29"/>
      <c r="N215" s="29"/>
      <c r="O215" s="29"/>
      <c r="P215" s="29"/>
      <c r="Q215" s="29"/>
      <c r="R215" s="29"/>
      <c r="S215" s="29"/>
    </row>
    <row r="216" spans="1:19" x14ac:dyDescent="0.35">
      <c r="A216" s="23"/>
      <c r="C216" s="23"/>
      <c r="D216" s="66"/>
      <c r="E216" s="66"/>
      <c r="F216" s="66"/>
      <c r="G216" s="66"/>
      <c r="H216" s="66"/>
      <c r="I216" s="66"/>
      <c r="J216" s="66"/>
      <c r="K216" s="66"/>
      <c r="L216" s="66"/>
      <c r="M216" s="66"/>
      <c r="N216" s="66"/>
      <c r="O216" s="66"/>
      <c r="P216" s="66"/>
      <c r="Q216" s="66"/>
      <c r="R216" s="66"/>
      <c r="S216" s="67"/>
    </row>
    <row r="217" spans="1:19" x14ac:dyDescent="0.35">
      <c r="A217" s="23"/>
      <c r="C217" s="23"/>
      <c r="D217" s="29"/>
      <c r="E217" s="29"/>
      <c r="F217" s="29"/>
      <c r="G217" s="29"/>
      <c r="H217" s="29"/>
      <c r="I217" s="29"/>
      <c r="J217" s="29"/>
      <c r="K217" s="29"/>
      <c r="L217" s="29"/>
      <c r="M217" s="29"/>
      <c r="N217" s="29"/>
      <c r="O217" s="29"/>
      <c r="P217" s="29"/>
      <c r="Q217" s="29"/>
      <c r="R217" s="29"/>
      <c r="S217" s="29"/>
    </row>
    <row r="218" spans="1:19" x14ac:dyDescent="0.35">
      <c r="A218" s="23"/>
      <c r="C218" s="68"/>
      <c r="D218" s="66"/>
      <c r="E218" s="66"/>
      <c r="F218" s="66"/>
      <c r="G218" s="66"/>
      <c r="H218" s="66"/>
      <c r="I218" s="66"/>
      <c r="J218" s="66"/>
      <c r="K218" s="66"/>
      <c r="L218" s="66"/>
      <c r="M218" s="66"/>
      <c r="N218" s="66"/>
      <c r="O218" s="66"/>
      <c r="P218" s="66"/>
      <c r="Q218" s="66"/>
      <c r="R218" s="66"/>
      <c r="S218" s="66"/>
    </row>
    <row r="219" spans="1:19" x14ac:dyDescent="0.35">
      <c r="A219" s="23"/>
      <c r="C219" s="68"/>
      <c r="D219" s="66"/>
      <c r="E219" s="66"/>
      <c r="F219" s="66"/>
      <c r="G219" s="66"/>
      <c r="H219" s="66"/>
      <c r="I219" s="66"/>
      <c r="J219" s="66"/>
      <c r="K219" s="66"/>
      <c r="L219" s="66"/>
      <c r="M219" s="66"/>
      <c r="N219" s="66"/>
      <c r="O219" s="66"/>
      <c r="P219" s="66"/>
      <c r="Q219" s="66"/>
      <c r="R219" s="66"/>
      <c r="S219" s="66"/>
    </row>
    <row r="220" spans="1:19" x14ac:dyDescent="0.35">
      <c r="A220" s="23"/>
      <c r="C220" s="23"/>
      <c r="D220" s="29"/>
      <c r="E220" s="29"/>
      <c r="F220" s="29"/>
      <c r="G220" s="29"/>
      <c r="H220" s="29"/>
      <c r="I220" s="29"/>
      <c r="J220" s="29"/>
      <c r="K220" s="29"/>
      <c r="L220" s="29"/>
      <c r="M220" s="29"/>
      <c r="N220" s="29"/>
      <c r="O220" s="29"/>
      <c r="P220" s="29"/>
      <c r="Q220" s="29"/>
      <c r="R220" s="29"/>
      <c r="S220" s="29"/>
    </row>
    <row r="221" spans="1:19" x14ac:dyDescent="0.35">
      <c r="A221" s="23"/>
      <c r="C221" s="23"/>
      <c r="D221" s="29"/>
      <c r="E221" s="29"/>
      <c r="F221" s="29"/>
      <c r="G221" s="29"/>
      <c r="H221" s="29"/>
      <c r="I221" s="29"/>
      <c r="J221" s="29"/>
      <c r="K221" s="29"/>
      <c r="L221" s="29"/>
      <c r="M221" s="29"/>
      <c r="N221" s="29"/>
      <c r="O221" s="29"/>
      <c r="P221" s="29"/>
      <c r="Q221" s="29"/>
      <c r="R221" s="29"/>
      <c r="S221" s="29"/>
    </row>
    <row r="222" spans="1:19" x14ac:dyDescent="0.35">
      <c r="A222" s="23"/>
      <c r="C222" s="68"/>
      <c r="D222" s="66"/>
      <c r="E222" s="66"/>
      <c r="F222" s="66"/>
      <c r="G222" s="66"/>
      <c r="H222" s="66"/>
      <c r="I222" s="66"/>
      <c r="J222" s="66"/>
      <c r="K222" s="66"/>
      <c r="L222" s="66"/>
      <c r="M222" s="66"/>
      <c r="N222" s="66"/>
      <c r="O222" s="66"/>
      <c r="P222" s="66"/>
      <c r="Q222" s="66"/>
      <c r="R222" s="66"/>
      <c r="S222" s="66"/>
    </row>
    <row r="223" spans="1:19" x14ac:dyDescent="0.35">
      <c r="A223" s="23"/>
      <c r="C223" s="23"/>
      <c r="D223" s="29"/>
      <c r="E223" s="29"/>
      <c r="F223" s="29"/>
      <c r="G223" s="29"/>
      <c r="H223" s="29"/>
      <c r="I223" s="29"/>
      <c r="J223" s="29"/>
      <c r="K223" s="29"/>
      <c r="L223" s="29"/>
      <c r="M223" s="29"/>
      <c r="N223" s="29"/>
      <c r="O223" s="29"/>
      <c r="P223" s="29"/>
      <c r="Q223" s="29"/>
      <c r="R223" s="29"/>
      <c r="S223" s="29"/>
    </row>
    <row r="224" spans="1:19" x14ac:dyDescent="0.35">
      <c r="A224" s="23"/>
      <c r="C224" s="23"/>
      <c r="D224" s="29"/>
      <c r="E224" s="29"/>
      <c r="F224" s="29"/>
      <c r="G224" s="29"/>
      <c r="H224" s="29"/>
      <c r="I224" s="29"/>
      <c r="J224" s="29"/>
      <c r="K224" s="29"/>
      <c r="L224" s="29"/>
      <c r="M224" s="29"/>
      <c r="N224" s="29"/>
      <c r="O224" s="29"/>
      <c r="P224" s="29"/>
      <c r="Q224" s="29"/>
      <c r="R224" s="29"/>
      <c r="S224" s="29"/>
    </row>
    <row r="225" spans="1:19" x14ac:dyDescent="0.35">
      <c r="A225" s="23"/>
      <c r="C225" s="23"/>
      <c r="D225" s="29"/>
      <c r="E225" s="29"/>
      <c r="F225" s="29"/>
      <c r="G225" s="29"/>
      <c r="H225" s="29"/>
      <c r="I225" s="29"/>
      <c r="J225" s="29"/>
      <c r="K225" s="29"/>
      <c r="L225" s="29"/>
      <c r="M225" s="29"/>
      <c r="N225" s="29"/>
      <c r="O225" s="29"/>
      <c r="P225" s="29"/>
      <c r="Q225" s="29"/>
      <c r="R225" s="29"/>
      <c r="S225" s="29"/>
    </row>
    <row r="226" spans="1:19" x14ac:dyDescent="0.35">
      <c r="A226" s="23"/>
      <c r="C226" s="23"/>
      <c r="D226" s="29"/>
      <c r="E226" s="29"/>
      <c r="F226" s="29"/>
      <c r="G226" s="29"/>
      <c r="H226" s="29"/>
      <c r="I226" s="29"/>
      <c r="J226" s="29"/>
      <c r="K226" s="29"/>
      <c r="L226" s="29"/>
      <c r="M226" s="29"/>
      <c r="N226" s="29"/>
      <c r="O226" s="29"/>
      <c r="P226" s="29"/>
      <c r="Q226" s="29"/>
      <c r="R226" s="29"/>
      <c r="S226" s="29"/>
    </row>
    <row r="227" spans="1:19" x14ac:dyDescent="0.35">
      <c r="A227" s="23"/>
      <c r="C227" s="23"/>
      <c r="D227" s="29"/>
      <c r="E227" s="29"/>
      <c r="F227" s="29"/>
      <c r="G227" s="29"/>
      <c r="H227" s="29"/>
      <c r="I227" s="29"/>
      <c r="J227" s="29"/>
      <c r="K227" s="29"/>
      <c r="L227" s="29"/>
      <c r="M227" s="29"/>
      <c r="N227" s="29"/>
      <c r="O227" s="29"/>
      <c r="P227" s="29"/>
      <c r="Q227" s="29"/>
      <c r="R227" s="29"/>
      <c r="S227" s="29"/>
    </row>
    <row r="228" spans="1:19" x14ac:dyDescent="0.35">
      <c r="A228" s="23"/>
      <c r="C228" s="68"/>
      <c r="D228" s="66"/>
      <c r="E228" s="66"/>
      <c r="F228" s="66"/>
      <c r="G228" s="66"/>
      <c r="H228" s="66"/>
      <c r="I228" s="66"/>
      <c r="J228" s="66"/>
      <c r="K228" s="66"/>
      <c r="L228" s="66"/>
      <c r="M228" s="66"/>
      <c r="N228" s="66"/>
      <c r="O228" s="66"/>
      <c r="P228" s="66"/>
      <c r="Q228" s="66"/>
      <c r="R228" s="66"/>
      <c r="S228" s="66"/>
    </row>
    <row r="229" spans="1:19" x14ac:dyDescent="0.35">
      <c r="A229" s="23"/>
      <c r="C229" s="68"/>
      <c r="D229" s="66"/>
      <c r="E229" s="66"/>
      <c r="F229" s="66"/>
      <c r="G229" s="66"/>
      <c r="H229" s="66"/>
      <c r="I229" s="66"/>
      <c r="J229" s="66"/>
      <c r="K229" s="66"/>
      <c r="L229" s="66"/>
      <c r="M229" s="66"/>
      <c r="N229" s="66"/>
      <c r="O229" s="66"/>
      <c r="P229" s="66"/>
      <c r="Q229" s="66"/>
      <c r="R229" s="66"/>
      <c r="S229" s="66"/>
    </row>
    <row r="230" spans="1:19" x14ac:dyDescent="0.35">
      <c r="A230" s="23"/>
      <c r="C230" s="68"/>
      <c r="D230" s="66"/>
      <c r="E230" s="66"/>
      <c r="F230" s="66"/>
      <c r="G230" s="66"/>
      <c r="H230" s="66"/>
      <c r="I230" s="66"/>
      <c r="J230" s="66"/>
      <c r="K230" s="66"/>
      <c r="L230" s="66"/>
      <c r="M230" s="66"/>
      <c r="N230" s="66"/>
      <c r="O230" s="66"/>
      <c r="P230" s="66"/>
      <c r="Q230" s="66"/>
      <c r="R230" s="66"/>
      <c r="S230" s="66"/>
    </row>
    <row r="231" spans="1:19" x14ac:dyDescent="0.35">
      <c r="A231" s="23"/>
      <c r="C231" s="23"/>
      <c r="D231" s="29"/>
      <c r="E231" s="29"/>
      <c r="F231" s="29"/>
      <c r="G231" s="29"/>
      <c r="H231" s="29"/>
      <c r="I231" s="29"/>
      <c r="J231" s="29"/>
      <c r="K231" s="29"/>
      <c r="L231" s="29"/>
      <c r="M231" s="29"/>
      <c r="N231" s="29"/>
      <c r="O231" s="29"/>
      <c r="P231" s="29"/>
      <c r="Q231" s="29"/>
      <c r="R231" s="29"/>
      <c r="S231" s="29"/>
    </row>
    <row r="232" spans="1:19" x14ac:dyDescent="0.35">
      <c r="A232" s="23"/>
      <c r="C232" s="23"/>
      <c r="S232" s="65"/>
    </row>
    <row r="233" spans="1:19" x14ac:dyDescent="0.35">
      <c r="A233" s="23"/>
      <c r="C233" s="23"/>
      <c r="D233" s="29"/>
      <c r="E233" s="29"/>
      <c r="F233" s="29"/>
      <c r="G233" s="29"/>
      <c r="H233" s="29"/>
      <c r="I233" s="29"/>
      <c r="J233" s="29"/>
      <c r="K233" s="29"/>
      <c r="L233" s="29"/>
      <c r="M233" s="29"/>
      <c r="N233" s="29"/>
      <c r="O233" s="29"/>
      <c r="P233" s="29"/>
      <c r="Q233" s="29"/>
      <c r="R233" s="29"/>
      <c r="S233" s="29"/>
    </row>
    <row r="234" spans="1:19" x14ac:dyDescent="0.35">
      <c r="A234" s="23"/>
      <c r="C234" s="68"/>
      <c r="D234" s="66"/>
      <c r="E234" s="66"/>
      <c r="F234" s="66"/>
      <c r="G234" s="66"/>
      <c r="H234" s="66"/>
      <c r="I234" s="66"/>
      <c r="J234" s="66"/>
      <c r="K234" s="66"/>
      <c r="L234" s="66"/>
      <c r="M234" s="66"/>
      <c r="N234" s="66"/>
      <c r="O234" s="66"/>
      <c r="P234" s="66"/>
      <c r="Q234" s="66"/>
      <c r="R234" s="66"/>
      <c r="S234" s="65"/>
    </row>
    <row r="235" spans="1:19" x14ac:dyDescent="0.35">
      <c r="A235" s="23"/>
      <c r="C235" s="23"/>
      <c r="D235" s="30"/>
      <c r="E235" s="30"/>
      <c r="F235" s="30"/>
      <c r="G235" s="30"/>
      <c r="H235" s="30"/>
      <c r="I235" s="30"/>
      <c r="J235" s="30"/>
      <c r="K235" s="30"/>
      <c r="L235" s="30"/>
      <c r="M235" s="30"/>
      <c r="N235" s="30"/>
      <c r="O235" s="30"/>
      <c r="P235" s="30"/>
      <c r="Q235" s="30"/>
      <c r="R235" s="30"/>
      <c r="S235" s="65"/>
    </row>
    <row r="236" spans="1:19" x14ac:dyDescent="0.35">
      <c r="A236" s="23"/>
      <c r="C236" s="23"/>
      <c r="D236" s="30"/>
      <c r="E236" s="30"/>
      <c r="F236" s="30"/>
      <c r="G236" s="30"/>
      <c r="H236" s="30"/>
      <c r="I236" s="30"/>
      <c r="J236" s="30"/>
      <c r="K236" s="30"/>
      <c r="L236" s="30"/>
      <c r="M236" s="30"/>
      <c r="N236" s="30"/>
      <c r="O236" s="30"/>
      <c r="P236" s="30"/>
      <c r="Q236" s="30"/>
      <c r="R236" s="30"/>
      <c r="S236" s="65"/>
    </row>
    <row r="237" spans="1:19" x14ac:dyDescent="0.35">
      <c r="A237" s="23"/>
      <c r="C237" s="23"/>
      <c r="D237" s="30"/>
      <c r="E237" s="30"/>
      <c r="F237" s="30"/>
      <c r="G237" s="30"/>
      <c r="H237" s="30"/>
      <c r="I237" s="30"/>
      <c r="J237" s="30"/>
      <c r="K237" s="30"/>
      <c r="L237" s="30"/>
      <c r="M237" s="30"/>
      <c r="N237" s="30"/>
      <c r="O237" s="30"/>
      <c r="P237" s="30"/>
      <c r="Q237" s="30"/>
      <c r="R237" s="30"/>
      <c r="S237" s="65"/>
    </row>
    <row r="238" spans="1:19" x14ac:dyDescent="0.35">
      <c r="A238" s="23"/>
      <c r="C238" s="23"/>
      <c r="D238" s="30"/>
      <c r="E238" s="30"/>
      <c r="F238" s="30"/>
      <c r="G238" s="30"/>
      <c r="H238" s="30"/>
      <c r="I238" s="30"/>
      <c r="J238" s="30"/>
      <c r="K238" s="30"/>
      <c r="L238" s="30"/>
      <c r="M238" s="30"/>
      <c r="N238" s="30"/>
      <c r="O238" s="30"/>
      <c r="P238" s="30"/>
      <c r="Q238" s="30"/>
      <c r="R238" s="30"/>
      <c r="S238" s="30"/>
    </row>
    <row r="239" spans="1:19" x14ac:dyDescent="0.35">
      <c r="A239" s="23"/>
      <c r="C239" s="23"/>
      <c r="D239" s="30"/>
      <c r="E239" s="30"/>
      <c r="F239" s="30"/>
      <c r="G239" s="30"/>
      <c r="H239" s="30"/>
      <c r="I239" s="30"/>
      <c r="J239" s="30"/>
      <c r="K239" s="30"/>
      <c r="L239" s="30"/>
      <c r="M239" s="30"/>
      <c r="N239" s="30"/>
      <c r="O239" s="30"/>
      <c r="P239" s="30"/>
      <c r="Q239" s="30"/>
      <c r="R239" s="30"/>
      <c r="S239" s="30"/>
    </row>
    <row r="240" spans="1:19" x14ac:dyDescent="0.35">
      <c r="A240" s="23"/>
      <c r="C240" s="23"/>
      <c r="D240" s="30"/>
      <c r="E240" s="30"/>
      <c r="F240" s="30"/>
      <c r="G240" s="30"/>
      <c r="H240" s="30"/>
      <c r="I240" s="30"/>
      <c r="J240" s="30"/>
      <c r="K240" s="30"/>
      <c r="L240" s="30"/>
      <c r="M240" s="30"/>
      <c r="N240" s="30"/>
      <c r="O240" s="30"/>
      <c r="P240" s="30"/>
      <c r="Q240" s="30"/>
      <c r="R240" s="30"/>
      <c r="S240" s="65"/>
    </row>
    <row r="241" spans="1:19" x14ac:dyDescent="0.35">
      <c r="A241" s="23"/>
      <c r="C241" s="23"/>
      <c r="D241" s="30"/>
      <c r="E241" s="30"/>
      <c r="F241" s="30"/>
      <c r="G241" s="30"/>
      <c r="H241" s="30"/>
      <c r="I241" s="30"/>
      <c r="J241" s="30"/>
      <c r="K241" s="30"/>
      <c r="L241" s="30"/>
      <c r="M241" s="30"/>
      <c r="N241" s="30"/>
      <c r="O241" s="30"/>
      <c r="P241" s="30"/>
      <c r="Q241" s="30"/>
      <c r="R241" s="30"/>
      <c r="S241" s="65"/>
    </row>
    <row r="242" spans="1:19" x14ac:dyDescent="0.35">
      <c r="A242" s="23"/>
      <c r="C242" s="23"/>
      <c r="D242" s="69"/>
      <c r="E242" s="69"/>
      <c r="F242" s="69"/>
      <c r="G242" s="69"/>
      <c r="H242" s="69"/>
      <c r="I242" s="69"/>
      <c r="J242" s="69"/>
      <c r="K242" s="69"/>
      <c r="L242" s="69"/>
      <c r="M242" s="69"/>
      <c r="N242" s="69"/>
      <c r="O242" s="69"/>
      <c r="P242" s="69"/>
      <c r="Q242" s="69"/>
      <c r="R242" s="69"/>
      <c r="S242" s="65"/>
    </row>
    <row r="243" spans="1:19" x14ac:dyDescent="0.35">
      <c r="A243" s="23"/>
      <c r="C243" s="23"/>
      <c r="D243" s="30"/>
      <c r="E243" s="30"/>
      <c r="F243" s="30"/>
      <c r="G243" s="30"/>
      <c r="H243" s="30"/>
      <c r="I243" s="30"/>
      <c r="J243" s="30"/>
      <c r="K243" s="30"/>
      <c r="L243" s="30"/>
      <c r="M243" s="30"/>
      <c r="N243" s="30"/>
      <c r="O243" s="30"/>
      <c r="P243" s="30"/>
      <c r="Q243" s="30"/>
      <c r="R243" s="30"/>
      <c r="S243" s="65"/>
    </row>
    <row r="244" spans="1:19" x14ac:dyDescent="0.35">
      <c r="A244" s="23"/>
      <c r="C244" s="23"/>
      <c r="D244" s="29"/>
      <c r="E244" s="29"/>
      <c r="F244" s="29"/>
      <c r="G244" s="29"/>
      <c r="H244" s="29"/>
      <c r="I244" s="29"/>
      <c r="J244" s="29"/>
      <c r="K244" s="29"/>
      <c r="L244" s="29"/>
      <c r="M244" s="29"/>
      <c r="N244" s="29"/>
      <c r="O244" s="29"/>
      <c r="P244" s="29"/>
      <c r="Q244" s="29"/>
      <c r="R244" s="29"/>
      <c r="S244" s="65"/>
    </row>
    <row r="245" spans="1:19" x14ac:dyDescent="0.35">
      <c r="A245" s="23"/>
      <c r="C245" s="23"/>
      <c r="D245" s="29"/>
      <c r="E245" s="29"/>
      <c r="F245" s="29"/>
      <c r="G245" s="29"/>
      <c r="H245" s="29"/>
      <c r="I245" s="29"/>
      <c r="J245" s="29"/>
      <c r="K245" s="29"/>
      <c r="L245" s="29"/>
      <c r="M245" s="29"/>
      <c r="N245" s="29"/>
      <c r="O245" s="29"/>
      <c r="P245" s="29"/>
      <c r="Q245" s="29"/>
      <c r="R245" s="29"/>
      <c r="S245" s="65"/>
    </row>
    <row r="246" spans="1:19" x14ac:dyDescent="0.35">
      <c r="A246" s="23"/>
      <c r="C246" s="23"/>
      <c r="D246" s="29"/>
      <c r="E246" s="29"/>
      <c r="F246" s="29"/>
      <c r="G246" s="29"/>
      <c r="H246" s="29"/>
      <c r="I246" s="29"/>
      <c r="J246" s="29"/>
      <c r="K246" s="29"/>
      <c r="L246" s="29"/>
      <c r="M246" s="29"/>
      <c r="N246" s="29"/>
      <c r="O246" s="29"/>
      <c r="P246" s="29"/>
      <c r="Q246" s="29"/>
      <c r="R246" s="29"/>
      <c r="S246" s="65"/>
    </row>
    <row r="247" spans="1:19" x14ac:dyDescent="0.35">
      <c r="A247" s="23"/>
      <c r="C247" s="23"/>
      <c r="D247" s="30"/>
      <c r="E247" s="30"/>
      <c r="F247" s="30"/>
      <c r="G247" s="30"/>
      <c r="H247" s="30"/>
      <c r="I247" s="30"/>
      <c r="J247" s="30"/>
      <c r="K247" s="30"/>
      <c r="L247" s="30"/>
      <c r="M247" s="30"/>
      <c r="N247" s="30"/>
      <c r="O247" s="30"/>
      <c r="P247" s="30"/>
      <c r="Q247" s="30"/>
      <c r="R247" s="30"/>
      <c r="S247" s="69"/>
    </row>
    <row r="248" spans="1:19" x14ac:dyDescent="0.35">
      <c r="A248" s="23"/>
      <c r="C248" s="23"/>
      <c r="D248" s="29"/>
      <c r="E248" s="29"/>
      <c r="F248" s="29"/>
      <c r="G248" s="29"/>
      <c r="H248" s="29"/>
      <c r="I248" s="29"/>
      <c r="J248" s="29"/>
      <c r="K248" s="29"/>
      <c r="L248" s="29"/>
      <c r="M248" s="29"/>
      <c r="N248" s="29"/>
      <c r="O248" s="29"/>
      <c r="P248" s="29"/>
      <c r="Q248" s="29"/>
      <c r="R248" s="29"/>
      <c r="S248" s="65"/>
    </row>
    <row r="249" spans="1:19" x14ac:dyDescent="0.35">
      <c r="A249" s="23"/>
      <c r="C249" s="23"/>
      <c r="D249" s="29"/>
      <c r="E249" s="29"/>
      <c r="F249" s="29"/>
      <c r="G249" s="29"/>
      <c r="H249" s="29"/>
      <c r="I249" s="29"/>
      <c r="J249" s="29"/>
      <c r="K249" s="29"/>
      <c r="L249" s="29"/>
      <c r="M249" s="29"/>
      <c r="N249" s="29"/>
      <c r="O249" s="29"/>
      <c r="P249" s="29"/>
      <c r="Q249" s="29"/>
      <c r="R249" s="29"/>
      <c r="S249" s="65"/>
    </row>
    <row r="250" spans="1:19" x14ac:dyDescent="0.35">
      <c r="A250" s="23"/>
      <c r="C250" s="23"/>
      <c r="D250" s="65"/>
      <c r="E250" s="65"/>
      <c r="F250" s="65"/>
      <c r="G250" s="65"/>
      <c r="H250" s="65"/>
      <c r="I250" s="65"/>
      <c r="J250" s="65"/>
      <c r="K250" s="65"/>
      <c r="L250" s="65"/>
      <c r="M250" s="65"/>
      <c r="N250" s="65"/>
      <c r="O250" s="65"/>
      <c r="P250" s="65"/>
      <c r="Q250" s="65"/>
      <c r="R250" s="65"/>
      <c r="S250" s="65"/>
    </row>
    <row r="251" spans="1:19" x14ac:dyDescent="0.35">
      <c r="A251" s="23"/>
      <c r="C251" s="23"/>
      <c r="D251" s="29"/>
      <c r="E251" s="29"/>
      <c r="F251" s="29"/>
      <c r="G251" s="29"/>
      <c r="H251" s="29"/>
      <c r="I251" s="29"/>
      <c r="J251" s="29"/>
      <c r="K251" s="29"/>
      <c r="L251" s="29"/>
      <c r="M251" s="29"/>
      <c r="N251" s="29"/>
      <c r="O251" s="29"/>
      <c r="P251" s="29"/>
      <c r="Q251" s="29"/>
      <c r="R251" s="29"/>
      <c r="S251" s="65"/>
    </row>
    <row r="252" spans="1:19" x14ac:dyDescent="0.35">
      <c r="A252" s="23"/>
      <c r="C252" s="23"/>
      <c r="D252" s="29"/>
      <c r="E252" s="29"/>
      <c r="F252" s="29"/>
      <c r="G252" s="29"/>
      <c r="H252" s="29"/>
      <c r="I252" s="29"/>
      <c r="J252" s="29"/>
      <c r="K252" s="29"/>
      <c r="L252" s="29"/>
      <c r="M252" s="29"/>
      <c r="N252" s="29"/>
      <c r="O252" s="29"/>
      <c r="P252" s="29"/>
      <c r="Q252" s="29"/>
      <c r="R252" s="29"/>
      <c r="S252" s="65"/>
    </row>
    <row r="253" spans="1:19" x14ac:dyDescent="0.35">
      <c r="A253" s="23"/>
      <c r="C253" s="23"/>
      <c r="D253" s="29"/>
      <c r="E253" s="29"/>
      <c r="F253" s="29"/>
      <c r="G253" s="29"/>
      <c r="H253" s="29"/>
      <c r="I253" s="29"/>
      <c r="J253" s="29"/>
      <c r="K253" s="29"/>
      <c r="L253" s="29"/>
      <c r="M253" s="29"/>
      <c r="N253" s="29"/>
      <c r="O253" s="29"/>
      <c r="P253" s="29"/>
      <c r="Q253" s="29"/>
      <c r="R253" s="29"/>
      <c r="S253" s="65"/>
    </row>
    <row r="254" spans="1:19" x14ac:dyDescent="0.35">
      <c r="A254" s="23"/>
      <c r="C254" s="23"/>
      <c r="D254" s="29"/>
      <c r="E254" s="29"/>
      <c r="F254" s="29"/>
      <c r="G254" s="29"/>
      <c r="H254" s="29"/>
      <c r="I254" s="29"/>
      <c r="J254" s="29"/>
      <c r="K254" s="29"/>
      <c r="L254" s="29"/>
      <c r="M254" s="29"/>
      <c r="N254" s="29"/>
      <c r="O254" s="29"/>
      <c r="P254" s="29"/>
      <c r="Q254" s="29"/>
      <c r="R254" s="29"/>
      <c r="S254" s="65"/>
    </row>
    <row r="255" spans="1:19" x14ac:dyDescent="0.35">
      <c r="A255" s="23"/>
      <c r="C255" s="23"/>
      <c r="D255" s="29"/>
      <c r="E255" s="29"/>
      <c r="F255" s="29"/>
      <c r="G255" s="29"/>
      <c r="H255" s="29"/>
      <c r="I255" s="29"/>
      <c r="J255" s="29"/>
      <c r="K255" s="29"/>
      <c r="L255" s="29"/>
      <c r="M255" s="29"/>
      <c r="N255" s="29"/>
      <c r="O255" s="29"/>
      <c r="P255" s="29"/>
      <c r="Q255" s="29"/>
      <c r="R255" s="29"/>
      <c r="S255" s="65"/>
    </row>
    <row r="256" spans="1:19" x14ac:dyDescent="0.35">
      <c r="A256" s="23"/>
      <c r="C256" s="23"/>
      <c r="D256" s="29"/>
      <c r="E256" s="29"/>
      <c r="F256" s="29"/>
      <c r="G256" s="29"/>
      <c r="H256" s="29"/>
      <c r="I256" s="29"/>
      <c r="J256" s="29"/>
      <c r="K256" s="29"/>
      <c r="L256" s="29"/>
      <c r="M256" s="29"/>
      <c r="N256" s="29"/>
      <c r="O256" s="29"/>
      <c r="P256" s="29"/>
      <c r="Q256" s="29"/>
      <c r="R256" s="29"/>
      <c r="S256" s="65"/>
    </row>
    <row r="257" spans="1:19" x14ac:dyDescent="0.35">
      <c r="A257" s="23"/>
      <c r="C257" s="23"/>
      <c r="D257" s="29"/>
      <c r="E257" s="29"/>
      <c r="F257" s="29"/>
      <c r="G257" s="29"/>
      <c r="H257" s="29"/>
      <c r="I257" s="29"/>
      <c r="J257" s="29"/>
      <c r="K257" s="29"/>
      <c r="L257" s="29"/>
      <c r="M257" s="29"/>
      <c r="N257" s="29"/>
      <c r="O257" s="29"/>
      <c r="P257" s="29"/>
      <c r="Q257" s="29"/>
      <c r="R257" s="29"/>
      <c r="S257" s="65"/>
    </row>
    <row r="258" spans="1:19" x14ac:dyDescent="0.35">
      <c r="A258" s="23"/>
      <c r="C258" s="23"/>
      <c r="D258" s="29"/>
      <c r="E258" s="29"/>
      <c r="F258" s="29"/>
      <c r="G258" s="29"/>
      <c r="H258" s="29"/>
      <c r="I258" s="29"/>
      <c r="J258" s="29"/>
      <c r="K258" s="29"/>
      <c r="L258" s="29"/>
      <c r="M258" s="29"/>
      <c r="N258" s="29"/>
      <c r="O258" s="29"/>
      <c r="P258" s="29"/>
      <c r="Q258" s="29"/>
      <c r="R258" s="29"/>
      <c r="S258" s="65"/>
    </row>
    <row r="259" spans="1:19" x14ac:dyDescent="0.35">
      <c r="A259" s="23"/>
      <c r="C259" s="23"/>
      <c r="D259" s="29"/>
      <c r="E259" s="29"/>
      <c r="F259" s="29"/>
      <c r="G259" s="29"/>
      <c r="H259" s="29"/>
      <c r="I259" s="29"/>
      <c r="J259" s="29"/>
      <c r="K259" s="29"/>
      <c r="L259" s="29"/>
      <c r="M259" s="29"/>
      <c r="N259" s="29"/>
      <c r="O259" s="29"/>
      <c r="P259" s="29"/>
      <c r="Q259" s="29"/>
      <c r="R259" s="29"/>
      <c r="S259" s="65"/>
    </row>
    <row r="260" spans="1:19" x14ac:dyDescent="0.35">
      <c r="A260" s="23"/>
      <c r="C260" s="23"/>
      <c r="D260" s="29"/>
      <c r="E260" s="29"/>
      <c r="F260" s="29"/>
      <c r="G260" s="29"/>
      <c r="H260" s="29"/>
      <c r="I260" s="29"/>
      <c r="J260" s="29"/>
      <c r="K260" s="29"/>
      <c r="L260" s="29"/>
      <c r="M260" s="29"/>
      <c r="N260" s="29"/>
      <c r="O260" s="29"/>
      <c r="P260" s="29"/>
      <c r="Q260" s="29"/>
      <c r="R260" s="29"/>
      <c r="S260" s="65"/>
    </row>
    <row r="261" spans="1:19" x14ac:dyDescent="0.35">
      <c r="A261" s="23"/>
      <c r="C261" s="23"/>
      <c r="D261" s="29"/>
      <c r="E261" s="29"/>
      <c r="F261" s="29"/>
      <c r="G261" s="29"/>
      <c r="H261" s="29"/>
      <c r="I261" s="29"/>
      <c r="J261" s="29"/>
      <c r="K261" s="29"/>
      <c r="L261" s="29"/>
      <c r="M261" s="29"/>
      <c r="N261" s="29"/>
      <c r="O261" s="29"/>
      <c r="P261" s="29"/>
      <c r="Q261" s="29"/>
      <c r="R261" s="29"/>
      <c r="S261" s="65"/>
    </row>
    <row r="262" spans="1:19" x14ac:dyDescent="0.35">
      <c r="A262" s="23"/>
      <c r="C262" s="23"/>
      <c r="D262" s="29"/>
      <c r="E262" s="29"/>
      <c r="F262" s="29"/>
      <c r="G262" s="29"/>
      <c r="H262" s="29"/>
      <c r="I262" s="29"/>
      <c r="J262" s="29"/>
      <c r="K262" s="29"/>
      <c r="L262" s="29"/>
      <c r="M262" s="29"/>
      <c r="N262" s="29"/>
      <c r="O262" s="29"/>
      <c r="P262" s="29"/>
      <c r="Q262" s="29"/>
      <c r="R262" s="29"/>
      <c r="S262" s="65"/>
    </row>
    <row r="263" spans="1:19" x14ac:dyDescent="0.35">
      <c r="A263" s="23"/>
      <c r="C263" s="23"/>
      <c r="D263" s="29"/>
      <c r="E263" s="29"/>
      <c r="F263" s="29"/>
      <c r="G263" s="29"/>
      <c r="H263" s="29"/>
      <c r="I263" s="29"/>
      <c r="J263" s="29"/>
      <c r="K263" s="29"/>
      <c r="L263" s="29"/>
      <c r="M263" s="29"/>
      <c r="N263" s="29"/>
      <c r="O263" s="29"/>
      <c r="P263" s="29"/>
      <c r="Q263" s="29"/>
      <c r="R263" s="29"/>
      <c r="S263" s="65"/>
    </row>
    <row r="264" spans="1:19" x14ac:dyDescent="0.35">
      <c r="A264" s="23"/>
      <c r="C264" s="23"/>
      <c r="D264" s="29"/>
      <c r="E264" s="29"/>
      <c r="F264" s="29"/>
      <c r="G264" s="29"/>
      <c r="H264" s="29"/>
      <c r="I264" s="29"/>
      <c r="J264" s="29"/>
      <c r="K264" s="29"/>
      <c r="L264" s="29"/>
      <c r="M264" s="29"/>
      <c r="N264" s="29"/>
      <c r="O264" s="29"/>
      <c r="P264" s="29"/>
      <c r="Q264" s="29"/>
      <c r="R264" s="29"/>
      <c r="S264" s="65"/>
    </row>
    <row r="265" spans="1:19" x14ac:dyDescent="0.35">
      <c r="A265" s="23"/>
      <c r="C265" s="23"/>
      <c r="D265" s="29"/>
      <c r="E265" s="29"/>
      <c r="F265" s="29"/>
      <c r="G265" s="29"/>
      <c r="H265" s="29"/>
      <c r="I265" s="29"/>
      <c r="J265" s="29"/>
      <c r="K265" s="29"/>
      <c r="L265" s="29"/>
      <c r="M265" s="29"/>
      <c r="N265" s="29"/>
      <c r="O265" s="29"/>
      <c r="P265" s="29"/>
      <c r="Q265" s="29"/>
      <c r="R265" s="29"/>
      <c r="S265" s="65"/>
    </row>
    <row r="266" spans="1:19" x14ac:dyDescent="0.35">
      <c r="A266" s="23"/>
      <c r="C266" s="23"/>
      <c r="D266" s="29"/>
      <c r="E266" s="29"/>
      <c r="F266" s="29"/>
      <c r="G266" s="29"/>
      <c r="H266" s="29"/>
      <c r="I266" s="29"/>
      <c r="J266" s="29"/>
      <c r="K266" s="29"/>
      <c r="L266" s="29"/>
      <c r="M266" s="29"/>
      <c r="N266" s="29"/>
      <c r="O266" s="29"/>
      <c r="P266" s="29"/>
      <c r="Q266" s="29"/>
      <c r="R266" s="29"/>
      <c r="S266" s="65"/>
    </row>
    <row r="267" spans="1:19" x14ac:dyDescent="0.35">
      <c r="A267" s="23"/>
      <c r="C267" s="23"/>
      <c r="D267" s="29"/>
      <c r="E267" s="29"/>
      <c r="F267" s="29"/>
      <c r="G267" s="29"/>
      <c r="H267" s="29"/>
      <c r="I267" s="29"/>
      <c r="J267" s="29"/>
      <c r="K267" s="29"/>
      <c r="L267" s="29"/>
      <c r="M267" s="29"/>
      <c r="N267" s="29"/>
      <c r="O267" s="29"/>
      <c r="P267" s="29"/>
      <c r="Q267" s="29"/>
      <c r="R267" s="29"/>
      <c r="S267" s="65"/>
    </row>
    <row r="268" spans="1:19" x14ac:dyDescent="0.35">
      <c r="A268" s="23"/>
      <c r="C268" s="23"/>
      <c r="D268" s="29"/>
      <c r="E268" s="29"/>
      <c r="F268" s="29"/>
      <c r="G268" s="29"/>
      <c r="H268" s="29"/>
      <c r="I268" s="29"/>
      <c r="J268" s="29"/>
      <c r="K268" s="29"/>
      <c r="L268" s="29"/>
      <c r="M268" s="29"/>
      <c r="N268" s="29"/>
      <c r="O268" s="29"/>
      <c r="P268" s="29"/>
      <c r="Q268" s="29"/>
      <c r="R268" s="29"/>
      <c r="S268" s="65"/>
    </row>
    <row r="269" spans="1:19" x14ac:dyDescent="0.35">
      <c r="A269" s="23"/>
      <c r="C269" s="23"/>
      <c r="D269" s="29"/>
      <c r="E269" s="29"/>
      <c r="F269" s="29"/>
      <c r="G269" s="29"/>
      <c r="H269" s="29"/>
      <c r="I269" s="29"/>
      <c r="J269" s="29"/>
      <c r="K269" s="29"/>
      <c r="L269" s="29"/>
      <c r="M269" s="29"/>
      <c r="N269" s="29"/>
      <c r="O269" s="29"/>
      <c r="P269" s="29"/>
      <c r="Q269" s="29"/>
      <c r="R269" s="29"/>
      <c r="S269" s="65"/>
    </row>
    <row r="270" spans="1:19" x14ac:dyDescent="0.35">
      <c r="A270" s="23"/>
      <c r="C270" s="23"/>
      <c r="D270" s="29"/>
      <c r="E270" s="29"/>
      <c r="F270" s="29"/>
      <c r="G270" s="29"/>
      <c r="H270" s="29"/>
      <c r="I270" s="29"/>
      <c r="J270" s="29"/>
      <c r="K270" s="29"/>
      <c r="L270" s="29"/>
      <c r="M270" s="29"/>
      <c r="N270" s="29"/>
      <c r="O270" s="29"/>
      <c r="P270" s="29"/>
      <c r="Q270" s="29"/>
      <c r="R270" s="29"/>
      <c r="S270" s="65"/>
    </row>
    <row r="271" spans="1:19" x14ac:dyDescent="0.35">
      <c r="A271" s="23"/>
      <c r="C271" s="23"/>
      <c r="D271" s="29"/>
      <c r="E271" s="29"/>
      <c r="F271" s="29"/>
      <c r="G271" s="29"/>
      <c r="H271" s="29"/>
      <c r="I271" s="29"/>
      <c r="J271" s="29"/>
      <c r="K271" s="29"/>
      <c r="L271" s="29"/>
      <c r="M271" s="29"/>
      <c r="N271" s="29"/>
      <c r="O271" s="29"/>
      <c r="P271" s="29"/>
      <c r="Q271" s="29"/>
      <c r="R271" s="29"/>
      <c r="S271" s="65"/>
    </row>
    <row r="272" spans="1:19" x14ac:dyDescent="0.35">
      <c r="A272" s="23"/>
      <c r="C272" s="23"/>
      <c r="D272" s="29"/>
      <c r="E272" s="29"/>
      <c r="F272" s="29"/>
      <c r="G272" s="29"/>
      <c r="H272" s="29"/>
      <c r="I272" s="29"/>
      <c r="J272" s="29"/>
      <c r="K272" s="29"/>
      <c r="L272" s="29"/>
      <c r="M272" s="29"/>
      <c r="N272" s="29"/>
      <c r="O272" s="29"/>
      <c r="P272" s="29"/>
      <c r="Q272" s="29"/>
      <c r="R272" s="29"/>
      <c r="S272" s="65"/>
    </row>
    <row r="273" spans="1:19" x14ac:dyDescent="0.35">
      <c r="A273" s="23"/>
      <c r="C273" s="23"/>
      <c r="D273" s="29"/>
      <c r="E273" s="29"/>
      <c r="F273" s="29"/>
      <c r="G273" s="29"/>
      <c r="H273" s="29"/>
      <c r="I273" s="29"/>
      <c r="J273" s="29"/>
      <c r="K273" s="29"/>
      <c r="L273" s="29"/>
      <c r="M273" s="29"/>
      <c r="N273" s="29"/>
      <c r="O273" s="29"/>
      <c r="P273" s="29"/>
      <c r="Q273" s="29"/>
      <c r="R273" s="29"/>
      <c r="S273" s="65"/>
    </row>
    <row r="274" spans="1:19" x14ac:dyDescent="0.35">
      <c r="A274" s="23"/>
      <c r="C274" s="23"/>
      <c r="D274" s="29"/>
      <c r="E274" s="29"/>
      <c r="F274" s="29"/>
      <c r="G274" s="29"/>
      <c r="H274" s="29"/>
      <c r="I274" s="29"/>
      <c r="J274" s="29"/>
      <c r="K274" s="29"/>
      <c r="L274" s="29"/>
      <c r="M274" s="29"/>
      <c r="N274" s="29"/>
      <c r="O274" s="29"/>
      <c r="P274" s="29"/>
      <c r="Q274" s="29"/>
      <c r="R274" s="29"/>
      <c r="S274" s="65"/>
    </row>
    <row r="275" spans="1:19" x14ac:dyDescent="0.35">
      <c r="A275" s="23"/>
      <c r="C275" s="23"/>
      <c r="D275" s="29"/>
      <c r="E275" s="29"/>
      <c r="F275" s="29"/>
      <c r="G275" s="29"/>
      <c r="H275" s="29"/>
      <c r="I275" s="29"/>
      <c r="J275" s="29"/>
      <c r="K275" s="29"/>
      <c r="L275" s="29"/>
      <c r="M275" s="29"/>
      <c r="N275" s="29"/>
      <c r="O275" s="29"/>
      <c r="P275" s="29"/>
      <c r="Q275" s="29"/>
      <c r="R275" s="29"/>
      <c r="S275" s="65"/>
    </row>
    <row r="276" spans="1:19" x14ac:dyDescent="0.35">
      <c r="A276" s="23"/>
      <c r="C276" s="23"/>
      <c r="D276" s="29"/>
      <c r="E276" s="29"/>
      <c r="F276" s="29"/>
      <c r="G276" s="29"/>
      <c r="H276" s="29"/>
      <c r="I276" s="29"/>
      <c r="J276" s="29"/>
      <c r="K276" s="29"/>
      <c r="L276" s="29"/>
      <c r="M276" s="29"/>
      <c r="N276" s="29"/>
      <c r="O276" s="29"/>
      <c r="P276" s="29"/>
      <c r="Q276" s="29"/>
      <c r="R276" s="29"/>
      <c r="S276" s="65"/>
    </row>
    <row r="277" spans="1:19" x14ac:dyDescent="0.35">
      <c r="A277" s="23"/>
      <c r="C277" s="23"/>
      <c r="D277" s="29"/>
      <c r="E277" s="29"/>
      <c r="F277" s="29"/>
      <c r="G277" s="29"/>
      <c r="H277" s="29"/>
      <c r="I277" s="29"/>
      <c r="J277" s="29"/>
      <c r="K277" s="29"/>
      <c r="L277" s="29"/>
      <c r="M277" s="29"/>
      <c r="N277" s="29"/>
      <c r="O277" s="29"/>
      <c r="P277" s="29"/>
      <c r="Q277" s="29"/>
      <c r="R277" s="29"/>
      <c r="S277" s="65"/>
    </row>
    <row r="278" spans="1:19" x14ac:dyDescent="0.35">
      <c r="A278" s="23"/>
      <c r="C278" s="23"/>
      <c r="D278" s="29"/>
      <c r="E278" s="29"/>
      <c r="F278" s="29"/>
      <c r="G278" s="29"/>
      <c r="H278" s="29"/>
      <c r="I278" s="29"/>
      <c r="J278" s="29"/>
      <c r="K278" s="29"/>
      <c r="L278" s="29"/>
      <c r="M278" s="29"/>
      <c r="N278" s="29"/>
      <c r="O278" s="29"/>
      <c r="P278" s="29"/>
      <c r="Q278" s="29"/>
      <c r="R278" s="29"/>
      <c r="S278" s="65"/>
    </row>
    <row r="279" spans="1:19" x14ac:dyDescent="0.35">
      <c r="A279" s="23"/>
      <c r="C279" s="23"/>
      <c r="D279" s="65"/>
      <c r="E279" s="65"/>
      <c r="F279" s="65"/>
      <c r="G279" s="65"/>
      <c r="H279" s="65"/>
      <c r="I279" s="65"/>
      <c r="J279" s="65"/>
      <c r="K279" s="65"/>
      <c r="L279" s="65"/>
      <c r="M279" s="65"/>
      <c r="N279" s="65"/>
      <c r="O279" s="65"/>
      <c r="P279" s="65"/>
      <c r="Q279" s="65"/>
      <c r="R279" s="65"/>
      <c r="S279" s="65"/>
    </row>
    <row r="280" spans="1:19" x14ac:dyDescent="0.35">
      <c r="A280" s="23"/>
      <c r="C280" s="23"/>
      <c r="D280" s="29"/>
      <c r="E280" s="29"/>
      <c r="F280" s="29"/>
      <c r="G280" s="29"/>
      <c r="H280" s="29"/>
      <c r="I280" s="29"/>
      <c r="J280" s="29"/>
      <c r="K280" s="29"/>
      <c r="L280" s="29"/>
      <c r="M280" s="29"/>
      <c r="N280" s="29"/>
      <c r="O280" s="29"/>
      <c r="P280" s="29"/>
      <c r="Q280" s="29"/>
      <c r="R280" s="29"/>
      <c r="S280" s="65"/>
    </row>
    <row r="281" spans="1:19" x14ac:dyDescent="0.35">
      <c r="A281" s="23"/>
      <c r="C281" s="23"/>
      <c r="D281" s="29"/>
      <c r="E281" s="29"/>
      <c r="F281" s="29"/>
      <c r="G281" s="29"/>
      <c r="H281" s="29"/>
      <c r="I281" s="29"/>
      <c r="J281" s="29"/>
      <c r="K281" s="29"/>
      <c r="L281" s="29"/>
      <c r="M281" s="29"/>
      <c r="N281" s="29"/>
      <c r="O281" s="29"/>
      <c r="P281" s="29"/>
      <c r="Q281" s="29"/>
      <c r="R281" s="29"/>
      <c r="S281" s="65"/>
    </row>
    <row r="282" spans="1:19" x14ac:dyDescent="0.35">
      <c r="A282" s="23"/>
      <c r="C282" s="23"/>
      <c r="S282" s="65"/>
    </row>
    <row r="283" spans="1:19" x14ac:dyDescent="0.35">
      <c r="A283" s="23"/>
      <c r="C283" s="23"/>
      <c r="D283" s="29"/>
      <c r="E283" s="29"/>
      <c r="F283" s="29"/>
      <c r="G283" s="29"/>
      <c r="H283" s="29"/>
      <c r="I283" s="29"/>
      <c r="J283" s="29"/>
      <c r="K283" s="29"/>
      <c r="L283" s="29"/>
      <c r="M283" s="29"/>
      <c r="N283" s="29"/>
      <c r="O283" s="29"/>
      <c r="P283" s="29"/>
      <c r="Q283" s="29"/>
      <c r="R283" s="29"/>
      <c r="S283" s="65"/>
    </row>
    <row r="284" spans="1:19" x14ac:dyDescent="0.35">
      <c r="A284" s="23"/>
      <c r="C284" s="23"/>
      <c r="D284" s="66"/>
      <c r="E284" s="66"/>
      <c r="F284" s="66"/>
      <c r="G284" s="66"/>
      <c r="H284" s="66"/>
      <c r="I284" s="66"/>
      <c r="J284" s="66"/>
      <c r="K284" s="66"/>
      <c r="L284" s="66"/>
      <c r="M284" s="66"/>
      <c r="N284" s="66"/>
      <c r="O284" s="66"/>
      <c r="P284" s="66"/>
      <c r="Q284" s="66"/>
      <c r="R284" s="66"/>
      <c r="S284" s="67"/>
    </row>
    <row r="285" spans="1:19" x14ac:dyDescent="0.35">
      <c r="A285" s="23"/>
      <c r="C285" s="23"/>
      <c r="D285" s="29"/>
      <c r="E285" s="29"/>
      <c r="F285" s="29"/>
      <c r="G285" s="29"/>
      <c r="H285" s="29"/>
      <c r="I285" s="29"/>
      <c r="J285" s="29"/>
      <c r="K285" s="29"/>
      <c r="L285" s="29"/>
      <c r="M285" s="29"/>
      <c r="N285" s="29"/>
      <c r="O285" s="29"/>
      <c r="P285" s="29"/>
      <c r="Q285" s="29"/>
      <c r="R285" s="29"/>
      <c r="S285" s="29"/>
    </row>
    <row r="286" spans="1:19" x14ac:dyDescent="0.35">
      <c r="A286" s="23"/>
      <c r="B286" s="23"/>
      <c r="C286" s="23"/>
      <c r="D286" s="66"/>
      <c r="E286" s="66"/>
      <c r="F286" s="66"/>
      <c r="G286" s="66"/>
      <c r="H286" s="66"/>
      <c r="I286" s="66"/>
      <c r="J286" s="66"/>
      <c r="K286" s="66"/>
      <c r="L286" s="66"/>
      <c r="M286" s="66"/>
      <c r="N286" s="66"/>
      <c r="O286" s="66"/>
      <c r="P286" s="66"/>
      <c r="Q286" s="66"/>
      <c r="R286" s="66"/>
      <c r="S286" s="65"/>
    </row>
    <row r="287" spans="1:19" x14ac:dyDescent="0.35">
      <c r="A287" s="23"/>
      <c r="B287" s="23"/>
      <c r="C287" s="23"/>
      <c r="D287" s="29"/>
      <c r="E287" s="29"/>
      <c r="F287" s="29"/>
      <c r="G287" s="29"/>
      <c r="H287" s="29"/>
      <c r="I287" s="29"/>
      <c r="J287" s="29"/>
      <c r="K287" s="29"/>
      <c r="L287" s="29"/>
      <c r="M287" s="29"/>
      <c r="N287" s="29"/>
      <c r="O287" s="29"/>
      <c r="P287" s="29"/>
      <c r="Q287" s="29"/>
      <c r="R287" s="29"/>
      <c r="S287" s="65"/>
    </row>
    <row r="288" spans="1:19" x14ac:dyDescent="0.35">
      <c r="A288" s="23"/>
      <c r="B288" s="23"/>
      <c r="C288" s="23"/>
      <c r="D288" s="29"/>
      <c r="E288" s="29"/>
      <c r="F288" s="29"/>
      <c r="G288" s="29"/>
      <c r="H288" s="29"/>
      <c r="I288" s="29"/>
      <c r="J288" s="29"/>
      <c r="K288" s="29"/>
      <c r="L288" s="29"/>
      <c r="M288" s="29"/>
      <c r="N288" s="29"/>
      <c r="O288" s="29"/>
      <c r="P288" s="29"/>
      <c r="Q288" s="29"/>
      <c r="R288" s="29"/>
      <c r="S288" s="65"/>
    </row>
    <row r="289" spans="1:19" x14ac:dyDescent="0.35">
      <c r="A289" s="23"/>
      <c r="B289" s="23"/>
      <c r="C289" s="23"/>
      <c r="D289" s="66"/>
      <c r="E289" s="66"/>
      <c r="F289" s="66"/>
      <c r="G289" s="66"/>
      <c r="H289" s="66"/>
      <c r="I289" s="66"/>
      <c r="J289" s="66"/>
      <c r="K289" s="66"/>
      <c r="L289" s="66"/>
      <c r="M289" s="66"/>
      <c r="N289" s="66"/>
      <c r="O289" s="66"/>
      <c r="P289" s="66"/>
      <c r="Q289" s="66"/>
      <c r="R289" s="66"/>
      <c r="S289" s="67"/>
    </row>
    <row r="290" spans="1:19" x14ac:dyDescent="0.35">
      <c r="A290" s="23"/>
      <c r="B290" s="23"/>
      <c r="C290" s="23"/>
      <c r="D290" s="29"/>
      <c r="E290" s="29"/>
      <c r="F290" s="29"/>
      <c r="G290" s="29"/>
      <c r="H290" s="29"/>
      <c r="I290" s="29"/>
      <c r="J290" s="29"/>
      <c r="K290" s="29"/>
      <c r="L290" s="29"/>
      <c r="M290" s="29"/>
      <c r="N290" s="29"/>
      <c r="O290" s="29"/>
      <c r="P290" s="29"/>
      <c r="Q290" s="29"/>
      <c r="R290" s="29"/>
      <c r="S290" s="65"/>
    </row>
    <row r="291" spans="1:19" x14ac:dyDescent="0.35">
      <c r="A291" s="23"/>
      <c r="B291" s="23"/>
      <c r="C291" s="23"/>
      <c r="D291" s="66"/>
      <c r="E291" s="66"/>
      <c r="F291" s="66"/>
      <c r="G291" s="66"/>
      <c r="H291" s="66"/>
      <c r="I291" s="66"/>
      <c r="J291" s="66"/>
      <c r="K291" s="66"/>
      <c r="L291" s="66"/>
      <c r="M291" s="66"/>
      <c r="N291" s="66"/>
      <c r="O291" s="66"/>
      <c r="P291" s="66"/>
      <c r="Q291" s="66"/>
      <c r="R291" s="66"/>
      <c r="S291" s="65"/>
    </row>
    <row r="292" spans="1:19" x14ac:dyDescent="0.35">
      <c r="A292" s="23"/>
      <c r="B292" s="23"/>
      <c r="C292" s="23"/>
      <c r="D292" s="29"/>
      <c r="E292" s="29"/>
      <c r="F292" s="29"/>
      <c r="G292" s="29"/>
      <c r="H292" s="29"/>
      <c r="I292" s="29"/>
      <c r="J292" s="29"/>
      <c r="K292" s="29"/>
      <c r="L292" s="29"/>
      <c r="M292" s="29"/>
      <c r="N292" s="29"/>
      <c r="O292" s="29"/>
      <c r="P292" s="29"/>
      <c r="Q292" s="29"/>
      <c r="R292" s="29"/>
      <c r="S292" s="65"/>
    </row>
    <row r="293" spans="1:19" x14ac:dyDescent="0.35">
      <c r="A293" s="23"/>
      <c r="B293" s="23"/>
      <c r="C293" s="23"/>
      <c r="D293" s="66"/>
      <c r="E293" s="66"/>
      <c r="F293" s="66"/>
      <c r="G293" s="66"/>
      <c r="H293" s="66"/>
      <c r="I293" s="66"/>
      <c r="J293" s="66"/>
      <c r="K293" s="66"/>
      <c r="L293" s="66"/>
      <c r="M293" s="66"/>
      <c r="N293" s="66"/>
      <c r="O293" s="66"/>
      <c r="P293" s="66"/>
      <c r="Q293" s="66"/>
      <c r="R293" s="66"/>
      <c r="S293" s="67"/>
    </row>
    <row r="294" spans="1:19" x14ac:dyDescent="0.35">
      <c r="A294" s="23"/>
      <c r="B294" s="23"/>
      <c r="C294" s="23"/>
      <c r="D294" s="29"/>
      <c r="E294" s="29"/>
      <c r="F294" s="29"/>
      <c r="G294" s="29"/>
      <c r="H294" s="29"/>
      <c r="I294" s="29"/>
      <c r="J294" s="29"/>
      <c r="K294" s="29"/>
      <c r="L294" s="29"/>
      <c r="M294" s="29"/>
      <c r="N294" s="29"/>
      <c r="O294" s="29"/>
      <c r="P294" s="29"/>
      <c r="Q294" s="29"/>
      <c r="R294" s="29"/>
      <c r="S294" s="65"/>
    </row>
    <row r="295" spans="1:19" x14ac:dyDescent="0.35">
      <c r="A295" s="23"/>
      <c r="B295" s="23"/>
      <c r="C295" s="23"/>
      <c r="D295" s="66"/>
      <c r="E295" s="66"/>
      <c r="F295" s="66"/>
      <c r="G295" s="66"/>
      <c r="H295" s="66"/>
      <c r="I295" s="66"/>
      <c r="J295" s="66"/>
      <c r="K295" s="66"/>
      <c r="L295" s="66"/>
      <c r="M295" s="66"/>
      <c r="N295" s="66"/>
      <c r="O295" s="66"/>
      <c r="P295" s="66"/>
      <c r="Q295" s="66"/>
      <c r="R295" s="66"/>
      <c r="S295" s="65"/>
    </row>
    <row r="296" spans="1:19" x14ac:dyDescent="0.35">
      <c r="A296" s="23"/>
      <c r="B296" s="23"/>
      <c r="C296" s="23"/>
      <c r="D296" s="29"/>
      <c r="E296" s="29"/>
      <c r="F296" s="29"/>
      <c r="G296" s="29"/>
      <c r="H296" s="29"/>
      <c r="I296" s="29"/>
      <c r="J296" s="29"/>
      <c r="K296" s="29"/>
      <c r="L296" s="29"/>
      <c r="M296" s="29"/>
      <c r="N296" s="29"/>
      <c r="O296" s="29"/>
      <c r="P296" s="29"/>
      <c r="Q296" s="29"/>
      <c r="R296" s="29"/>
      <c r="S296" s="65"/>
    </row>
    <row r="297" spans="1:19" x14ac:dyDescent="0.35">
      <c r="A297" s="23"/>
      <c r="B297" s="23"/>
      <c r="C297" s="23"/>
      <c r="D297" s="29"/>
      <c r="E297" s="29"/>
      <c r="F297" s="29"/>
      <c r="G297" s="29"/>
      <c r="H297" s="29"/>
      <c r="I297" s="29"/>
      <c r="J297" s="29"/>
      <c r="K297" s="29"/>
      <c r="L297" s="29"/>
      <c r="M297" s="29"/>
      <c r="N297" s="29"/>
      <c r="O297" s="29"/>
      <c r="P297" s="29"/>
      <c r="Q297" s="29"/>
      <c r="R297" s="29"/>
      <c r="S297" s="65"/>
    </row>
    <row r="298" spans="1:19" x14ac:dyDescent="0.35">
      <c r="A298" s="23"/>
      <c r="B298" s="23"/>
      <c r="C298" s="23"/>
      <c r="D298" s="66"/>
      <c r="E298" s="66"/>
      <c r="F298" s="66"/>
      <c r="G298" s="66"/>
      <c r="H298" s="66"/>
      <c r="I298" s="66"/>
      <c r="J298" s="66"/>
      <c r="K298" s="66"/>
      <c r="L298" s="66"/>
      <c r="M298" s="66"/>
      <c r="N298" s="66"/>
      <c r="O298" s="66"/>
      <c r="P298" s="66"/>
      <c r="Q298" s="66"/>
      <c r="R298" s="66"/>
      <c r="S298" s="67"/>
    </row>
    <row r="299" spans="1:19" x14ac:dyDescent="0.35">
      <c r="A299" s="23"/>
      <c r="B299" s="23"/>
      <c r="C299" s="23"/>
      <c r="D299" s="29"/>
      <c r="E299" s="29"/>
      <c r="F299" s="29"/>
      <c r="G299" s="29"/>
      <c r="H299" s="29"/>
      <c r="I299" s="29"/>
      <c r="J299" s="29"/>
      <c r="K299" s="29"/>
      <c r="L299" s="29"/>
      <c r="M299" s="29"/>
      <c r="N299" s="29"/>
      <c r="O299" s="29"/>
      <c r="P299" s="29"/>
      <c r="Q299" s="29"/>
      <c r="R299" s="29"/>
      <c r="S299" s="29"/>
    </row>
    <row r="300" spans="1:19" x14ac:dyDescent="0.35">
      <c r="A300" s="23"/>
      <c r="B300" s="23"/>
      <c r="C300" s="23"/>
      <c r="D300" s="66"/>
      <c r="E300" s="66"/>
      <c r="F300" s="66"/>
      <c r="G300" s="66"/>
      <c r="H300" s="66"/>
      <c r="I300" s="66"/>
      <c r="J300" s="66"/>
      <c r="K300" s="66"/>
      <c r="L300" s="66"/>
      <c r="M300" s="66"/>
      <c r="N300" s="66"/>
      <c r="O300" s="66"/>
      <c r="P300" s="66"/>
      <c r="Q300" s="66"/>
      <c r="R300" s="66"/>
      <c r="S300" s="65"/>
    </row>
    <row r="301" spans="1:19" x14ac:dyDescent="0.35">
      <c r="A301" s="23"/>
      <c r="B301" s="23"/>
      <c r="C301" s="23"/>
      <c r="D301" s="29"/>
      <c r="E301" s="29"/>
      <c r="F301" s="29"/>
      <c r="G301" s="29"/>
      <c r="H301" s="29"/>
      <c r="I301" s="29"/>
      <c r="J301" s="29"/>
      <c r="K301" s="29"/>
      <c r="L301" s="29"/>
      <c r="M301" s="29"/>
      <c r="N301" s="29"/>
      <c r="O301" s="29"/>
      <c r="P301" s="29"/>
      <c r="Q301" s="29"/>
      <c r="R301" s="29"/>
      <c r="S301" s="65"/>
    </row>
    <row r="302" spans="1:19" x14ac:dyDescent="0.35">
      <c r="A302" s="23"/>
      <c r="B302" s="23"/>
      <c r="C302" s="23"/>
      <c r="D302" s="29"/>
      <c r="E302" s="29"/>
      <c r="F302" s="29"/>
      <c r="G302" s="29"/>
      <c r="H302" s="29"/>
      <c r="I302" s="29"/>
      <c r="J302" s="29"/>
      <c r="K302" s="29"/>
      <c r="L302" s="29"/>
      <c r="M302" s="29"/>
      <c r="N302" s="29"/>
      <c r="O302" s="29"/>
      <c r="P302" s="29"/>
      <c r="Q302" s="29"/>
      <c r="R302" s="29"/>
      <c r="S302" s="65"/>
    </row>
    <row r="303" spans="1:19" x14ac:dyDescent="0.35">
      <c r="A303" s="23"/>
      <c r="B303" s="23"/>
      <c r="C303" s="23"/>
      <c r="D303" s="29"/>
      <c r="E303" s="29"/>
      <c r="F303" s="29"/>
      <c r="G303" s="29"/>
      <c r="H303" s="29"/>
      <c r="I303" s="29"/>
      <c r="J303" s="29"/>
      <c r="K303" s="29"/>
      <c r="L303" s="29"/>
      <c r="M303" s="29"/>
      <c r="N303" s="29"/>
      <c r="O303" s="29"/>
      <c r="P303" s="29"/>
      <c r="Q303" s="29"/>
      <c r="R303" s="29"/>
      <c r="S303" s="65"/>
    </row>
    <row r="304" spans="1:19" x14ac:dyDescent="0.35">
      <c r="A304" s="23"/>
      <c r="B304" s="23"/>
      <c r="C304" s="23"/>
      <c r="D304" s="29"/>
      <c r="E304" s="29"/>
      <c r="F304" s="29"/>
      <c r="G304" s="29"/>
      <c r="H304" s="29"/>
      <c r="I304" s="29"/>
      <c r="J304" s="29"/>
      <c r="K304" s="29"/>
      <c r="L304" s="29"/>
      <c r="M304" s="29"/>
      <c r="N304" s="29"/>
      <c r="O304" s="29"/>
      <c r="P304" s="29"/>
      <c r="Q304" s="29"/>
      <c r="R304" s="29"/>
      <c r="S304" s="65"/>
    </row>
    <row r="305" spans="1:19" x14ac:dyDescent="0.35">
      <c r="A305" s="23"/>
      <c r="B305" s="23"/>
      <c r="C305" s="23"/>
      <c r="D305" s="29"/>
      <c r="E305" s="29"/>
      <c r="F305" s="29"/>
      <c r="G305" s="29"/>
      <c r="H305" s="29"/>
      <c r="I305" s="29"/>
      <c r="J305" s="29"/>
      <c r="K305" s="29"/>
      <c r="L305" s="29"/>
      <c r="M305" s="29"/>
      <c r="N305" s="29"/>
      <c r="O305" s="29"/>
      <c r="P305" s="29"/>
      <c r="Q305" s="29"/>
      <c r="R305" s="29"/>
      <c r="S305" s="29"/>
    </row>
    <row r="306" spans="1:19" x14ac:dyDescent="0.35">
      <c r="A306" s="23"/>
      <c r="B306" s="23"/>
      <c r="C306" s="23"/>
      <c r="D306" s="29"/>
      <c r="E306" s="29"/>
      <c r="F306" s="29"/>
      <c r="G306" s="29"/>
      <c r="H306" s="29"/>
      <c r="I306" s="29"/>
      <c r="J306" s="29"/>
      <c r="K306" s="29"/>
      <c r="L306" s="29"/>
      <c r="M306" s="29"/>
      <c r="N306" s="29"/>
      <c r="O306" s="29"/>
      <c r="P306" s="29"/>
      <c r="Q306" s="29"/>
      <c r="R306" s="29"/>
      <c r="S306" s="65"/>
    </row>
    <row r="307" spans="1:19" x14ac:dyDescent="0.35">
      <c r="A307" s="23"/>
      <c r="B307" s="23"/>
      <c r="C307" s="23"/>
      <c r="D307" s="29"/>
      <c r="E307" s="29"/>
      <c r="F307" s="29"/>
      <c r="G307" s="29"/>
      <c r="H307" s="29"/>
      <c r="I307" s="29"/>
      <c r="J307" s="29"/>
      <c r="K307" s="29"/>
      <c r="L307" s="29"/>
      <c r="M307" s="29"/>
      <c r="N307" s="29"/>
      <c r="O307" s="29"/>
      <c r="P307" s="29"/>
      <c r="Q307" s="29"/>
      <c r="R307" s="29"/>
      <c r="S307" s="65"/>
    </row>
    <row r="308" spans="1:19" x14ac:dyDescent="0.35">
      <c r="A308" s="23"/>
      <c r="B308" s="23"/>
      <c r="C308" s="23"/>
      <c r="D308" s="29"/>
      <c r="E308" s="29"/>
      <c r="F308" s="29"/>
      <c r="G308" s="29"/>
      <c r="H308" s="29"/>
      <c r="I308" s="29"/>
      <c r="J308" s="29"/>
      <c r="K308" s="29"/>
      <c r="L308" s="29"/>
      <c r="M308" s="29"/>
      <c r="N308" s="29"/>
      <c r="O308" s="29"/>
      <c r="P308" s="29"/>
      <c r="Q308" s="29"/>
      <c r="R308" s="29"/>
      <c r="S308" s="65"/>
    </row>
    <row r="309" spans="1:19" x14ac:dyDescent="0.35">
      <c r="B309" s="23"/>
      <c r="C309" s="23"/>
      <c r="D309" s="29"/>
      <c r="E309" s="29"/>
      <c r="F309" s="29"/>
      <c r="G309" s="29"/>
      <c r="H309" s="29"/>
      <c r="I309" s="29"/>
      <c r="J309" s="29"/>
      <c r="K309" s="29"/>
      <c r="L309" s="29"/>
      <c r="M309" s="29"/>
      <c r="N309" s="29"/>
      <c r="O309" s="29"/>
      <c r="P309" s="29"/>
      <c r="Q309" s="29"/>
      <c r="R309" s="29"/>
      <c r="S309" s="65"/>
    </row>
    <row r="310" spans="1:19" x14ac:dyDescent="0.35">
      <c r="B310" s="23"/>
      <c r="C310" s="23"/>
      <c r="D310" s="29"/>
      <c r="E310" s="29"/>
      <c r="F310" s="29"/>
      <c r="G310" s="29"/>
      <c r="H310" s="29"/>
      <c r="I310" s="29"/>
      <c r="J310" s="29"/>
      <c r="K310" s="29"/>
      <c r="L310" s="29"/>
      <c r="M310" s="29"/>
      <c r="N310" s="29"/>
      <c r="O310" s="29"/>
      <c r="P310" s="29"/>
      <c r="Q310" s="29"/>
      <c r="R310" s="29"/>
      <c r="S310" s="65"/>
    </row>
    <row r="311" spans="1:19" x14ac:dyDescent="0.35">
      <c r="B311" s="23"/>
    </row>
    <row r="312" spans="1:19" x14ac:dyDescent="0.35">
      <c r="B312" s="23"/>
    </row>
    <row r="313" spans="1:19" x14ac:dyDescent="0.35">
      <c r="B313" s="23"/>
    </row>
    <row r="314" spans="1:19" x14ac:dyDescent="0.35">
      <c r="B314" s="23"/>
    </row>
    <row r="316" spans="1:19" x14ac:dyDescent="0.35">
      <c r="A316" s="23"/>
    </row>
    <row r="317" spans="1:19" x14ac:dyDescent="0.35">
      <c r="A317" s="23"/>
    </row>
    <row r="318" spans="1:19" x14ac:dyDescent="0.35">
      <c r="A318" s="23"/>
      <c r="C318" s="23"/>
      <c r="D318" s="29"/>
      <c r="E318" s="29"/>
      <c r="F318" s="29"/>
      <c r="G318" s="29"/>
      <c r="H318" s="29"/>
      <c r="I318" s="29"/>
      <c r="J318" s="29"/>
      <c r="K318" s="29"/>
      <c r="L318" s="29"/>
      <c r="M318" s="29"/>
      <c r="N318" s="29"/>
      <c r="O318" s="29"/>
      <c r="P318" s="29"/>
      <c r="Q318" s="29"/>
      <c r="R318" s="29"/>
      <c r="S318" s="65"/>
    </row>
    <row r="319" spans="1:19" x14ac:dyDescent="0.35">
      <c r="C319" s="23"/>
      <c r="D319" s="65"/>
      <c r="E319" s="65"/>
      <c r="F319" s="65"/>
      <c r="G319" s="65"/>
      <c r="H319" s="65"/>
      <c r="I319" s="65"/>
      <c r="J319" s="65"/>
      <c r="K319" s="65"/>
      <c r="L319" s="65"/>
      <c r="M319" s="65"/>
      <c r="N319" s="65"/>
      <c r="O319" s="65"/>
      <c r="P319" s="65"/>
      <c r="Q319" s="65"/>
      <c r="R319" s="65"/>
      <c r="S319" s="65"/>
    </row>
    <row r="320" spans="1:19" x14ac:dyDescent="0.35">
      <c r="C320" s="23"/>
      <c r="D320" s="65"/>
      <c r="E320" s="65"/>
      <c r="F320" s="65"/>
      <c r="G320" s="65"/>
      <c r="H320" s="65"/>
      <c r="I320" s="65"/>
      <c r="J320" s="65"/>
      <c r="K320" s="65"/>
      <c r="L320" s="65"/>
      <c r="M320" s="65"/>
      <c r="N320" s="65"/>
      <c r="O320" s="65"/>
      <c r="P320" s="65"/>
      <c r="Q320" s="65"/>
      <c r="R320" s="65"/>
      <c r="S320" s="65"/>
    </row>
    <row r="322" spans="3:19" x14ac:dyDescent="0.35">
      <c r="C322" s="30"/>
      <c r="D322" s="30"/>
      <c r="E322" s="30"/>
      <c r="F322" s="30"/>
      <c r="G322" s="30"/>
      <c r="H322" s="30"/>
      <c r="I322" s="30"/>
      <c r="J322" s="30"/>
      <c r="K322" s="30"/>
      <c r="L322" s="30"/>
      <c r="M322" s="30"/>
      <c r="N322" s="30"/>
      <c r="O322" s="30"/>
      <c r="P322" s="30"/>
      <c r="Q322" s="30"/>
      <c r="R322" s="30"/>
    </row>
    <row r="323" spans="3:19" x14ac:dyDescent="0.35">
      <c r="C323" s="30"/>
      <c r="D323" s="30"/>
      <c r="E323" s="30"/>
      <c r="F323" s="30"/>
      <c r="G323" s="30"/>
      <c r="H323" s="30"/>
      <c r="I323" s="30"/>
      <c r="J323" s="30"/>
      <c r="K323" s="30"/>
      <c r="L323" s="30"/>
      <c r="M323" s="30"/>
      <c r="N323" s="30"/>
      <c r="O323" s="30"/>
      <c r="P323" s="30"/>
      <c r="Q323" s="30"/>
      <c r="R323" s="30"/>
    </row>
    <row r="324" spans="3:19" x14ac:dyDescent="0.35">
      <c r="C324" s="30"/>
      <c r="D324" s="30"/>
      <c r="E324" s="30"/>
      <c r="F324" s="30"/>
      <c r="G324" s="30"/>
      <c r="H324" s="30"/>
      <c r="I324" s="30"/>
      <c r="J324" s="30"/>
      <c r="K324" s="30"/>
      <c r="L324" s="30"/>
      <c r="M324" s="30"/>
      <c r="N324" s="30"/>
      <c r="O324" s="30"/>
      <c r="P324" s="30"/>
      <c r="Q324" s="30"/>
      <c r="R324" s="30"/>
    </row>
    <row r="325" spans="3:19" x14ac:dyDescent="0.35">
      <c r="C325" s="30"/>
      <c r="D325" s="30"/>
      <c r="E325" s="30"/>
      <c r="F325" s="30"/>
      <c r="G325" s="30"/>
      <c r="H325" s="30"/>
      <c r="I325" s="30"/>
      <c r="J325" s="30"/>
      <c r="K325" s="30"/>
      <c r="L325" s="30"/>
      <c r="M325" s="30"/>
      <c r="N325" s="30"/>
      <c r="O325" s="30"/>
      <c r="P325" s="30"/>
      <c r="Q325" s="30"/>
      <c r="R325" s="30"/>
    </row>
    <row r="326" spans="3:19" x14ac:dyDescent="0.35">
      <c r="D326" s="30"/>
      <c r="E326" s="30"/>
      <c r="F326" s="30"/>
      <c r="G326" s="30"/>
      <c r="H326" s="30"/>
      <c r="I326" s="30"/>
      <c r="J326" s="30"/>
      <c r="K326" s="30"/>
      <c r="L326" s="30"/>
      <c r="M326" s="30"/>
      <c r="N326" s="30"/>
      <c r="O326" s="30"/>
      <c r="P326" s="30"/>
      <c r="Q326" s="30"/>
      <c r="R326" s="30"/>
      <c r="S326" s="30"/>
    </row>
    <row r="327" spans="3:19" x14ac:dyDescent="0.35">
      <c r="D327" s="30"/>
      <c r="E327" s="30"/>
      <c r="F327" s="30"/>
      <c r="G327" s="30"/>
      <c r="H327" s="30"/>
      <c r="I327" s="30"/>
      <c r="J327" s="30"/>
      <c r="K327" s="30"/>
      <c r="L327" s="30"/>
      <c r="M327" s="30"/>
      <c r="N327" s="30"/>
      <c r="O327" s="30"/>
      <c r="P327" s="30"/>
      <c r="Q327" s="30"/>
      <c r="R327" s="30"/>
      <c r="S327" s="30"/>
    </row>
    <row r="328" spans="3:19" x14ac:dyDescent="0.35">
      <c r="D328" s="30"/>
      <c r="E328" s="30"/>
      <c r="F328" s="30"/>
      <c r="G328" s="30"/>
      <c r="H328" s="30"/>
      <c r="I328" s="30"/>
      <c r="J328" s="30"/>
      <c r="K328" s="30"/>
      <c r="L328" s="30"/>
      <c r="M328" s="30"/>
      <c r="N328" s="30"/>
      <c r="O328" s="30"/>
      <c r="P328" s="30"/>
      <c r="Q328" s="30"/>
      <c r="R328" s="30"/>
      <c r="S328" s="30"/>
    </row>
    <row r="329" spans="3:19" x14ac:dyDescent="0.35">
      <c r="D329" s="30"/>
      <c r="E329" s="30"/>
      <c r="F329" s="30"/>
      <c r="G329" s="30"/>
      <c r="H329" s="30"/>
      <c r="I329" s="30"/>
      <c r="J329" s="30"/>
      <c r="K329" s="30"/>
      <c r="L329" s="30"/>
      <c r="M329" s="30"/>
      <c r="N329" s="30"/>
      <c r="O329" s="30"/>
      <c r="P329" s="30"/>
      <c r="Q329" s="30"/>
      <c r="R329" s="30"/>
      <c r="S329" s="30"/>
    </row>
    <row r="330" spans="3:19" x14ac:dyDescent="0.35">
      <c r="D330" s="30"/>
      <c r="E330" s="30"/>
      <c r="F330" s="30"/>
      <c r="G330" s="30"/>
      <c r="H330" s="30"/>
      <c r="I330" s="30"/>
      <c r="J330" s="30"/>
      <c r="K330" s="30"/>
      <c r="L330" s="30"/>
      <c r="M330" s="30"/>
      <c r="N330" s="30"/>
      <c r="O330" s="30"/>
      <c r="P330" s="30"/>
      <c r="Q330" s="30"/>
      <c r="R330" s="30"/>
      <c r="S330" s="30"/>
    </row>
    <row r="331" spans="3:19" x14ac:dyDescent="0.35">
      <c r="D331" s="30"/>
      <c r="E331" s="30"/>
      <c r="F331" s="30"/>
      <c r="G331" s="30"/>
      <c r="H331" s="30"/>
      <c r="I331" s="30"/>
      <c r="J331" s="30"/>
      <c r="K331" s="30"/>
      <c r="L331" s="30"/>
      <c r="M331" s="30"/>
      <c r="N331" s="30"/>
      <c r="O331" s="30"/>
      <c r="P331" s="30"/>
      <c r="Q331" s="30"/>
      <c r="R331" s="30"/>
      <c r="S331" s="30"/>
    </row>
    <row r="332" spans="3:19" x14ac:dyDescent="0.35">
      <c r="D332" s="30"/>
      <c r="E332" s="30"/>
      <c r="F332" s="30"/>
      <c r="G332" s="30"/>
      <c r="H332" s="30"/>
      <c r="I332" s="30"/>
      <c r="J332" s="30"/>
      <c r="K332" s="30"/>
      <c r="L332" s="30"/>
      <c r="M332" s="30"/>
      <c r="N332" s="30"/>
      <c r="O332" s="30"/>
      <c r="P332" s="30"/>
      <c r="Q332" s="30"/>
      <c r="R332" s="30"/>
      <c r="S332" s="30"/>
    </row>
    <row r="333" spans="3:19" x14ac:dyDescent="0.35">
      <c r="D333" s="30"/>
      <c r="E333" s="30"/>
      <c r="F333" s="30"/>
      <c r="G333" s="30"/>
      <c r="H333" s="30"/>
      <c r="I333" s="30"/>
      <c r="J333" s="30"/>
      <c r="K333" s="30"/>
      <c r="L333" s="30"/>
      <c r="M333" s="30"/>
      <c r="N333" s="30"/>
      <c r="O333" s="30"/>
      <c r="P333" s="30"/>
      <c r="Q333" s="30"/>
      <c r="R333" s="30"/>
      <c r="S333" s="30"/>
    </row>
    <row r="334" spans="3:19" x14ac:dyDescent="0.35">
      <c r="D334" s="30"/>
      <c r="E334" s="30"/>
      <c r="F334" s="30"/>
      <c r="G334" s="30"/>
      <c r="H334" s="30"/>
      <c r="I334" s="30"/>
      <c r="J334" s="30"/>
      <c r="K334" s="30"/>
      <c r="L334" s="30"/>
      <c r="M334" s="30"/>
      <c r="N334" s="30"/>
      <c r="O334" s="30"/>
      <c r="P334" s="30"/>
      <c r="Q334" s="30"/>
      <c r="R334" s="30"/>
      <c r="S334" s="30"/>
    </row>
    <row r="335" spans="3:19" x14ac:dyDescent="0.35">
      <c r="D335" s="30"/>
      <c r="E335" s="30"/>
      <c r="F335" s="30"/>
      <c r="G335" s="30"/>
      <c r="H335" s="30"/>
      <c r="I335" s="30"/>
      <c r="J335" s="30"/>
      <c r="K335" s="30"/>
      <c r="L335" s="30"/>
      <c r="M335" s="30"/>
      <c r="N335" s="30"/>
      <c r="O335" s="30"/>
      <c r="P335" s="30"/>
      <c r="Q335" s="30"/>
      <c r="R335" s="30"/>
      <c r="S335" s="30"/>
    </row>
    <row r="336" spans="3:19" x14ac:dyDescent="0.35">
      <c r="D336" s="30"/>
      <c r="E336" s="30"/>
      <c r="F336" s="30"/>
      <c r="G336" s="30"/>
      <c r="H336" s="30"/>
      <c r="I336" s="30"/>
      <c r="J336" s="30"/>
      <c r="K336" s="30"/>
      <c r="L336" s="30"/>
      <c r="M336" s="30"/>
      <c r="N336" s="30"/>
      <c r="O336" s="30"/>
      <c r="P336" s="30"/>
      <c r="Q336" s="30"/>
      <c r="R336" s="30"/>
      <c r="S336" s="30"/>
    </row>
    <row r="337" spans="4:19" x14ac:dyDescent="0.35">
      <c r="D337" s="30"/>
      <c r="E337" s="30"/>
      <c r="F337" s="30"/>
      <c r="G337" s="30"/>
      <c r="H337" s="30"/>
      <c r="I337" s="30"/>
      <c r="J337" s="30"/>
      <c r="K337" s="30"/>
      <c r="L337" s="30"/>
      <c r="M337" s="30"/>
      <c r="N337" s="30"/>
      <c r="O337" s="30"/>
      <c r="P337" s="30"/>
      <c r="Q337" s="30"/>
      <c r="R337" s="30"/>
      <c r="S337" s="30"/>
    </row>
    <row r="338" spans="4:19" x14ac:dyDescent="0.35">
      <c r="D338" s="30"/>
      <c r="E338" s="30"/>
      <c r="F338" s="30"/>
      <c r="G338" s="30"/>
      <c r="H338" s="30"/>
      <c r="I338" s="30"/>
      <c r="J338" s="30"/>
      <c r="K338" s="30"/>
      <c r="L338" s="30"/>
      <c r="M338" s="30"/>
      <c r="N338" s="30"/>
      <c r="O338" s="30"/>
      <c r="P338" s="30"/>
      <c r="Q338" s="30"/>
      <c r="R338" s="30"/>
      <c r="S338" s="30"/>
    </row>
    <row r="339" spans="4:19" x14ac:dyDescent="0.35">
      <c r="D339" s="30"/>
      <c r="E339" s="30"/>
      <c r="F339" s="30"/>
      <c r="G339" s="30"/>
      <c r="H339" s="30"/>
      <c r="I339" s="30"/>
      <c r="J339" s="30"/>
      <c r="K339" s="30"/>
      <c r="L339" s="30"/>
      <c r="M339" s="30"/>
      <c r="N339" s="30"/>
      <c r="O339" s="30"/>
      <c r="P339" s="30"/>
      <c r="Q339" s="30"/>
      <c r="R339" s="30"/>
      <c r="S339" s="30"/>
    </row>
    <row r="340" spans="4:19" x14ac:dyDescent="0.35">
      <c r="D340" s="30"/>
      <c r="E340" s="30"/>
      <c r="F340" s="30"/>
      <c r="G340" s="30"/>
      <c r="H340" s="30"/>
      <c r="I340" s="30"/>
      <c r="J340" s="30"/>
      <c r="K340" s="30"/>
      <c r="L340" s="30"/>
      <c r="M340" s="30"/>
      <c r="N340" s="30"/>
      <c r="O340" s="30"/>
      <c r="P340" s="30"/>
      <c r="Q340" s="30"/>
      <c r="R340" s="30"/>
      <c r="S340" s="30"/>
    </row>
    <row r="341" spans="4:19" x14ac:dyDescent="0.35">
      <c r="D341" s="30"/>
      <c r="E341" s="30"/>
      <c r="F341" s="30"/>
      <c r="G341" s="30"/>
      <c r="H341" s="30"/>
      <c r="I341" s="30"/>
      <c r="J341" s="30"/>
      <c r="K341" s="30"/>
      <c r="L341" s="30"/>
      <c r="M341" s="30"/>
      <c r="N341" s="30"/>
      <c r="O341" s="30"/>
      <c r="P341" s="30"/>
      <c r="Q341" s="30"/>
      <c r="R341" s="30"/>
      <c r="S341" s="30"/>
    </row>
    <row r="342" spans="4:19" x14ac:dyDescent="0.35">
      <c r="D342" s="30"/>
      <c r="E342" s="30"/>
      <c r="F342" s="30"/>
      <c r="G342" s="30"/>
      <c r="H342" s="30"/>
      <c r="I342" s="30"/>
      <c r="J342" s="30"/>
      <c r="K342" s="30"/>
      <c r="L342" s="30"/>
      <c r="M342" s="30"/>
      <c r="N342" s="30"/>
      <c r="O342" s="30"/>
      <c r="P342" s="30"/>
      <c r="Q342" s="30"/>
      <c r="R342" s="30"/>
      <c r="S342" s="30"/>
    </row>
    <row r="343" spans="4:19" x14ac:dyDescent="0.35">
      <c r="D343" s="30"/>
      <c r="E343" s="30"/>
      <c r="F343" s="30"/>
      <c r="G343" s="30"/>
      <c r="H343" s="30"/>
      <c r="I343" s="30"/>
      <c r="J343" s="30"/>
      <c r="K343" s="30"/>
      <c r="L343" s="30"/>
      <c r="M343" s="30"/>
      <c r="N343" s="30"/>
      <c r="O343" s="30"/>
      <c r="P343" s="30"/>
      <c r="Q343" s="30"/>
      <c r="R343" s="30"/>
      <c r="S343" s="30"/>
    </row>
    <row r="344" spans="4:19" x14ac:dyDescent="0.35">
      <c r="D344" s="30"/>
      <c r="E344" s="30"/>
      <c r="F344" s="30"/>
      <c r="G344" s="30"/>
      <c r="H344" s="30"/>
      <c r="I344" s="30"/>
      <c r="J344" s="30"/>
      <c r="K344" s="30"/>
      <c r="L344" s="30"/>
      <c r="M344" s="30"/>
      <c r="N344" s="30"/>
      <c r="O344" s="30"/>
      <c r="P344" s="30"/>
      <c r="Q344" s="30"/>
      <c r="R344" s="30"/>
      <c r="S344" s="30"/>
    </row>
    <row r="345" spans="4:19" x14ac:dyDescent="0.35">
      <c r="D345" s="30"/>
      <c r="E345" s="30"/>
      <c r="F345" s="30"/>
      <c r="G345" s="30"/>
      <c r="H345" s="30"/>
      <c r="I345" s="30"/>
      <c r="J345" s="30"/>
      <c r="K345" s="30"/>
      <c r="L345" s="30"/>
      <c r="M345" s="30"/>
      <c r="N345" s="30"/>
      <c r="O345" s="30"/>
      <c r="P345" s="30"/>
      <c r="Q345" s="30"/>
      <c r="R345" s="30"/>
      <c r="S345" s="30"/>
    </row>
    <row r="346" spans="4:19" x14ac:dyDescent="0.35">
      <c r="D346" s="30"/>
      <c r="E346" s="30"/>
      <c r="F346" s="30"/>
      <c r="G346" s="30"/>
      <c r="H346" s="30"/>
      <c r="I346" s="30"/>
      <c r="J346" s="30"/>
      <c r="K346" s="30"/>
      <c r="L346" s="30"/>
      <c r="M346" s="30"/>
      <c r="N346" s="30"/>
      <c r="O346" s="30"/>
      <c r="P346" s="30"/>
      <c r="Q346" s="30"/>
      <c r="R346" s="30"/>
      <c r="S346" s="30"/>
    </row>
    <row r="347" spans="4:19" x14ac:dyDescent="0.35">
      <c r="D347" s="30"/>
      <c r="E347" s="30"/>
      <c r="F347" s="30"/>
      <c r="G347" s="30"/>
      <c r="H347" s="30"/>
      <c r="I347" s="30"/>
      <c r="J347" s="30"/>
      <c r="K347" s="30"/>
      <c r="L347" s="30"/>
      <c r="M347" s="30"/>
      <c r="N347" s="30"/>
      <c r="O347" s="30"/>
      <c r="P347" s="30"/>
      <c r="Q347" s="30"/>
      <c r="R347" s="30"/>
      <c r="S347" s="30"/>
    </row>
    <row r="348" spans="4:19" x14ac:dyDescent="0.35">
      <c r="D348" s="30"/>
      <c r="E348" s="30"/>
      <c r="F348" s="30"/>
      <c r="G348" s="30"/>
      <c r="H348" s="30"/>
      <c r="I348" s="30"/>
      <c r="J348" s="30"/>
      <c r="K348" s="30"/>
      <c r="L348" s="30"/>
      <c r="M348" s="30"/>
      <c r="N348" s="30"/>
      <c r="O348" s="30"/>
      <c r="P348" s="30"/>
      <c r="Q348" s="30"/>
      <c r="R348" s="30"/>
      <c r="S348" s="30"/>
    </row>
    <row r="349" spans="4:19" x14ac:dyDescent="0.35">
      <c r="D349" s="30"/>
      <c r="E349" s="30"/>
      <c r="F349" s="30"/>
      <c r="G349" s="30"/>
      <c r="H349" s="30"/>
      <c r="I349" s="30"/>
      <c r="J349" s="30"/>
      <c r="K349" s="30"/>
      <c r="L349" s="30"/>
      <c r="M349" s="30"/>
      <c r="N349" s="30"/>
      <c r="O349" s="30"/>
      <c r="P349" s="30"/>
      <c r="Q349" s="30"/>
      <c r="R349" s="30"/>
      <c r="S349" s="30"/>
    </row>
    <row r="350" spans="4:19" x14ac:dyDescent="0.35">
      <c r="D350" s="30"/>
      <c r="E350" s="30"/>
      <c r="F350" s="30"/>
      <c r="G350" s="30"/>
      <c r="H350" s="30"/>
      <c r="I350" s="30"/>
      <c r="J350" s="30"/>
      <c r="K350" s="30"/>
      <c r="L350" s="30"/>
      <c r="M350" s="30"/>
      <c r="N350" s="30"/>
      <c r="O350" s="30"/>
      <c r="P350" s="30"/>
      <c r="Q350" s="30"/>
      <c r="R350" s="30"/>
      <c r="S350" s="30"/>
    </row>
    <row r="351" spans="4:19" x14ac:dyDescent="0.35">
      <c r="D351" s="30"/>
      <c r="E351" s="30"/>
      <c r="F351" s="30"/>
      <c r="G351" s="30"/>
      <c r="H351" s="30"/>
      <c r="I351" s="30"/>
      <c r="J351" s="30"/>
      <c r="K351" s="30"/>
      <c r="L351" s="30"/>
      <c r="M351" s="30"/>
      <c r="N351" s="30"/>
      <c r="O351" s="30"/>
      <c r="P351" s="30"/>
      <c r="Q351" s="30"/>
      <c r="R351" s="30"/>
      <c r="S351" s="30"/>
    </row>
    <row r="352" spans="4:19" x14ac:dyDescent="0.35">
      <c r="D352" s="30"/>
      <c r="E352" s="30"/>
      <c r="F352" s="30"/>
      <c r="G352" s="30"/>
      <c r="H352" s="30"/>
      <c r="I352" s="30"/>
      <c r="J352" s="30"/>
      <c r="K352" s="30"/>
      <c r="L352" s="30"/>
      <c r="M352" s="30"/>
      <c r="N352" s="30"/>
      <c r="O352" s="30"/>
      <c r="P352" s="30"/>
      <c r="Q352" s="30"/>
      <c r="R352" s="30"/>
      <c r="S352" s="30"/>
    </row>
    <row r="353" spans="4:19" x14ac:dyDescent="0.35">
      <c r="D353" s="30"/>
      <c r="E353" s="30"/>
      <c r="F353" s="30"/>
      <c r="G353" s="30"/>
      <c r="H353" s="30"/>
      <c r="I353" s="30"/>
      <c r="J353" s="30"/>
      <c r="K353" s="30"/>
      <c r="L353" s="30"/>
      <c r="M353" s="30"/>
      <c r="N353" s="30"/>
      <c r="O353" s="30"/>
      <c r="P353" s="30"/>
      <c r="Q353" s="30"/>
      <c r="R353" s="30"/>
      <c r="S353" s="30"/>
    </row>
    <row r="354" spans="4:19" x14ac:dyDescent="0.35">
      <c r="D354" s="30"/>
      <c r="E354" s="30"/>
      <c r="F354" s="30"/>
      <c r="G354" s="30"/>
      <c r="H354" s="30"/>
      <c r="I354" s="30"/>
      <c r="J354" s="30"/>
      <c r="K354" s="30"/>
      <c r="L354" s="30"/>
      <c r="M354" s="30"/>
      <c r="N354" s="30"/>
      <c r="O354" s="30"/>
      <c r="P354" s="30"/>
      <c r="Q354" s="30"/>
      <c r="R354" s="30"/>
      <c r="S354" s="30"/>
    </row>
    <row r="355" spans="4:19" x14ac:dyDescent="0.35">
      <c r="D355" s="30"/>
      <c r="E355" s="30"/>
      <c r="F355" s="30"/>
      <c r="G355" s="30"/>
      <c r="H355" s="30"/>
      <c r="I355" s="30"/>
      <c r="J355" s="30"/>
      <c r="K355" s="30"/>
      <c r="L355" s="30"/>
      <c r="M355" s="30"/>
      <c r="N355" s="30"/>
      <c r="O355" s="30"/>
      <c r="P355" s="30"/>
      <c r="Q355" s="30"/>
      <c r="R355" s="30"/>
      <c r="S355" s="30"/>
    </row>
    <row r="356" spans="4:19" x14ac:dyDescent="0.35">
      <c r="D356" s="30"/>
      <c r="E356" s="30"/>
      <c r="F356" s="30"/>
      <c r="G356" s="30"/>
      <c r="H356" s="30"/>
      <c r="I356" s="30"/>
      <c r="J356" s="30"/>
      <c r="K356" s="30"/>
      <c r="L356" s="30"/>
      <c r="M356" s="30"/>
      <c r="N356" s="30"/>
      <c r="O356" s="30"/>
      <c r="P356" s="30"/>
      <c r="Q356" s="30"/>
      <c r="R356" s="30"/>
      <c r="S356" s="30"/>
    </row>
    <row r="357" spans="4:19" x14ac:dyDescent="0.35">
      <c r="D357" s="30"/>
      <c r="E357" s="30"/>
      <c r="F357" s="30"/>
      <c r="G357" s="30"/>
      <c r="H357" s="30"/>
      <c r="I357" s="30"/>
      <c r="J357" s="30"/>
      <c r="K357" s="30"/>
      <c r="L357" s="30"/>
      <c r="M357" s="30"/>
      <c r="N357" s="30"/>
      <c r="O357" s="30"/>
      <c r="P357" s="30"/>
      <c r="Q357" s="30"/>
      <c r="R357" s="30"/>
      <c r="S357" s="30"/>
    </row>
    <row r="358" spans="4:19" x14ac:dyDescent="0.35">
      <c r="D358" s="30"/>
      <c r="E358" s="30"/>
      <c r="F358" s="30"/>
      <c r="G358" s="30"/>
      <c r="H358" s="30"/>
      <c r="I358" s="30"/>
      <c r="J358" s="30"/>
      <c r="K358" s="30"/>
      <c r="L358" s="30"/>
      <c r="M358" s="30"/>
      <c r="N358" s="30"/>
      <c r="O358" s="30"/>
      <c r="P358" s="30"/>
      <c r="Q358" s="30"/>
      <c r="R358" s="30"/>
      <c r="S358" s="30"/>
    </row>
    <row r="359" spans="4:19" x14ac:dyDescent="0.35">
      <c r="D359" s="30"/>
      <c r="E359" s="30"/>
      <c r="F359" s="30"/>
      <c r="G359" s="30"/>
      <c r="H359" s="30"/>
      <c r="I359" s="30"/>
      <c r="J359" s="30"/>
      <c r="K359" s="30"/>
      <c r="L359" s="30"/>
      <c r="M359" s="30"/>
      <c r="N359" s="30"/>
      <c r="O359" s="30"/>
      <c r="P359" s="30"/>
      <c r="Q359" s="30"/>
      <c r="R359" s="30"/>
      <c r="S359" s="30"/>
    </row>
    <row r="360" spans="4:19" x14ac:dyDescent="0.35">
      <c r="D360" s="30"/>
      <c r="E360" s="30"/>
      <c r="F360" s="30"/>
      <c r="G360" s="30"/>
      <c r="H360" s="30"/>
      <c r="I360" s="30"/>
      <c r="J360" s="30"/>
      <c r="K360" s="30"/>
      <c r="L360" s="30"/>
      <c r="M360" s="30"/>
      <c r="N360" s="30"/>
      <c r="O360" s="30"/>
      <c r="P360" s="30"/>
      <c r="Q360" s="30"/>
      <c r="R360" s="30"/>
      <c r="S360" s="30"/>
    </row>
    <row r="361" spans="4:19" x14ac:dyDescent="0.35">
      <c r="D361" s="30"/>
      <c r="E361" s="30"/>
      <c r="F361" s="30"/>
      <c r="G361" s="30"/>
      <c r="H361" s="30"/>
      <c r="I361" s="30"/>
      <c r="J361" s="30"/>
      <c r="K361" s="30"/>
      <c r="L361" s="30"/>
      <c r="M361" s="30"/>
      <c r="N361" s="30"/>
      <c r="O361" s="30"/>
      <c r="P361" s="30"/>
      <c r="Q361" s="30"/>
      <c r="R361" s="30"/>
      <c r="S361" s="30"/>
    </row>
    <row r="362" spans="4:19" x14ac:dyDescent="0.35">
      <c r="D362" s="30"/>
      <c r="E362" s="30"/>
      <c r="F362" s="30"/>
      <c r="G362" s="30"/>
      <c r="H362" s="30"/>
      <c r="I362" s="30"/>
      <c r="J362" s="30"/>
      <c r="K362" s="30"/>
      <c r="L362" s="30"/>
      <c r="M362" s="30"/>
      <c r="N362" s="30"/>
      <c r="O362" s="30"/>
      <c r="P362" s="30"/>
      <c r="Q362" s="30"/>
      <c r="R362" s="30"/>
      <c r="S362" s="30"/>
    </row>
    <row r="363" spans="4:19" x14ac:dyDescent="0.35">
      <c r="D363" s="30"/>
      <c r="E363" s="30"/>
      <c r="F363" s="30"/>
      <c r="G363" s="30"/>
      <c r="H363" s="30"/>
      <c r="I363" s="30"/>
      <c r="J363" s="30"/>
      <c r="K363" s="30"/>
      <c r="L363" s="30"/>
      <c r="M363" s="30"/>
      <c r="N363" s="30"/>
      <c r="O363" s="30"/>
      <c r="P363" s="30"/>
      <c r="Q363" s="30"/>
      <c r="R363" s="30"/>
      <c r="S363" s="30"/>
    </row>
    <row r="364" spans="4:19" x14ac:dyDescent="0.35">
      <c r="D364" s="30"/>
      <c r="E364" s="30"/>
      <c r="F364" s="30"/>
      <c r="G364" s="30"/>
      <c r="H364" s="30"/>
      <c r="I364" s="30"/>
      <c r="J364" s="30"/>
      <c r="K364" s="30"/>
      <c r="L364" s="30"/>
      <c r="M364" s="30"/>
      <c r="N364" s="30"/>
      <c r="O364" s="30"/>
      <c r="P364" s="30"/>
      <c r="Q364" s="30"/>
      <c r="R364" s="30"/>
      <c r="S364" s="30"/>
    </row>
    <row r="365" spans="4:19" x14ac:dyDescent="0.35">
      <c r="D365" s="30"/>
      <c r="E365" s="30"/>
      <c r="F365" s="30"/>
      <c r="G365" s="30"/>
      <c r="H365" s="30"/>
      <c r="I365" s="30"/>
      <c r="J365" s="30"/>
      <c r="K365" s="30"/>
      <c r="L365" s="30"/>
      <c r="M365" s="30"/>
      <c r="N365" s="30"/>
      <c r="O365" s="30"/>
      <c r="P365" s="30"/>
      <c r="Q365" s="30"/>
      <c r="R365" s="30"/>
      <c r="S365" s="30"/>
    </row>
    <row r="366" spans="4:19" x14ac:dyDescent="0.35">
      <c r="D366" s="30"/>
      <c r="E366" s="30"/>
      <c r="F366" s="30"/>
      <c r="G366" s="30"/>
      <c r="H366" s="30"/>
      <c r="I366" s="30"/>
      <c r="J366" s="30"/>
      <c r="K366" s="30"/>
      <c r="L366" s="30"/>
      <c r="M366" s="30"/>
      <c r="N366" s="30"/>
      <c r="O366" s="30"/>
      <c r="P366" s="30"/>
      <c r="Q366" s="30"/>
      <c r="R366" s="30"/>
      <c r="S366" s="30"/>
    </row>
    <row r="367" spans="4:19" x14ac:dyDescent="0.35">
      <c r="D367" s="30"/>
      <c r="E367" s="30"/>
      <c r="F367" s="30"/>
      <c r="G367" s="30"/>
      <c r="H367" s="30"/>
      <c r="I367" s="30"/>
      <c r="J367" s="30"/>
      <c r="K367" s="30"/>
      <c r="L367" s="30"/>
      <c r="M367" s="30"/>
      <c r="N367" s="30"/>
      <c r="O367" s="30"/>
      <c r="P367" s="30"/>
      <c r="Q367" s="30"/>
      <c r="R367" s="30"/>
      <c r="S367" s="30"/>
    </row>
    <row r="368" spans="4:19" x14ac:dyDescent="0.35">
      <c r="D368" s="30"/>
      <c r="E368" s="30"/>
      <c r="F368" s="30"/>
      <c r="G368" s="30"/>
      <c r="H368" s="30"/>
      <c r="I368" s="30"/>
      <c r="J368" s="30"/>
      <c r="K368" s="30"/>
      <c r="L368" s="30"/>
      <c r="M368" s="30"/>
      <c r="N368" s="30"/>
      <c r="O368" s="30"/>
      <c r="P368" s="30"/>
      <c r="Q368" s="30"/>
      <c r="R368" s="30"/>
      <c r="S368" s="30"/>
    </row>
    <row r="369" spans="4:19" x14ac:dyDescent="0.35">
      <c r="D369" s="30"/>
      <c r="E369" s="30"/>
      <c r="F369" s="30"/>
      <c r="G369" s="30"/>
      <c r="H369" s="30"/>
      <c r="I369" s="30"/>
      <c r="J369" s="30"/>
      <c r="K369" s="30"/>
      <c r="L369" s="30"/>
      <c r="M369" s="30"/>
      <c r="N369" s="30"/>
      <c r="O369" s="30"/>
      <c r="P369" s="30"/>
      <c r="Q369" s="30"/>
      <c r="R369" s="30"/>
      <c r="S369" s="30"/>
    </row>
    <row r="370" spans="4:19" x14ac:dyDescent="0.35">
      <c r="D370" s="30"/>
      <c r="E370" s="30"/>
      <c r="F370" s="30"/>
      <c r="G370" s="30"/>
      <c r="H370" s="30"/>
      <c r="I370" s="30"/>
      <c r="J370" s="30"/>
      <c r="K370" s="30"/>
      <c r="L370" s="30"/>
      <c r="M370" s="30"/>
      <c r="N370" s="30"/>
      <c r="O370" s="30"/>
      <c r="P370" s="30"/>
      <c r="Q370" s="30"/>
      <c r="R370" s="30"/>
      <c r="S370" s="30"/>
    </row>
    <row r="371" spans="4:19" x14ac:dyDescent="0.35">
      <c r="D371" s="30"/>
      <c r="E371" s="30"/>
      <c r="F371" s="30"/>
      <c r="G371" s="30"/>
      <c r="H371" s="30"/>
      <c r="I371" s="30"/>
      <c r="J371" s="30"/>
      <c r="K371" s="30"/>
      <c r="L371" s="30"/>
      <c r="M371" s="30"/>
      <c r="N371" s="30"/>
      <c r="O371" s="30"/>
      <c r="P371" s="30"/>
      <c r="Q371" s="30"/>
      <c r="R371" s="30"/>
      <c r="S371" s="30"/>
    </row>
    <row r="372" spans="4:19" x14ac:dyDescent="0.35">
      <c r="D372" s="30"/>
      <c r="E372" s="30"/>
      <c r="F372" s="30"/>
      <c r="G372" s="30"/>
      <c r="H372" s="30"/>
      <c r="I372" s="30"/>
      <c r="J372" s="30"/>
      <c r="K372" s="30"/>
      <c r="L372" s="30"/>
      <c r="M372" s="30"/>
      <c r="N372" s="30"/>
      <c r="O372" s="30"/>
      <c r="P372" s="30"/>
      <c r="Q372" s="30"/>
      <c r="R372" s="30"/>
      <c r="S372" s="30"/>
    </row>
    <row r="373" spans="4:19" x14ac:dyDescent="0.35">
      <c r="D373" s="30"/>
      <c r="E373" s="30"/>
      <c r="F373" s="30"/>
      <c r="G373" s="30"/>
      <c r="H373" s="30"/>
      <c r="I373" s="30"/>
      <c r="J373" s="30"/>
      <c r="K373" s="30"/>
      <c r="L373" s="30"/>
      <c r="M373" s="30"/>
      <c r="N373" s="30"/>
      <c r="O373" s="30"/>
      <c r="P373" s="30"/>
      <c r="Q373" s="30"/>
      <c r="R373" s="30"/>
      <c r="S373" s="30"/>
    </row>
    <row r="374" spans="4:19" x14ac:dyDescent="0.35">
      <c r="D374" s="30"/>
      <c r="E374" s="30"/>
      <c r="F374" s="30"/>
      <c r="G374" s="30"/>
      <c r="H374" s="30"/>
      <c r="I374" s="30"/>
      <c r="J374" s="30"/>
      <c r="K374" s="30"/>
      <c r="L374" s="30"/>
      <c r="M374" s="30"/>
      <c r="N374" s="30"/>
      <c r="O374" s="30"/>
      <c r="P374" s="30"/>
      <c r="Q374" s="30"/>
      <c r="R374" s="30"/>
      <c r="S374" s="30"/>
    </row>
    <row r="375" spans="4:19" x14ac:dyDescent="0.35">
      <c r="D375" s="30"/>
      <c r="E375" s="30"/>
      <c r="F375" s="30"/>
      <c r="G375" s="30"/>
      <c r="H375" s="30"/>
      <c r="I375" s="30"/>
      <c r="J375" s="30"/>
      <c r="K375" s="30"/>
      <c r="L375" s="30"/>
      <c r="M375" s="30"/>
      <c r="N375" s="30"/>
      <c r="O375" s="30"/>
      <c r="P375" s="30"/>
      <c r="Q375" s="30"/>
      <c r="R375" s="30"/>
      <c r="S375" s="30"/>
    </row>
    <row r="376" spans="4:19" x14ac:dyDescent="0.35">
      <c r="D376" s="30"/>
      <c r="E376" s="30"/>
      <c r="F376" s="30"/>
      <c r="G376" s="30"/>
      <c r="H376" s="30"/>
      <c r="I376" s="30"/>
      <c r="J376" s="30"/>
      <c r="K376" s="30"/>
      <c r="L376" s="30"/>
      <c r="M376" s="30"/>
      <c r="N376" s="30"/>
      <c r="O376" s="30"/>
      <c r="P376" s="30"/>
      <c r="Q376" s="30"/>
      <c r="R376" s="30"/>
      <c r="S376" s="30"/>
    </row>
    <row r="377" spans="4:19" x14ac:dyDescent="0.35">
      <c r="D377" s="30"/>
      <c r="E377" s="30"/>
      <c r="F377" s="30"/>
      <c r="G377" s="30"/>
      <c r="H377" s="30"/>
      <c r="I377" s="30"/>
      <c r="J377" s="30"/>
      <c r="K377" s="30"/>
      <c r="L377" s="30"/>
      <c r="M377" s="30"/>
      <c r="N377" s="30"/>
      <c r="O377" s="30"/>
      <c r="P377" s="30"/>
      <c r="Q377" s="30"/>
      <c r="R377" s="30"/>
      <c r="S377" s="30"/>
    </row>
    <row r="378" spans="4:19" x14ac:dyDescent="0.35">
      <c r="D378" s="30"/>
      <c r="E378" s="30"/>
      <c r="F378" s="30"/>
      <c r="G378" s="30"/>
      <c r="H378" s="30"/>
      <c r="I378" s="30"/>
      <c r="J378" s="30"/>
      <c r="K378" s="30"/>
      <c r="L378" s="30"/>
      <c r="M378" s="30"/>
      <c r="N378" s="30"/>
      <c r="O378" s="30"/>
      <c r="P378" s="30"/>
      <c r="Q378" s="30"/>
      <c r="R378" s="30"/>
      <c r="S378" s="30"/>
    </row>
    <row r="379" spans="4:19" x14ac:dyDescent="0.35">
      <c r="D379" s="30"/>
      <c r="E379" s="30"/>
      <c r="F379" s="30"/>
      <c r="G379" s="30"/>
      <c r="H379" s="30"/>
      <c r="I379" s="30"/>
      <c r="J379" s="30"/>
      <c r="K379" s="30"/>
      <c r="L379" s="30"/>
      <c r="M379" s="30"/>
      <c r="N379" s="30"/>
      <c r="O379" s="30"/>
      <c r="P379" s="30"/>
      <c r="Q379" s="30"/>
      <c r="R379" s="30"/>
      <c r="S379" s="30"/>
    </row>
    <row r="380" spans="4:19" x14ac:dyDescent="0.35">
      <c r="D380" s="30"/>
      <c r="E380" s="30"/>
      <c r="F380" s="30"/>
      <c r="G380" s="30"/>
      <c r="H380" s="30"/>
      <c r="I380" s="30"/>
      <c r="J380" s="30"/>
      <c r="K380" s="30"/>
      <c r="L380" s="30"/>
      <c r="M380" s="30"/>
      <c r="N380" s="30"/>
      <c r="O380" s="30"/>
      <c r="P380" s="30"/>
      <c r="Q380" s="30"/>
      <c r="R380" s="30"/>
      <c r="S380" s="30"/>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30D83-FC49-421A-9C7B-4BAA855C9BB0}">
  <sheetPr>
    <tabColor theme="3" tint="0.79998168889431442"/>
    <pageSetUpPr fitToPage="1"/>
  </sheetPr>
  <dimension ref="A1:AI108"/>
  <sheetViews>
    <sheetView zoomScale="60" zoomScaleNormal="60" zoomScaleSheetLayoutView="30" zoomScalePageLayoutView="30" workbookViewId="0">
      <selection activeCell="U116" sqref="U116"/>
    </sheetView>
  </sheetViews>
  <sheetFormatPr baseColWidth="10" defaultColWidth="11.42578125" defaultRowHeight="15.75" x14ac:dyDescent="0.35"/>
  <cols>
    <col min="1" max="1" width="97.42578125" style="18" customWidth="1"/>
    <col min="2" max="2" width="13.42578125" style="18" customWidth="1"/>
    <col min="3" max="3" width="9.140625" style="18" customWidth="1"/>
    <col min="4" max="19" width="13.28515625" style="18" customWidth="1"/>
    <col min="20" max="26" width="11.42578125" style="280"/>
    <col min="27" max="16384" width="11.42578125" style="18"/>
  </cols>
  <sheetData>
    <row r="1" spans="1:19" ht="16.5" customHeight="1" x14ac:dyDescent="0.35">
      <c r="A1" s="368" t="s">
        <v>5</v>
      </c>
      <c r="B1" s="368"/>
      <c r="C1" s="368"/>
      <c r="D1" s="17"/>
      <c r="E1" s="17"/>
      <c r="F1" s="17"/>
      <c r="G1" s="17"/>
      <c r="H1" s="17"/>
      <c r="I1" s="17"/>
      <c r="J1" s="17"/>
      <c r="K1" s="17"/>
      <c r="L1" s="17"/>
      <c r="M1" s="17"/>
      <c r="N1" s="17"/>
      <c r="O1" s="17"/>
      <c r="P1" s="17"/>
      <c r="Q1" s="17"/>
      <c r="R1" s="17"/>
      <c r="S1" s="17"/>
    </row>
    <row r="2" spans="1:19" ht="54.75" customHeight="1" x14ac:dyDescent="0.35">
      <c r="A2" s="369"/>
      <c r="B2" s="369"/>
      <c r="C2" s="369"/>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thickBot="1" x14ac:dyDescent="0.4">
      <c r="A3" s="370"/>
      <c r="B3" s="370"/>
      <c r="C3" s="370"/>
      <c r="D3" s="278"/>
      <c r="E3" s="278"/>
      <c r="F3" s="278"/>
      <c r="G3" s="278"/>
      <c r="H3" s="278"/>
      <c r="I3" s="278"/>
      <c r="J3" s="278"/>
      <c r="K3" s="278"/>
      <c r="L3" s="278"/>
      <c r="M3" s="278"/>
      <c r="N3" s="278"/>
      <c r="O3" s="278"/>
      <c r="P3" s="278"/>
      <c r="Q3" s="278"/>
      <c r="R3" s="278"/>
      <c r="S3" s="278"/>
    </row>
    <row r="4" spans="1:19" ht="16.5" customHeight="1" x14ac:dyDescent="0.35">
      <c r="A4" s="371" t="s">
        <v>140</v>
      </c>
      <c r="B4" s="371"/>
      <c r="C4" s="371"/>
      <c r="D4" s="279"/>
      <c r="E4" s="279"/>
      <c r="F4" s="279"/>
      <c r="G4" s="279"/>
      <c r="H4" s="279"/>
      <c r="I4" s="279"/>
      <c r="J4" s="279"/>
      <c r="K4" s="279"/>
      <c r="L4" s="279"/>
      <c r="M4" s="279"/>
      <c r="N4" s="279"/>
      <c r="O4" s="279"/>
      <c r="P4" s="279"/>
      <c r="Q4" s="279"/>
      <c r="R4" s="279"/>
      <c r="S4" s="279"/>
    </row>
    <row r="5" spans="1:19" ht="16.5" customHeight="1" x14ac:dyDescent="0.35">
      <c r="A5" s="372" t="s">
        <v>141</v>
      </c>
      <c r="B5" s="372"/>
      <c r="C5" s="372"/>
      <c r="D5" s="28">
        <f>D14+D26+D31+D50+D73+D88+D96+D100+D92</f>
        <v>272128.33483696647</v>
      </c>
      <c r="E5" s="28">
        <f t="shared" ref="E5:S5" si="0">E14+E26+E31+E50+E73+E88+E96+E100+E92</f>
        <v>258444.27733661371</v>
      </c>
      <c r="F5" s="28">
        <f t="shared" si="0"/>
        <v>207551.37732086983</v>
      </c>
      <c r="G5" s="28">
        <f t="shared" si="0"/>
        <v>154598.24163616711</v>
      </c>
      <c r="H5" s="28">
        <f t="shared" si="0"/>
        <v>152853.46212992855</v>
      </c>
      <c r="I5" s="28">
        <f t="shared" si="0"/>
        <v>131149.72084567373</v>
      </c>
      <c r="J5" s="28">
        <f t="shared" si="0"/>
        <v>150290.87920402785</v>
      </c>
      <c r="K5" s="28">
        <f t="shared" si="0"/>
        <v>243284.99844370974</v>
      </c>
      <c r="L5" s="28">
        <f t="shared" si="0"/>
        <v>169579.86731045242</v>
      </c>
      <c r="M5" s="28">
        <f t="shared" si="0"/>
        <v>119325.05744175726</v>
      </c>
      <c r="N5" s="28">
        <f t="shared" si="0"/>
        <v>156790.85326801933</v>
      </c>
      <c r="O5" s="28">
        <f t="shared" si="0"/>
        <v>207665.08162665824</v>
      </c>
      <c r="P5" s="28">
        <f t="shared" si="0"/>
        <v>204282.02265753219</v>
      </c>
      <c r="Q5" s="28">
        <f t="shared" si="0"/>
        <v>191037.93303580547</v>
      </c>
      <c r="R5" s="28">
        <f t="shared" si="0"/>
        <v>163884.31854489967</v>
      </c>
      <c r="S5" s="28">
        <f t="shared" si="0"/>
        <v>2782866.4256390817</v>
      </c>
    </row>
    <row r="6" spans="1:19" ht="16.5" customHeight="1" thickBot="1" x14ac:dyDescent="0.4">
      <c r="A6" s="373" t="s">
        <v>142</v>
      </c>
      <c r="B6" s="373"/>
      <c r="C6" s="373"/>
      <c r="D6" s="192">
        <f>SUM(D5:D5)</f>
        <v>272128.33483696647</v>
      </c>
      <c r="E6" s="192">
        <f t="shared" ref="E6:R6" si="1">SUM(E5:E5)</f>
        <v>258444.27733661371</v>
      </c>
      <c r="F6" s="192">
        <f t="shared" si="1"/>
        <v>207551.37732086983</v>
      </c>
      <c r="G6" s="192">
        <f t="shared" si="1"/>
        <v>154598.24163616711</v>
      </c>
      <c r="H6" s="192">
        <f t="shared" si="1"/>
        <v>152853.46212992855</v>
      </c>
      <c r="I6" s="192">
        <f t="shared" si="1"/>
        <v>131149.72084567373</v>
      </c>
      <c r="J6" s="192">
        <f t="shared" si="1"/>
        <v>150290.87920402785</v>
      </c>
      <c r="K6" s="192">
        <f t="shared" si="1"/>
        <v>243284.99844370974</v>
      </c>
      <c r="L6" s="192">
        <f t="shared" si="1"/>
        <v>169579.86731045242</v>
      </c>
      <c r="M6" s="192">
        <f t="shared" si="1"/>
        <v>119325.05744175726</v>
      </c>
      <c r="N6" s="192">
        <f t="shared" si="1"/>
        <v>156790.85326801933</v>
      </c>
      <c r="O6" s="192">
        <f t="shared" si="1"/>
        <v>207665.08162665824</v>
      </c>
      <c r="P6" s="192">
        <f t="shared" si="1"/>
        <v>204282.02265753219</v>
      </c>
      <c r="Q6" s="192">
        <f t="shared" si="1"/>
        <v>191037.93303580547</v>
      </c>
      <c r="R6" s="192">
        <f t="shared" si="1"/>
        <v>163884.31854489967</v>
      </c>
      <c r="S6" s="192">
        <f>SUM(S5:S5)</f>
        <v>2782866.4256390817</v>
      </c>
    </row>
    <row r="7" spans="1:19" ht="16.5" customHeight="1" thickBot="1" x14ac:dyDescent="0.4">
      <c r="A7" s="374"/>
      <c r="B7" s="374"/>
      <c r="C7" s="374"/>
      <c r="D7" s="71"/>
      <c r="E7" s="72"/>
      <c r="F7" s="72"/>
      <c r="G7" s="72"/>
      <c r="H7" s="71"/>
      <c r="I7" s="71"/>
      <c r="J7" s="71"/>
      <c r="K7" s="71"/>
      <c r="L7" s="71"/>
      <c r="M7" s="71"/>
      <c r="N7" s="71"/>
      <c r="O7" s="71"/>
      <c r="P7" s="71"/>
      <c r="Q7" s="71"/>
      <c r="R7" s="71"/>
      <c r="S7" s="71"/>
    </row>
    <row r="8" spans="1:19" ht="16.5" customHeight="1" x14ac:dyDescent="0.35">
      <c r="A8" s="375" t="str">
        <f>'Tabell 2.1 DOK32024'!A12</f>
        <v>FO1 Administrasjon og fellestjenester</v>
      </c>
      <c r="B8" s="375"/>
      <c r="C8" s="375"/>
      <c r="D8" s="156"/>
      <c r="E8" s="156"/>
      <c r="F8" s="156"/>
      <c r="G8" s="156"/>
      <c r="H8" s="156"/>
      <c r="I8" s="156"/>
      <c r="J8" s="156"/>
      <c r="K8" s="156"/>
      <c r="L8" s="156"/>
      <c r="M8" s="156"/>
      <c r="N8" s="156"/>
      <c r="O8" s="156"/>
      <c r="P8" s="156"/>
      <c r="Q8" s="156"/>
      <c r="R8" s="156"/>
      <c r="S8" s="156"/>
    </row>
    <row r="9" spans="1:19" ht="16.5" customHeight="1" x14ac:dyDescent="0.35">
      <c r="A9" s="149" t="s">
        <v>143</v>
      </c>
      <c r="B9" s="149"/>
      <c r="C9" s="149"/>
      <c r="D9" s="251">
        <v>2955</v>
      </c>
      <c r="E9" s="251">
        <v>2907</v>
      </c>
      <c r="F9" s="251">
        <v>2361</v>
      </c>
      <c r="G9" s="251">
        <v>2067</v>
      </c>
      <c r="H9" s="251">
        <v>584</v>
      </c>
      <c r="I9" s="251">
        <v>156</v>
      </c>
      <c r="J9" s="251">
        <v>301</v>
      </c>
      <c r="K9" s="251">
        <v>419</v>
      </c>
      <c r="L9" s="251">
        <v>280</v>
      </c>
      <c r="M9" s="251">
        <v>108</v>
      </c>
      <c r="N9" s="251">
        <v>237</v>
      </c>
      <c r="O9" s="251">
        <v>195</v>
      </c>
      <c r="P9" s="251">
        <v>219</v>
      </c>
      <c r="Q9" s="251">
        <v>235</v>
      </c>
      <c r="R9" s="251">
        <v>0</v>
      </c>
      <c r="S9" s="271">
        <f>SUM(D9:R9)</f>
        <v>13024</v>
      </c>
    </row>
    <row r="10" spans="1:19" ht="16.5" customHeight="1" x14ac:dyDescent="0.35">
      <c r="A10" s="149" t="s">
        <v>425</v>
      </c>
      <c r="B10" s="149"/>
      <c r="C10" s="149"/>
      <c r="D10" s="251">
        <v>0</v>
      </c>
      <c r="E10" s="251">
        <v>0</v>
      </c>
      <c r="F10" s="251">
        <v>0</v>
      </c>
      <c r="G10" s="251">
        <v>0</v>
      </c>
      <c r="H10" s="251">
        <v>0</v>
      </c>
      <c r="I10" s="251">
        <v>0</v>
      </c>
      <c r="J10" s="251">
        <v>150</v>
      </c>
      <c r="K10" s="251">
        <v>0</v>
      </c>
      <c r="L10" s="251">
        <v>0</v>
      </c>
      <c r="M10" s="251">
        <v>0</v>
      </c>
      <c r="N10" s="251">
        <v>0</v>
      </c>
      <c r="O10" s="251">
        <v>0</v>
      </c>
      <c r="P10" s="251">
        <v>0</v>
      </c>
      <c r="Q10" s="251">
        <v>0</v>
      </c>
      <c r="R10" s="251">
        <v>0</v>
      </c>
      <c r="S10" s="271">
        <f t="shared" ref="S10" si="2">SUM(D10:R10)</f>
        <v>150</v>
      </c>
    </row>
    <row r="11" spans="1:19" ht="16.5" customHeight="1" x14ac:dyDescent="0.35">
      <c r="A11" s="149" t="s">
        <v>145</v>
      </c>
      <c r="B11" s="149"/>
      <c r="C11" s="149"/>
      <c r="D11" s="251">
        <v>0</v>
      </c>
      <c r="E11" s="251">
        <v>0</v>
      </c>
      <c r="F11" s="251">
        <v>0</v>
      </c>
      <c r="G11" s="251">
        <v>0</v>
      </c>
      <c r="H11" s="251">
        <v>0</v>
      </c>
      <c r="I11" s="251">
        <v>0</v>
      </c>
      <c r="J11" s="251">
        <v>0</v>
      </c>
      <c r="K11" s="251">
        <v>0</v>
      </c>
      <c r="L11" s="251">
        <v>0</v>
      </c>
      <c r="M11" s="251">
        <v>2580</v>
      </c>
      <c r="N11" s="251">
        <v>0</v>
      </c>
      <c r="O11" s="251">
        <v>0</v>
      </c>
      <c r="P11" s="251">
        <v>0</v>
      </c>
      <c r="Q11" s="251">
        <v>0</v>
      </c>
      <c r="R11" s="251">
        <v>0</v>
      </c>
      <c r="S11" s="271">
        <f>SUM(D11:R11)</f>
        <v>2580</v>
      </c>
    </row>
    <row r="12" spans="1:19" ht="16.5" customHeight="1" x14ac:dyDescent="0.35">
      <c r="A12" s="149" t="s">
        <v>146</v>
      </c>
      <c r="B12" s="149"/>
      <c r="C12" s="149"/>
      <c r="D12" s="251">
        <v>0</v>
      </c>
      <c r="E12" s="251">
        <v>0</v>
      </c>
      <c r="F12" s="251">
        <v>0</v>
      </c>
      <c r="G12" s="251">
        <v>0</v>
      </c>
      <c r="H12" s="251">
        <v>0</v>
      </c>
      <c r="I12" s="251">
        <v>0</v>
      </c>
      <c r="J12" s="251">
        <v>0</v>
      </c>
      <c r="K12" s="251">
        <v>0</v>
      </c>
      <c r="L12" s="251">
        <v>0</v>
      </c>
      <c r="M12" s="251">
        <v>0</v>
      </c>
      <c r="N12" s="251">
        <v>0</v>
      </c>
      <c r="O12" s="251">
        <v>0</v>
      </c>
      <c r="P12" s="251">
        <v>0</v>
      </c>
      <c r="Q12" s="251">
        <v>0</v>
      </c>
      <c r="R12" s="251">
        <v>-2000</v>
      </c>
      <c r="S12" s="271">
        <f>SUM(D12:R12)</f>
        <v>-2000</v>
      </c>
    </row>
    <row r="13" spans="1:19" ht="16.5" customHeight="1" x14ac:dyDescent="0.35">
      <c r="A13" s="253" t="s">
        <v>426</v>
      </c>
      <c r="B13" s="253"/>
      <c r="C13" s="253"/>
      <c r="D13" s="251">
        <v>530</v>
      </c>
      <c r="E13" s="251">
        <v>530</v>
      </c>
      <c r="F13" s="251">
        <v>530</v>
      </c>
      <c r="G13" s="251">
        <v>530</v>
      </c>
      <c r="H13" s="251">
        <v>530</v>
      </c>
      <c r="I13" s="251">
        <v>530</v>
      </c>
      <c r="J13" s="251">
        <v>530</v>
      </c>
      <c r="K13" s="251">
        <v>530</v>
      </c>
      <c r="L13" s="251">
        <v>530</v>
      </c>
      <c r="M13" s="251">
        <v>530</v>
      </c>
      <c r="N13" s="251">
        <v>530</v>
      </c>
      <c r="O13" s="251">
        <v>530</v>
      </c>
      <c r="P13" s="251">
        <v>530</v>
      </c>
      <c r="Q13" s="251">
        <v>530</v>
      </c>
      <c r="R13" s="251">
        <v>530</v>
      </c>
      <c r="S13" s="251">
        <f>SUM(D13:R13)</f>
        <v>7950</v>
      </c>
    </row>
    <row r="14" spans="1:19" ht="16.5" customHeight="1" thickBot="1" x14ac:dyDescent="0.4">
      <c r="A14" s="376" t="s">
        <v>113</v>
      </c>
      <c r="B14" s="376"/>
      <c r="C14" s="376"/>
      <c r="D14" s="193">
        <f t="shared" ref="D14:R14" si="3">SUM(D9:D13)</f>
        <v>3485</v>
      </c>
      <c r="E14" s="193">
        <f t="shared" si="3"/>
        <v>3437</v>
      </c>
      <c r="F14" s="193">
        <f t="shared" si="3"/>
        <v>2891</v>
      </c>
      <c r="G14" s="193">
        <f t="shared" si="3"/>
        <v>2597</v>
      </c>
      <c r="H14" s="193">
        <f t="shared" si="3"/>
        <v>1114</v>
      </c>
      <c r="I14" s="193">
        <f t="shared" si="3"/>
        <v>686</v>
      </c>
      <c r="J14" s="193">
        <f t="shared" si="3"/>
        <v>981</v>
      </c>
      <c r="K14" s="193">
        <f t="shared" si="3"/>
        <v>949</v>
      </c>
      <c r="L14" s="193">
        <f t="shared" si="3"/>
        <v>810</v>
      </c>
      <c r="M14" s="193">
        <f t="shared" si="3"/>
        <v>3218</v>
      </c>
      <c r="N14" s="193">
        <f t="shared" si="3"/>
        <v>767</v>
      </c>
      <c r="O14" s="193">
        <f t="shared" si="3"/>
        <v>725</v>
      </c>
      <c r="P14" s="193">
        <f t="shared" si="3"/>
        <v>749</v>
      </c>
      <c r="Q14" s="193">
        <f t="shared" si="3"/>
        <v>765</v>
      </c>
      <c r="R14" s="193">
        <f t="shared" si="3"/>
        <v>-1470</v>
      </c>
      <c r="S14" s="193">
        <f>SUM(S9:S13)</f>
        <v>21704</v>
      </c>
    </row>
    <row r="15" spans="1:19" ht="16.5" customHeight="1" thickBot="1" x14ac:dyDescent="0.4">
      <c r="A15" s="356"/>
      <c r="B15" s="356"/>
      <c r="C15" s="356"/>
      <c r="D15" s="28"/>
      <c r="E15" s="28"/>
      <c r="F15" s="28"/>
      <c r="G15" s="28"/>
      <c r="H15" s="28"/>
      <c r="I15" s="28"/>
      <c r="J15" s="28"/>
      <c r="K15" s="28"/>
      <c r="L15" s="28"/>
      <c r="M15" s="28"/>
      <c r="N15" s="28"/>
      <c r="O15" s="28"/>
      <c r="P15" s="28"/>
      <c r="Q15" s="28"/>
      <c r="R15" s="28"/>
      <c r="S15" s="28"/>
    </row>
    <row r="16" spans="1:19" ht="16.5" customHeight="1" x14ac:dyDescent="0.35">
      <c r="A16" s="366" t="str">
        <f>'Tabell 2.1 DOK32024'!A18</f>
        <v>FO2A Barnehager</v>
      </c>
      <c r="B16" s="366"/>
      <c r="C16" s="366"/>
      <c r="D16" s="196"/>
      <c r="E16" s="196"/>
      <c r="F16" s="196"/>
      <c r="G16" s="196"/>
      <c r="H16" s="196"/>
      <c r="I16" s="196"/>
      <c r="J16" s="196"/>
      <c r="K16" s="196"/>
      <c r="L16" s="196"/>
      <c r="M16" s="196"/>
      <c r="N16" s="196"/>
      <c r="O16" s="196"/>
      <c r="P16" s="196"/>
      <c r="Q16" s="196"/>
      <c r="R16" s="196"/>
      <c r="S16" s="196"/>
    </row>
    <row r="17" spans="1:19" ht="16.5" customHeight="1" x14ac:dyDescent="0.35">
      <c r="A17" s="149" t="s">
        <v>147</v>
      </c>
      <c r="B17" s="149"/>
      <c r="C17" s="149"/>
      <c r="D17" s="251">
        <v>0</v>
      </c>
      <c r="E17" s="251">
        <v>0</v>
      </c>
      <c r="F17" s="251">
        <v>0</v>
      </c>
      <c r="G17" s="251">
        <v>0</v>
      </c>
      <c r="H17" s="251">
        <v>0</v>
      </c>
      <c r="I17" s="251">
        <v>0</v>
      </c>
      <c r="J17" s="251">
        <v>0</v>
      </c>
      <c r="K17" s="251">
        <v>46165.292750000001</v>
      </c>
      <c r="L17" s="251">
        <v>0</v>
      </c>
      <c r="M17" s="251">
        <v>0</v>
      </c>
      <c r="N17" s="251">
        <v>0</v>
      </c>
      <c r="O17" s="251">
        <v>0</v>
      </c>
      <c r="P17" s="251">
        <v>0</v>
      </c>
      <c r="Q17" s="251">
        <v>0</v>
      </c>
      <c r="R17" s="251">
        <v>0</v>
      </c>
      <c r="S17" s="251">
        <f>SUM(D17:R17)</f>
        <v>46165.292750000001</v>
      </c>
    </row>
    <row r="18" spans="1:19" ht="16.5" customHeight="1" x14ac:dyDescent="0.35">
      <c r="A18" s="253" t="s">
        <v>148</v>
      </c>
      <c r="B18" s="253"/>
      <c r="C18" s="253"/>
      <c r="D18" s="251">
        <v>0</v>
      </c>
      <c r="E18" s="251">
        <v>1222.3745000000001</v>
      </c>
      <c r="F18" s="251">
        <v>0</v>
      </c>
      <c r="G18" s="251">
        <v>0</v>
      </c>
      <c r="H18" s="251">
        <v>0</v>
      </c>
      <c r="I18" s="251">
        <v>0</v>
      </c>
      <c r="J18" s="251">
        <v>0</v>
      </c>
      <c r="K18" s="251">
        <v>0</v>
      </c>
      <c r="L18" s="251">
        <v>0</v>
      </c>
      <c r="M18" s="251">
        <v>0</v>
      </c>
      <c r="N18" s="251">
        <v>0</v>
      </c>
      <c r="O18" s="251">
        <v>0</v>
      </c>
      <c r="P18" s="251">
        <v>0</v>
      </c>
      <c r="Q18" s="251">
        <v>0</v>
      </c>
      <c r="R18" s="251">
        <v>0</v>
      </c>
      <c r="S18" s="251">
        <f t="shared" ref="S18:S24" si="4">SUM(D18:R18)</f>
        <v>1222.3745000000001</v>
      </c>
    </row>
    <row r="19" spans="1:19" ht="16.5" customHeight="1" x14ac:dyDescent="0.35">
      <c r="A19" s="253" t="s">
        <v>149</v>
      </c>
      <c r="B19" s="253"/>
      <c r="C19" s="253"/>
      <c r="D19" s="251">
        <v>0</v>
      </c>
      <c r="E19" s="251">
        <v>1067.3467500000002</v>
      </c>
      <c r="F19" s="251">
        <v>0</v>
      </c>
      <c r="G19" s="251">
        <v>0</v>
      </c>
      <c r="H19" s="251">
        <v>0</v>
      </c>
      <c r="I19" s="251">
        <v>0</v>
      </c>
      <c r="J19" s="251">
        <v>0</v>
      </c>
      <c r="K19" s="251">
        <v>0</v>
      </c>
      <c r="L19" s="251">
        <v>0</v>
      </c>
      <c r="M19" s="251">
        <v>0</v>
      </c>
      <c r="N19" s="251">
        <v>0</v>
      </c>
      <c r="O19" s="251">
        <v>0</v>
      </c>
      <c r="P19" s="251">
        <v>0</v>
      </c>
      <c r="Q19" s="251">
        <v>0</v>
      </c>
      <c r="R19" s="251">
        <v>0</v>
      </c>
      <c r="S19" s="251">
        <f t="shared" si="4"/>
        <v>1067.3467500000002</v>
      </c>
    </row>
    <row r="20" spans="1:19" ht="16.5" customHeight="1" x14ac:dyDescent="0.35">
      <c r="A20" s="253" t="s">
        <v>427</v>
      </c>
      <c r="B20" s="253"/>
      <c r="C20" s="253"/>
      <c r="D20" s="251">
        <v>68221.061506081096</v>
      </c>
      <c r="E20" s="251">
        <v>69579.511093976354</v>
      </c>
      <c r="F20" s="251">
        <v>65003.206917599644</v>
      </c>
      <c r="G20" s="251">
        <v>29672.983183030716</v>
      </c>
      <c r="H20" s="251">
        <v>19549.34009632378</v>
      </c>
      <c r="I20" s="251">
        <v>37482.952507495931</v>
      </c>
      <c r="J20" s="251">
        <v>38023.822357676909</v>
      </c>
      <c r="K20" s="251">
        <v>52745.794303013296</v>
      </c>
      <c r="L20" s="251">
        <v>35553.201024889917</v>
      </c>
      <c r="M20" s="251">
        <v>26513.806065996225</v>
      </c>
      <c r="N20" s="251">
        <v>31636.625329733619</v>
      </c>
      <c r="O20" s="251">
        <v>38941.210192124796</v>
      </c>
      <c r="P20" s="251">
        <v>55357.307851653342</v>
      </c>
      <c r="Q20" s="251">
        <v>45226.800197889745</v>
      </c>
      <c r="R20" s="251">
        <v>25515.938101297939</v>
      </c>
      <c r="S20" s="251">
        <f t="shared" si="4"/>
        <v>639023.56072878337</v>
      </c>
    </row>
    <row r="21" spans="1:19" ht="16.5" customHeight="1" x14ac:dyDescent="0.35">
      <c r="A21" s="253" t="s">
        <v>428</v>
      </c>
      <c r="B21" s="253"/>
      <c r="C21" s="253"/>
      <c r="D21" s="251">
        <v>17611</v>
      </c>
      <c r="E21" s="251">
        <v>13967</v>
      </c>
      <c r="F21" s="251">
        <v>18671</v>
      </c>
      <c r="G21" s="251">
        <v>14628</v>
      </c>
      <c r="H21" s="251">
        <v>14519</v>
      </c>
      <c r="I21" s="251">
        <v>12285</v>
      </c>
      <c r="J21" s="251">
        <v>28679</v>
      </c>
      <c r="K21" s="251">
        <v>26825</v>
      </c>
      <c r="L21" s="251">
        <v>13807</v>
      </c>
      <c r="M21" s="251">
        <v>2798</v>
      </c>
      <c r="N21" s="251">
        <v>2258</v>
      </c>
      <c r="O21" s="251">
        <v>19218</v>
      </c>
      <c r="P21" s="251">
        <v>9752</v>
      </c>
      <c r="Q21" s="251">
        <v>18375</v>
      </c>
      <c r="R21" s="251">
        <v>11221</v>
      </c>
      <c r="S21" s="251">
        <f t="shared" si="4"/>
        <v>224614</v>
      </c>
    </row>
    <row r="22" spans="1:19" ht="16.5" customHeight="1" x14ac:dyDescent="0.35">
      <c r="A22" s="253" t="s">
        <v>429</v>
      </c>
      <c r="B22" s="253"/>
      <c r="C22" s="253"/>
      <c r="D22" s="251">
        <f>'Tabell 5.1-5.2 DOK32024'!D14</f>
        <v>4609</v>
      </c>
      <c r="E22" s="251">
        <f>'Tabell 5.1-5.2 DOK32024'!E14</f>
        <v>1676</v>
      </c>
      <c r="F22" s="251">
        <f>'Tabell 5.1-5.2 DOK32024'!F14</f>
        <v>5028</v>
      </c>
      <c r="G22" s="251">
        <f>'Tabell 5.1-5.2 DOK32024'!G14</f>
        <v>0</v>
      </c>
      <c r="H22" s="251">
        <f>'Tabell 5.1-5.2 DOK32024'!H14</f>
        <v>5866</v>
      </c>
      <c r="I22" s="251">
        <f>'Tabell 5.1-5.2 DOK32024'!I14</f>
        <v>10684.5</v>
      </c>
      <c r="J22" s="251">
        <f>'Tabell 5.1-5.2 DOK32024'!J14</f>
        <v>12989</v>
      </c>
      <c r="K22" s="251">
        <f>'Tabell 5.1-5.2 DOK32024'!K14</f>
        <v>13399.5</v>
      </c>
      <c r="L22" s="251">
        <f>'Tabell 5.1-5.2 DOK32024'!L14</f>
        <v>16760</v>
      </c>
      <c r="M22" s="251">
        <f>'Tabell 5.1-5.2 DOK32024'!M14</f>
        <v>4190</v>
      </c>
      <c r="N22" s="251">
        <f>'Tabell 5.1-5.2 DOK32024'!N14</f>
        <v>0</v>
      </c>
      <c r="O22" s="251">
        <f>'Tabell 5.1-5.2 DOK32024'!O14</f>
        <v>2620</v>
      </c>
      <c r="P22" s="251">
        <f>'Tabell 5.1-5.2 DOK32024'!P14</f>
        <v>10913.5</v>
      </c>
      <c r="Q22" s="251">
        <f>'Tabell 5.1-5.2 DOK32024'!Q14</f>
        <v>23684.5</v>
      </c>
      <c r="R22" s="251">
        <f>'Tabell 5.1-5.2 DOK32024'!R14</f>
        <v>3257</v>
      </c>
      <c r="S22" s="251">
        <f t="shared" si="4"/>
        <v>115677</v>
      </c>
    </row>
    <row r="23" spans="1:19" ht="16.5" customHeight="1" x14ac:dyDescent="0.35">
      <c r="A23" s="253" t="s">
        <v>430</v>
      </c>
      <c r="B23" s="253"/>
      <c r="C23" s="253"/>
      <c r="D23" s="251">
        <v>-720.02419052626055</v>
      </c>
      <c r="E23" s="251">
        <v>-537.27939227754371</v>
      </c>
      <c r="F23" s="251">
        <v>-602.48587053154438</v>
      </c>
      <c r="G23" s="251">
        <v>-725.35621646339018</v>
      </c>
      <c r="H23" s="251">
        <v>-655.47649577395646</v>
      </c>
      <c r="I23" s="251">
        <v>-510.3128967544622</v>
      </c>
      <c r="J23" s="251">
        <v>-1049.3592249140393</v>
      </c>
      <c r="K23" s="251">
        <v>-1249.184403355745</v>
      </c>
      <c r="L23" s="251">
        <v>-462.86739621838188</v>
      </c>
      <c r="M23" s="251">
        <v>-69.46893839411554</v>
      </c>
      <c r="N23" s="251">
        <v>-104.65932067678439</v>
      </c>
      <c r="O23" s="251">
        <v>-657.42230664651652</v>
      </c>
      <c r="P23" s="251">
        <v>-413.38882871680153</v>
      </c>
      <c r="Q23" s="251">
        <v>-677.00257390223419</v>
      </c>
      <c r="R23" s="251">
        <v>-465.71194484822314</v>
      </c>
      <c r="S23" s="251">
        <f t="shared" si="4"/>
        <v>-8900</v>
      </c>
    </row>
    <row r="24" spans="1:19" ht="16.5" customHeight="1" x14ac:dyDescent="0.35">
      <c r="A24" s="253" t="s">
        <v>431</v>
      </c>
      <c r="B24" s="253"/>
      <c r="C24" s="253"/>
      <c r="D24" s="251">
        <v>2147.1544310448021</v>
      </c>
      <c r="E24" s="251">
        <v>2266.2663943471025</v>
      </c>
      <c r="F24" s="251">
        <v>1683.3102672381324</v>
      </c>
      <c r="G24" s="251">
        <v>872.62014275195133</v>
      </c>
      <c r="H24" s="251">
        <v>1020.1180122868693</v>
      </c>
      <c r="I24" s="251">
        <v>1306.4536443704831</v>
      </c>
      <c r="J24" s="251">
        <v>1298.3298645928794</v>
      </c>
      <c r="K24" s="251">
        <v>1475.7358631731111</v>
      </c>
      <c r="L24" s="251">
        <v>1339.4666873049066</v>
      </c>
      <c r="M24" s="251">
        <v>1158.4194476269465</v>
      </c>
      <c r="N24" s="251">
        <v>1283.0603134769178</v>
      </c>
      <c r="O24" s="251">
        <v>1523.4453232456588</v>
      </c>
      <c r="P24" s="251">
        <v>2125.5357122385767</v>
      </c>
      <c r="Q24" s="251">
        <v>1895.5380985544027</v>
      </c>
      <c r="R24" s="251">
        <v>1262.5457977472602</v>
      </c>
      <c r="S24" s="251">
        <f t="shared" si="4"/>
        <v>22658</v>
      </c>
    </row>
    <row r="25" spans="1:19" ht="16.5" customHeight="1" x14ac:dyDescent="0.35">
      <c r="A25" s="253" t="s">
        <v>153</v>
      </c>
      <c r="B25" s="253"/>
      <c r="C25" s="253"/>
      <c r="D25" s="251">
        <f>'Tabell 5.1-5.2 DOK32024'!D27</f>
        <v>38530.957560234732</v>
      </c>
      <c r="E25" s="251">
        <f>'Tabell 5.1-5.2 DOK32024'!E27</f>
        <v>30521.475251337193</v>
      </c>
      <c r="F25" s="251">
        <f>'Tabell 5.1-5.2 DOK32024'!F27</f>
        <v>18521.966328150229</v>
      </c>
      <c r="G25" s="251">
        <f>'Tabell 5.1-5.2 DOK32024'!G27</f>
        <v>12059.162259618966</v>
      </c>
      <c r="H25" s="251">
        <f>'Tabell 5.1-5.2 DOK32024'!H27</f>
        <v>15058.665512096224</v>
      </c>
      <c r="I25" s="251">
        <f>'Tabell 5.1-5.2 DOK32024'!I27</f>
        <v>10127.69019342317</v>
      </c>
      <c r="J25" s="251">
        <f>'Tabell 5.1-5.2 DOK32024'!J27</f>
        <v>19445.572718124244</v>
      </c>
      <c r="K25" s="251">
        <f>'Tabell 5.1-5.2 DOK32024'!K27</f>
        <v>20456.713640091799</v>
      </c>
      <c r="L25" s="251">
        <f>'Tabell 5.1-5.2 DOK32024'!L27</f>
        <v>29458.823955884938</v>
      </c>
      <c r="M25" s="251">
        <f>'Tabell 5.1-5.2 DOK32024'!M27</f>
        <v>23118.958273665034</v>
      </c>
      <c r="N25" s="251">
        <f>'Tabell 5.1-5.2 DOK32024'!N27</f>
        <v>37770.032829578173</v>
      </c>
      <c r="O25" s="251">
        <f>'Tabell 5.1-5.2 DOK32024'!O27</f>
        <v>45897.862120010133</v>
      </c>
      <c r="P25" s="251">
        <f>'Tabell 5.1-5.2 DOK32024'!P27</f>
        <v>25785.997367416643</v>
      </c>
      <c r="Q25" s="251">
        <f>'Tabell 5.1-5.2 DOK32024'!Q27</f>
        <v>20791.753401765058</v>
      </c>
      <c r="R25" s="251">
        <f>'Tabell 5.1-5.2 DOK32024'!R27</f>
        <v>37945.102588603419</v>
      </c>
      <c r="S25" s="251">
        <f>'Tabell 5.1-5.2 DOK32024'!S27</f>
        <v>385490.734</v>
      </c>
    </row>
    <row r="26" spans="1:19" ht="16.5" customHeight="1" thickBot="1" x14ac:dyDescent="0.4">
      <c r="A26" s="367" t="s">
        <v>113</v>
      </c>
      <c r="B26" s="367"/>
      <c r="C26" s="367"/>
      <c r="D26" s="197">
        <f>SUM(D17:D25)</f>
        <v>130399.14930683437</v>
      </c>
      <c r="E26" s="197">
        <f t="shared" ref="E26:S26" si="5">SUM(E17:E25)</f>
        <v>119762.6945973831</v>
      </c>
      <c r="F26" s="197">
        <f t="shared" si="5"/>
        <v>108304.99764245647</v>
      </c>
      <c r="G26" s="197">
        <f t="shared" si="5"/>
        <v>56507.409368938243</v>
      </c>
      <c r="H26" s="197">
        <f t="shared" si="5"/>
        <v>55357.647124932919</v>
      </c>
      <c r="I26" s="197">
        <f t="shared" si="5"/>
        <v>71376.28344853512</v>
      </c>
      <c r="J26" s="197">
        <f t="shared" si="5"/>
        <v>99386.365715479988</v>
      </c>
      <c r="K26" s="197">
        <f t="shared" si="5"/>
        <v>159818.85215292245</v>
      </c>
      <c r="L26" s="197">
        <f t="shared" si="5"/>
        <v>96455.624271861394</v>
      </c>
      <c r="M26" s="197">
        <f t="shared" si="5"/>
        <v>57709.714848894087</v>
      </c>
      <c r="N26" s="197">
        <f t="shared" si="5"/>
        <v>72843.059152111935</v>
      </c>
      <c r="O26" s="197">
        <f t="shared" si="5"/>
        <v>107543.09532873407</v>
      </c>
      <c r="P26" s="197">
        <f t="shared" si="5"/>
        <v>103520.95210259175</v>
      </c>
      <c r="Q26" s="197">
        <f t="shared" si="5"/>
        <v>109296.58912430696</v>
      </c>
      <c r="R26" s="197">
        <f t="shared" si="5"/>
        <v>78735.874542800389</v>
      </c>
      <c r="S26" s="197">
        <f t="shared" si="5"/>
        <v>1427018.3087287834</v>
      </c>
    </row>
    <row r="27" spans="1:19" ht="16.5" customHeight="1" thickBot="1" x14ac:dyDescent="0.4">
      <c r="A27" s="356"/>
      <c r="B27" s="356"/>
      <c r="C27" s="356"/>
      <c r="D27" s="28"/>
      <c r="E27" s="28"/>
      <c r="F27" s="28"/>
      <c r="G27" s="28"/>
      <c r="H27" s="28"/>
      <c r="I27" s="28"/>
      <c r="J27" s="28"/>
      <c r="K27" s="28"/>
      <c r="L27" s="28"/>
      <c r="M27" s="28"/>
      <c r="N27" s="28"/>
      <c r="O27" s="28"/>
      <c r="P27" s="28"/>
      <c r="Q27" s="28"/>
      <c r="R27" s="28"/>
      <c r="S27" s="28"/>
    </row>
    <row r="28" spans="1:19" ht="16.5" customHeight="1" x14ac:dyDescent="0.35">
      <c r="A28" s="364" t="str">
        <f>'Tabell 2.1 DOK32024'!A24</f>
        <v xml:space="preserve">FO2B  Barnevern </v>
      </c>
      <c r="B28" s="364"/>
      <c r="C28" s="364"/>
      <c r="D28" s="169"/>
      <c r="E28" s="169"/>
      <c r="F28" s="169"/>
      <c r="G28" s="169"/>
      <c r="H28" s="169"/>
      <c r="I28" s="169"/>
      <c r="J28" s="169"/>
      <c r="K28" s="169"/>
      <c r="L28" s="169"/>
      <c r="M28" s="169"/>
      <c r="N28" s="169"/>
      <c r="O28" s="169"/>
      <c r="P28" s="169"/>
      <c r="Q28" s="169"/>
      <c r="R28" s="169"/>
      <c r="S28" s="169"/>
    </row>
    <row r="29" spans="1:19" ht="16.5" customHeight="1" x14ac:dyDescent="0.35">
      <c r="A29" s="365" t="s">
        <v>154</v>
      </c>
      <c r="B29" s="365"/>
      <c r="C29" s="365"/>
      <c r="D29" s="251">
        <v>905.93591335500003</v>
      </c>
      <c r="E29" s="251">
        <v>0</v>
      </c>
      <c r="F29" s="251">
        <v>0</v>
      </c>
      <c r="G29" s="251">
        <v>2716.6947966825001</v>
      </c>
      <c r="H29" s="28">
        <v>0</v>
      </c>
      <c r="I29" s="28">
        <v>0</v>
      </c>
      <c r="J29" s="28">
        <v>0</v>
      </c>
      <c r="K29" s="28">
        <v>0</v>
      </c>
      <c r="L29" s="28">
        <v>0</v>
      </c>
      <c r="M29" s="28">
        <v>0</v>
      </c>
      <c r="N29" s="28">
        <v>0</v>
      </c>
      <c r="O29" s="28">
        <v>0</v>
      </c>
      <c r="P29" s="28">
        <v>0</v>
      </c>
      <c r="Q29" s="28">
        <v>0</v>
      </c>
      <c r="R29" s="28">
        <v>0</v>
      </c>
      <c r="S29" s="28">
        <f>SUM(D29:R29)</f>
        <v>3622.6307100375002</v>
      </c>
    </row>
    <row r="30" spans="1:19" ht="16.5" customHeight="1" x14ac:dyDescent="0.35">
      <c r="A30" s="363" t="s">
        <v>155</v>
      </c>
      <c r="B30" s="363"/>
      <c r="C30" s="363"/>
      <c r="D30" s="251">
        <v>0</v>
      </c>
      <c r="E30" s="251">
        <v>0</v>
      </c>
      <c r="F30" s="251">
        <v>0</v>
      </c>
      <c r="G30" s="251">
        <v>2391.7153289925</v>
      </c>
      <c r="H30" s="28">
        <v>0</v>
      </c>
      <c r="I30" s="28">
        <v>0</v>
      </c>
      <c r="J30" s="28">
        <v>0</v>
      </c>
      <c r="K30" s="28">
        <v>0</v>
      </c>
      <c r="L30" s="28">
        <v>0</v>
      </c>
      <c r="M30" s="28">
        <v>0</v>
      </c>
      <c r="N30" s="28">
        <v>0</v>
      </c>
      <c r="O30" s="28">
        <v>0</v>
      </c>
      <c r="P30" s="28">
        <v>0</v>
      </c>
      <c r="Q30" s="28">
        <v>0</v>
      </c>
      <c r="R30" s="28">
        <v>0</v>
      </c>
      <c r="S30" s="28">
        <f t="shared" ref="S30" si="6">SUM(D30:R30)</f>
        <v>2391.7153289925</v>
      </c>
    </row>
    <row r="31" spans="1:19" ht="16.5" customHeight="1" thickBot="1" x14ac:dyDescent="0.4">
      <c r="A31" s="361" t="s">
        <v>113</v>
      </c>
      <c r="B31" s="361"/>
      <c r="C31" s="361"/>
      <c r="D31" s="201">
        <f t="shared" ref="D31:S31" si="7">SUM(D29:D30)</f>
        <v>905.93591335500003</v>
      </c>
      <c r="E31" s="201">
        <f t="shared" si="7"/>
        <v>0</v>
      </c>
      <c r="F31" s="201">
        <f t="shared" si="7"/>
        <v>0</v>
      </c>
      <c r="G31" s="201">
        <f t="shared" si="7"/>
        <v>5108.410125675</v>
      </c>
      <c r="H31" s="201">
        <f t="shared" si="7"/>
        <v>0</v>
      </c>
      <c r="I31" s="201">
        <f t="shared" si="7"/>
        <v>0</v>
      </c>
      <c r="J31" s="201">
        <f t="shared" si="7"/>
        <v>0</v>
      </c>
      <c r="K31" s="201">
        <f t="shared" si="7"/>
        <v>0</v>
      </c>
      <c r="L31" s="201">
        <f t="shared" si="7"/>
        <v>0</v>
      </c>
      <c r="M31" s="201">
        <f t="shared" si="7"/>
        <v>0</v>
      </c>
      <c r="N31" s="201">
        <f t="shared" si="7"/>
        <v>0</v>
      </c>
      <c r="O31" s="201">
        <f t="shared" si="7"/>
        <v>0</v>
      </c>
      <c r="P31" s="201">
        <f t="shared" si="7"/>
        <v>0</v>
      </c>
      <c r="Q31" s="201">
        <f t="shared" si="7"/>
        <v>0</v>
      </c>
      <c r="R31" s="201">
        <f t="shared" si="7"/>
        <v>0</v>
      </c>
      <c r="S31" s="201">
        <f t="shared" si="7"/>
        <v>6014.3460390300006</v>
      </c>
    </row>
    <row r="32" spans="1:19" ht="16.5" customHeight="1" thickBot="1" x14ac:dyDescent="0.4">
      <c r="A32" s="356"/>
      <c r="B32" s="356"/>
      <c r="C32" s="356"/>
      <c r="D32" s="73"/>
      <c r="E32" s="73"/>
      <c r="F32" s="73"/>
      <c r="G32" s="73"/>
      <c r="H32" s="73"/>
      <c r="I32" s="73"/>
      <c r="J32" s="73"/>
      <c r="K32" s="73"/>
      <c r="L32" s="73"/>
      <c r="M32" s="73"/>
      <c r="N32" s="73"/>
      <c r="O32" s="73"/>
      <c r="P32" s="73"/>
      <c r="Q32" s="73"/>
      <c r="R32" s="73"/>
      <c r="S32" s="73"/>
    </row>
    <row r="33" spans="1:26" ht="16.5" customHeight="1" x14ac:dyDescent="0.35">
      <c r="A33" s="364" t="str">
        <f>'Tabell 2.1 DOK32024'!A30</f>
        <v>FO2C Aktivitetstilbud for barn og unge, helsestasjon og skolehelsetjeneste</v>
      </c>
      <c r="B33" s="364"/>
      <c r="C33" s="364"/>
      <c r="D33" s="169"/>
      <c r="E33" s="169"/>
      <c r="F33" s="169"/>
      <c r="G33" s="169"/>
      <c r="H33" s="169"/>
      <c r="I33" s="169"/>
      <c r="J33" s="169"/>
      <c r="K33" s="169"/>
      <c r="L33" s="169"/>
      <c r="M33" s="169"/>
      <c r="N33" s="169"/>
      <c r="O33" s="169"/>
      <c r="P33" s="169"/>
      <c r="Q33" s="169"/>
      <c r="R33" s="169"/>
      <c r="S33" s="169"/>
    </row>
    <row r="34" spans="1:26" ht="16.5" customHeight="1" x14ac:dyDescent="0.35">
      <c r="A34" s="253" t="s">
        <v>156</v>
      </c>
      <c r="B34" s="253"/>
      <c r="C34" s="253"/>
      <c r="D34" s="251">
        <v>1054.9799082706809</v>
      </c>
      <c r="E34" s="251">
        <v>694.71955916013144</v>
      </c>
      <c r="F34" s="251">
        <v>455.34232453893071</v>
      </c>
      <c r="G34" s="251">
        <v>0</v>
      </c>
      <c r="H34" s="251">
        <v>0</v>
      </c>
      <c r="I34" s="251">
        <v>0</v>
      </c>
      <c r="J34" s="251">
        <v>0</v>
      </c>
      <c r="K34" s="251">
        <v>0</v>
      </c>
      <c r="L34" s="251">
        <v>0</v>
      </c>
      <c r="M34" s="251">
        <v>527.96775300683998</v>
      </c>
      <c r="N34" s="251">
        <v>1021.5339872657228</v>
      </c>
      <c r="O34" s="251">
        <v>1093.2038179906333</v>
      </c>
      <c r="P34" s="251">
        <v>0</v>
      </c>
      <c r="Q34" s="251">
        <v>0</v>
      </c>
      <c r="R34" s="251">
        <v>1151.0174814420609</v>
      </c>
      <c r="S34" s="251">
        <f t="shared" ref="S34:S49" si="8">SUM(D34:R34)</f>
        <v>5998.7648316750001</v>
      </c>
    </row>
    <row r="35" spans="1:26" ht="16.5" customHeight="1" x14ac:dyDescent="0.35">
      <c r="A35" s="253" t="s">
        <v>158</v>
      </c>
      <c r="B35" s="253"/>
      <c r="C35" s="253"/>
      <c r="D35" s="251">
        <v>1831.0657441084077</v>
      </c>
      <c r="E35" s="251">
        <v>1322.5184333441882</v>
      </c>
      <c r="F35" s="251">
        <v>1091.3531730205937</v>
      </c>
      <c r="G35" s="251">
        <v>537.29446072414521</v>
      </c>
      <c r="H35" s="251">
        <v>713.27089609876975</v>
      </c>
      <c r="I35" s="251">
        <v>430.37482771877478</v>
      </c>
      <c r="J35" s="251">
        <v>605.57091320548898</v>
      </c>
      <c r="K35" s="251">
        <v>672.15029176438429</v>
      </c>
      <c r="L35" s="251">
        <v>1118.5123055114157</v>
      </c>
      <c r="M35" s="251">
        <v>1147.5744502341709</v>
      </c>
      <c r="N35" s="251">
        <v>1649.5126129125588</v>
      </c>
      <c r="O35" s="251">
        <v>2052.2941957762268</v>
      </c>
      <c r="P35" s="251">
        <v>1086.7454145296208</v>
      </c>
      <c r="Q35" s="251">
        <v>727.01674357353704</v>
      </c>
      <c r="R35" s="251">
        <v>1810.34207707107</v>
      </c>
      <c r="S35" s="251">
        <f t="shared" si="8"/>
        <v>16795.596539593356</v>
      </c>
    </row>
    <row r="36" spans="1:26" ht="16.5" customHeight="1" x14ac:dyDescent="0.35">
      <c r="A36" s="253" t="s">
        <v>432</v>
      </c>
      <c r="B36" s="253"/>
      <c r="C36" s="253"/>
      <c r="D36" s="251">
        <v>1176.951237088638</v>
      </c>
      <c r="E36" s="251">
        <v>1829.2654335815519</v>
      </c>
      <c r="F36" s="251">
        <v>901.86500120105688</v>
      </c>
      <c r="G36" s="251">
        <v>1309.2711986548161</v>
      </c>
      <c r="H36" s="251">
        <v>1710.8738890223397</v>
      </c>
      <c r="I36" s="251">
        <v>1004.0067259188086</v>
      </c>
      <c r="J36" s="251">
        <v>2659.1669469132839</v>
      </c>
      <c r="K36" s="251">
        <v>1984.7994234926734</v>
      </c>
      <c r="L36" s="251">
        <v>1154.8979101609416</v>
      </c>
      <c r="M36" s="251">
        <v>1095.7021378813356</v>
      </c>
      <c r="N36" s="251">
        <v>1684.1777564256545</v>
      </c>
      <c r="O36" s="251">
        <v>1016.7744415085275</v>
      </c>
      <c r="P36" s="251">
        <v>2523.3648810953641</v>
      </c>
      <c r="Q36" s="251">
        <v>2401.4912322844102</v>
      </c>
      <c r="R36" s="251">
        <v>1707.3917847705982</v>
      </c>
      <c r="S36" s="251">
        <f t="shared" si="8"/>
        <v>24160.000000000004</v>
      </c>
    </row>
    <row r="37" spans="1:26" ht="16.5" customHeight="1" x14ac:dyDescent="0.35">
      <c r="A37" s="253" t="s">
        <v>159</v>
      </c>
      <c r="B37" s="253"/>
      <c r="C37" s="253"/>
      <c r="D37" s="251">
        <v>4185.7521833035962</v>
      </c>
      <c r="E37" s="251">
        <v>3174.0165273734624</v>
      </c>
      <c r="F37" s="251">
        <v>0</v>
      </c>
      <c r="G37" s="251">
        <v>4659.4219175509434</v>
      </c>
      <c r="H37" s="251">
        <v>4796.8004507465484</v>
      </c>
      <c r="I37" s="251">
        <v>1363.7681472438728</v>
      </c>
      <c r="J37" s="251">
        <v>827.13325194853974</v>
      </c>
      <c r="K37" s="251">
        <v>3046.655178890037</v>
      </c>
      <c r="L37" s="251">
        <v>3093.8790496760257</v>
      </c>
      <c r="M37" s="251">
        <v>0</v>
      </c>
      <c r="N37" s="251">
        <v>958.7876795943281</v>
      </c>
      <c r="O37" s="251">
        <v>1253.5791154098974</v>
      </c>
      <c r="P37" s="251">
        <v>613.91032021786077</v>
      </c>
      <c r="Q37" s="251">
        <v>1754.438351018875</v>
      </c>
      <c r="R37" s="251">
        <v>749.85782702601193</v>
      </c>
      <c r="S37" s="251">
        <f t="shared" si="8"/>
        <v>30478</v>
      </c>
    </row>
    <row r="38" spans="1:26" ht="16.5" customHeight="1" x14ac:dyDescent="0.35">
      <c r="A38" s="253" t="s">
        <v>433</v>
      </c>
      <c r="B38" s="253"/>
      <c r="C38" s="253"/>
      <c r="D38" s="251">
        <v>1857.9245000000001</v>
      </c>
      <c r="E38" s="251">
        <v>0</v>
      </c>
      <c r="F38" s="251">
        <v>0</v>
      </c>
      <c r="G38" s="251">
        <v>0</v>
      </c>
      <c r="H38" s="251">
        <v>0</v>
      </c>
      <c r="I38" s="251">
        <v>0</v>
      </c>
      <c r="J38" s="251">
        <v>0</v>
      </c>
      <c r="K38" s="251">
        <v>0</v>
      </c>
      <c r="L38" s="251">
        <v>0</v>
      </c>
      <c r="M38" s="251">
        <v>0</v>
      </c>
      <c r="N38" s="251">
        <v>0</v>
      </c>
      <c r="O38" s="251">
        <v>0</v>
      </c>
      <c r="P38" s="251">
        <v>0</v>
      </c>
      <c r="Q38" s="251">
        <v>0</v>
      </c>
      <c r="R38" s="251">
        <v>0</v>
      </c>
      <c r="S38" s="251">
        <f t="shared" si="8"/>
        <v>1857.9245000000001</v>
      </c>
    </row>
    <row r="39" spans="1:26" ht="16.5" customHeight="1" x14ac:dyDescent="0.35">
      <c r="A39" s="253" t="s">
        <v>160</v>
      </c>
      <c r="B39" s="253"/>
      <c r="C39" s="253"/>
      <c r="D39" s="251">
        <v>0</v>
      </c>
      <c r="E39" s="251">
        <f>5549.41075+1300</f>
        <v>6849.41075</v>
      </c>
      <c r="F39" s="251">
        <v>0</v>
      </c>
      <c r="G39" s="251">
        <v>0</v>
      </c>
      <c r="H39" s="251">
        <v>0</v>
      </c>
      <c r="I39" s="251">
        <v>0</v>
      </c>
      <c r="J39" s="251">
        <v>0</v>
      </c>
      <c r="K39" s="251">
        <v>0</v>
      </c>
      <c r="L39" s="251">
        <v>0</v>
      </c>
      <c r="M39" s="251">
        <v>0</v>
      </c>
      <c r="N39" s="251">
        <v>0</v>
      </c>
      <c r="O39" s="251">
        <v>0</v>
      </c>
      <c r="P39" s="251">
        <v>0</v>
      </c>
      <c r="Q39" s="251">
        <v>0</v>
      </c>
      <c r="R39" s="251">
        <v>0</v>
      </c>
      <c r="S39" s="251">
        <f t="shared" si="8"/>
        <v>6849.41075</v>
      </c>
    </row>
    <row r="40" spans="1:26" ht="16.5" customHeight="1" x14ac:dyDescent="0.35">
      <c r="A40" s="253" t="s">
        <v>161</v>
      </c>
      <c r="B40" s="253"/>
      <c r="C40" s="253"/>
      <c r="D40" s="251">
        <v>0</v>
      </c>
      <c r="E40" s="251">
        <v>0</v>
      </c>
      <c r="F40" s="251">
        <v>0</v>
      </c>
      <c r="G40" s="251">
        <v>0</v>
      </c>
      <c r="H40" s="251">
        <v>2225.48425</v>
      </c>
      <c r="I40" s="251">
        <v>0</v>
      </c>
      <c r="J40" s="251">
        <v>0</v>
      </c>
      <c r="K40" s="251">
        <v>0</v>
      </c>
      <c r="L40" s="251">
        <v>0</v>
      </c>
      <c r="M40" s="251">
        <v>0</v>
      </c>
      <c r="N40" s="251">
        <v>0</v>
      </c>
      <c r="O40" s="251">
        <v>0</v>
      </c>
      <c r="P40" s="251">
        <v>0</v>
      </c>
      <c r="Q40" s="251">
        <v>0</v>
      </c>
      <c r="R40" s="251">
        <v>0</v>
      </c>
      <c r="S40" s="251">
        <f t="shared" si="8"/>
        <v>2225.48425</v>
      </c>
    </row>
    <row r="41" spans="1:26" ht="16.5" customHeight="1" x14ac:dyDescent="0.35">
      <c r="A41" s="332" t="s">
        <v>434</v>
      </c>
      <c r="B41" s="253"/>
      <c r="C41" s="253"/>
      <c r="D41" s="251">
        <f>$S41*'Tabell 3.1 DOK32024'!D50/100</f>
        <v>831.49016130513814</v>
      </c>
      <c r="E41" s="251">
        <f>$S41*'Tabell 3.1 DOK32024'!E50/100</f>
        <v>748.18556497073189</v>
      </c>
      <c r="F41" s="251">
        <f>$S41*'Tabell 3.1 DOK32024'!F50/100</f>
        <v>567.18070809950802</v>
      </c>
      <c r="G41" s="251">
        <f>$S41*'Tabell 3.1 DOK32024'!G50/100</f>
        <v>370.03683063835012</v>
      </c>
      <c r="H41" s="251">
        <f>$S41*'Tabell 3.1 DOK32024'!H50/100</f>
        <v>529.63794649861393</v>
      </c>
      <c r="I41" s="251">
        <f>$S41*'Tabell 3.1 DOK32024'!I50/100</f>
        <v>471.41149938110959</v>
      </c>
      <c r="J41" s="251">
        <f>$S41*'Tabell 3.1 DOK32024'!J50/100</f>
        <v>770.08457709865468</v>
      </c>
      <c r="K41" s="251">
        <f>$S41*'Tabell 3.1 DOK32024'!K50/100</f>
        <v>744.65715116505044</v>
      </c>
      <c r="L41" s="251">
        <f>$S41*'Tabell 3.1 DOK32024'!L50/100</f>
        <v>609.50685488434453</v>
      </c>
      <c r="M41" s="251">
        <f>$S41*'Tabell 3.1 DOK32024'!M50/100</f>
        <v>449.39786813558106</v>
      </c>
      <c r="N41" s="251">
        <f>$S41*'Tabell 3.1 DOK32024'!N50/100</f>
        <v>602.40418812993676</v>
      </c>
      <c r="O41" s="251">
        <f>$S41*'Tabell 3.1 DOK32024'!O50/100</f>
        <v>821.91796064605035</v>
      </c>
      <c r="P41" s="251">
        <f>$S41*'Tabell 3.1 DOK32024'!P50/100</f>
        <v>769.22738893935662</v>
      </c>
      <c r="Q41" s="251">
        <f>$S41*'Tabell 3.1 DOK32024'!Q50/100</f>
        <v>751.55666331355349</v>
      </c>
      <c r="R41" s="251">
        <f>$S41*'Tabell 3.1 DOK32024'!R50/100</f>
        <v>734.30463679402033</v>
      </c>
      <c r="S41" s="251">
        <v>9771</v>
      </c>
      <c r="U41" s="281"/>
      <c r="W41" s="282"/>
      <c r="X41" s="282"/>
      <c r="Y41" s="282"/>
      <c r="Z41" s="282"/>
    </row>
    <row r="42" spans="1:26" ht="16.5" customHeight="1" x14ac:dyDescent="0.35">
      <c r="A42" s="253" t="s">
        <v>162</v>
      </c>
      <c r="B42" s="253"/>
      <c r="C42" s="253"/>
      <c r="D42" s="251">
        <v>5720</v>
      </c>
      <c r="E42" s="251">
        <v>3813</v>
      </c>
      <c r="F42" s="251">
        <v>2860</v>
      </c>
      <c r="G42" s="251">
        <v>953</v>
      </c>
      <c r="H42" s="251">
        <v>1589</v>
      </c>
      <c r="I42" s="251">
        <v>636</v>
      </c>
      <c r="J42" s="251">
        <v>1271</v>
      </c>
      <c r="K42" s="251">
        <v>1271</v>
      </c>
      <c r="L42" s="251">
        <v>3178</v>
      </c>
      <c r="M42" s="251">
        <v>3813</v>
      </c>
      <c r="N42" s="251">
        <v>4767</v>
      </c>
      <c r="O42" s="251">
        <v>5720</v>
      </c>
      <c r="P42" s="251">
        <v>3178</v>
      </c>
      <c r="Q42" s="251">
        <v>1588</v>
      </c>
      <c r="R42" s="251">
        <v>5720</v>
      </c>
      <c r="S42" s="251">
        <f t="shared" si="8"/>
        <v>46077</v>
      </c>
      <c r="U42" s="281"/>
      <c r="W42" s="282"/>
      <c r="X42" s="282"/>
      <c r="Y42" s="282"/>
      <c r="Z42" s="282"/>
    </row>
    <row r="43" spans="1:26" ht="16.5" customHeight="1" x14ac:dyDescent="0.35">
      <c r="A43" s="253" t="s">
        <v>163</v>
      </c>
      <c r="B43" s="253"/>
      <c r="C43" s="253"/>
      <c r="D43" s="251">
        <v>635</v>
      </c>
      <c r="E43" s="251">
        <v>635</v>
      </c>
      <c r="F43" s="251">
        <v>635</v>
      </c>
      <c r="G43" s="251">
        <v>635</v>
      </c>
      <c r="H43" s="251">
        <v>635</v>
      </c>
      <c r="I43" s="251">
        <v>635</v>
      </c>
      <c r="J43" s="251">
        <v>635</v>
      </c>
      <c r="K43" s="251">
        <v>635</v>
      </c>
      <c r="L43" s="251">
        <v>635</v>
      </c>
      <c r="M43" s="251">
        <v>635</v>
      </c>
      <c r="N43" s="251">
        <v>635</v>
      </c>
      <c r="O43" s="251">
        <v>635</v>
      </c>
      <c r="P43" s="251">
        <v>635</v>
      </c>
      <c r="Q43" s="251">
        <v>635</v>
      </c>
      <c r="R43" s="251">
        <v>635</v>
      </c>
      <c r="S43" s="251">
        <f t="shared" si="8"/>
        <v>9525</v>
      </c>
    </row>
    <row r="44" spans="1:26" ht="16.5" customHeight="1" x14ac:dyDescent="0.35">
      <c r="A44" s="253" t="s">
        <v>164</v>
      </c>
      <c r="B44" s="253"/>
      <c r="C44" s="253"/>
      <c r="D44" s="251">
        <v>7470</v>
      </c>
      <c r="E44" s="251">
        <v>0</v>
      </c>
      <c r="F44" s="251">
        <v>0</v>
      </c>
      <c r="G44" s="251">
        <v>0</v>
      </c>
      <c r="H44" s="251">
        <v>0</v>
      </c>
      <c r="I44" s="251">
        <v>0</v>
      </c>
      <c r="J44" s="251">
        <v>0</v>
      </c>
      <c r="K44" s="251">
        <v>0</v>
      </c>
      <c r="L44" s="251">
        <v>0</v>
      </c>
      <c r="M44" s="251">
        <v>0</v>
      </c>
      <c r="N44" s="251">
        <v>0</v>
      </c>
      <c r="O44" s="251">
        <v>0</v>
      </c>
      <c r="P44" s="251">
        <v>0</v>
      </c>
      <c r="Q44" s="251">
        <v>0</v>
      </c>
      <c r="R44" s="251">
        <v>0</v>
      </c>
      <c r="S44" s="251">
        <f t="shared" si="8"/>
        <v>7470</v>
      </c>
    </row>
    <row r="45" spans="1:26" ht="16.5" customHeight="1" x14ac:dyDescent="0.35">
      <c r="A45" s="253" t="s">
        <v>165</v>
      </c>
      <c r="B45" s="253"/>
      <c r="C45" s="253"/>
      <c r="D45" s="251">
        <v>0</v>
      </c>
      <c r="E45" s="251">
        <v>0</v>
      </c>
      <c r="F45" s="251">
        <v>1380</v>
      </c>
      <c r="G45" s="251">
        <v>0</v>
      </c>
      <c r="H45" s="251">
        <v>0</v>
      </c>
      <c r="I45" s="251">
        <v>0</v>
      </c>
      <c r="J45" s="251">
        <v>0</v>
      </c>
      <c r="K45" s="251">
        <v>0</v>
      </c>
      <c r="L45" s="251">
        <v>0</v>
      </c>
      <c r="M45" s="251">
        <v>0</v>
      </c>
      <c r="N45" s="251">
        <v>0</v>
      </c>
      <c r="O45" s="251">
        <v>0</v>
      </c>
      <c r="P45" s="251">
        <v>0</v>
      </c>
      <c r="Q45" s="251">
        <v>0</v>
      </c>
      <c r="R45" s="251">
        <v>0</v>
      </c>
      <c r="S45" s="251">
        <f t="shared" si="8"/>
        <v>1380</v>
      </c>
    </row>
    <row r="46" spans="1:26" ht="16.5" customHeight="1" x14ac:dyDescent="0.35">
      <c r="A46" s="253" t="s">
        <v>166</v>
      </c>
      <c r="B46" s="253"/>
      <c r="C46" s="253"/>
      <c r="D46" s="251">
        <v>0</v>
      </c>
      <c r="E46" s="251">
        <v>0</v>
      </c>
      <c r="F46" s="251">
        <v>0</v>
      </c>
      <c r="G46" s="251">
        <v>0</v>
      </c>
      <c r="H46" s="251">
        <v>0</v>
      </c>
      <c r="I46" s="251">
        <v>0</v>
      </c>
      <c r="J46" s="251">
        <v>0</v>
      </c>
      <c r="K46" s="251">
        <v>0</v>
      </c>
      <c r="L46" s="251">
        <v>0</v>
      </c>
      <c r="M46" s="251">
        <v>0</v>
      </c>
      <c r="N46" s="251">
        <v>5060</v>
      </c>
      <c r="O46" s="251">
        <v>0</v>
      </c>
      <c r="P46" s="251">
        <v>0</v>
      </c>
      <c r="Q46" s="251">
        <v>0</v>
      </c>
      <c r="R46" s="251">
        <v>0</v>
      </c>
      <c r="S46" s="251">
        <f t="shared" si="8"/>
        <v>5060</v>
      </c>
    </row>
    <row r="47" spans="1:26" ht="16.5" customHeight="1" x14ac:dyDescent="0.35">
      <c r="A47" s="253" t="s">
        <v>167</v>
      </c>
      <c r="B47" s="253"/>
      <c r="C47" s="253"/>
      <c r="D47" s="251">
        <v>0</v>
      </c>
      <c r="E47" s="251">
        <v>0</v>
      </c>
      <c r="F47" s="251">
        <v>0</v>
      </c>
      <c r="G47" s="251">
        <v>0</v>
      </c>
      <c r="H47" s="251">
        <v>0</v>
      </c>
      <c r="I47" s="251">
        <v>0</v>
      </c>
      <c r="J47" s="251">
        <v>0</v>
      </c>
      <c r="K47" s="251">
        <v>0</v>
      </c>
      <c r="L47" s="251">
        <v>0</v>
      </c>
      <c r="M47" s="251">
        <v>0</v>
      </c>
      <c r="N47" s="251">
        <v>0</v>
      </c>
      <c r="O47" s="251">
        <v>0</v>
      </c>
      <c r="P47" s="251">
        <v>0</v>
      </c>
      <c r="Q47" s="251">
        <v>0</v>
      </c>
      <c r="R47" s="251">
        <v>4025</v>
      </c>
      <c r="S47" s="251">
        <f t="shared" si="8"/>
        <v>4025</v>
      </c>
    </row>
    <row r="48" spans="1:26" ht="16.5" customHeight="1" x14ac:dyDescent="0.35">
      <c r="A48" s="253" t="s">
        <v>435</v>
      </c>
      <c r="B48" s="253"/>
      <c r="C48" s="253"/>
      <c r="D48" s="251">
        <v>0</v>
      </c>
      <c r="E48" s="251">
        <v>0</v>
      </c>
      <c r="F48" s="251">
        <v>0</v>
      </c>
      <c r="G48" s="251">
        <v>0</v>
      </c>
      <c r="H48" s="251">
        <v>0</v>
      </c>
      <c r="I48" s="251">
        <v>0</v>
      </c>
      <c r="J48" s="251">
        <v>0</v>
      </c>
      <c r="K48" s="251">
        <v>275</v>
      </c>
      <c r="L48" s="251">
        <v>0</v>
      </c>
      <c r="M48" s="251">
        <v>0</v>
      </c>
      <c r="N48" s="251">
        <v>0</v>
      </c>
      <c r="O48" s="251">
        <v>0</v>
      </c>
      <c r="P48" s="251">
        <v>0</v>
      </c>
      <c r="Q48" s="251">
        <v>0</v>
      </c>
      <c r="R48" s="251">
        <v>0</v>
      </c>
      <c r="S48" s="251">
        <f t="shared" si="8"/>
        <v>275</v>
      </c>
    </row>
    <row r="49" spans="1:19" ht="16.5" customHeight="1" x14ac:dyDescent="0.35">
      <c r="A49" s="253" t="s">
        <v>169</v>
      </c>
      <c r="B49" s="295"/>
      <c r="C49" s="295"/>
      <c r="D49" s="251">
        <v>0</v>
      </c>
      <c r="E49" s="251">
        <v>1000</v>
      </c>
      <c r="F49" s="251">
        <v>0</v>
      </c>
      <c r="G49" s="251">
        <v>0</v>
      </c>
      <c r="H49" s="251">
        <v>0</v>
      </c>
      <c r="I49" s="251">
        <v>0</v>
      </c>
      <c r="J49" s="251">
        <v>0</v>
      </c>
      <c r="K49" s="251">
        <v>0</v>
      </c>
      <c r="L49" s="251">
        <v>0</v>
      </c>
      <c r="M49" s="251">
        <v>0</v>
      </c>
      <c r="N49" s="251">
        <v>0</v>
      </c>
      <c r="O49" s="251">
        <v>0</v>
      </c>
      <c r="P49" s="251">
        <v>0</v>
      </c>
      <c r="Q49" s="251">
        <v>0</v>
      </c>
      <c r="R49" s="251">
        <v>0</v>
      </c>
      <c r="S49" s="251">
        <f t="shared" si="8"/>
        <v>1000</v>
      </c>
    </row>
    <row r="50" spans="1:19" ht="16.5" customHeight="1" thickBot="1" x14ac:dyDescent="0.4">
      <c r="A50" s="361" t="s">
        <v>113</v>
      </c>
      <c r="B50" s="361"/>
      <c r="C50" s="361"/>
      <c r="D50" s="201">
        <f t="shared" ref="D50:S50" si="9">SUM(D34:D49)</f>
        <v>24763.163734076465</v>
      </c>
      <c r="E50" s="201">
        <f t="shared" si="9"/>
        <v>20066.116268430065</v>
      </c>
      <c r="F50" s="201">
        <f t="shared" si="9"/>
        <v>7890.7412068600897</v>
      </c>
      <c r="G50" s="201">
        <f t="shared" si="9"/>
        <v>8464.0244075682549</v>
      </c>
      <c r="H50" s="201">
        <f t="shared" si="9"/>
        <v>12200.067432366272</v>
      </c>
      <c r="I50" s="201">
        <f t="shared" si="9"/>
        <v>4540.5612002625658</v>
      </c>
      <c r="J50" s="201">
        <f t="shared" si="9"/>
        <v>6767.9556891659668</v>
      </c>
      <c r="K50" s="201">
        <f t="shared" si="9"/>
        <v>8629.2620453121453</v>
      </c>
      <c r="L50" s="201">
        <f t="shared" si="9"/>
        <v>9789.7961202327278</v>
      </c>
      <c r="M50" s="201">
        <f t="shared" si="9"/>
        <v>7668.6422092579278</v>
      </c>
      <c r="N50" s="201">
        <f t="shared" si="9"/>
        <v>16378.416224328201</v>
      </c>
      <c r="O50" s="201">
        <f t="shared" si="9"/>
        <v>12592.769531331334</v>
      </c>
      <c r="P50" s="201">
        <f t="shared" si="9"/>
        <v>8806.2480047822028</v>
      </c>
      <c r="Q50" s="201">
        <f t="shared" si="9"/>
        <v>7857.5029901903754</v>
      </c>
      <c r="R50" s="201">
        <f t="shared" si="9"/>
        <v>16532.91380710376</v>
      </c>
      <c r="S50" s="201">
        <f t="shared" si="9"/>
        <v>172948.18087126833</v>
      </c>
    </row>
    <row r="51" spans="1:19" ht="16.5" customHeight="1" thickBot="1" x14ac:dyDescent="0.4">
      <c r="A51" s="356"/>
      <c r="B51" s="356"/>
      <c r="C51" s="356"/>
      <c r="D51" s="28"/>
      <c r="E51" s="28"/>
      <c r="F51" s="28"/>
      <c r="G51" s="28"/>
      <c r="H51" s="28"/>
      <c r="I51" s="28"/>
      <c r="J51" s="28"/>
      <c r="K51" s="28"/>
      <c r="L51" s="28"/>
      <c r="M51" s="28"/>
      <c r="N51" s="28"/>
      <c r="O51" s="28"/>
      <c r="P51" s="28"/>
      <c r="Q51" s="28"/>
      <c r="R51" s="28"/>
      <c r="S51" s="28"/>
    </row>
    <row r="52" spans="1:19" ht="16.5" customHeight="1" x14ac:dyDescent="0.35">
      <c r="A52" s="362" t="str">
        <f>'Tabell 2.1 DOK32024'!A36</f>
        <v>FO3 Helse og omsorg</v>
      </c>
      <c r="B52" s="362"/>
      <c r="C52" s="362"/>
      <c r="D52" s="202"/>
      <c r="E52" s="202"/>
      <c r="F52" s="202"/>
      <c r="G52" s="202"/>
      <c r="H52" s="202"/>
      <c r="I52" s="202"/>
      <c r="J52" s="202"/>
      <c r="K52" s="202"/>
      <c r="L52" s="202"/>
      <c r="M52" s="202"/>
      <c r="N52" s="202"/>
      <c r="O52" s="202"/>
      <c r="P52" s="202"/>
      <c r="Q52" s="202"/>
      <c r="R52" s="202"/>
      <c r="S52" s="202"/>
    </row>
    <row r="53" spans="1:19" ht="16.5" customHeight="1" x14ac:dyDescent="0.35">
      <c r="A53" s="253" t="s">
        <v>170</v>
      </c>
      <c r="B53" s="253"/>
      <c r="C53" s="253"/>
      <c r="D53" s="252">
        <v>0</v>
      </c>
      <c r="E53" s="252">
        <v>248</v>
      </c>
      <c r="F53" s="252">
        <v>0</v>
      </c>
      <c r="G53" s="252">
        <v>8727</v>
      </c>
      <c r="H53" s="252">
        <v>3653</v>
      </c>
      <c r="I53" s="252">
        <v>0</v>
      </c>
      <c r="J53" s="252">
        <v>106</v>
      </c>
      <c r="K53" s="252">
        <v>0</v>
      </c>
      <c r="L53" s="252">
        <v>1671</v>
      </c>
      <c r="M53" s="252">
        <v>0</v>
      </c>
      <c r="N53" s="252">
        <v>0</v>
      </c>
      <c r="O53" s="252">
        <v>437</v>
      </c>
      <c r="P53" s="252">
        <v>0</v>
      </c>
      <c r="Q53" s="252">
        <v>0</v>
      </c>
      <c r="R53" s="252">
        <v>0</v>
      </c>
      <c r="S53" s="252">
        <f>SUM(D53:R53)</f>
        <v>14842</v>
      </c>
    </row>
    <row r="54" spans="1:19" ht="16.5" customHeight="1" x14ac:dyDescent="0.35">
      <c r="A54" s="253" t="s">
        <v>171</v>
      </c>
      <c r="B54" s="253"/>
      <c r="C54" s="253"/>
      <c r="D54" s="252">
        <v>953</v>
      </c>
      <c r="E54" s="252">
        <v>1694</v>
      </c>
      <c r="F54" s="252">
        <v>1694</v>
      </c>
      <c r="G54" s="252">
        <f>953-106</f>
        <v>847</v>
      </c>
      <c r="H54" s="252">
        <f>900+106</f>
        <v>1006</v>
      </c>
      <c r="I54" s="252">
        <v>847</v>
      </c>
      <c r="J54" s="252">
        <v>1694</v>
      </c>
      <c r="K54" s="252">
        <v>1694</v>
      </c>
      <c r="L54" s="252">
        <v>847</v>
      </c>
      <c r="M54" s="252">
        <v>847</v>
      </c>
      <c r="N54" s="252">
        <v>847</v>
      </c>
      <c r="O54" s="252">
        <v>3388</v>
      </c>
      <c r="P54" s="252">
        <v>1747</v>
      </c>
      <c r="Q54" s="252">
        <v>847</v>
      </c>
      <c r="R54" s="252">
        <v>847</v>
      </c>
      <c r="S54" s="252">
        <f t="shared" ref="S54:S64" si="10">SUM(D54:R54)</f>
        <v>19799</v>
      </c>
    </row>
    <row r="55" spans="1:19" ht="16.5" customHeight="1" x14ac:dyDescent="0.35">
      <c r="A55" s="253" t="s">
        <v>172</v>
      </c>
      <c r="B55" s="253"/>
      <c r="C55" s="253"/>
      <c r="D55" s="252">
        <v>0</v>
      </c>
      <c r="E55" s="252">
        <v>0</v>
      </c>
      <c r="F55" s="252">
        <v>0</v>
      </c>
      <c r="G55" s="252">
        <v>0</v>
      </c>
      <c r="H55" s="252">
        <v>0</v>
      </c>
      <c r="I55" s="252">
        <v>0</v>
      </c>
      <c r="J55" s="252">
        <v>0</v>
      </c>
      <c r="K55" s="252">
        <v>540</v>
      </c>
      <c r="L55" s="252">
        <v>0</v>
      </c>
      <c r="M55" s="252">
        <v>0</v>
      </c>
      <c r="N55" s="252">
        <v>0</v>
      </c>
      <c r="O55" s="252">
        <v>1750</v>
      </c>
      <c r="P55" s="252">
        <v>0</v>
      </c>
      <c r="Q55" s="252">
        <v>0</v>
      </c>
      <c r="R55" s="252">
        <v>0</v>
      </c>
      <c r="S55" s="252">
        <f t="shared" si="10"/>
        <v>2290</v>
      </c>
    </row>
    <row r="56" spans="1:19" ht="16.5" customHeight="1" x14ac:dyDescent="0.35">
      <c r="A56" s="253" t="s">
        <v>173</v>
      </c>
      <c r="B56" s="253"/>
      <c r="C56" s="253"/>
      <c r="D56" s="252">
        <v>4750</v>
      </c>
      <c r="E56" s="252">
        <v>0</v>
      </c>
      <c r="F56" s="252">
        <v>0</v>
      </c>
      <c r="G56" s="252">
        <v>0</v>
      </c>
      <c r="H56" s="252">
        <v>0</v>
      </c>
      <c r="I56" s="252">
        <v>0</v>
      </c>
      <c r="J56" s="252">
        <v>0</v>
      </c>
      <c r="K56" s="252">
        <v>0</v>
      </c>
      <c r="L56" s="252">
        <v>0</v>
      </c>
      <c r="M56" s="252">
        <v>0</v>
      </c>
      <c r="N56" s="252">
        <v>0</v>
      </c>
      <c r="O56" s="252">
        <v>0</v>
      </c>
      <c r="P56" s="252">
        <v>0</v>
      </c>
      <c r="Q56" s="252">
        <v>0</v>
      </c>
      <c r="R56" s="252">
        <v>0</v>
      </c>
      <c r="S56" s="252">
        <f t="shared" si="10"/>
        <v>4750</v>
      </c>
    </row>
    <row r="57" spans="1:19" ht="16.5" customHeight="1" x14ac:dyDescent="0.35">
      <c r="A57" s="253" t="s">
        <v>436</v>
      </c>
      <c r="B57" s="253"/>
      <c r="C57" s="253"/>
      <c r="D57" s="252">
        <v>0</v>
      </c>
      <c r="E57" s="252">
        <v>0</v>
      </c>
      <c r="F57" s="252">
        <v>0</v>
      </c>
      <c r="G57" s="252">
        <v>9300</v>
      </c>
      <c r="H57" s="252">
        <v>0</v>
      </c>
      <c r="I57" s="252">
        <v>0</v>
      </c>
      <c r="J57" s="252">
        <v>0</v>
      </c>
      <c r="K57" s="252">
        <v>0</v>
      </c>
      <c r="L57" s="252">
        <v>0</v>
      </c>
      <c r="M57" s="252">
        <v>0</v>
      </c>
      <c r="N57" s="252">
        <v>0</v>
      </c>
      <c r="O57" s="252">
        <v>0</v>
      </c>
      <c r="P57" s="252">
        <v>0</v>
      </c>
      <c r="Q57" s="252">
        <v>0</v>
      </c>
      <c r="R57" s="252">
        <v>0</v>
      </c>
      <c r="S57" s="252">
        <f t="shared" si="10"/>
        <v>9300</v>
      </c>
    </row>
    <row r="58" spans="1:19" ht="16.5" customHeight="1" x14ac:dyDescent="0.35">
      <c r="A58" s="253" t="s">
        <v>175</v>
      </c>
      <c r="B58" s="253"/>
      <c r="C58" s="253"/>
      <c r="D58" s="252">
        <v>3800</v>
      </c>
      <c r="E58" s="252">
        <v>0</v>
      </c>
      <c r="F58" s="252">
        <v>0</v>
      </c>
      <c r="G58" s="252">
        <v>0</v>
      </c>
      <c r="H58" s="252">
        <v>3600</v>
      </c>
      <c r="I58" s="252">
        <v>0</v>
      </c>
      <c r="J58" s="252">
        <v>0</v>
      </c>
      <c r="K58" s="252">
        <v>0</v>
      </c>
      <c r="L58" s="252">
        <v>1050</v>
      </c>
      <c r="M58" s="252">
        <v>0</v>
      </c>
      <c r="N58" s="252">
        <v>0</v>
      </c>
      <c r="O58" s="252">
        <v>0</v>
      </c>
      <c r="P58" s="252">
        <v>0</v>
      </c>
      <c r="Q58" s="252">
        <v>0</v>
      </c>
      <c r="R58" s="252">
        <v>3600</v>
      </c>
      <c r="S58" s="252">
        <f t="shared" si="10"/>
        <v>12050</v>
      </c>
    </row>
    <row r="59" spans="1:19" ht="16.5" customHeight="1" x14ac:dyDescent="0.35">
      <c r="A59" s="253" t="s">
        <v>437</v>
      </c>
      <c r="B59" s="253"/>
      <c r="C59" s="253"/>
      <c r="D59" s="252">
        <v>2794</v>
      </c>
      <c r="E59" s="252">
        <v>476</v>
      </c>
      <c r="F59" s="252">
        <v>-436</v>
      </c>
      <c r="G59" s="252">
        <v>-1045</v>
      </c>
      <c r="H59" s="252">
        <v>-1134</v>
      </c>
      <c r="I59" s="252">
        <v>294</v>
      </c>
      <c r="J59" s="252">
        <v>-75</v>
      </c>
      <c r="K59" s="252">
        <v>-358</v>
      </c>
      <c r="L59" s="252">
        <v>1149</v>
      </c>
      <c r="M59" s="252">
        <v>-308</v>
      </c>
      <c r="N59" s="252">
        <v>305</v>
      </c>
      <c r="O59" s="252">
        <v>1452</v>
      </c>
      <c r="P59" s="252">
        <v>2955</v>
      </c>
      <c r="Q59" s="252">
        <v>-563</v>
      </c>
      <c r="R59" s="252">
        <v>2205</v>
      </c>
      <c r="S59" s="252">
        <f t="shared" si="10"/>
        <v>7711</v>
      </c>
    </row>
    <row r="60" spans="1:19" ht="16.5" customHeight="1" x14ac:dyDescent="0.35">
      <c r="A60" s="253" t="s">
        <v>438</v>
      </c>
      <c r="B60" s="253"/>
      <c r="C60" s="253"/>
      <c r="D60" s="252">
        <v>950</v>
      </c>
      <c r="E60" s="252">
        <v>950</v>
      </c>
      <c r="F60" s="252">
        <v>950</v>
      </c>
      <c r="G60" s="252">
        <v>950</v>
      </c>
      <c r="H60" s="252">
        <v>950</v>
      </c>
      <c r="I60" s="252">
        <v>950</v>
      </c>
      <c r="J60" s="252">
        <v>950</v>
      </c>
      <c r="K60" s="252">
        <v>950</v>
      </c>
      <c r="L60" s="252">
        <v>950</v>
      </c>
      <c r="M60" s="252">
        <v>950</v>
      </c>
      <c r="N60" s="252">
        <v>950</v>
      </c>
      <c r="O60" s="252">
        <v>950</v>
      </c>
      <c r="P60" s="252">
        <v>950</v>
      </c>
      <c r="Q60" s="252">
        <v>950</v>
      </c>
      <c r="R60" s="252">
        <v>950</v>
      </c>
      <c r="S60" s="252">
        <f t="shared" si="10"/>
        <v>14250</v>
      </c>
    </row>
    <row r="61" spans="1:19" ht="16.5" customHeight="1" x14ac:dyDescent="0.35">
      <c r="A61" s="253" t="s">
        <v>176</v>
      </c>
      <c r="B61" s="253"/>
      <c r="C61" s="253"/>
      <c r="D61" s="252">
        <v>0</v>
      </c>
      <c r="E61" s="252">
        <v>0</v>
      </c>
      <c r="F61" s="252">
        <v>0</v>
      </c>
      <c r="G61" s="252">
        <v>0</v>
      </c>
      <c r="H61" s="252">
        <v>0</v>
      </c>
      <c r="I61" s="252">
        <v>0</v>
      </c>
      <c r="J61" s="252">
        <v>0</v>
      </c>
      <c r="K61" s="252">
        <v>0</v>
      </c>
      <c r="L61" s="252">
        <v>550</v>
      </c>
      <c r="M61" s="252">
        <v>0</v>
      </c>
      <c r="N61" s="252">
        <v>0</v>
      </c>
      <c r="O61" s="252">
        <v>0</v>
      </c>
      <c r="P61" s="252">
        <v>0</v>
      </c>
      <c r="Q61" s="252">
        <v>0</v>
      </c>
      <c r="R61" s="252">
        <v>0</v>
      </c>
      <c r="S61" s="252">
        <f t="shared" si="10"/>
        <v>550</v>
      </c>
    </row>
    <row r="62" spans="1:19" ht="16.5" customHeight="1" x14ac:dyDescent="0.35">
      <c r="A62" s="253" t="s">
        <v>177</v>
      </c>
      <c r="B62" s="253"/>
      <c r="C62" s="253"/>
      <c r="D62" s="252">
        <v>0</v>
      </c>
      <c r="E62" s="252">
        <v>0</v>
      </c>
      <c r="F62" s="252">
        <v>0</v>
      </c>
      <c r="G62" s="252">
        <v>500</v>
      </c>
      <c r="H62" s="252">
        <v>0</v>
      </c>
      <c r="I62" s="252">
        <v>0</v>
      </c>
      <c r="J62" s="252">
        <v>0</v>
      </c>
      <c r="K62" s="252">
        <v>0</v>
      </c>
      <c r="L62" s="252">
        <v>0</v>
      </c>
      <c r="M62" s="252">
        <v>0</v>
      </c>
      <c r="N62" s="252">
        <v>0</v>
      </c>
      <c r="O62" s="252">
        <v>0</v>
      </c>
      <c r="P62" s="252">
        <v>0</v>
      </c>
      <c r="Q62" s="252">
        <v>0</v>
      </c>
      <c r="R62" s="252">
        <v>0</v>
      </c>
      <c r="S62" s="252">
        <f t="shared" si="10"/>
        <v>500</v>
      </c>
    </row>
    <row r="63" spans="1:19" ht="16.5" customHeight="1" x14ac:dyDescent="0.35">
      <c r="A63" s="253" t="s">
        <v>439</v>
      </c>
      <c r="B63" s="253"/>
      <c r="C63" s="253"/>
      <c r="D63" s="252">
        <v>0</v>
      </c>
      <c r="E63" s="252">
        <v>0</v>
      </c>
      <c r="F63" s="252">
        <v>1900</v>
      </c>
      <c r="G63" s="252">
        <v>0</v>
      </c>
      <c r="H63" s="252">
        <v>0</v>
      </c>
      <c r="I63" s="252">
        <v>0</v>
      </c>
      <c r="J63" s="252">
        <v>0</v>
      </c>
      <c r="K63" s="252">
        <v>0</v>
      </c>
      <c r="L63" s="252">
        <v>0</v>
      </c>
      <c r="M63" s="252">
        <v>0</v>
      </c>
      <c r="N63" s="252">
        <v>0</v>
      </c>
      <c r="O63" s="252">
        <v>0</v>
      </c>
      <c r="P63" s="252">
        <v>0</v>
      </c>
      <c r="Q63" s="252">
        <v>0</v>
      </c>
      <c r="R63" s="252">
        <v>0</v>
      </c>
      <c r="S63" s="252">
        <f t="shared" si="10"/>
        <v>1900</v>
      </c>
    </row>
    <row r="64" spans="1:19" ht="16.5" customHeight="1" x14ac:dyDescent="0.35">
      <c r="A64" s="253" t="s">
        <v>179</v>
      </c>
      <c r="B64" s="253"/>
      <c r="C64" s="253"/>
      <c r="D64" s="252">
        <v>0</v>
      </c>
      <c r="E64" s="252">
        <v>0</v>
      </c>
      <c r="F64" s="252">
        <v>0</v>
      </c>
      <c r="G64" s="252">
        <v>0</v>
      </c>
      <c r="H64" s="252">
        <v>0</v>
      </c>
      <c r="I64" s="252">
        <v>0</v>
      </c>
      <c r="J64" s="252">
        <v>0</v>
      </c>
      <c r="K64" s="252">
        <v>1900</v>
      </c>
      <c r="L64" s="252">
        <v>0</v>
      </c>
      <c r="M64" s="252">
        <v>0</v>
      </c>
      <c r="N64" s="252">
        <v>0</v>
      </c>
      <c r="O64" s="252">
        <v>0</v>
      </c>
      <c r="P64" s="252">
        <v>0</v>
      </c>
      <c r="Q64" s="252">
        <v>0</v>
      </c>
      <c r="R64" s="252">
        <v>0</v>
      </c>
      <c r="S64" s="252">
        <f t="shared" si="10"/>
        <v>1900</v>
      </c>
    </row>
    <row r="65" spans="1:35" ht="16.5" customHeight="1" x14ac:dyDescent="0.35">
      <c r="A65" s="253" t="s">
        <v>180</v>
      </c>
      <c r="B65" s="253"/>
      <c r="C65" s="253"/>
      <c r="D65" s="252">
        <f>$S$65*'Tabell 3.1 DOK32024'!D68/100</f>
        <v>4249.6511311705108</v>
      </c>
      <c r="E65" s="252">
        <f>$S$65*'Tabell 3.1 DOK32024'!E68/100</f>
        <v>3691.6537700367298</v>
      </c>
      <c r="F65" s="252">
        <f>$S$65*'Tabell 3.1 DOK32024'!F68/100</f>
        <v>3259.9065752554202</v>
      </c>
      <c r="G65" s="252">
        <f>$S$65*'Tabell 3.1 DOK32024'!G68/100</f>
        <v>2474.0910593633898</v>
      </c>
      <c r="H65" s="252">
        <f>$S$65*'Tabell 3.1 DOK32024'!H68/100</f>
        <v>5047.0575596941353</v>
      </c>
      <c r="I65" s="252">
        <f>$S$65*'Tabell 3.1 DOK32024'!I68/100</f>
        <v>3715.9767224975476</v>
      </c>
      <c r="J65" s="252">
        <f>$S$65*'Tabell 3.1 DOK32024'!J68/100</f>
        <v>4977.6813811536858</v>
      </c>
      <c r="K65" s="252">
        <f>$S$65*'Tabell 3.1 DOK32024'!K68/100</f>
        <v>4616.2721579149156</v>
      </c>
      <c r="L65" s="252">
        <f>$S$65*'Tabell 3.1 DOK32024'!L68/100</f>
        <v>3250.2107236332245</v>
      </c>
      <c r="M65" s="252">
        <f>$S$65*'Tabell 3.1 DOK32024'!M68/100</f>
        <v>3636.3471075473453</v>
      </c>
      <c r="N65" s="252">
        <f>$S$65*'Tabell 3.1 DOK32024'!N68/100</f>
        <v>4232.6785828478824</v>
      </c>
      <c r="O65" s="252">
        <f>$S$65*'Tabell 3.1 DOK32024'!O68/100</f>
        <v>6033.2568981693639</v>
      </c>
      <c r="P65" s="252">
        <f>$S$65*'Tabell 3.1 DOK32024'!P68/100</f>
        <v>6164.1639102031631</v>
      </c>
      <c r="Q65" s="252">
        <f>$S$65*'Tabell 3.1 DOK32024'!Q68/100</f>
        <v>5576.5339931932867</v>
      </c>
      <c r="R65" s="252">
        <f>$S$65*'Tabell 3.1 DOK32024'!R68/100</f>
        <v>4074.5184273194118</v>
      </c>
      <c r="S65" s="252">
        <v>65000.000000000007</v>
      </c>
    </row>
    <row r="66" spans="1:35" ht="16.5" customHeight="1" x14ac:dyDescent="0.35">
      <c r="A66" s="253" t="s">
        <v>440</v>
      </c>
      <c r="B66" s="253"/>
      <c r="C66" s="253"/>
      <c r="D66" s="252">
        <f>$S$66*'Tabell 3.1 DOK32024'!D71/100</f>
        <v>1529.2719992391199</v>
      </c>
      <c r="E66" s="252">
        <f>$S$66*'Tabell 3.1 DOK32024'!E71/100</f>
        <v>1392.5221451486934</v>
      </c>
      <c r="F66" s="252">
        <f>$S$66*'Tabell 3.1 DOK32024'!F71/100</f>
        <v>1286.7519554398191</v>
      </c>
      <c r="G66" s="252">
        <f>$S$66*'Tabell 3.1 DOK32024'!G71/100</f>
        <v>1104.4162443105024</v>
      </c>
      <c r="H66" s="252">
        <f>$S$66*'Tabell 3.1 DOK32024'!H71/100</f>
        <v>2959.8625739336071</v>
      </c>
      <c r="I66" s="252">
        <f>$S$66*'Tabell 3.1 DOK32024'!I71/100</f>
        <v>2252.508018789269</v>
      </c>
      <c r="J66" s="252">
        <f>$S$66*'Tabell 3.1 DOK32024'!J71/100</f>
        <v>2947.0641598574316</v>
      </c>
      <c r="K66" s="252">
        <f>$S$66*'Tabell 3.1 DOK32024'!K71/100</f>
        <v>2540.1457596915047</v>
      </c>
      <c r="L66" s="252">
        <f>$S$66*'Tabell 3.1 DOK32024'!L71/100</f>
        <v>1545.2245387861308</v>
      </c>
      <c r="M66" s="252">
        <f>$S$66*'Tabell 3.1 DOK32024'!M71/100</f>
        <v>1646.7361514380714</v>
      </c>
      <c r="N66" s="252">
        <f>$S$66*'Tabell 3.1 DOK32024'!N71/100</f>
        <v>1934.1157838026809</v>
      </c>
      <c r="O66" s="252">
        <f>$S$66*'Tabell 3.1 DOK32024'!O71/100</f>
        <v>2758.7633331269517</v>
      </c>
      <c r="P66" s="252">
        <f>$S$66*'Tabell 3.1 DOK32024'!P71/100</f>
        <v>3514.1012699503435</v>
      </c>
      <c r="Q66" s="252">
        <f>$S$66*'Tabell 3.1 DOK32024'!Q71/100</f>
        <v>3216.9733809654299</v>
      </c>
      <c r="R66" s="252">
        <f>$S$66*'Tabell 3.1 DOK32024'!R71/100</f>
        <v>1371.5426855204389</v>
      </c>
      <c r="S66" s="252">
        <v>31999.999999999996</v>
      </c>
    </row>
    <row r="67" spans="1:35" ht="16.5" customHeight="1" x14ac:dyDescent="0.35">
      <c r="A67" s="253" t="s">
        <v>181</v>
      </c>
      <c r="B67" s="253"/>
      <c r="C67" s="253"/>
      <c r="D67" s="252">
        <v>0</v>
      </c>
      <c r="E67" s="252">
        <v>0</v>
      </c>
      <c r="F67" s="252">
        <v>0</v>
      </c>
      <c r="G67" s="252">
        <v>0</v>
      </c>
      <c r="H67" s="252">
        <v>0</v>
      </c>
      <c r="I67" s="252">
        <v>0</v>
      </c>
      <c r="J67" s="252">
        <v>5000</v>
      </c>
      <c r="K67" s="252">
        <v>0</v>
      </c>
      <c r="L67" s="252">
        <v>0</v>
      </c>
      <c r="M67" s="252">
        <v>0</v>
      </c>
      <c r="N67" s="252">
        <v>0</v>
      </c>
      <c r="O67" s="252">
        <v>5400</v>
      </c>
      <c r="P67" s="252">
        <v>0</v>
      </c>
      <c r="Q67" s="252">
        <v>0</v>
      </c>
      <c r="R67" s="252">
        <v>0</v>
      </c>
      <c r="S67" s="252">
        <f t="shared" ref="S67:S71" si="11">SUM(D67:R67)</f>
        <v>10400</v>
      </c>
    </row>
    <row r="68" spans="1:35" ht="16.5" customHeight="1" x14ac:dyDescent="0.35">
      <c r="A68" s="253" t="s">
        <v>182</v>
      </c>
      <c r="B68" s="253"/>
      <c r="C68" s="253"/>
      <c r="D68" s="252">
        <v>796</v>
      </c>
      <c r="E68" s="252">
        <v>980</v>
      </c>
      <c r="F68" s="252">
        <v>0</v>
      </c>
      <c r="G68" s="252">
        <v>724</v>
      </c>
      <c r="H68" s="252">
        <v>0</v>
      </c>
      <c r="I68" s="252">
        <v>0</v>
      </c>
      <c r="J68" s="252">
        <v>607</v>
      </c>
      <c r="K68" s="252">
        <v>0</v>
      </c>
      <c r="L68" s="252">
        <v>489</v>
      </c>
      <c r="M68" s="252">
        <v>896</v>
      </c>
      <c r="N68" s="252">
        <v>0</v>
      </c>
      <c r="O68" s="252">
        <v>264</v>
      </c>
      <c r="P68" s="252">
        <v>1802</v>
      </c>
      <c r="Q68" s="252">
        <v>1195</v>
      </c>
      <c r="R68" s="252">
        <v>673</v>
      </c>
      <c r="S68" s="252">
        <f t="shared" si="11"/>
        <v>8426</v>
      </c>
    </row>
    <row r="69" spans="1:35" ht="16.5" customHeight="1" x14ac:dyDescent="0.35">
      <c r="A69" s="253" t="s">
        <v>183</v>
      </c>
      <c r="B69" s="253"/>
      <c r="C69" s="253"/>
      <c r="D69" s="252">
        <v>5045</v>
      </c>
      <c r="E69" s="252">
        <v>4136</v>
      </c>
      <c r="F69" s="252">
        <v>2751</v>
      </c>
      <c r="G69" s="252">
        <v>0</v>
      </c>
      <c r="H69" s="252">
        <v>0</v>
      </c>
      <c r="I69" s="252">
        <v>0</v>
      </c>
      <c r="J69" s="252">
        <v>0</v>
      </c>
      <c r="K69" s="252">
        <v>0</v>
      </c>
      <c r="L69" s="252">
        <v>1753</v>
      </c>
      <c r="M69" s="252">
        <v>4681</v>
      </c>
      <c r="N69" s="252">
        <v>5409</v>
      </c>
      <c r="O69" s="252">
        <v>6910</v>
      </c>
      <c r="P69" s="252">
        <v>6345</v>
      </c>
      <c r="Q69" s="252">
        <v>0</v>
      </c>
      <c r="R69" s="252">
        <v>3396</v>
      </c>
      <c r="S69" s="252">
        <f t="shared" si="11"/>
        <v>40426</v>
      </c>
    </row>
    <row r="70" spans="1:35" ht="16.5" customHeight="1" x14ac:dyDescent="0.35">
      <c r="A70" s="253" t="s">
        <v>441</v>
      </c>
      <c r="B70" s="253"/>
      <c r="C70" s="253"/>
      <c r="D70" s="252">
        <v>1325</v>
      </c>
      <c r="E70" s="252">
        <v>1325</v>
      </c>
      <c r="F70" s="252">
        <v>1325</v>
      </c>
      <c r="G70" s="252">
        <v>1325</v>
      </c>
      <c r="H70" s="252">
        <v>1325</v>
      </c>
      <c r="I70" s="252">
        <v>1325</v>
      </c>
      <c r="J70" s="252">
        <v>1325</v>
      </c>
      <c r="K70" s="252">
        <v>1325</v>
      </c>
      <c r="L70" s="252">
        <v>1325</v>
      </c>
      <c r="M70" s="252">
        <v>1325</v>
      </c>
      <c r="N70" s="252">
        <v>1325</v>
      </c>
      <c r="O70" s="252">
        <v>1325</v>
      </c>
      <c r="P70" s="252">
        <v>1325</v>
      </c>
      <c r="Q70" s="252">
        <v>1325</v>
      </c>
      <c r="R70" s="252">
        <v>1325</v>
      </c>
      <c r="S70" s="252">
        <f t="shared" si="11"/>
        <v>19875</v>
      </c>
    </row>
    <row r="71" spans="1:35" ht="16.5" customHeight="1" x14ac:dyDescent="0.35">
      <c r="A71" s="253" t="s">
        <v>442</v>
      </c>
      <c r="B71" s="317"/>
      <c r="C71" s="317"/>
      <c r="D71" s="252">
        <v>1060</v>
      </c>
      <c r="E71" s="252">
        <v>1060</v>
      </c>
      <c r="F71" s="252">
        <v>1060</v>
      </c>
      <c r="G71" s="252">
        <v>1060</v>
      </c>
      <c r="H71" s="252">
        <v>1060</v>
      </c>
      <c r="I71" s="252">
        <v>1060</v>
      </c>
      <c r="J71" s="252">
        <v>1060</v>
      </c>
      <c r="K71" s="252">
        <v>1060</v>
      </c>
      <c r="L71" s="252">
        <v>1060</v>
      </c>
      <c r="M71" s="252">
        <v>1060</v>
      </c>
      <c r="N71" s="252">
        <v>1060</v>
      </c>
      <c r="O71" s="252">
        <v>1060</v>
      </c>
      <c r="P71" s="252">
        <v>1060</v>
      </c>
      <c r="Q71" s="252">
        <v>1060</v>
      </c>
      <c r="R71" s="252">
        <v>1060</v>
      </c>
      <c r="S71" s="252">
        <f t="shared" si="11"/>
        <v>15900</v>
      </c>
      <c r="AA71" s="280"/>
      <c r="AB71" s="280"/>
      <c r="AC71" s="280"/>
      <c r="AD71" s="280"/>
      <c r="AE71" s="280"/>
      <c r="AF71" s="280"/>
      <c r="AG71" s="280"/>
      <c r="AH71" s="280"/>
      <c r="AI71" s="280"/>
    </row>
    <row r="72" spans="1:35" ht="16.5" customHeight="1" x14ac:dyDescent="0.35">
      <c r="A72" s="253" t="s">
        <v>443</v>
      </c>
      <c r="B72" s="317"/>
      <c r="C72" s="317"/>
      <c r="D72" s="252">
        <v>1060</v>
      </c>
      <c r="E72" s="252">
        <v>1060</v>
      </c>
      <c r="F72" s="252">
        <v>1060</v>
      </c>
      <c r="G72" s="252">
        <v>1060</v>
      </c>
      <c r="H72" s="252">
        <v>1060</v>
      </c>
      <c r="I72" s="252">
        <v>1060</v>
      </c>
      <c r="J72" s="252">
        <v>1060</v>
      </c>
      <c r="K72" s="252">
        <v>1060</v>
      </c>
      <c r="L72" s="252">
        <v>1060</v>
      </c>
      <c r="M72" s="252">
        <v>1060</v>
      </c>
      <c r="N72" s="252">
        <v>1060</v>
      </c>
      <c r="O72" s="252">
        <v>1060</v>
      </c>
      <c r="P72" s="252">
        <v>1060</v>
      </c>
      <c r="Q72" s="252">
        <v>1060</v>
      </c>
      <c r="R72" s="252">
        <v>1060</v>
      </c>
      <c r="S72" s="252">
        <f>SUM(D72:R72)</f>
        <v>15900</v>
      </c>
    </row>
    <row r="73" spans="1:35" ht="16.5" customHeight="1" thickBot="1" x14ac:dyDescent="0.4">
      <c r="A73" s="360" t="s">
        <v>113</v>
      </c>
      <c r="B73" s="360"/>
      <c r="C73" s="360"/>
      <c r="D73" s="198">
        <f>SUM(D53:D72)</f>
        <v>28311.923130409632</v>
      </c>
      <c r="E73" s="198">
        <f t="shared" ref="E73:R73" si="12">SUM(E53:E72)</f>
        <v>17013.175915185424</v>
      </c>
      <c r="F73" s="198">
        <f>SUM(F53:F72)</f>
        <v>14850.658530695238</v>
      </c>
      <c r="G73" s="198">
        <f t="shared" si="12"/>
        <v>27026.50730367389</v>
      </c>
      <c r="H73" s="198">
        <f t="shared" si="12"/>
        <v>19526.92013362774</v>
      </c>
      <c r="I73" s="198">
        <f t="shared" si="12"/>
        <v>11504.484741286817</v>
      </c>
      <c r="J73" s="198">
        <f t="shared" si="12"/>
        <v>19651.745541011118</v>
      </c>
      <c r="K73" s="198">
        <f t="shared" si="12"/>
        <v>15327.417917606419</v>
      </c>
      <c r="L73" s="198">
        <f t="shared" si="12"/>
        <v>16699.435262419356</v>
      </c>
      <c r="M73" s="198">
        <f t="shared" si="12"/>
        <v>15794.083258985416</v>
      </c>
      <c r="N73" s="198">
        <f t="shared" si="12"/>
        <v>17122.794366650563</v>
      </c>
      <c r="O73" s="198">
        <f t="shared" si="12"/>
        <v>32788.020231296316</v>
      </c>
      <c r="P73" s="198">
        <f t="shared" si="12"/>
        <v>26922.265180153507</v>
      </c>
      <c r="Q73" s="198">
        <f t="shared" si="12"/>
        <v>14667.507374158717</v>
      </c>
      <c r="R73" s="198">
        <f t="shared" si="12"/>
        <v>20562.061112839852</v>
      </c>
      <c r="S73" s="198">
        <f>SUM(S53:S72)</f>
        <v>297769</v>
      </c>
    </row>
    <row r="74" spans="1:35" ht="16.5" customHeight="1" thickBot="1" x14ac:dyDescent="0.4">
      <c r="A74" s="356"/>
      <c r="B74" s="356"/>
      <c r="C74" s="356"/>
      <c r="D74" s="17"/>
      <c r="E74" s="17"/>
      <c r="F74" s="17"/>
      <c r="G74" s="17"/>
      <c r="H74" s="17"/>
      <c r="I74" s="17"/>
      <c r="J74" s="17"/>
      <c r="K74" s="17"/>
      <c r="L74" s="17"/>
      <c r="M74" s="17"/>
      <c r="N74" s="17"/>
      <c r="O74" s="17"/>
      <c r="P74" s="17"/>
      <c r="Q74" s="17"/>
      <c r="R74" s="17"/>
      <c r="S74" s="17"/>
    </row>
    <row r="75" spans="1:35" ht="16.5" customHeight="1" x14ac:dyDescent="0.35">
      <c r="A75" s="358" t="str">
        <f>'Tabell 2.1 DOK32024'!A42</f>
        <v>FO4A Sosiale tjenester</v>
      </c>
      <c r="B75" s="358"/>
      <c r="C75" s="358"/>
      <c r="D75" s="203"/>
      <c r="E75" s="203"/>
      <c r="F75" s="203"/>
      <c r="G75" s="203"/>
      <c r="H75" s="203"/>
      <c r="I75" s="203"/>
      <c r="J75" s="203"/>
      <c r="K75" s="203"/>
      <c r="L75" s="203"/>
      <c r="M75" s="203"/>
      <c r="N75" s="203"/>
      <c r="O75" s="203"/>
      <c r="P75" s="203"/>
      <c r="Q75" s="203"/>
      <c r="R75" s="203"/>
      <c r="S75" s="203"/>
    </row>
    <row r="76" spans="1:35" ht="16.5" customHeight="1" x14ac:dyDescent="0.35">
      <c r="A76" s="253" t="s">
        <v>185</v>
      </c>
      <c r="B76" s="253"/>
      <c r="C76" s="253"/>
      <c r="D76" s="254">
        <v>0</v>
      </c>
      <c r="E76" s="254">
        <v>4130</v>
      </c>
      <c r="F76" s="254">
        <v>0</v>
      </c>
      <c r="G76" s="254">
        <v>0</v>
      </c>
      <c r="H76" s="254">
        <v>0</v>
      </c>
      <c r="I76" s="254">
        <v>0</v>
      </c>
      <c r="J76" s="254">
        <v>0</v>
      </c>
      <c r="K76" s="254">
        <v>0</v>
      </c>
      <c r="L76" s="254">
        <v>0</v>
      </c>
      <c r="M76" s="254">
        <v>0</v>
      </c>
      <c r="N76" s="254">
        <v>0</v>
      </c>
      <c r="O76" s="254">
        <v>0</v>
      </c>
      <c r="P76" s="254">
        <v>0</v>
      </c>
      <c r="Q76" s="254">
        <v>0</v>
      </c>
      <c r="R76" s="254"/>
      <c r="S76" s="252">
        <f>SUM(D76:R76)</f>
        <v>4130</v>
      </c>
    </row>
    <row r="77" spans="1:35" ht="16.5" customHeight="1" x14ac:dyDescent="0.35">
      <c r="A77" s="253" t="s">
        <v>444</v>
      </c>
      <c r="B77" s="253"/>
      <c r="C77" s="253"/>
      <c r="D77" s="254">
        <f>$S77*'Tabell 3.1 DOK32024'!D$82/100</f>
        <v>4208.2064161730086</v>
      </c>
      <c r="E77" s="254">
        <f>$S77*'Tabell 3.1 DOK32024'!E$82/100</f>
        <v>3568.4326437315858</v>
      </c>
      <c r="F77" s="254">
        <f>$S77*'Tabell 3.1 DOK32024'!F$82/100</f>
        <v>2224.4864508546261</v>
      </c>
      <c r="G77" s="254">
        <f>$S77*'Tabell 3.1 DOK32024'!G$82/100</f>
        <v>1784.0355435030413</v>
      </c>
      <c r="H77" s="254">
        <f>$S77*'Tabell 3.1 DOK32024'!H$82/100</f>
        <v>2130.1664937784417</v>
      </c>
      <c r="I77" s="254">
        <f>$S77*'Tabell 3.1 DOK32024'!I$82/100</f>
        <v>729.09887673602145</v>
      </c>
      <c r="J77" s="254">
        <f>$S77*'Tabell 3.1 DOK32024'!J$82/100</f>
        <v>950.64971611394299</v>
      </c>
      <c r="K77" s="254">
        <f>$S77*'Tabell 3.1 DOK32024'!K$82/100</f>
        <v>1334.7963221722543</v>
      </c>
      <c r="L77" s="254">
        <f>$S77*'Tabell 3.1 DOK32024'!L$82/100</f>
        <v>2262.6110555970408</v>
      </c>
      <c r="M77" s="254">
        <f>$S77*'Tabell 3.1 DOK32024'!M$82/100</f>
        <v>1958.0694957927346</v>
      </c>
      <c r="N77" s="254">
        <f>$S77*'Tabell 3.1 DOK32024'!N$82/100</f>
        <v>3207.5213398934225</v>
      </c>
      <c r="O77" s="254">
        <f>$S77*'Tabell 3.1 DOK32024'!O$82/100</f>
        <v>3642.780491404254</v>
      </c>
      <c r="P77" s="254">
        <f>$S77*'Tabell 3.1 DOK32024'!P$82/100</f>
        <v>1796.9543897889566</v>
      </c>
      <c r="Q77" s="254">
        <f>$S77*'Tabell 3.1 DOK32024'!Q$82/100</f>
        <v>1241.5501684215537</v>
      </c>
      <c r="R77" s="254">
        <f>$S77*'Tabell 3.1 DOK32024'!R$82/100</f>
        <v>3280.6405960391153</v>
      </c>
      <c r="S77" s="252">
        <v>34320</v>
      </c>
    </row>
    <row r="78" spans="1:35" ht="16.5" customHeight="1" x14ac:dyDescent="0.35">
      <c r="A78" s="253" t="s">
        <v>445</v>
      </c>
      <c r="B78" s="253"/>
      <c r="C78" s="253"/>
      <c r="D78" s="254">
        <f>$S78*'Tabell 3.1 DOK32024'!D$82/100</f>
        <v>8117.227993900151</v>
      </c>
      <c r="E78" s="254">
        <f>$S78*'Tabell 3.1 DOK32024'!E$82/100</f>
        <v>6883.1655307409956</v>
      </c>
      <c r="F78" s="254">
        <f>$S78*'Tabell 3.1 DOK32024'!F$82/100</f>
        <v>4290.8217670913828</v>
      </c>
      <c r="G78" s="254">
        <f>$S78*'Tabell 3.1 DOK32024'!G$82/100</f>
        <v>3441.2340611859363</v>
      </c>
      <c r="H78" s="254">
        <f>$S78*'Tabell 3.1 DOK32024'!H$82/100</f>
        <v>4108.8875841530544</v>
      </c>
      <c r="I78" s="254">
        <f>$S78*'Tabell 3.1 DOK32024'!I$82/100</f>
        <v>1406.3620524453561</v>
      </c>
      <c r="J78" s="254">
        <f>$S78*'Tabell 3.1 DOK32024'!J$82/100</f>
        <v>1833.7124477489228</v>
      </c>
      <c r="K78" s="254">
        <f>$S78*'Tabell 3.1 DOK32024'!K$82/100</f>
        <v>2574.6945375234045</v>
      </c>
      <c r="L78" s="254">
        <f>$S78*'Tabell 3.1 DOK32024'!L$82/100</f>
        <v>4364.3604860292571</v>
      </c>
      <c r="M78" s="254">
        <f>$S78*'Tabell 3.1 DOK32024'!M$82/100</f>
        <v>3776.9289225372677</v>
      </c>
      <c r="N78" s="254">
        <f>$S78*'Tabell 3.1 DOK32024'!N$82/100</f>
        <v>6187.0021183258914</v>
      </c>
      <c r="O78" s="254">
        <f>$S78*'Tabell 3.1 DOK32024'!O$82/100</f>
        <v>7026.5754233963171</v>
      </c>
      <c r="P78" s="254">
        <f>$S78*'Tabell 3.1 DOK32024'!P$82/100</f>
        <v>3466.153281003174</v>
      </c>
      <c r="Q78" s="254">
        <f>$S78*'Tabell 3.1 DOK32024'!Q$82/100</f>
        <v>2394.8316185753747</v>
      </c>
      <c r="R78" s="254">
        <f>$S78*'Tabell 3.1 DOK32024'!R$82/100</f>
        <v>6328.0421753435148</v>
      </c>
      <c r="S78" s="252">
        <v>66200</v>
      </c>
    </row>
    <row r="79" spans="1:35" ht="16.5" customHeight="1" x14ac:dyDescent="0.35">
      <c r="A79" s="253" t="s">
        <v>188</v>
      </c>
      <c r="B79" s="253"/>
      <c r="C79" s="253"/>
      <c r="D79" s="254">
        <v>0</v>
      </c>
      <c r="E79" s="254">
        <v>0</v>
      </c>
      <c r="F79" s="254">
        <v>0</v>
      </c>
      <c r="G79" s="254">
        <v>0</v>
      </c>
      <c r="H79" s="254">
        <v>0</v>
      </c>
      <c r="I79" s="254">
        <v>300</v>
      </c>
      <c r="J79" s="254">
        <v>0</v>
      </c>
      <c r="K79" s="254">
        <v>0</v>
      </c>
      <c r="L79" s="254">
        <v>0</v>
      </c>
      <c r="M79" s="254">
        <v>0</v>
      </c>
      <c r="N79" s="254">
        <v>0</v>
      </c>
      <c r="O79" s="254">
        <v>0</v>
      </c>
      <c r="P79" s="254">
        <v>0</v>
      </c>
      <c r="Q79" s="254">
        <v>0</v>
      </c>
      <c r="R79" s="254">
        <v>0</v>
      </c>
      <c r="S79" s="252">
        <f>SUM(D79:R79)</f>
        <v>300</v>
      </c>
    </row>
    <row r="80" spans="1:35" ht="16.5" customHeight="1" x14ac:dyDescent="0.35">
      <c r="A80" s="253" t="s">
        <v>189</v>
      </c>
      <c r="B80" s="253"/>
      <c r="C80" s="253"/>
      <c r="D80" s="254">
        <v>915</v>
      </c>
      <c r="E80" s="254">
        <v>0</v>
      </c>
      <c r="F80" s="254">
        <v>0</v>
      </c>
      <c r="G80" s="254">
        <v>0</v>
      </c>
      <c r="H80" s="254">
        <v>0</v>
      </c>
      <c r="I80" s="254">
        <v>0</v>
      </c>
      <c r="J80" s="254">
        <v>915</v>
      </c>
      <c r="K80" s="254">
        <v>0</v>
      </c>
      <c r="L80" s="254">
        <v>0</v>
      </c>
      <c r="M80" s="254">
        <v>0</v>
      </c>
      <c r="N80" s="254">
        <v>1830</v>
      </c>
      <c r="O80" s="254">
        <v>915</v>
      </c>
      <c r="P80" s="254">
        <v>915</v>
      </c>
      <c r="Q80" s="254">
        <v>0</v>
      </c>
      <c r="R80" s="254">
        <v>915</v>
      </c>
      <c r="S80" s="252">
        <f>SUM(D80:R80)</f>
        <v>6405</v>
      </c>
    </row>
    <row r="81" spans="1:26" ht="16.5" customHeight="1" x14ac:dyDescent="0.35">
      <c r="A81" s="253" t="s">
        <v>190</v>
      </c>
      <c r="B81" s="253"/>
      <c r="C81" s="253"/>
      <c r="D81" s="254">
        <v>0</v>
      </c>
      <c r="E81" s="254">
        <v>3340</v>
      </c>
      <c r="F81" s="254">
        <v>0</v>
      </c>
      <c r="G81" s="254">
        <v>0</v>
      </c>
      <c r="H81" s="254">
        <v>0</v>
      </c>
      <c r="I81" s="254">
        <v>0</v>
      </c>
      <c r="J81" s="254">
        <v>0</v>
      </c>
      <c r="K81" s="254">
        <v>0</v>
      </c>
      <c r="L81" s="254">
        <v>0</v>
      </c>
      <c r="M81" s="254">
        <v>0</v>
      </c>
      <c r="N81" s="254">
        <v>0</v>
      </c>
      <c r="O81" s="254">
        <v>0</v>
      </c>
      <c r="P81" s="254">
        <v>0</v>
      </c>
      <c r="Q81" s="254">
        <v>0</v>
      </c>
      <c r="R81" s="254">
        <v>0</v>
      </c>
      <c r="S81" s="252">
        <f>SUM(D81:R81)</f>
        <v>3340</v>
      </c>
      <c r="T81" s="282"/>
      <c r="U81" s="282"/>
      <c r="V81" s="282"/>
      <c r="W81" s="282"/>
      <c r="X81" s="282"/>
      <c r="Y81" s="282"/>
      <c r="Z81" s="282"/>
    </row>
    <row r="82" spans="1:26" ht="16.5" customHeight="1" x14ac:dyDescent="0.35">
      <c r="A82" s="253" t="s">
        <v>446</v>
      </c>
      <c r="B82" s="253"/>
      <c r="C82" s="253"/>
      <c r="D82" s="254">
        <f>$S82*'Tabell 3.1 DOK32024'!D$82/100</f>
        <v>2918.2783422178791</v>
      </c>
      <c r="E82" s="254">
        <f>$S82*'Tabell 3.1 DOK32024'!E$82/100</f>
        <v>2474.6123811425332</v>
      </c>
      <c r="F82" s="254">
        <f>$S82*'Tabell 3.1 DOK32024'!F$82/100</f>
        <v>1542.6217229120077</v>
      </c>
      <c r="G82" s="254">
        <f>$S82*'Tabell 3.1 DOK32024'!G$82/100</f>
        <v>1237.1808256227384</v>
      </c>
      <c r="H82" s="254">
        <f>$S82*'Tabell 3.1 DOK32024'!H$82/100</f>
        <v>1477.2133610701314</v>
      </c>
      <c r="I82" s="254">
        <f>$S82*'Tabell 3.1 DOK32024'!I$82/100</f>
        <v>505.61052640784709</v>
      </c>
      <c r="J82" s="254">
        <f>$S82*'Tabell 3.1 DOK32024'!J$82/100</f>
        <v>659.25009450792083</v>
      </c>
      <c r="K82" s="254">
        <f>$S82*'Tabell 3.1 DOK32024'!K$82/100</f>
        <v>925.64546817306689</v>
      </c>
      <c r="L82" s="254">
        <f>$S82*'Tabell 3.1 DOK32024'!L$82/100</f>
        <v>1569.0601143126332</v>
      </c>
      <c r="M82" s="254">
        <f>$S82*'Tabell 3.1 DOK32024'!M$82/100</f>
        <v>1357.8687062898337</v>
      </c>
      <c r="N82" s="254">
        <f>$S82*'Tabell 3.1 DOK32024'!N$82/100</f>
        <v>2224.3300667093081</v>
      </c>
      <c r="O82" s="254">
        <f>$S82*'Tabell 3.1 DOK32024'!O$82/100</f>
        <v>2526.1706204959569</v>
      </c>
      <c r="P82" s="254">
        <f>$S82*'Tabell 3.1 DOK32024'!P$82/100</f>
        <v>1246.1396992126215</v>
      </c>
      <c r="Q82" s="254">
        <f>$S82*'Tabell 3.1 DOK32024'!Q$82/100</f>
        <v>860.981760152476</v>
      </c>
      <c r="R82" s="254">
        <f>$S82*'Tabell 3.1 DOK32024'!R$82/100</f>
        <v>2275.0363107730464</v>
      </c>
      <c r="S82" s="252">
        <v>23800</v>
      </c>
      <c r="T82" s="282"/>
      <c r="U82" s="282"/>
      <c r="V82" s="282"/>
      <c r="W82" s="282"/>
      <c r="X82" s="282"/>
      <c r="Y82" s="282"/>
      <c r="Z82" s="282"/>
    </row>
    <row r="83" spans="1:26" ht="16.5" customHeight="1" x14ac:dyDescent="0.35">
      <c r="A83" s="253" t="s">
        <v>192</v>
      </c>
      <c r="B83" s="253"/>
      <c r="C83" s="253"/>
      <c r="D83" s="254">
        <v>0</v>
      </c>
      <c r="E83" s="254">
        <v>0</v>
      </c>
      <c r="F83" s="254">
        <v>1950</v>
      </c>
      <c r="G83" s="254">
        <v>0</v>
      </c>
      <c r="H83" s="254">
        <v>0</v>
      </c>
      <c r="I83" s="254">
        <v>0</v>
      </c>
      <c r="J83" s="254">
        <v>0</v>
      </c>
      <c r="K83" s="254">
        <v>0</v>
      </c>
      <c r="L83" s="254">
        <v>0</v>
      </c>
      <c r="M83" s="254">
        <v>0</v>
      </c>
      <c r="N83" s="254">
        <v>0</v>
      </c>
      <c r="O83" s="254">
        <v>0</v>
      </c>
      <c r="P83" s="254">
        <v>0</v>
      </c>
      <c r="Q83" s="254">
        <v>0</v>
      </c>
      <c r="R83" s="254">
        <v>0</v>
      </c>
      <c r="S83" s="252">
        <f>SUM(D83:R83)</f>
        <v>1950</v>
      </c>
      <c r="T83" s="282"/>
      <c r="U83" s="282"/>
      <c r="V83" s="282"/>
      <c r="W83" s="282"/>
      <c r="X83" s="282"/>
      <c r="Y83" s="282"/>
      <c r="Z83" s="282"/>
    </row>
    <row r="84" spans="1:26" ht="16.5" customHeight="1" x14ac:dyDescent="0.35">
      <c r="A84" s="253" t="s">
        <v>193</v>
      </c>
      <c r="B84" s="253"/>
      <c r="C84" s="253"/>
      <c r="D84" s="333">
        <v>997</v>
      </c>
      <c r="E84" s="333">
        <v>997</v>
      </c>
      <c r="F84" s="333">
        <v>997</v>
      </c>
      <c r="G84" s="333">
        <v>577</v>
      </c>
      <c r="H84" s="333">
        <v>997</v>
      </c>
      <c r="I84" s="333">
        <v>577</v>
      </c>
      <c r="J84" s="333">
        <v>577</v>
      </c>
      <c r="K84" s="333">
        <v>577</v>
      </c>
      <c r="L84" s="333">
        <v>997</v>
      </c>
      <c r="M84" s="333">
        <v>997</v>
      </c>
      <c r="N84" s="333">
        <v>577</v>
      </c>
      <c r="O84" s="333">
        <v>577</v>
      </c>
      <c r="P84" s="333">
        <v>997</v>
      </c>
      <c r="Q84" s="333">
        <v>997</v>
      </c>
      <c r="R84" s="333">
        <v>997</v>
      </c>
      <c r="S84" s="252">
        <f>SUM(D84:R84)</f>
        <v>12435</v>
      </c>
      <c r="T84" s="282"/>
      <c r="U84" s="282"/>
      <c r="V84" s="282"/>
      <c r="W84" s="282"/>
      <c r="X84" s="282"/>
      <c r="Y84" s="282"/>
      <c r="Z84" s="282"/>
    </row>
    <row r="85" spans="1:26" ht="16.5" customHeight="1" x14ac:dyDescent="0.35">
      <c r="A85" s="253" t="s">
        <v>447</v>
      </c>
      <c r="B85" s="253"/>
      <c r="C85" s="253"/>
      <c r="D85" s="254">
        <f>'Tabell 6.1 DOK32024'!D17</f>
        <v>64755.45</v>
      </c>
      <c r="E85" s="254">
        <f>'Tabell 6.1 DOK32024'!E17</f>
        <v>71578.080000000002</v>
      </c>
      <c r="F85" s="254">
        <f>'Tabell 6.1 DOK32024'!F17</f>
        <v>60565.05</v>
      </c>
      <c r="G85" s="254">
        <f>'Tabell 6.1 DOK32024'!G17</f>
        <v>46072.44</v>
      </c>
      <c r="H85" s="254">
        <f>'Tabell 6.1 DOK32024'!H17</f>
        <v>53917.56</v>
      </c>
      <c r="I85" s="254">
        <f>'Tabell 6.1 DOK32024'!I17</f>
        <v>37714.32</v>
      </c>
      <c r="J85" s="254">
        <f>'Tabell 6.1 DOK32024'!J17</f>
        <v>42865.2</v>
      </c>
      <c r="K85" s="254">
        <f>'Tabell 6.1 DOK32024'!K17</f>
        <v>51069.33</v>
      </c>
      <c r="L85" s="254">
        <f>'Tabell 6.1 DOK32024'!L17</f>
        <v>34696.980000000003</v>
      </c>
      <c r="M85" s="254">
        <f>'Tabell 6.1 DOK32024'!M17</f>
        <v>24783.75</v>
      </c>
      <c r="N85" s="254">
        <f>'Tabell 6.1 DOK32024'!N17</f>
        <v>33497.730000000003</v>
      </c>
      <c r="O85" s="254">
        <f>'Tabell 6.1 DOK32024'!O17</f>
        <v>36815.67</v>
      </c>
      <c r="P85" s="254">
        <f>'Tabell 6.1 DOK32024'!P17</f>
        <v>53609.31</v>
      </c>
      <c r="Q85" s="254">
        <f>'Tabell 6.1 DOK32024'!Q17</f>
        <v>50798.97</v>
      </c>
      <c r="R85" s="254">
        <f>'Tabell 6.1 DOK32024'!R17</f>
        <v>33342.75</v>
      </c>
      <c r="S85" s="252">
        <f>SUM(D85:R85)</f>
        <v>696082.59000000008</v>
      </c>
      <c r="T85" s="282"/>
      <c r="U85" s="282"/>
      <c r="V85" s="282"/>
      <c r="W85" s="282"/>
      <c r="X85" s="282"/>
      <c r="Y85" s="282"/>
      <c r="Z85" s="282"/>
    </row>
    <row r="86" spans="1:26" ht="16.5" customHeight="1" x14ac:dyDescent="0.35">
      <c r="A86" s="253" t="s">
        <v>195</v>
      </c>
      <c r="B86" s="253"/>
      <c r="C86" s="253"/>
      <c r="D86" s="254">
        <v>1270</v>
      </c>
      <c r="E86" s="254">
        <v>1270</v>
      </c>
      <c r="F86" s="254">
        <v>1270</v>
      </c>
      <c r="G86" s="254">
        <v>1270</v>
      </c>
      <c r="H86" s="254">
        <v>1270</v>
      </c>
      <c r="I86" s="254">
        <v>1270</v>
      </c>
      <c r="J86" s="254">
        <v>1270</v>
      </c>
      <c r="K86" s="254">
        <v>1270</v>
      </c>
      <c r="L86" s="254">
        <v>1270</v>
      </c>
      <c r="M86" s="254">
        <v>1270</v>
      </c>
      <c r="N86" s="254">
        <v>1270</v>
      </c>
      <c r="O86" s="254">
        <v>1270</v>
      </c>
      <c r="P86" s="254">
        <v>1270</v>
      </c>
      <c r="Q86" s="254">
        <v>1270</v>
      </c>
      <c r="R86" s="254">
        <v>1270</v>
      </c>
      <c r="S86" s="252">
        <f>SUM(D86:R86)</f>
        <v>19050</v>
      </c>
      <c r="T86" s="282"/>
      <c r="U86" s="282"/>
      <c r="V86" s="282"/>
      <c r="W86" s="282"/>
      <c r="X86" s="282"/>
      <c r="Y86" s="282"/>
      <c r="Z86" s="282"/>
    </row>
    <row r="87" spans="1:26" ht="16.5" customHeight="1" x14ac:dyDescent="0.35">
      <c r="A87" s="253" t="s">
        <v>448</v>
      </c>
      <c r="B87" s="253"/>
      <c r="C87" s="253"/>
      <c r="D87" s="254">
        <v>1082</v>
      </c>
      <c r="E87" s="254">
        <v>924</v>
      </c>
      <c r="F87" s="254">
        <v>774</v>
      </c>
      <c r="G87" s="254">
        <v>513</v>
      </c>
      <c r="H87" s="254">
        <v>754</v>
      </c>
      <c r="I87" s="254">
        <v>540</v>
      </c>
      <c r="J87" s="254">
        <v>733</v>
      </c>
      <c r="K87" s="254">
        <v>809</v>
      </c>
      <c r="L87" s="254">
        <v>665</v>
      </c>
      <c r="M87" s="254">
        <v>791</v>
      </c>
      <c r="N87" s="254">
        <v>886</v>
      </c>
      <c r="O87" s="254">
        <v>1243</v>
      </c>
      <c r="P87" s="254">
        <v>983</v>
      </c>
      <c r="Q87" s="254">
        <v>888</v>
      </c>
      <c r="R87" s="254">
        <v>1115</v>
      </c>
      <c r="S87" s="252">
        <f>SUM(D87:R87)</f>
        <v>12700</v>
      </c>
      <c r="T87" s="282"/>
      <c r="U87" s="282"/>
      <c r="V87" s="282"/>
      <c r="W87" s="282"/>
      <c r="X87" s="282"/>
      <c r="Y87" s="282"/>
      <c r="Z87" s="282"/>
    </row>
    <row r="88" spans="1:26" ht="16.5" customHeight="1" thickBot="1" x14ac:dyDescent="0.4">
      <c r="A88" s="359" t="s">
        <v>113</v>
      </c>
      <c r="B88" s="359"/>
      <c r="C88" s="359"/>
      <c r="D88" s="199">
        <f t="shared" ref="D88:S88" si="13">SUM(D76:D87)</f>
        <v>84263.162752291042</v>
      </c>
      <c r="E88" s="199">
        <f t="shared" si="13"/>
        <v>95165.290555615124</v>
      </c>
      <c r="F88" s="199">
        <f t="shared" si="13"/>
        <v>73613.979940858015</v>
      </c>
      <c r="G88" s="199">
        <f t="shared" si="13"/>
        <v>54894.890430311716</v>
      </c>
      <c r="H88" s="199">
        <f t="shared" si="13"/>
        <v>64654.827439001623</v>
      </c>
      <c r="I88" s="199">
        <f t="shared" si="13"/>
        <v>43042.391455589226</v>
      </c>
      <c r="J88" s="199">
        <f t="shared" si="13"/>
        <v>49803.812258370781</v>
      </c>
      <c r="K88" s="199">
        <f t="shared" si="13"/>
        <v>58560.466327868729</v>
      </c>
      <c r="L88" s="199">
        <f t="shared" si="13"/>
        <v>45825.011655938935</v>
      </c>
      <c r="M88" s="199">
        <f t="shared" si="13"/>
        <v>34934.617124619836</v>
      </c>
      <c r="N88" s="199">
        <f t="shared" si="13"/>
        <v>49679.583524928625</v>
      </c>
      <c r="O88" s="199">
        <f t="shared" si="13"/>
        <v>54016.196535296527</v>
      </c>
      <c r="P88" s="199">
        <f t="shared" si="13"/>
        <v>64283.557370004753</v>
      </c>
      <c r="Q88" s="199">
        <f t="shared" si="13"/>
        <v>58451.333547149407</v>
      </c>
      <c r="R88" s="199">
        <f t="shared" si="13"/>
        <v>49523.469082155672</v>
      </c>
      <c r="S88" s="199">
        <f t="shared" si="13"/>
        <v>880712.59000000008</v>
      </c>
      <c r="T88" s="282"/>
      <c r="U88" s="282"/>
      <c r="V88" s="282"/>
      <c r="W88" s="282"/>
      <c r="X88" s="282"/>
      <c r="Y88" s="282"/>
      <c r="Z88" s="282"/>
    </row>
    <row r="89" spans="1:26" ht="16.5" customHeight="1" thickBot="1" x14ac:dyDescent="0.4">
      <c r="A89" s="356"/>
      <c r="B89" s="356"/>
      <c r="C89" s="356"/>
      <c r="D89" s="17"/>
      <c r="E89" s="17"/>
      <c r="F89" s="17"/>
      <c r="G89" s="17"/>
      <c r="H89" s="17"/>
      <c r="I89" s="17"/>
      <c r="J89" s="17"/>
      <c r="K89" s="17"/>
      <c r="L89" s="17"/>
      <c r="M89" s="17"/>
      <c r="N89" s="17"/>
      <c r="O89" s="17"/>
      <c r="P89" s="17"/>
      <c r="Q89" s="17"/>
      <c r="R89" s="17"/>
      <c r="S89" s="17"/>
    </row>
    <row r="90" spans="1:26" ht="16.5" customHeight="1" x14ac:dyDescent="0.35">
      <c r="A90" s="355" t="str">
        <f>'Tabell 2.1 DOK32024'!A48</f>
        <v>FO4B Kvalifiseringsprogram (KVP)</v>
      </c>
      <c r="B90" s="355"/>
      <c r="C90" s="355"/>
      <c r="D90" s="181"/>
      <c r="E90" s="181"/>
      <c r="F90" s="181"/>
      <c r="G90" s="181"/>
      <c r="H90" s="181"/>
      <c r="I90" s="181"/>
      <c r="J90" s="181"/>
      <c r="K90" s="181"/>
      <c r="L90" s="181"/>
      <c r="M90" s="181"/>
      <c r="N90" s="181"/>
      <c r="O90" s="181"/>
      <c r="P90" s="181"/>
      <c r="Q90" s="181"/>
      <c r="R90" s="181"/>
      <c r="S90" s="181"/>
    </row>
    <row r="91" spans="1:26" ht="16.5" customHeight="1" x14ac:dyDescent="0.35">
      <c r="A91" s="357"/>
      <c r="B91" s="357"/>
      <c r="C91" s="357"/>
      <c r="D91" s="254">
        <v>0</v>
      </c>
      <c r="E91" s="254">
        <v>0</v>
      </c>
      <c r="F91" s="254">
        <v>0</v>
      </c>
      <c r="G91" s="254">
        <v>0</v>
      </c>
      <c r="H91" s="254">
        <v>0</v>
      </c>
      <c r="I91" s="254">
        <v>0</v>
      </c>
      <c r="J91" s="254">
        <v>0</v>
      </c>
      <c r="K91" s="254">
        <v>0</v>
      </c>
      <c r="L91" s="254">
        <v>0</v>
      </c>
      <c r="M91" s="254">
        <v>0</v>
      </c>
      <c r="N91" s="254">
        <v>0</v>
      </c>
      <c r="O91" s="254">
        <v>0</v>
      </c>
      <c r="P91" s="254">
        <v>0</v>
      </c>
      <c r="Q91" s="254">
        <v>0</v>
      </c>
      <c r="R91" s="254">
        <v>0</v>
      </c>
      <c r="S91" s="254">
        <f>SUM(D91:R91)</f>
        <v>0</v>
      </c>
    </row>
    <row r="92" spans="1:26" ht="16.5" customHeight="1" thickBot="1" x14ac:dyDescent="0.4">
      <c r="A92" s="353" t="s">
        <v>113</v>
      </c>
      <c r="B92" s="353"/>
      <c r="C92" s="353"/>
      <c r="D92" s="199">
        <f t="shared" ref="D92:S92" si="14">SUM(D91)</f>
        <v>0</v>
      </c>
      <c r="E92" s="199">
        <f t="shared" si="14"/>
        <v>0</v>
      </c>
      <c r="F92" s="199">
        <f t="shared" si="14"/>
        <v>0</v>
      </c>
      <c r="G92" s="199">
        <f t="shared" si="14"/>
        <v>0</v>
      </c>
      <c r="H92" s="199">
        <f t="shared" si="14"/>
        <v>0</v>
      </c>
      <c r="I92" s="199">
        <f t="shared" si="14"/>
        <v>0</v>
      </c>
      <c r="J92" s="199">
        <f t="shared" si="14"/>
        <v>0</v>
      </c>
      <c r="K92" s="199">
        <f t="shared" si="14"/>
        <v>0</v>
      </c>
      <c r="L92" s="199">
        <f t="shared" si="14"/>
        <v>0</v>
      </c>
      <c r="M92" s="199">
        <f t="shared" si="14"/>
        <v>0</v>
      </c>
      <c r="N92" s="199">
        <f t="shared" si="14"/>
        <v>0</v>
      </c>
      <c r="O92" s="199">
        <f t="shared" si="14"/>
        <v>0</v>
      </c>
      <c r="P92" s="199">
        <f t="shared" si="14"/>
        <v>0</v>
      </c>
      <c r="Q92" s="199">
        <f t="shared" si="14"/>
        <v>0</v>
      </c>
      <c r="R92" s="199">
        <f t="shared" si="14"/>
        <v>0</v>
      </c>
      <c r="S92" s="199">
        <f t="shared" si="14"/>
        <v>0</v>
      </c>
    </row>
    <row r="93" spans="1:26" ht="16.5" customHeight="1" thickBot="1" x14ac:dyDescent="0.4">
      <c r="A93" s="354"/>
      <c r="B93" s="354"/>
      <c r="C93" s="354"/>
      <c r="D93" s="74"/>
      <c r="E93" s="74"/>
      <c r="F93" s="74"/>
      <c r="G93" s="74"/>
      <c r="H93" s="74"/>
      <c r="I93" s="74"/>
      <c r="J93" s="74"/>
      <c r="K93" s="74"/>
      <c r="L93" s="74"/>
      <c r="M93" s="74"/>
      <c r="N93" s="74"/>
      <c r="O93" s="74"/>
      <c r="P93" s="74"/>
      <c r="Q93" s="74"/>
      <c r="R93" s="74"/>
      <c r="S93" s="74"/>
    </row>
    <row r="94" spans="1:26" ht="16.5" customHeight="1" x14ac:dyDescent="0.35">
      <c r="A94" s="355" t="str">
        <f>'Tabell 2.1 DOK32024'!A54</f>
        <v>FO4C Økonomisk sosialhjelp</v>
      </c>
      <c r="B94" s="355"/>
      <c r="C94" s="355"/>
      <c r="D94" s="181"/>
      <c r="E94" s="181"/>
      <c r="F94" s="181"/>
      <c r="G94" s="181"/>
      <c r="H94" s="181"/>
      <c r="I94" s="181"/>
      <c r="J94" s="181"/>
      <c r="K94" s="181"/>
      <c r="L94" s="181"/>
      <c r="M94" s="181"/>
      <c r="N94" s="181"/>
      <c r="O94" s="181"/>
      <c r="P94" s="181"/>
      <c r="Q94" s="181"/>
      <c r="R94" s="181"/>
      <c r="S94" s="181"/>
    </row>
    <row r="95" spans="1:26" ht="16.5" customHeight="1" x14ac:dyDescent="0.35">
      <c r="A95" s="253" t="s">
        <v>197</v>
      </c>
      <c r="B95" s="253"/>
      <c r="C95" s="253"/>
      <c r="D95" s="254">
        <v>0</v>
      </c>
      <c r="E95" s="254">
        <v>3000</v>
      </c>
      <c r="F95" s="254">
        <v>0</v>
      </c>
      <c r="G95" s="254">
        <v>0</v>
      </c>
      <c r="H95" s="254">
        <v>0</v>
      </c>
      <c r="I95" s="254">
        <v>0</v>
      </c>
      <c r="J95" s="254">
        <v>0</v>
      </c>
      <c r="K95" s="254">
        <v>0</v>
      </c>
      <c r="L95" s="254">
        <v>0</v>
      </c>
      <c r="M95" s="254">
        <v>0</v>
      </c>
      <c r="N95" s="254">
        <v>0</v>
      </c>
      <c r="O95" s="254">
        <v>0</v>
      </c>
      <c r="P95" s="254">
        <v>0</v>
      </c>
      <c r="Q95" s="254">
        <v>0</v>
      </c>
      <c r="R95" s="254">
        <v>0</v>
      </c>
      <c r="S95" s="254">
        <f>SUM(D95:R95)</f>
        <v>3000</v>
      </c>
    </row>
    <row r="96" spans="1:26" ht="16.5" customHeight="1" thickBot="1" x14ac:dyDescent="0.4">
      <c r="A96" s="353" t="s">
        <v>113</v>
      </c>
      <c r="B96" s="353"/>
      <c r="C96" s="353"/>
      <c r="D96" s="199">
        <f t="shared" ref="D96:S96" si="15">SUM(D95:D95)</f>
        <v>0</v>
      </c>
      <c r="E96" s="199">
        <f t="shared" si="15"/>
        <v>3000</v>
      </c>
      <c r="F96" s="199">
        <f t="shared" si="15"/>
        <v>0</v>
      </c>
      <c r="G96" s="199">
        <f t="shared" si="15"/>
        <v>0</v>
      </c>
      <c r="H96" s="199">
        <f t="shared" si="15"/>
        <v>0</v>
      </c>
      <c r="I96" s="199">
        <f t="shared" si="15"/>
        <v>0</v>
      </c>
      <c r="J96" s="199">
        <f t="shared" si="15"/>
        <v>0</v>
      </c>
      <c r="K96" s="199">
        <f t="shared" si="15"/>
        <v>0</v>
      </c>
      <c r="L96" s="199">
        <f t="shared" si="15"/>
        <v>0</v>
      </c>
      <c r="M96" s="199">
        <f t="shared" si="15"/>
        <v>0</v>
      </c>
      <c r="N96" s="199">
        <f t="shared" si="15"/>
        <v>0</v>
      </c>
      <c r="O96" s="199">
        <f t="shared" si="15"/>
        <v>0</v>
      </c>
      <c r="P96" s="199">
        <f t="shared" si="15"/>
        <v>0</v>
      </c>
      <c r="Q96" s="199">
        <f t="shared" si="15"/>
        <v>0</v>
      </c>
      <c r="R96" s="199">
        <f t="shared" si="15"/>
        <v>0</v>
      </c>
      <c r="S96" s="199">
        <f t="shared" si="15"/>
        <v>3000</v>
      </c>
    </row>
    <row r="97" spans="1:19" ht="16.5" customHeight="1" thickBot="1" x14ac:dyDescent="0.4">
      <c r="A97" s="356"/>
      <c r="B97" s="356"/>
      <c r="C97" s="356"/>
      <c r="D97" s="17"/>
      <c r="E97" s="17"/>
      <c r="F97" s="17"/>
      <c r="G97" s="17"/>
      <c r="H97" s="17"/>
      <c r="I97" s="17"/>
      <c r="J97" s="17"/>
      <c r="K97" s="17"/>
      <c r="L97" s="17"/>
      <c r="M97" s="17"/>
      <c r="N97" s="17"/>
      <c r="O97" s="17"/>
      <c r="P97" s="17"/>
      <c r="Q97" s="17"/>
      <c r="R97" s="17"/>
      <c r="S97" s="17"/>
    </row>
    <row r="98" spans="1:19" ht="16.5" customHeight="1" x14ac:dyDescent="0.35">
      <c r="A98" s="351" t="str">
        <f>'Tabell 2.1 DOK32024'!A62</f>
        <v>Inndekking av merforbruk</v>
      </c>
      <c r="B98" s="351"/>
      <c r="C98" s="351"/>
      <c r="D98" s="187"/>
      <c r="E98" s="187"/>
      <c r="F98" s="187"/>
      <c r="G98" s="187"/>
      <c r="H98" s="187"/>
      <c r="I98" s="187"/>
      <c r="J98" s="187"/>
      <c r="K98" s="187"/>
      <c r="L98" s="187"/>
      <c r="M98" s="187"/>
      <c r="N98" s="187"/>
      <c r="O98" s="187"/>
      <c r="P98" s="187"/>
      <c r="Q98" s="187"/>
      <c r="R98" s="187"/>
      <c r="S98" s="187"/>
    </row>
    <row r="99" spans="1:19" ht="16.5" customHeight="1" x14ac:dyDescent="0.35">
      <c r="A99" s="255" t="s">
        <v>38</v>
      </c>
      <c r="B99" s="256"/>
      <c r="C99" s="256"/>
      <c r="D99" s="257">
        <v>0</v>
      </c>
      <c r="E99" s="257">
        <v>0</v>
      </c>
      <c r="F99" s="257">
        <v>0</v>
      </c>
      <c r="G99" s="257">
        <v>0</v>
      </c>
      <c r="H99" s="257">
        <v>0</v>
      </c>
      <c r="I99" s="257">
        <v>0</v>
      </c>
      <c r="J99" s="254">
        <v>-26300</v>
      </c>
      <c r="K99" s="257">
        <v>0</v>
      </c>
      <c r="L99" s="257">
        <v>0</v>
      </c>
      <c r="M99" s="257">
        <v>0</v>
      </c>
      <c r="N99" s="257">
        <v>0</v>
      </c>
      <c r="O99" s="257">
        <v>0</v>
      </c>
      <c r="P99" s="257">
        <v>0</v>
      </c>
      <c r="Q99" s="257">
        <v>0</v>
      </c>
      <c r="R99" s="257">
        <v>0</v>
      </c>
      <c r="S99" s="257">
        <f>SUM(D99:R99)</f>
        <v>-26300</v>
      </c>
    </row>
    <row r="100" spans="1:19" ht="16.5" thickBot="1" x14ac:dyDescent="0.4">
      <c r="A100" s="352" t="s">
        <v>113</v>
      </c>
      <c r="B100" s="352"/>
      <c r="C100" s="352"/>
      <c r="D100" s="200">
        <f>D99</f>
        <v>0</v>
      </c>
      <c r="E100" s="200">
        <f t="shared" ref="E100:S100" si="16">E99</f>
        <v>0</v>
      </c>
      <c r="F100" s="200">
        <f t="shared" si="16"/>
        <v>0</v>
      </c>
      <c r="G100" s="200">
        <f t="shared" si="16"/>
        <v>0</v>
      </c>
      <c r="H100" s="200">
        <f t="shared" si="16"/>
        <v>0</v>
      </c>
      <c r="I100" s="200">
        <f t="shared" si="16"/>
        <v>0</v>
      </c>
      <c r="J100" s="200">
        <f t="shared" si="16"/>
        <v>-26300</v>
      </c>
      <c r="K100" s="200">
        <f t="shared" si="16"/>
        <v>0</v>
      </c>
      <c r="L100" s="200">
        <f t="shared" si="16"/>
        <v>0</v>
      </c>
      <c r="M100" s="200">
        <f t="shared" si="16"/>
        <v>0</v>
      </c>
      <c r="N100" s="200">
        <f t="shared" si="16"/>
        <v>0</v>
      </c>
      <c r="O100" s="200">
        <f t="shared" si="16"/>
        <v>0</v>
      </c>
      <c r="P100" s="200">
        <f t="shared" si="16"/>
        <v>0</v>
      </c>
      <c r="Q100" s="200">
        <f t="shared" si="16"/>
        <v>0</v>
      </c>
      <c r="R100" s="200">
        <f t="shared" si="16"/>
        <v>0</v>
      </c>
      <c r="S100" s="200">
        <f t="shared" si="16"/>
        <v>-26300</v>
      </c>
    </row>
    <row r="104" spans="1:19" x14ac:dyDescent="0.35">
      <c r="D104" s="29"/>
      <c r="E104" s="29"/>
      <c r="F104" s="29"/>
      <c r="G104" s="29"/>
      <c r="H104" s="29"/>
      <c r="I104" s="29"/>
      <c r="J104" s="29"/>
      <c r="K104" s="29"/>
      <c r="L104" s="29"/>
      <c r="M104" s="29"/>
      <c r="N104" s="29"/>
      <c r="O104" s="29"/>
      <c r="P104" s="29"/>
      <c r="Q104" s="29"/>
      <c r="R104" s="29"/>
      <c r="S104" s="29"/>
    </row>
    <row r="108" spans="1:19" x14ac:dyDescent="0.35">
      <c r="D108" s="29"/>
      <c r="E108" s="29"/>
      <c r="F108" s="29"/>
      <c r="G108" s="29"/>
      <c r="H108" s="29"/>
      <c r="I108" s="29"/>
      <c r="J108" s="29"/>
      <c r="K108" s="29"/>
      <c r="L108" s="29"/>
      <c r="M108" s="29"/>
      <c r="N108" s="29"/>
      <c r="O108" s="29"/>
      <c r="P108" s="29"/>
      <c r="Q108" s="29"/>
      <c r="R108" s="29"/>
      <c r="S108" s="29"/>
    </row>
  </sheetData>
  <mergeCells count="36">
    <mergeCell ref="A26:C26"/>
    <mergeCell ref="A1:C1"/>
    <mergeCell ref="A2:C2"/>
    <mergeCell ref="A3:C3"/>
    <mergeCell ref="A4:C4"/>
    <mergeCell ref="A5:C5"/>
    <mergeCell ref="A6:C6"/>
    <mergeCell ref="A7:C7"/>
    <mergeCell ref="A8:C8"/>
    <mergeCell ref="A14:C14"/>
    <mergeCell ref="A15:C15"/>
    <mergeCell ref="A16:C16"/>
    <mergeCell ref="A74:C74"/>
    <mergeCell ref="A27:C27"/>
    <mergeCell ref="A28:C28"/>
    <mergeCell ref="A29:C29"/>
    <mergeCell ref="A30:C30"/>
    <mergeCell ref="A31:C31"/>
    <mergeCell ref="A32:C32"/>
    <mergeCell ref="A33:C33"/>
    <mergeCell ref="A50:C50"/>
    <mergeCell ref="A51:C51"/>
    <mergeCell ref="A52:C52"/>
    <mergeCell ref="A73:C73"/>
    <mergeCell ref="A100:C100"/>
    <mergeCell ref="A75:C75"/>
    <mergeCell ref="A88:C88"/>
    <mergeCell ref="A89:C89"/>
    <mergeCell ref="A90:C90"/>
    <mergeCell ref="A91:C91"/>
    <mergeCell ref="A92:C92"/>
    <mergeCell ref="A93:C93"/>
    <mergeCell ref="A94:C94"/>
    <mergeCell ref="A96:C96"/>
    <mergeCell ref="A97:C97"/>
    <mergeCell ref="A98:C98"/>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042A1-C6A1-44A7-A7B8-3897D028B34D}">
  <sheetPr>
    <tabColor theme="3" tint="0.79998168889431442"/>
  </sheetPr>
  <dimension ref="A1:AL101"/>
  <sheetViews>
    <sheetView topLeftCell="A25" zoomScale="70" zoomScaleNormal="70" workbookViewId="0">
      <selection activeCell="A101" sqref="A101"/>
    </sheetView>
  </sheetViews>
  <sheetFormatPr baseColWidth="10" defaultColWidth="11.42578125" defaultRowHeight="15.75" x14ac:dyDescent="0.35"/>
  <cols>
    <col min="1" max="1" width="48.42578125" style="18" customWidth="1"/>
    <col min="2" max="2" width="31.140625" style="18" customWidth="1"/>
    <col min="3" max="3" width="14" style="18" customWidth="1"/>
    <col min="4" max="19" width="13.28515625" style="18" customWidth="1"/>
    <col min="20" max="16384" width="11.42578125" style="18"/>
  </cols>
  <sheetData>
    <row r="1" spans="1:36" ht="16.5" customHeight="1" x14ac:dyDescent="0.35">
      <c r="A1" s="368" t="s">
        <v>6</v>
      </c>
      <c r="B1" s="368"/>
      <c r="C1" s="17"/>
      <c r="D1" s="17"/>
      <c r="E1" s="17"/>
      <c r="F1" s="17"/>
      <c r="G1" s="17"/>
      <c r="H1" s="17"/>
      <c r="I1" s="17"/>
      <c r="J1" s="17"/>
      <c r="K1" s="17"/>
      <c r="L1" s="17"/>
      <c r="M1" s="17"/>
      <c r="N1" s="17"/>
      <c r="O1" s="17"/>
      <c r="P1" s="17"/>
      <c r="Q1" s="17"/>
      <c r="R1" s="17"/>
      <c r="S1" s="17"/>
    </row>
    <row r="2" spans="1:36" ht="54.75" customHeight="1" x14ac:dyDescent="0.35">
      <c r="A2" s="369"/>
      <c r="B2" s="369"/>
      <c r="C2" s="46" t="s">
        <v>198</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36" ht="16.5" customHeight="1" thickBot="1" x14ac:dyDescent="0.4">
      <c r="A3" s="404"/>
      <c r="B3" s="404"/>
      <c r="C3" s="52"/>
      <c r="D3" s="52"/>
      <c r="E3" s="75"/>
      <c r="F3" s="75"/>
      <c r="G3" s="75"/>
      <c r="H3" s="52"/>
      <c r="I3" s="52"/>
      <c r="J3" s="52"/>
      <c r="K3" s="52"/>
      <c r="L3" s="52"/>
      <c r="M3" s="52"/>
      <c r="N3" s="52"/>
      <c r="O3" s="52"/>
      <c r="P3" s="52"/>
      <c r="Q3" s="52"/>
      <c r="R3" s="52"/>
      <c r="S3" s="52"/>
    </row>
    <row r="4" spans="1:36" ht="16.5" customHeight="1" x14ac:dyDescent="0.35">
      <c r="A4" s="405" t="str">
        <f>'Tabell 2.1 DOK32024'!A12</f>
        <v>FO1 Administrasjon og fellestjenester</v>
      </c>
      <c r="B4" s="405"/>
      <c r="C4" s="156"/>
      <c r="D4" s="156"/>
      <c r="E4" s="156"/>
      <c r="F4" s="156"/>
      <c r="G4" s="156"/>
      <c r="H4" s="156"/>
      <c r="I4" s="156"/>
      <c r="J4" s="156"/>
      <c r="K4" s="156"/>
      <c r="L4" s="156"/>
      <c r="M4" s="156"/>
      <c r="N4" s="156"/>
      <c r="O4" s="156"/>
      <c r="P4" s="156"/>
      <c r="Q4" s="156"/>
      <c r="R4" s="156"/>
      <c r="S4" s="156"/>
    </row>
    <row r="5" spans="1:36" ht="16.5" customHeight="1" x14ac:dyDescent="0.35">
      <c r="A5" s="395" t="s">
        <v>199</v>
      </c>
      <c r="B5" s="395"/>
      <c r="C5" s="76">
        <f>'Tabell 4.1 DOK32024'!C5</f>
        <v>0.5</v>
      </c>
      <c r="D5" s="77">
        <f>'Tabell 4.1 DOK32024'!D5</f>
        <v>6.666666666666667</v>
      </c>
      <c r="E5" s="77">
        <f>'Tabell 4.1 DOK32024'!E5</f>
        <v>6.666666666666667</v>
      </c>
      <c r="F5" s="77">
        <f>'Tabell 4.1 DOK32024'!F5</f>
        <v>6.666666666666667</v>
      </c>
      <c r="G5" s="77">
        <f>'Tabell 4.1 DOK32024'!G5</f>
        <v>6.666666666666667</v>
      </c>
      <c r="H5" s="77">
        <f>'Tabell 4.1 DOK32024'!H5</f>
        <v>6.666666666666667</v>
      </c>
      <c r="I5" s="77">
        <f>'Tabell 4.1 DOK32024'!I5</f>
        <v>6.666666666666667</v>
      </c>
      <c r="J5" s="77">
        <f>'Tabell 4.1 DOK32024'!J5</f>
        <v>6.666666666666667</v>
      </c>
      <c r="K5" s="77">
        <f>'Tabell 4.1 DOK32024'!K5</f>
        <v>6.666666666666667</v>
      </c>
      <c r="L5" s="77">
        <f>'Tabell 4.1 DOK32024'!L5</f>
        <v>6.666666666666667</v>
      </c>
      <c r="M5" s="77">
        <f>'Tabell 4.1 DOK32024'!M5</f>
        <v>6.666666666666667</v>
      </c>
      <c r="N5" s="77">
        <f>'Tabell 4.1 DOK32024'!N5</f>
        <v>6.666666666666667</v>
      </c>
      <c r="O5" s="77">
        <f>'Tabell 4.1 DOK32024'!O5</f>
        <v>6.666666666666667</v>
      </c>
      <c r="P5" s="77">
        <f>'Tabell 4.1 DOK32024'!P5</f>
        <v>6.666666666666667</v>
      </c>
      <c r="Q5" s="77">
        <f>'Tabell 4.1 DOK32024'!Q5</f>
        <v>6.666666666666667</v>
      </c>
      <c r="R5" s="77">
        <f>'Tabell 4.1 DOK32024'!R5</f>
        <v>6.666666666666667</v>
      </c>
      <c r="S5" s="77">
        <f>'Tabell 4.1 DOK32024'!S5</f>
        <v>100.00000000000001</v>
      </c>
    </row>
    <row r="6" spans="1:36" ht="16.5" customHeight="1" x14ac:dyDescent="0.35">
      <c r="A6" s="395" t="s">
        <v>449</v>
      </c>
      <c r="B6" s="395"/>
      <c r="C6" s="76">
        <f>'Tabell 4.1 DOK32024'!C6</f>
        <v>0.5</v>
      </c>
      <c r="D6" s="78">
        <f>'Tabell 4.1 DOK32024'!D6/'Tabell 4.1 DOK32024'!$S$6*100</f>
        <v>8.7325309105195394</v>
      </c>
      <c r="E6" s="78">
        <f>'Tabell 4.1 DOK32024'!E6/'Tabell 4.1 DOK32024'!$S$6*100</f>
        <v>9.080888120100564</v>
      </c>
      <c r="F6" s="78">
        <f>'Tabell 4.1 DOK32024'!F6/'Tabell 4.1 DOK32024'!$S$6*100</f>
        <v>6.6334844058919709</v>
      </c>
      <c r="G6" s="78">
        <f>'Tabell 4.1 DOK32024'!G6/'Tabell 4.1 DOK32024'!$S$6*100</f>
        <v>5.7978510670471035</v>
      </c>
      <c r="H6" s="78">
        <f>'Tabell 4.1 DOK32024'!H6/'Tabell 4.1 DOK32024'!$S$6*100</f>
        <v>8.5148959803958988</v>
      </c>
      <c r="I6" s="78">
        <f>'Tabell 4.1 DOK32024'!I6/'Tabell 4.1 DOK32024'!$S$6*100</f>
        <v>4.972675510558827</v>
      </c>
      <c r="J6" s="78">
        <f>'Tabell 4.1 DOK32024'!J6/'Tabell 4.1 DOK32024'!$S$6*100</f>
        <v>7.3744324179947345</v>
      </c>
      <c r="K6" s="78">
        <f>'Tabell 4.1 DOK32024'!K6/'Tabell 4.1 DOK32024'!$S$6*100</f>
        <v>7.7119078810695765</v>
      </c>
      <c r="L6" s="78">
        <f>'Tabell 4.1 DOK32024'!L6/'Tabell 4.1 DOK32024'!$S$6*100</f>
        <v>5.1340645301699954</v>
      </c>
      <c r="M6" s="78">
        <f>'Tabell 4.1 DOK32024'!M6/'Tabell 4.1 DOK32024'!$S$6*100</f>
        <v>3.9243534900022183</v>
      </c>
      <c r="N6" s="78">
        <f>'Tabell 4.1 DOK32024'!N6/'Tabell 4.1 DOK32024'!$S$6*100</f>
        <v>4.7664876124741555</v>
      </c>
      <c r="O6" s="78">
        <f>'Tabell 4.1 DOK32024'!O6/'Tabell 4.1 DOK32024'!$S$6*100</f>
        <v>7.0303148499096242</v>
      </c>
      <c r="P6" s="78">
        <f>'Tabell 4.1 DOK32024'!P6/'Tabell 4.1 DOK32024'!$S$6*100</f>
        <v>7.2673108095312795</v>
      </c>
      <c r="Q6" s="78">
        <f>'Tabell 4.1 DOK32024'!Q6/'Tabell 4.1 DOK32024'!$S$6*100</f>
        <v>7.5226785489685657</v>
      </c>
      <c r="R6" s="78">
        <f>'Tabell 4.1 DOK32024'!R6/'Tabell 4.1 DOK32024'!$S$6*100</f>
        <v>5.536123865365945</v>
      </c>
      <c r="S6" s="78">
        <f>'Tabell 4.1 DOK32024'!S6/'Tabell 4.1 DOK32024'!$S$6*100</f>
        <v>100</v>
      </c>
    </row>
    <row r="7" spans="1:36" ht="16.5" customHeight="1" thickBot="1" x14ac:dyDescent="0.4">
      <c r="A7" s="403" t="s">
        <v>201</v>
      </c>
      <c r="B7" s="403"/>
      <c r="C7" s="204" t="s">
        <v>202</v>
      </c>
      <c r="D7" s="205">
        <f>SUMPRODUCT($C5:$C6,D5:D6)</f>
        <v>7.6995987885931036</v>
      </c>
      <c r="E7" s="205">
        <f t="shared" ref="E7:R7" si="0">SUMPRODUCT($C5:$C6,E5:E6)</f>
        <v>7.8737773933836159</v>
      </c>
      <c r="F7" s="205">
        <f t="shared" si="0"/>
        <v>6.6500755362793189</v>
      </c>
      <c r="G7" s="205">
        <f t="shared" si="0"/>
        <v>6.2322588668568848</v>
      </c>
      <c r="H7" s="205">
        <f t="shared" si="0"/>
        <v>7.5907813235312833</v>
      </c>
      <c r="I7" s="205">
        <f t="shared" si="0"/>
        <v>5.819671088612747</v>
      </c>
      <c r="J7" s="205">
        <f t="shared" si="0"/>
        <v>7.0205495423307003</v>
      </c>
      <c r="K7" s="205">
        <f t="shared" si="0"/>
        <v>7.1892872738681213</v>
      </c>
      <c r="L7" s="205">
        <f>SUMPRODUCT($C5:$C6,L5:L6)</f>
        <v>5.9003655984183307</v>
      </c>
      <c r="M7" s="205">
        <f t="shared" si="0"/>
        <v>5.2955100783344431</v>
      </c>
      <c r="N7" s="205">
        <f>SUMPRODUCT($C5:$C6,N5:N6)</f>
        <v>5.7165771395704112</v>
      </c>
      <c r="O7" s="205">
        <f t="shared" si="0"/>
        <v>6.8484907582881451</v>
      </c>
      <c r="P7" s="205">
        <f t="shared" si="0"/>
        <v>6.9669887380989728</v>
      </c>
      <c r="Q7" s="205">
        <f t="shared" si="0"/>
        <v>7.0946726078176159</v>
      </c>
      <c r="R7" s="205">
        <f t="shared" si="0"/>
        <v>6.101395266016306</v>
      </c>
      <c r="S7" s="205">
        <f t="shared" ref="S7" si="1">SUM(D7:R7)</f>
        <v>100</v>
      </c>
      <c r="U7" s="84"/>
      <c r="V7" s="84"/>
      <c r="W7" s="84"/>
      <c r="X7" s="84"/>
      <c r="Y7" s="84"/>
      <c r="Z7" s="84"/>
      <c r="AA7" s="84"/>
      <c r="AB7" s="84"/>
      <c r="AC7" s="84"/>
      <c r="AD7" s="84"/>
      <c r="AE7" s="84"/>
      <c r="AF7" s="84"/>
      <c r="AG7" s="84"/>
      <c r="AH7" s="84"/>
      <c r="AI7" s="84"/>
      <c r="AJ7" s="84"/>
    </row>
    <row r="8" spans="1:36" ht="16.5" customHeight="1" thickBot="1" x14ac:dyDescent="0.4">
      <c r="A8" s="384"/>
      <c r="B8" s="384"/>
      <c r="C8" s="79"/>
      <c r="D8" s="284"/>
      <c r="E8" s="284"/>
      <c r="F8" s="284"/>
      <c r="G8" s="284"/>
      <c r="H8" s="284"/>
      <c r="I8" s="284"/>
      <c r="J8" s="284"/>
      <c r="K8" s="284"/>
      <c r="L8" s="284"/>
      <c r="M8" s="284"/>
      <c r="N8" s="284"/>
      <c r="O8" s="284"/>
      <c r="P8" s="284"/>
      <c r="Q8" s="284"/>
      <c r="R8" s="284"/>
      <c r="S8" s="284"/>
    </row>
    <row r="9" spans="1:36" ht="16.5" customHeight="1" x14ac:dyDescent="0.35">
      <c r="A9" s="394" t="s">
        <v>203</v>
      </c>
      <c r="B9" s="394"/>
      <c r="C9" s="195"/>
      <c r="D9" s="196"/>
      <c r="E9" s="196"/>
      <c r="F9" s="196"/>
      <c r="G9" s="196"/>
      <c r="H9" s="196"/>
      <c r="I9" s="196"/>
      <c r="J9" s="196"/>
      <c r="K9" s="196"/>
      <c r="L9" s="196"/>
      <c r="M9" s="196"/>
      <c r="N9" s="196"/>
      <c r="O9" s="196"/>
      <c r="P9" s="196"/>
      <c r="Q9" s="196"/>
      <c r="R9" s="196"/>
      <c r="S9" s="196"/>
    </row>
    <row r="10" spans="1:36" ht="16.5" customHeight="1" x14ac:dyDescent="0.35">
      <c r="A10" s="395" t="s">
        <v>204</v>
      </c>
      <c r="B10" s="395"/>
      <c r="C10" s="80">
        <f>'Tabell 4.1 DOK32024'!C12</f>
        <v>0.5747772242016006</v>
      </c>
      <c r="D10" s="77">
        <f>'Tabell 4.1 DOK32024'!D12/'Tabell 4.1 DOK32024'!$S12*100</f>
        <v>10.794197196951071</v>
      </c>
      <c r="E10" s="77">
        <f>'Tabell 4.1 DOK32024'!E12/'Tabell 4.1 DOK32024'!$S12*100</f>
        <v>11.212195721662161</v>
      </c>
      <c r="F10" s="77">
        <f>'Tabell 4.1 DOK32024'!F12/'Tabell 4.1 DOK32024'!$S12*100</f>
        <v>8.704204573395625</v>
      </c>
      <c r="G10" s="77">
        <f>'Tabell 4.1 DOK32024'!G12/'Tabell 4.1 DOK32024'!$S12*100</f>
        <v>4.2537496926481433</v>
      </c>
      <c r="H10" s="77">
        <f>'Tabell 4.1 DOK32024'!H12/'Tabell 4.1 DOK32024'!$S12*100</f>
        <v>5.0774526678141143</v>
      </c>
      <c r="I10" s="77">
        <f>'Tabell 4.1 DOK32024'!I12/'Tabell 4.1 DOK32024'!$S12*100</f>
        <v>5.9134497172362934</v>
      </c>
      <c r="J10" s="77">
        <f>'Tabell 4.1 DOK32024'!J12/'Tabell 4.1 DOK32024'!$S12*100</f>
        <v>5.790508974674208</v>
      </c>
      <c r="K10" s="77">
        <f>'Tabell 4.1 DOK32024'!K12/'Tabell 4.1 DOK32024'!$S12*100</f>
        <v>6.1716252766166724</v>
      </c>
      <c r="L10" s="77">
        <f>'Tabell 4.1 DOK32024'!L12/'Tabell 4.1 DOK32024'!$S12*100</f>
        <v>5.5815097123186632</v>
      </c>
      <c r="M10" s="77">
        <f>'Tabell 4.1 DOK32024'!M12/'Tabell 4.1 DOK32024'!$S12*100</f>
        <v>4.4012785837226458</v>
      </c>
      <c r="N10" s="77">
        <f>'Tabell 4.1 DOK32024'!N12/'Tabell 4.1 DOK32024'!$S12*100</f>
        <v>4.4135726579788548</v>
      </c>
      <c r="O10" s="77">
        <f>'Tabell 4.1 DOK32024'!O12/'Tabell 4.1 DOK32024'!$S12*100</f>
        <v>5.9626260142611267</v>
      </c>
      <c r="P10" s="77">
        <f>'Tabell 4.1 DOK32024'!P12/'Tabell 4.1 DOK32024'!$S12*100</f>
        <v>8.9869682812884193</v>
      </c>
      <c r="Q10" s="77">
        <f>'Tabell 4.1 DOK32024'!Q12/'Tabell 4.1 DOK32024'!$S12*100</f>
        <v>7.9173838209982801</v>
      </c>
      <c r="R10" s="77">
        <f>'Tabell 4.1 DOK32024'!R12/'Tabell 4.1 DOK32024'!$S12*100</f>
        <v>4.8192771084337354</v>
      </c>
      <c r="S10" s="77">
        <f>'Tabell 4.1 DOK32024'!S12/'Tabell 4.1 DOK32024'!$S12*100</f>
        <v>100</v>
      </c>
    </row>
    <row r="11" spans="1:36" ht="16.5" customHeight="1" x14ac:dyDescent="0.35">
      <c r="A11" s="395" t="s">
        <v>205</v>
      </c>
      <c r="B11" s="395"/>
      <c r="C11" s="80">
        <f>'Tabell 4.1 DOK32024'!C13</f>
        <v>0.4252227757983994</v>
      </c>
      <c r="D11" s="77">
        <f>'Tabell 4.1 DOK32024'!D13/'Tabell 4.1 DOK32024'!$S13*100</f>
        <v>7.6950364286299004</v>
      </c>
      <c r="E11" s="77">
        <f>'Tabell 4.1 DOK32024'!E13/'Tabell 4.1 DOK32024'!$S13*100</f>
        <v>8.3663055638933592</v>
      </c>
      <c r="F11" s="77">
        <f>'Tabell 4.1 DOK32024'!F13/'Tabell 4.1 DOK32024'!$S13*100</f>
        <v>5.7057876497394053</v>
      </c>
      <c r="G11" s="77">
        <f>'Tabell 4.1 DOK32024'!G13/'Tabell 4.1 DOK32024'!$S13*100</f>
        <v>3.3072284225175315</v>
      </c>
      <c r="H11" s="77">
        <f>'Tabell 4.1 DOK32024'!H13/'Tabell 4.1 DOK32024'!$S13*100</f>
        <v>3.7247250798155371</v>
      </c>
      <c r="I11" s="77">
        <f>'Tabell 4.1 DOK32024'!I13/'Tabell 4.1 DOK32024'!$S13*100</f>
        <v>5.5666220973067366</v>
      </c>
      <c r="J11" s="77">
        <f>'Tabell 4.1 DOK32024'!J13/'Tabell 4.1 DOK32024'!$S13*100</f>
        <v>5.648484186973012</v>
      </c>
      <c r="K11" s="77">
        <f>'Tabell 4.1 DOK32024'!K13/'Tabell 4.1 DOK32024'!$S13*100</f>
        <v>6.9746500395666766</v>
      </c>
      <c r="L11" s="77">
        <f>'Tabell 4.1 DOK32024'!L13/'Tabell 4.1 DOK32024'!$S13*100</f>
        <v>6.3579556307473997</v>
      </c>
      <c r="M11" s="77">
        <f>'Tabell 4.1 DOK32024'!M13/'Tabell 4.1 DOK32024'!$S13*100</f>
        <v>6.0741670532376455</v>
      </c>
      <c r="N11" s="77">
        <f>'Tabell 4.1 DOK32024'!N13/'Tabell 4.1 DOK32024'!$S13*100</f>
        <v>7.3512156520315441</v>
      </c>
      <c r="O11" s="77">
        <f>'Tabell 4.1 DOK32024'!O13/'Tabell 4.1 DOK32024'!$S13*100</f>
        <v>7.7523398913962938</v>
      </c>
      <c r="P11" s="77">
        <f>'Tabell 4.1 DOK32024'!P13/'Tabell 4.1 DOK32024'!$S13*100</f>
        <v>9.9134990585859679</v>
      </c>
      <c r="Q11" s="77">
        <f>'Tabell 4.1 DOK32024'!Q13/'Tabell 4.1 DOK32024'!$S13*100</f>
        <v>8.9720850274238</v>
      </c>
      <c r="R11" s="77">
        <f>'Tabell 4.1 DOK32024'!R13/'Tabell 4.1 DOK32024'!$S13*100</f>
        <v>6.58989821813518</v>
      </c>
      <c r="S11" s="77">
        <f>'Tabell 4.1 DOK32024'!S13/'Tabell 4.1 DOK32024'!$S13*100</f>
        <v>100</v>
      </c>
    </row>
    <row r="12" spans="1:36" ht="16.5" customHeight="1" x14ac:dyDescent="0.35">
      <c r="A12" s="398" t="s">
        <v>206</v>
      </c>
      <c r="B12" s="398"/>
      <c r="C12" s="235" t="s">
        <v>202</v>
      </c>
      <c r="D12" s="236">
        <f>SUMPRODUCT($C10:$C11,D10:D11)</f>
        <v>9.4763634524000437</v>
      </c>
      <c r="E12" s="236">
        <f t="shared" ref="E12:R12" si="2">SUMPRODUCT($C10:$C11,E10:E11)</f>
        <v>10.002058409158366</v>
      </c>
      <c r="F12" s="236">
        <f t="shared" si="2"/>
        <v>7.4292094061176295</v>
      </c>
      <c r="G12" s="236">
        <f t="shared" si="2"/>
        <v>3.851267290810978</v>
      </c>
      <c r="H12" s="236">
        <f t="shared" si="2"/>
        <v>4.5022420879462857</v>
      </c>
      <c r="I12" s="236">
        <f t="shared" si="2"/>
        <v>5.7659707139662952</v>
      </c>
      <c r="J12" s="236">
        <f t="shared" si="2"/>
        <v>5.7301168002157272</v>
      </c>
      <c r="K12" s="236">
        <f t="shared" si="2"/>
        <v>6.5130896953531252</v>
      </c>
      <c r="L12" s="236">
        <f t="shared" si="2"/>
        <v>5.9116722010102682</v>
      </c>
      <c r="M12" s="236">
        <f t="shared" si="2"/>
        <v>5.1126288623309506</v>
      </c>
      <c r="N12" s="236">
        <f t="shared" si="2"/>
        <v>5.6627253662146604</v>
      </c>
      <c r="O12" s="236">
        <f t="shared" si="2"/>
        <v>6.723653116981458</v>
      </c>
      <c r="P12" s="236">
        <f t="shared" si="2"/>
        <v>9.3809502702735319</v>
      </c>
      <c r="Q12" s="236">
        <f t="shared" si="2"/>
        <v>8.3658667956324599</v>
      </c>
      <c r="R12" s="236">
        <f t="shared" si="2"/>
        <v>5.572185531588226</v>
      </c>
      <c r="S12" s="236">
        <f t="shared" ref="S12" si="3">SUM(D12:R12)</f>
        <v>100</v>
      </c>
      <c r="U12" s="84"/>
      <c r="V12" s="84"/>
      <c r="W12" s="84"/>
      <c r="X12" s="84"/>
      <c r="Y12" s="84"/>
      <c r="Z12" s="84"/>
      <c r="AA12" s="84"/>
      <c r="AB12" s="84"/>
      <c r="AC12" s="84"/>
      <c r="AD12" s="84"/>
      <c r="AE12" s="84"/>
      <c r="AF12" s="84"/>
      <c r="AG12" s="84"/>
      <c r="AH12" s="84"/>
      <c r="AI12" s="84"/>
      <c r="AJ12" s="84"/>
    </row>
    <row r="13" spans="1:36" ht="16.5" customHeight="1" thickBot="1" x14ac:dyDescent="0.4">
      <c r="A13" s="396"/>
      <c r="B13" s="396"/>
      <c r="C13" s="79"/>
      <c r="D13" s="17"/>
      <c r="E13" s="17"/>
      <c r="F13" s="17"/>
      <c r="G13" s="17"/>
      <c r="H13" s="17"/>
      <c r="I13" s="17"/>
      <c r="J13" s="17"/>
      <c r="K13" s="17"/>
      <c r="L13" s="17"/>
      <c r="M13" s="17"/>
      <c r="N13" s="17"/>
      <c r="O13" s="17"/>
      <c r="P13" s="17"/>
      <c r="Q13" s="17"/>
      <c r="R13" s="17"/>
      <c r="S13" s="17"/>
    </row>
    <row r="14" spans="1:36" ht="16.5" customHeight="1" x14ac:dyDescent="0.35">
      <c r="A14" s="397" t="s">
        <v>207</v>
      </c>
      <c r="B14" s="397"/>
      <c r="C14" s="208"/>
      <c r="D14" s="194"/>
      <c r="E14" s="194"/>
      <c r="F14" s="194"/>
      <c r="G14" s="194"/>
      <c r="H14" s="194"/>
      <c r="I14" s="194"/>
      <c r="J14" s="194"/>
      <c r="K14" s="194"/>
      <c r="L14" s="194"/>
      <c r="M14" s="194"/>
      <c r="N14" s="194"/>
      <c r="O14" s="194"/>
      <c r="P14" s="194"/>
      <c r="Q14" s="194"/>
      <c r="R14" s="194"/>
      <c r="S14" s="194"/>
    </row>
    <row r="15" spans="1:36" ht="16.5" customHeight="1" x14ac:dyDescent="0.35">
      <c r="A15" s="395" t="s">
        <v>204</v>
      </c>
      <c r="B15" s="395"/>
      <c r="C15" s="80">
        <f>'Tabell 4.1 DOK32024'!C17</f>
        <v>0.57019674789243036</v>
      </c>
      <c r="D15" s="77">
        <f>'Tabell 4.1 DOK32024'!D17/'Tabell 4.1 DOK32024'!$S17*100</f>
        <v>8.3595437639858989</v>
      </c>
      <c r="E15" s="77">
        <f>'Tabell 4.1 DOK32024'!E17/'Tabell 4.1 DOK32024'!$S17*100</f>
        <v>6.1082261323487774</v>
      </c>
      <c r="F15" s="77">
        <f>'Tabell 4.1 DOK32024'!F17/'Tabell 4.1 DOK32024'!$S17*100</f>
        <v>7.5392962547847775</v>
      </c>
      <c r="G15" s="77">
        <f>'Tabell 4.1 DOK32024'!G17/'Tabell 4.1 DOK32024'!$S17*100</f>
        <v>9.7553219132127715</v>
      </c>
      <c r="H15" s="77">
        <f>'Tabell 4.1 DOK32024'!H17/'Tabell 4.1 DOK32024'!$S17*100</f>
        <v>7.225158910835412</v>
      </c>
      <c r="I15" s="77">
        <f>'Tabell 4.1 DOK32024'!I17/'Tabell 4.1 DOK32024'!$S17*100</f>
        <v>5.6370201164247291</v>
      </c>
      <c r="J15" s="77">
        <f>'Tabell 4.1 DOK32024'!J17/'Tabell 4.1 DOK32024'!$S17*100</f>
        <v>10.61086139562302</v>
      </c>
      <c r="K15" s="77">
        <f>'Tabell 4.1 DOK32024'!K17/'Tabell 4.1 DOK32024'!$S17*100</f>
        <v>14.694646866964774</v>
      </c>
      <c r="L15" s="77">
        <f>'Tabell 4.1 DOK32024'!L17/'Tabell 4.1 DOK32024'!$S17*100</f>
        <v>5.2007182498283884</v>
      </c>
      <c r="M15" s="77">
        <f>'Tabell 4.1 DOK32024'!M17/'Tabell 4.1 DOK32024'!$S17*100</f>
        <v>0.7155350612179997</v>
      </c>
      <c r="N15" s="77">
        <f>'Tabell 4.1 DOK32024'!N17/'Tabell 4.1 DOK32024'!$S17*100</f>
        <v>1.0994807038227801</v>
      </c>
      <c r="O15" s="77">
        <f>'Tabell 4.1 DOK32024'!O17/'Tabell 4.1 DOK32024'!$S17*100</f>
        <v>6.9110215668860455</v>
      </c>
      <c r="P15" s="77">
        <f>'Tabell 4.1 DOK32024'!P17/'Tabell 4.1 DOK32024'!$S17*100</f>
        <v>4.3804707406272669</v>
      </c>
      <c r="Q15" s="77">
        <f>'Tabell 4.1 DOK32024'!Q17/'Tabell 4.1 DOK32024'!$S17*100</f>
        <v>6.8412132682306313</v>
      </c>
      <c r="R15" s="77">
        <f>'Tabell 4.1 DOK32024'!R17/'Tabell 4.1 DOK32024'!$S17*100</f>
        <v>4.9214850552067295</v>
      </c>
      <c r="S15" s="77">
        <f>'Tabell 4.1 DOK32024'!S17/'Tabell 4.1 DOK32024'!$S17*100</f>
        <v>100</v>
      </c>
    </row>
    <row r="16" spans="1:36" ht="16.5" customHeight="1" x14ac:dyDescent="0.35">
      <c r="A16" s="395" t="s">
        <v>205</v>
      </c>
      <c r="B16" s="395"/>
      <c r="C16" s="80">
        <f>'Tabell 4.1 DOK32024'!C18</f>
        <v>0.42980325210756964</v>
      </c>
      <c r="D16" s="77">
        <f>'Tabell 4.1 DOK32024'!D18/'Tabell 4.1 DOK32024'!$S18*100</f>
        <v>7.7327818245411253</v>
      </c>
      <c r="E16" s="77">
        <f>'Tabell 4.1 DOK32024'!E18/'Tabell 4.1 DOK32024'!$S18*100</f>
        <v>5.9421524049939913</v>
      </c>
      <c r="F16" s="77">
        <f>'Tabell 4.1 DOK32024'!F18/'Tabell 4.1 DOK32024'!$S18*100</f>
        <v>5.7482625952341113</v>
      </c>
      <c r="G16" s="77">
        <f>'Tabell 4.1 DOK32024'!G18/'Tabell 4.1 DOK32024'!$S18*100</f>
        <v>6.0204686810930808</v>
      </c>
      <c r="H16" s="77">
        <f>'Tabell 4.1 DOK32024'!H18/'Tabell 4.1 DOK32024'!$S18*100</f>
        <v>7.5502972977082976</v>
      </c>
      <c r="I16" s="77">
        <f>'Tabell 4.1 DOK32024'!I18/'Tabell 4.1 DOK32024'!$S18*100</f>
        <v>5.8623154245046294</v>
      </c>
      <c r="J16" s="77">
        <f>'Tabell 4.1 DOK32024'!J18/'Tabell 4.1 DOK32024'!$S18*100</f>
        <v>13.355586307577665</v>
      </c>
      <c r="K16" s="77">
        <f>'Tabell 4.1 DOK32024'!K18/'Tabell 4.1 DOK32024'!$S18*100</f>
        <v>13.161696497817784</v>
      </c>
      <c r="L16" s="77">
        <f>'Tabell 4.1 DOK32024'!L18/'Tabell 4.1 DOK32024'!$S18*100</f>
        <v>5.2008090147356247</v>
      </c>
      <c r="M16" s="77">
        <f>'Tabell 4.1 DOK32024'!M18/'Tabell 4.1 DOK32024'!$S18*100</f>
        <v>0.86680150245593734</v>
      </c>
      <c r="N16" s="77">
        <f>'Tabell 4.1 DOK32024'!N18/'Tabell 4.1 DOK32024'!$S18*100</f>
        <v>1.2773916878298024</v>
      </c>
      <c r="O16" s="77">
        <f>'Tabell 4.1 DOK32024'!O18/'Tabell 4.1 DOK32024'!$S18*100</f>
        <v>8.0179138977174205</v>
      </c>
      <c r="P16" s="77">
        <f>'Tabell 4.1 DOK32024'!P18/'Tabell 4.1 DOK32024'!$S18*100</f>
        <v>4.9955139220486915</v>
      </c>
      <c r="Q16" s="77">
        <f>'Tabell 4.1 DOK32024'!Q18/'Tabell 4.1 DOK32024'!$S18*100</f>
        <v>8.6223938928511679</v>
      </c>
      <c r="R16" s="77">
        <f>'Tabell 4.1 DOK32024'!R18/'Tabell 4.1 DOK32024'!$S18*100</f>
        <v>5.6456150488906447</v>
      </c>
      <c r="S16" s="77">
        <f>'Tabell 4.1 DOK32024'!S18/'Tabell 4.1 DOK32024'!$S18*100</f>
        <v>100</v>
      </c>
    </row>
    <row r="17" spans="1:36" ht="16.5" customHeight="1" x14ac:dyDescent="0.35">
      <c r="A17" s="398" t="s">
        <v>208</v>
      </c>
      <c r="B17" s="398"/>
      <c r="C17" s="235" t="s">
        <v>202</v>
      </c>
      <c r="D17" s="236">
        <f>SUMPRODUCT($C15:$C16,D15:D16)</f>
        <v>8.0901594441152866</v>
      </c>
      <c r="E17" s="236">
        <f t="shared" ref="E17:R17" si="4">SUMPRODUCT($C15:$C16,E15:E16)</f>
        <v>6.0368471042420646</v>
      </c>
      <c r="F17" s="236">
        <f t="shared" si="4"/>
        <v>6.76950416327578</v>
      </c>
      <c r="G17" s="236">
        <f t="shared" si="4"/>
        <v>8.1500698479032607</v>
      </c>
      <c r="H17" s="236">
        <f t="shared" si="4"/>
        <v>7.3649044468983869</v>
      </c>
      <c r="I17" s="236">
        <f t="shared" si="4"/>
        <v>5.7338527725220469</v>
      </c>
      <c r="J17" s="236">
        <f t="shared" si="4"/>
        <v>11.79055308892179</v>
      </c>
      <c r="K17" s="236">
        <f t="shared" si="4"/>
        <v>14.035779812985899</v>
      </c>
      <c r="L17" s="236">
        <f t="shared" si="4"/>
        <v>5.200757260880696</v>
      </c>
      <c r="M17" s="236">
        <f t="shared" si="4"/>
        <v>0.78054986959680384</v>
      </c>
      <c r="N17" s="236">
        <f t="shared" si="4"/>
        <v>1.1759474233346561</v>
      </c>
      <c r="O17" s="236">
        <f t="shared" si="4"/>
        <v>7.386767490410298</v>
      </c>
      <c r="P17" s="236">
        <f t="shared" si="4"/>
        <v>4.6448183001887813</v>
      </c>
      <c r="Q17" s="236">
        <f t="shared" si="4"/>
        <v>7.6067704932835305</v>
      </c>
      <c r="R17" s="236">
        <f t="shared" si="4"/>
        <v>5.2327184814407097</v>
      </c>
      <c r="S17" s="236">
        <f t="shared" ref="S17" si="5">SUM(D17:R17)</f>
        <v>100</v>
      </c>
      <c r="U17" s="84"/>
    </row>
    <row r="18" spans="1:36" ht="16.5" customHeight="1" x14ac:dyDescent="0.35">
      <c r="A18" s="399"/>
      <c r="B18" s="399"/>
      <c r="C18" s="79"/>
      <c r="D18" s="17"/>
      <c r="E18" s="17"/>
      <c r="F18" s="17"/>
      <c r="G18" s="17"/>
      <c r="H18" s="17"/>
      <c r="I18" s="17"/>
      <c r="J18" s="17"/>
      <c r="K18" s="17"/>
      <c r="L18" s="17"/>
      <c r="M18" s="17"/>
      <c r="N18" s="17"/>
      <c r="O18" s="17"/>
      <c r="P18" s="17"/>
      <c r="Q18" s="17"/>
      <c r="R18" s="17"/>
      <c r="S18" s="17"/>
    </row>
    <row r="19" spans="1:36" ht="16.5" customHeight="1" x14ac:dyDescent="0.35">
      <c r="A19" s="400" t="s">
        <v>209</v>
      </c>
      <c r="B19" s="400"/>
      <c r="C19" s="80">
        <f>'Tabell 4.1 DOK32024'!C21</f>
        <v>0.59463553435675054</v>
      </c>
      <c r="D19" s="81">
        <f>D12</f>
        <v>9.4763634524000437</v>
      </c>
      <c r="E19" s="81">
        <f t="shared" ref="E19:S19" si="6">E12</f>
        <v>10.002058409158366</v>
      </c>
      <c r="F19" s="81">
        <f t="shared" si="6"/>
        <v>7.4292094061176295</v>
      </c>
      <c r="G19" s="81">
        <f>G12</f>
        <v>3.851267290810978</v>
      </c>
      <c r="H19" s="81">
        <f t="shared" si="6"/>
        <v>4.5022420879462857</v>
      </c>
      <c r="I19" s="81">
        <f t="shared" si="6"/>
        <v>5.7659707139662952</v>
      </c>
      <c r="J19" s="81">
        <f t="shared" si="6"/>
        <v>5.7301168002157272</v>
      </c>
      <c r="K19" s="81">
        <f t="shared" si="6"/>
        <v>6.5130896953531252</v>
      </c>
      <c r="L19" s="81">
        <f t="shared" si="6"/>
        <v>5.9116722010102682</v>
      </c>
      <c r="M19" s="81">
        <f t="shared" si="6"/>
        <v>5.1126288623309506</v>
      </c>
      <c r="N19" s="81">
        <f t="shared" si="6"/>
        <v>5.6627253662146604</v>
      </c>
      <c r="O19" s="81">
        <f t="shared" si="6"/>
        <v>6.723653116981458</v>
      </c>
      <c r="P19" s="81">
        <f t="shared" si="6"/>
        <v>9.3809502702735319</v>
      </c>
      <c r="Q19" s="81">
        <f t="shared" si="6"/>
        <v>8.3658667956324599</v>
      </c>
      <c r="R19" s="81">
        <f t="shared" si="6"/>
        <v>5.572185531588226</v>
      </c>
      <c r="S19" s="81">
        <f t="shared" si="6"/>
        <v>100</v>
      </c>
    </row>
    <row r="20" spans="1:36" ht="16.5" customHeight="1" x14ac:dyDescent="0.35">
      <c r="A20" s="400" t="s">
        <v>208</v>
      </c>
      <c r="B20" s="400"/>
      <c r="C20" s="80">
        <f>'Tabell 4.1 DOK32024'!C22</f>
        <v>0.40536446564324946</v>
      </c>
      <c r="D20" s="81">
        <f>D17</f>
        <v>8.0901594441152866</v>
      </c>
      <c r="E20" s="81">
        <f t="shared" ref="E20:S20" si="7">E17</f>
        <v>6.0368471042420646</v>
      </c>
      <c r="F20" s="81">
        <f t="shared" si="7"/>
        <v>6.76950416327578</v>
      </c>
      <c r="G20" s="81">
        <f t="shared" si="7"/>
        <v>8.1500698479032607</v>
      </c>
      <c r="H20" s="81">
        <f t="shared" si="7"/>
        <v>7.3649044468983869</v>
      </c>
      <c r="I20" s="81">
        <f t="shared" si="7"/>
        <v>5.7338527725220469</v>
      </c>
      <c r="J20" s="81">
        <f t="shared" si="7"/>
        <v>11.79055308892179</v>
      </c>
      <c r="K20" s="81">
        <f t="shared" si="7"/>
        <v>14.035779812985899</v>
      </c>
      <c r="L20" s="81">
        <f t="shared" si="7"/>
        <v>5.200757260880696</v>
      </c>
      <c r="M20" s="81">
        <f t="shared" si="7"/>
        <v>0.78054986959680384</v>
      </c>
      <c r="N20" s="81">
        <f t="shared" si="7"/>
        <v>1.1759474233346561</v>
      </c>
      <c r="O20" s="81">
        <f t="shared" si="7"/>
        <v>7.386767490410298</v>
      </c>
      <c r="P20" s="81">
        <f t="shared" si="7"/>
        <v>4.6448183001887813</v>
      </c>
      <c r="Q20" s="81">
        <f t="shared" si="7"/>
        <v>7.6067704932835305</v>
      </c>
      <c r="R20" s="81">
        <f t="shared" si="7"/>
        <v>5.2327184814407097</v>
      </c>
      <c r="S20" s="81">
        <f t="shared" si="7"/>
        <v>100</v>
      </c>
    </row>
    <row r="21" spans="1:36" ht="16.5" customHeight="1" thickBot="1" x14ac:dyDescent="0.4">
      <c r="A21" s="401" t="s">
        <v>210</v>
      </c>
      <c r="B21" s="401"/>
      <c r="C21" s="207" t="s">
        <v>202</v>
      </c>
      <c r="D21" s="207">
        <f>SUMPRODUCT($C19:$C20,D19:D20)</f>
        <v>8.9144456053091616</v>
      </c>
      <c r="E21" s="207">
        <f t="shared" ref="E21:R21" si="8">SUMPRODUCT($C19:$C20,E19:E20)</f>
        <v>8.3947026473783986</v>
      </c>
      <c r="F21" s="207">
        <f t="shared" si="8"/>
        <v>7.1617883428709934</v>
      </c>
      <c r="G21" s="207">
        <f t="shared" si="8"/>
        <v>5.5938490922725261</v>
      </c>
      <c r="H21" s="207">
        <f t="shared" si="8"/>
        <v>5.6626636853999486</v>
      </c>
      <c r="I21" s="207">
        <f t="shared" si="8"/>
        <v>5.752951241795186</v>
      </c>
      <c r="J21" s="207">
        <f t="shared" si="8"/>
        <v>8.1868023179520186</v>
      </c>
      <c r="K21" s="207">
        <f t="shared" si="8"/>
        <v>9.5625209550870878</v>
      </c>
      <c r="L21" s="207">
        <f t="shared" si="8"/>
        <v>5.6234925461868412</v>
      </c>
      <c r="M21" s="207">
        <f t="shared" si="8"/>
        <v>3.3565579763169269</v>
      </c>
      <c r="N21" s="207">
        <f t="shared" si="8"/>
        <v>3.8439450229391898</v>
      </c>
      <c r="O21" s="207">
        <f t="shared" si="8"/>
        <v>6.9924561206267981</v>
      </c>
      <c r="P21" s="207">
        <f t="shared" si="8"/>
        <v>7.4610906650042166</v>
      </c>
      <c r="Q21" s="207">
        <f t="shared" si="8"/>
        <v>8.0581561286590198</v>
      </c>
      <c r="R21" s="207">
        <f t="shared" si="8"/>
        <v>5.4345776522016882</v>
      </c>
      <c r="S21" s="207">
        <f t="shared" ref="S21" si="9">SUM(D21:R21)</f>
        <v>100.00000000000001</v>
      </c>
      <c r="U21" s="84"/>
      <c r="V21" s="84"/>
      <c r="W21" s="84"/>
      <c r="X21" s="84"/>
      <c r="Y21" s="84"/>
      <c r="Z21" s="84"/>
      <c r="AA21" s="84"/>
      <c r="AB21" s="84"/>
      <c r="AC21" s="84"/>
      <c r="AD21" s="84"/>
      <c r="AE21" s="84"/>
      <c r="AF21" s="84"/>
      <c r="AG21" s="84"/>
      <c r="AH21" s="84"/>
      <c r="AI21" s="84"/>
      <c r="AJ21" s="84"/>
    </row>
    <row r="22" spans="1:36" ht="16.5" customHeight="1" thickBot="1" x14ac:dyDescent="0.4">
      <c r="A22" s="393"/>
      <c r="B22" s="393"/>
      <c r="C22" s="82"/>
      <c r="D22" s="83"/>
      <c r="E22" s="83"/>
      <c r="F22" s="83"/>
      <c r="G22" s="83"/>
      <c r="H22" s="83"/>
      <c r="I22" s="83"/>
      <c r="J22" s="83"/>
      <c r="K22" s="83"/>
      <c r="L22" s="83"/>
      <c r="M22" s="83"/>
      <c r="N22" s="83"/>
      <c r="O22" s="83"/>
      <c r="P22" s="83"/>
      <c r="Q22" s="83"/>
      <c r="R22" s="83"/>
      <c r="S22" s="83"/>
    </row>
    <row r="23" spans="1:36" ht="16.5" customHeight="1" x14ac:dyDescent="0.35">
      <c r="A23" s="364" t="str">
        <f>'Tabell 2.1 DOK32024'!A24</f>
        <v xml:space="preserve">FO2B  Barnevern </v>
      </c>
      <c r="B23" s="364"/>
      <c r="C23" s="168"/>
      <c r="D23" s="169"/>
      <c r="E23" s="169"/>
      <c r="F23" s="169"/>
      <c r="G23" s="169"/>
      <c r="H23" s="169"/>
      <c r="I23" s="169"/>
      <c r="J23" s="169"/>
      <c r="K23" s="169"/>
      <c r="L23" s="169"/>
      <c r="M23" s="169"/>
      <c r="N23" s="169"/>
      <c r="O23" s="169"/>
      <c r="P23" s="169"/>
      <c r="Q23" s="169"/>
      <c r="R23" s="169"/>
      <c r="S23" s="169"/>
    </row>
    <row r="24" spans="1:36" ht="16.5" customHeight="1" x14ac:dyDescent="0.35">
      <c r="A24" s="380" t="s">
        <v>211</v>
      </c>
      <c r="B24" s="380"/>
      <c r="C24" s="85">
        <f>'Tabell 4.1 DOK32024'!C26</f>
        <v>0.01</v>
      </c>
      <c r="D24" s="86">
        <f>'Tabell 4.1 DOK32024'!D26/'Tabell 4.1 DOK32024'!$S26*100</f>
        <v>8.7322613645305989</v>
      </c>
      <c r="E24" s="86">
        <f>'Tabell 4.1 DOK32024'!E26/'Tabell 4.1 DOK32024'!$S26*100</f>
        <v>8.3676520735513993</v>
      </c>
      <c r="F24" s="86">
        <f>'Tabell 4.1 DOK32024'!F26/'Tabell 4.1 DOK32024'!$S26*100</f>
        <v>6.1826194161005166</v>
      </c>
      <c r="G24" s="86">
        <f>'Tabell 4.1 DOK32024'!G26/'Tabell 4.1 DOK32024'!$S26*100</f>
        <v>3.8743016027070274</v>
      </c>
      <c r="H24" s="86">
        <f>'Tabell 4.1 DOK32024'!H26/'Tabell 4.1 DOK32024'!$S26*100</f>
        <v>5.0704299241927444</v>
      </c>
      <c r="I24" s="86">
        <f>'Tabell 4.1 DOK32024'!I26/'Tabell 4.1 DOK32024'!$S26*100</f>
        <v>5.0861684547386092</v>
      </c>
      <c r="J24" s="86">
        <f>'Tabell 4.1 DOK32024'!J26/'Tabell 4.1 DOK32024'!$S26*100</f>
        <v>9.0339165333263391</v>
      </c>
      <c r="K24" s="86">
        <f>'Tabell 4.1 DOK32024'!K26/'Tabell 4.1 DOK32024'!$S26*100</f>
        <v>8.2837132439734553</v>
      </c>
      <c r="L24" s="86">
        <f>'Tabell 4.1 DOK32024'!L26/'Tabell 4.1 DOK32024'!$S26*100</f>
        <v>6.2193426540408678</v>
      </c>
      <c r="M24" s="86">
        <f>'Tabell 4.1 DOK32024'!M26/'Tabell 4.1 DOK32024'!$S26*100</f>
        <v>4.0684101461060251</v>
      </c>
      <c r="N24" s="86">
        <f>'Tabell 4.1 DOK32024'!N26/'Tabell 4.1 DOK32024'!$S26*100</f>
        <v>5.1464994884977573</v>
      </c>
      <c r="O24" s="86">
        <f>'Tabell 4.1 DOK32024'!O26/'Tabell 4.1 DOK32024'!$S26*100</f>
        <v>7.6069564305012713</v>
      </c>
      <c r="P24" s="86">
        <f>'Tabell 4.1 DOK32024'!P26/'Tabell 4.1 DOK32024'!$S26*100</f>
        <v>7.8509036539621757</v>
      </c>
      <c r="Q24" s="86">
        <f>'Tabell 4.1 DOK32024'!Q26/'Tabell 4.1 DOK32024'!$S26*100</f>
        <v>8.1132124963932526</v>
      </c>
      <c r="R24" s="86">
        <f>'Tabell 4.1 DOK32024'!R26/'Tabell 4.1 DOK32024'!$S26*100</f>
        <v>6.3636125173779607</v>
      </c>
      <c r="S24" s="86">
        <f>'Tabell 4.1 DOK32024'!S26/'Tabell 4.1 DOK32024'!$S26*100</f>
        <v>100</v>
      </c>
    </row>
    <row r="25" spans="1:36" ht="16.5" customHeight="1" x14ac:dyDescent="0.35">
      <c r="A25" s="380" t="s">
        <v>212</v>
      </c>
      <c r="B25" s="380"/>
      <c r="C25" s="85">
        <f>'Tabell 4.1 DOK32024'!C27</f>
        <v>0.03</v>
      </c>
      <c r="D25" s="88">
        <f>'Tabell 4.1 DOK32024'!D27/'Tabell 4.1 DOK32024'!$S27*100</f>
        <v>6.8919775085135022</v>
      </c>
      <c r="E25" s="88">
        <f>'Tabell 4.1 DOK32024'!E27/'Tabell 4.1 DOK32024'!$S27*100</f>
        <v>5.6921675774134792</v>
      </c>
      <c r="F25" s="88">
        <f>'Tabell 4.1 DOK32024'!F27/'Tabell 4.1 DOK32024'!$S27*100</f>
        <v>4.1735962619783002</v>
      </c>
      <c r="G25" s="88">
        <f>'Tabell 4.1 DOK32024'!G27/'Tabell 4.1 DOK32024'!$S27*100</f>
        <v>3.0153639027480796</v>
      </c>
      <c r="H25" s="88">
        <f>'Tabell 4.1 DOK32024'!H27/'Tabell 4.1 DOK32024'!$S27*100</f>
        <v>4.6170903619228643</v>
      </c>
      <c r="I25" s="88">
        <f>'Tabell 4.1 DOK32024'!I27/'Tabell 4.1 DOK32024'!$S27*100</f>
        <v>5.5694147461788228</v>
      </c>
      <c r="J25" s="88">
        <f>'Tabell 4.1 DOK32024'!J27/'Tabell 4.1 DOK32024'!$S27*100</f>
        <v>9.5747208363031611</v>
      </c>
      <c r="K25" s="88">
        <f>'Tabell 4.1 DOK32024'!K27/'Tabell 4.1 DOK32024'!$S27*100</f>
        <v>9.3727726300784031</v>
      </c>
      <c r="L25" s="88">
        <f>'Tabell 4.1 DOK32024'!L27/'Tabell 4.1 DOK32024'!$S27*100</f>
        <v>6.1633800586045773</v>
      </c>
      <c r="M25" s="88">
        <f>'Tabell 4.1 DOK32024'!M27/'Tabell 4.1 DOK32024'!$S27*100</f>
        <v>4.4052427338243447</v>
      </c>
      <c r="N25" s="88">
        <f>'Tabell 4.1 DOK32024'!N27/'Tabell 4.1 DOK32024'!$S27*100</f>
        <v>5.9040152055119988</v>
      </c>
      <c r="O25" s="88">
        <f>'Tabell 4.1 DOK32024'!O27/'Tabell 4.1 DOK32024'!$S27*100</f>
        <v>8.3392729864575905</v>
      </c>
      <c r="P25" s="88">
        <f>'Tabell 4.1 DOK32024'!P27/'Tabell 4.1 DOK32024'!$S27*100</f>
        <v>9.3292151738338482</v>
      </c>
      <c r="Q25" s="88">
        <f>'Tabell 4.1 DOK32024'!Q27/'Tabell 4.1 DOK32024'!$S27*100</f>
        <v>9.4460283519442463</v>
      </c>
      <c r="R25" s="88">
        <f>'Tabell 4.1 DOK32024'!R27/'Tabell 4.1 DOK32024'!$S27*100</f>
        <v>7.5057416646867825</v>
      </c>
      <c r="S25" s="88">
        <f>'Tabell 4.1 DOK32024'!S27/'Tabell 4.1 DOK32024'!$S27*100</f>
        <v>100</v>
      </c>
    </row>
    <row r="26" spans="1:36" ht="16.5" customHeight="1" x14ac:dyDescent="0.35">
      <c r="A26" s="380" t="s">
        <v>213</v>
      </c>
      <c r="B26" s="380"/>
      <c r="C26" s="85">
        <f>'Tabell 4.1 DOK32024'!C28</f>
        <v>0.06</v>
      </c>
      <c r="D26" s="88">
        <f>'Tabell 4.1 DOK32024'!D28/'Tabell 4.1 DOK32024'!$S28*100</f>
        <v>5.9711267405108348</v>
      </c>
      <c r="E26" s="88">
        <f>'Tabell 4.1 DOK32024'!E28/'Tabell 4.1 DOK32024'!$S28*100</f>
        <v>4.8093624533728185</v>
      </c>
      <c r="F26" s="88">
        <f>'Tabell 4.1 DOK32024'!F28/'Tabell 4.1 DOK32024'!$S28*100</f>
        <v>3.0353939462968764</v>
      </c>
      <c r="G26" s="88">
        <f>'Tabell 4.1 DOK32024'!G28/'Tabell 4.1 DOK32024'!$S28*100</f>
        <v>2.9015632563569578</v>
      </c>
      <c r="H26" s="88">
        <f>'Tabell 4.1 DOK32024'!H28/'Tabell 4.1 DOK32024'!$S28*100</f>
        <v>5.0428542953956548</v>
      </c>
      <c r="I26" s="88">
        <f>'Tabell 4.1 DOK32024'!I28/'Tabell 4.1 DOK32024'!$S28*100</f>
        <v>5.9369572026538346</v>
      </c>
      <c r="J26" s="88">
        <f>'Tabell 4.1 DOK32024'!J28/'Tabell 4.1 DOK32024'!$S28*100</f>
        <v>9.8095048264472222</v>
      </c>
      <c r="K26" s="88">
        <f>'Tabell 4.1 DOK32024'!K28/'Tabell 4.1 DOK32024'!$S28*100</f>
        <v>9.6471995216264705</v>
      </c>
      <c r="L26" s="88">
        <f>'Tabell 4.1 DOK32024'!L28/'Tabell 4.1 DOK32024'!$S28*100</f>
        <v>6.0423132777129194</v>
      </c>
      <c r="M26" s="88">
        <f>'Tabell 4.1 DOK32024'!M28/'Tabell 4.1 DOK32024'!$S28*100</f>
        <v>4.6869216093852337</v>
      </c>
      <c r="N26" s="88">
        <f>'Tabell 4.1 DOK32024'!N28/'Tabell 4.1 DOK32024'!$S28*100</f>
        <v>6.7200091118767622</v>
      </c>
      <c r="O26" s="88">
        <f>'Tabell 4.1 DOK32024'!O28/'Tabell 4.1 DOK32024'!$S28*100</f>
        <v>8.3857740824055345</v>
      </c>
      <c r="P26" s="88">
        <f>'Tabell 4.1 DOK32024'!P28/'Tabell 4.1 DOK32024'!$S28*100</f>
        <v>8.9808935334149602</v>
      </c>
      <c r="Q26" s="88">
        <f>'Tabell 4.1 DOK32024'!Q28/'Tabell 4.1 DOK32024'!$S28*100</f>
        <v>9.6813690594834707</v>
      </c>
      <c r="R26" s="88">
        <f>'Tabell 4.1 DOK32024'!R28/'Tabell 4.1 DOK32024'!$S28*100</f>
        <v>8.3487570830604518</v>
      </c>
      <c r="S26" s="88">
        <f>'Tabell 4.1 DOK32024'!S28/'Tabell 4.1 DOK32024'!$S28*100</f>
        <v>100</v>
      </c>
    </row>
    <row r="27" spans="1:36" ht="16.5" customHeight="1" x14ac:dyDescent="0.35">
      <c r="A27" s="380" t="s">
        <v>214</v>
      </c>
      <c r="B27" s="380"/>
      <c r="C27" s="85">
        <f>'Tabell 4.1 DOK32024'!C29</f>
        <v>0.24</v>
      </c>
      <c r="D27" s="88">
        <f>'Tabell 4.1 DOK32024'!D29/'Tabell 4.1 DOK32024'!$S29*100</f>
        <v>10.23464273569785</v>
      </c>
      <c r="E27" s="88">
        <f>'Tabell 4.1 DOK32024'!E29/'Tabell 4.1 DOK32024'!$S29*100</f>
        <v>6.5398382955644134</v>
      </c>
      <c r="F27" s="88">
        <f>'Tabell 4.1 DOK32024'!F29/'Tabell 4.1 DOK32024'!$S29*100</f>
        <v>5.0259395126897681</v>
      </c>
      <c r="G27" s="88">
        <f>'Tabell 4.1 DOK32024'!G29/'Tabell 4.1 DOK32024'!$S29*100</f>
        <v>2.8285823651888453</v>
      </c>
      <c r="H27" s="88">
        <f>'Tabell 4.1 DOK32024'!H29/'Tabell 4.1 DOK32024'!$S29*100</f>
        <v>3.4559010289510192</v>
      </c>
      <c r="I27" s="88">
        <f>'Tabell 4.1 DOK32024'!I29/'Tabell 4.1 DOK32024'!$S29*100</f>
        <v>1.7309296784247192</v>
      </c>
      <c r="J27" s="88">
        <f>'Tabell 4.1 DOK32024'!J29/'Tabell 4.1 DOK32024'!$S29*100</f>
        <v>1.9736664733580778</v>
      </c>
      <c r="K27" s="88">
        <f>'Tabell 4.1 DOK32024'!K29/'Tabell 4.1 DOK32024'!$S29*100</f>
        <v>2.1916127828166592</v>
      </c>
      <c r="L27" s="88">
        <f>'Tabell 4.1 DOK32024'!L29/'Tabell 4.1 DOK32024'!$S29*100</f>
        <v>7.4528701248128781</v>
      </c>
      <c r="M27" s="88">
        <f>'Tabell 4.1 DOK32024'!M29/'Tabell 4.1 DOK32024'!$S29*100</f>
        <v>9.3856059259448053</v>
      </c>
      <c r="N27" s="88">
        <f>'Tabell 4.1 DOK32024'!N29/'Tabell 4.1 DOK32024'!$S29*100</f>
        <v>11.608239874882402</v>
      </c>
      <c r="O27" s="88">
        <f>'Tabell 4.1 DOK32024'!O29/'Tabell 4.1 DOK32024'!$S29*100</f>
        <v>14.903674868985497</v>
      </c>
      <c r="P27" s="88">
        <f>'Tabell 4.1 DOK32024'!P29/'Tabell 4.1 DOK32024'!$S29*100</f>
        <v>5.9906432711220852</v>
      </c>
      <c r="Q27" s="88">
        <f>'Tabell 4.1 DOK32024'!Q29/'Tabell 4.1 DOK32024'!$S29*100</f>
        <v>3.243118587516705</v>
      </c>
      <c r="R27" s="88">
        <f>'Tabell 4.1 DOK32024'!R29/'Tabell 4.1 DOK32024'!$S29*100</f>
        <v>13.434734474044266</v>
      </c>
      <c r="S27" s="88">
        <f>'Tabell 4.1 DOK32024'!S29/'Tabell 4.1 DOK32024'!$S29*100</f>
        <v>100</v>
      </c>
    </row>
    <row r="28" spans="1:36" ht="16.5" customHeight="1" x14ac:dyDescent="0.35">
      <c r="A28" s="380" t="s">
        <v>215</v>
      </c>
      <c r="B28" s="380"/>
      <c r="C28" s="87">
        <f>'Tabell 4.1 DOK32024'!C32</f>
        <v>0.08</v>
      </c>
      <c r="D28" s="88">
        <f>'Tabell 4.1 DOK32024'!D32/'Tabell 4.1 DOK32024'!$S32*100</f>
        <v>12.590579710144928</v>
      </c>
      <c r="E28" s="88">
        <f>'Tabell 4.1 DOK32024'!E32/'Tabell 4.1 DOK32024'!$S32*100</f>
        <v>7.6992753623188399</v>
      </c>
      <c r="F28" s="88">
        <f>'Tabell 4.1 DOK32024'!F32/'Tabell 4.1 DOK32024'!$S32*100</f>
        <v>5.88768115942029</v>
      </c>
      <c r="G28" s="88">
        <f>'Tabell 4.1 DOK32024'!G32/'Tabell 4.1 DOK32024'!$S32*100</f>
        <v>2.9891304347826089</v>
      </c>
      <c r="H28" s="88">
        <f>'Tabell 4.1 DOK32024'!H32/'Tabell 4.1 DOK32024'!$S32*100</f>
        <v>3.9855072463768111</v>
      </c>
      <c r="I28" s="88">
        <f>'Tabell 4.1 DOK32024'!I32/'Tabell 4.1 DOK32024'!$S32*100</f>
        <v>2.083333333333333</v>
      </c>
      <c r="J28" s="88">
        <f>'Tabell 4.1 DOK32024'!J32/'Tabell 4.1 DOK32024'!$S32*100</f>
        <v>4.7101449275362324</v>
      </c>
      <c r="K28" s="88">
        <f>'Tabell 4.1 DOK32024'!K32/'Tabell 4.1 DOK32024'!$S32*100</f>
        <v>4.0760869565217392</v>
      </c>
      <c r="L28" s="88">
        <f>'Tabell 4.1 DOK32024'!L32/'Tabell 4.1 DOK32024'!$S32*100</f>
        <v>6.5217391304347823</v>
      </c>
      <c r="M28" s="88">
        <f>'Tabell 4.1 DOK32024'!M32/'Tabell 4.1 DOK32024'!$S32*100</f>
        <v>4.8913043478260869</v>
      </c>
      <c r="N28" s="88">
        <f>'Tabell 4.1 DOK32024'!N32/'Tabell 4.1 DOK32024'!$S32*100</f>
        <v>9.9637681159420293</v>
      </c>
      <c r="O28" s="88">
        <f>'Tabell 4.1 DOK32024'!O32/'Tabell 4.1 DOK32024'!$S32*100</f>
        <v>11.231884057971014</v>
      </c>
      <c r="P28" s="88">
        <f>'Tabell 4.1 DOK32024'!P32/'Tabell 4.1 DOK32024'!$S32*100</f>
        <v>4.8007246376811592</v>
      </c>
      <c r="Q28" s="88">
        <f>'Tabell 4.1 DOK32024'!Q32/'Tabell 4.1 DOK32024'!$S32*100</f>
        <v>4.8913043478260869</v>
      </c>
      <c r="R28" s="88">
        <f>'Tabell 4.1 DOK32024'!R32/'Tabell 4.1 DOK32024'!$S32*100</f>
        <v>13.677536231884059</v>
      </c>
      <c r="S28" s="88">
        <f>'Tabell 4.1 DOK32024'!S32/'Tabell 4.1 DOK32024'!$S32*100</f>
        <v>100</v>
      </c>
    </row>
    <row r="29" spans="1:36" ht="16.5" customHeight="1" x14ac:dyDescent="0.35">
      <c r="A29" s="380" t="s">
        <v>216</v>
      </c>
      <c r="B29" s="380"/>
      <c r="C29" s="87">
        <f>'Tabell 4.1 DOK32024'!C33</f>
        <v>0.1</v>
      </c>
      <c r="D29" s="88">
        <f>'Tabell 4.1 DOK32024'!D33/'Tabell 4.1 DOK32024'!$S33*100</f>
        <v>9.4292583029115828</v>
      </c>
      <c r="E29" s="88">
        <f>'Tabell 4.1 DOK32024'!E33/'Tabell 4.1 DOK32024'!$S33*100</f>
        <v>9.1532365773306026</v>
      </c>
      <c r="F29" s="88">
        <f>'Tabell 4.1 DOK32024'!F33/'Tabell 4.1 DOK32024'!$S33*100</f>
        <v>5.0129106936158845</v>
      </c>
      <c r="G29" s="88">
        <f>'Tabell 4.1 DOK32024'!G33/'Tabell 4.1 DOK32024'!$S33*100</f>
        <v>4.6478497017184583</v>
      </c>
      <c r="H29" s="88">
        <f>'Tabell 4.1 DOK32024'!H33/'Tabell 4.1 DOK32024'!$S33*100</f>
        <v>6.4464428813106585</v>
      </c>
      <c r="I29" s="88">
        <f>'Tabell 4.1 DOK32024'!I33/'Tabell 4.1 DOK32024'!$S33*100</f>
        <v>3.2766450004451961</v>
      </c>
      <c r="J29" s="88">
        <f>'Tabell 4.1 DOK32024'!J33/'Tabell 4.1 DOK32024'!$S33*100</f>
        <v>3.3834921200249308</v>
      </c>
      <c r="K29" s="88">
        <f>'Tabell 4.1 DOK32024'!K33/'Tabell 4.1 DOK32024'!$S33*100</f>
        <v>7.1320452319472887</v>
      </c>
      <c r="L29" s="88">
        <f>'Tabell 4.1 DOK32024'!L33/'Tabell 4.1 DOK32024'!$S33*100</f>
        <v>6.4108271747840799</v>
      </c>
      <c r="M29" s="88">
        <f>'Tabell 4.1 DOK32024'!M33/'Tabell 4.1 DOK32024'!$S33*100</f>
        <v>6.3039800552043443</v>
      </c>
      <c r="N29" s="88">
        <f>'Tabell 4.1 DOK32024'!N33/'Tabell 4.1 DOK32024'!$S33*100</f>
        <v>9.0374855311192235</v>
      </c>
      <c r="O29" s="88">
        <f>'Tabell 4.1 DOK32024'!O33/'Tabell 4.1 DOK32024'!$S33*100</f>
        <v>10.82717478407978</v>
      </c>
      <c r="P29" s="88">
        <f>'Tabell 4.1 DOK32024'!P33/'Tabell 4.1 DOK32024'!$S33*100</f>
        <v>5.6361855578310038</v>
      </c>
      <c r="Q29" s="88">
        <f>'Tabell 4.1 DOK32024'!Q33/'Tabell 4.1 DOK32024'!$S33*100</f>
        <v>3.570474579289467</v>
      </c>
      <c r="R29" s="88">
        <f>'Tabell 4.1 DOK32024'!R33/'Tabell 4.1 DOK32024'!$S33*100</f>
        <v>9.7319918083874999</v>
      </c>
      <c r="S29" s="88">
        <f>'Tabell 4.1 DOK32024'!S33/'Tabell 4.1 DOK32024'!$S33*100</f>
        <v>100</v>
      </c>
    </row>
    <row r="30" spans="1:36" ht="16.5" customHeight="1" x14ac:dyDescent="0.35">
      <c r="A30" s="380" t="s">
        <v>217</v>
      </c>
      <c r="B30" s="380"/>
      <c r="C30" s="87">
        <f>'Tabell 4.1 DOK32024'!C34</f>
        <v>0.2</v>
      </c>
      <c r="D30" s="88">
        <f>'Tabell 4.1 DOK32024'!D34/'Tabell 4.1 DOK32024'!$S34*100</f>
        <v>10.406004776526782</v>
      </c>
      <c r="E30" s="88">
        <f>'Tabell 4.1 DOK32024'!E34/'Tabell 4.1 DOK32024'!$S34*100</f>
        <v>6.9747039040795435</v>
      </c>
      <c r="F30" s="88">
        <f>'Tabell 4.1 DOK32024'!F34/'Tabell 4.1 DOK32024'!$S34*100</f>
        <v>4.1575279036896235</v>
      </c>
      <c r="G30" s="88">
        <f>'Tabell 4.1 DOK32024'!G34/'Tabell 4.1 DOK32024'!$S34*100</f>
        <v>2.1250670175951649</v>
      </c>
      <c r="H30" s="88">
        <f>'Tabell 4.1 DOK32024'!H34/'Tabell 4.1 DOK32024'!$S34*100</f>
        <v>3.0267582979967829</v>
      </c>
      <c r="I30" s="88">
        <f>'Tabell 4.1 DOK32024'!I34/'Tabell 4.1 DOK32024'!$S34*100</f>
        <v>1.8472486230930447</v>
      </c>
      <c r="J30" s="88">
        <f>'Tabell 4.1 DOK32024'!J34/'Tabell 4.1 DOK32024'!$S34*100</f>
        <v>1.9593507822781107</v>
      </c>
      <c r="K30" s="88">
        <f>'Tabell 4.1 DOK32024'!K34/'Tabell 4.1 DOK32024'!$S34*100</f>
        <v>2.4223814397816446</v>
      </c>
      <c r="L30" s="88">
        <f>'Tabell 4.1 DOK32024'!L34/'Tabell 4.1 DOK32024'!$S34*100</f>
        <v>8.0713554613247549</v>
      </c>
      <c r="M30" s="88">
        <f>'Tabell 4.1 DOK32024'!M34/'Tabell 4.1 DOK32024'!$S34*100</f>
        <v>8.1639615928254621</v>
      </c>
      <c r="N30" s="88">
        <f>'Tabell 4.1 DOK32024'!N34/'Tabell 4.1 DOK32024'!$S34*100</f>
        <v>12.526197787200857</v>
      </c>
      <c r="O30" s="88">
        <f>'Tabell 4.1 DOK32024'!O34/'Tabell 4.1 DOK32024'!$S34*100</f>
        <v>16.327923185650924</v>
      </c>
      <c r="P30" s="88">
        <f>'Tabell 4.1 DOK32024'!P34/'Tabell 4.1 DOK32024'!$S34*100</f>
        <v>6.4531851635229325</v>
      </c>
      <c r="Q30" s="88">
        <f>'Tabell 4.1 DOK32024'!Q34/'Tabell 4.1 DOK32024'!$S34*100</f>
        <v>3.0949943948920406</v>
      </c>
      <c r="R30" s="88">
        <f>'Tabell 4.1 DOK32024'!R34/'Tabell 4.1 DOK32024'!$S34*100</f>
        <v>12.443339669542331</v>
      </c>
      <c r="S30" s="88">
        <f>'Tabell 4.1 DOK32024'!S34/'Tabell 4.1 DOK32024'!$S34*100</f>
        <v>100</v>
      </c>
    </row>
    <row r="31" spans="1:36" ht="16.5" customHeight="1" x14ac:dyDescent="0.35">
      <c r="A31" s="380" t="s">
        <v>218</v>
      </c>
      <c r="B31" s="380"/>
      <c r="C31" s="87">
        <f>'Tabell 4.1 DOK32024'!C35</f>
        <v>0.14000000000000001</v>
      </c>
      <c r="D31" s="88">
        <f>'Tabell 4.1 DOK32024'!D35/'Tabell 4.1 DOK32024'!$S35*100</f>
        <v>16.00370981038747</v>
      </c>
      <c r="E31" s="88">
        <f>'Tabell 4.1 DOK32024'!E35/'Tabell 4.1 DOK32024'!$S35*100</f>
        <v>12.190849134377576</v>
      </c>
      <c r="F31" s="88">
        <f>'Tabell 4.1 DOK32024'!F35/'Tabell 4.1 DOK32024'!$S35*100</f>
        <v>16.663231657048641</v>
      </c>
      <c r="G31" s="88">
        <f>'Tabell 4.1 DOK32024'!G35/'Tabell 4.1 DOK32024'!$S35*100</f>
        <v>3.6582852431986805</v>
      </c>
      <c r="H31" s="88">
        <f>'Tabell 4.1 DOK32024'!H35/'Tabell 4.1 DOK32024'!$S35*100</f>
        <v>4.740313272877164</v>
      </c>
      <c r="I31" s="88">
        <f>'Tabell 4.1 DOK32024'!I35/'Tabell 4.1 DOK32024'!$S35*100</f>
        <v>2.7720527617477329</v>
      </c>
      <c r="J31" s="88">
        <f>'Tabell 4.1 DOK32024'!J35/'Tabell 4.1 DOK32024'!$S35*100</f>
        <v>3.6273701566364385</v>
      </c>
      <c r="K31" s="88">
        <f>'Tabell 4.1 DOK32024'!K35/'Tabell 4.1 DOK32024'!$S35*100</f>
        <v>3.2357790601813687</v>
      </c>
      <c r="L31" s="88">
        <f>'Tabell 4.1 DOK32024'!L35/'Tabell 4.1 DOK32024'!$S35*100</f>
        <v>3.8540807914262163</v>
      </c>
      <c r="M31" s="88">
        <f>'Tabell 4.1 DOK32024'!M35/'Tabell 4.1 DOK32024'!$S35*100</f>
        <v>4.6063478977741132</v>
      </c>
      <c r="N31" s="88">
        <f>'Tabell 4.1 DOK32024'!N35/'Tabell 4.1 DOK32024'!$S35*100</f>
        <v>5.7192910140148392</v>
      </c>
      <c r="O31" s="88">
        <f>'Tabell 4.1 DOK32024'!O35/'Tabell 4.1 DOK32024'!$S35*100</f>
        <v>7.2135201978565542</v>
      </c>
      <c r="P31" s="88">
        <f>'Tabell 4.1 DOK32024'!P35/'Tabell 4.1 DOK32024'!$S35*100</f>
        <v>6.7910140148392415</v>
      </c>
      <c r="Q31" s="88">
        <f>'Tabell 4.1 DOK32024'!Q35/'Tabell 4.1 DOK32024'!$S35*100</f>
        <v>4.1632316570486401</v>
      </c>
      <c r="R31" s="88">
        <f>'Tabell 4.1 DOK32024'!R35/'Tabell 4.1 DOK32024'!$S35*100</f>
        <v>4.7609233305853254</v>
      </c>
      <c r="S31" s="88">
        <f>'Tabell 4.1 DOK32024'!S35/'Tabell 4.1 DOK32024'!$S35*100</f>
        <v>100</v>
      </c>
    </row>
    <row r="32" spans="1:36" ht="16.5" customHeight="1" x14ac:dyDescent="0.35">
      <c r="A32" s="387" t="s">
        <v>219</v>
      </c>
      <c r="B32" s="387"/>
      <c r="C32" s="87">
        <f>'Tabell 4.1 DOK32024'!C36</f>
        <v>0.06</v>
      </c>
      <c r="D32" s="88">
        <f>'Tabell 4.1 DOK32024'!D36/'Tabell 4.1 DOK32024'!$S36*100</f>
        <v>12.874270290628335</v>
      </c>
      <c r="E32" s="88">
        <f>'Tabell 4.1 DOK32024'!E36/'Tabell 4.1 DOK32024'!$S36*100</f>
        <v>8.6749105517544418</v>
      </c>
      <c r="F32" s="88">
        <f>'Tabell 4.1 DOK32024'!F36/'Tabell 4.1 DOK32024'!$S36*100</f>
        <v>5.3794488732659591</v>
      </c>
      <c r="G32" s="88">
        <f>'Tabell 4.1 DOK32024'!G36/'Tabell 4.1 DOK32024'!$S36*100</f>
        <v>2.9251145565250143</v>
      </c>
      <c r="H32" s="88">
        <f>'Tabell 4.1 DOK32024'!H36/'Tabell 4.1 DOK32024'!$S36*100</f>
        <v>4.1177578306446545</v>
      </c>
      <c r="I32" s="88">
        <f>'Tabell 4.1 DOK32024'!I36/'Tabell 4.1 DOK32024'!$S36*100</f>
        <v>1.8140731906346117</v>
      </c>
      <c r="J32" s="88">
        <f>'Tabell 4.1 DOK32024'!J36/'Tabell 4.1 DOK32024'!$S36*100</f>
        <v>2.4103948276944323</v>
      </c>
      <c r="K32" s="88">
        <f>'Tabell 4.1 DOK32024'!K36/'Tabell 4.1 DOK32024'!$S36*100</f>
        <v>3.2452451195781808</v>
      </c>
      <c r="L32" s="88">
        <f>'Tabell 4.1 DOK32024'!L36/'Tabell 4.1 DOK32024'!$S36*100</f>
        <v>7.4508819283158623</v>
      </c>
      <c r="M32" s="88">
        <f>'Tabell 4.1 DOK32024'!M36/'Tabell 4.1 DOK32024'!$S36*100</f>
        <v>5.9820475801895672</v>
      </c>
      <c r="N32" s="88">
        <f>'Tabell 4.1 DOK32024'!N36/'Tabell 4.1 DOK32024'!$S36*100</f>
        <v>11.851107902830957</v>
      </c>
      <c r="O32" s="88">
        <f>'Tabell 4.1 DOK32024'!O36/'Tabell 4.1 DOK32024'!$S36*100</f>
        <v>11.33011110413659</v>
      </c>
      <c r="P32" s="88">
        <f>'Tabell 4.1 DOK32024'!P36/'Tabell 4.1 DOK32024'!$S36*100</f>
        <v>5.467327851358986</v>
      </c>
      <c r="Q32" s="88">
        <f>'Tabell 4.1 DOK32024'!Q36/'Tabell 4.1 DOK32024'!$S36*100</f>
        <v>3.2264139099868179</v>
      </c>
      <c r="R32" s="88">
        <f>'Tabell 4.1 DOK32024'!R36/'Tabell 4.1 DOK32024'!$S36*100</f>
        <v>13.250894482455589</v>
      </c>
      <c r="S32" s="88">
        <f>'Tabell 4.1 DOK32024'!S36/'Tabell 4.1 DOK32024'!$S36*100</f>
        <v>100</v>
      </c>
    </row>
    <row r="33" spans="1:38" ht="16.5" customHeight="1" x14ac:dyDescent="0.35">
      <c r="A33" s="380" t="s">
        <v>220</v>
      </c>
      <c r="B33" s="380"/>
      <c r="C33" s="87">
        <f>'Tabell 4.1 DOK32024'!C37</f>
        <v>0.05</v>
      </c>
      <c r="D33" s="88">
        <f>'Tabell 4.1 DOK32024'!D37/'Tabell 4.1 DOK32024'!$S37*100</f>
        <v>7.9858030168589185</v>
      </c>
      <c r="E33" s="88">
        <f>'Tabell 4.1 DOK32024'!E37/'Tabell 4.1 DOK32024'!$S37*100</f>
        <v>5.3238686779059448</v>
      </c>
      <c r="F33" s="88">
        <f>'Tabell 4.1 DOK32024'!F37/'Tabell 4.1 DOK32024'!$S37*100</f>
        <v>4.0816326530612246</v>
      </c>
      <c r="G33" s="88">
        <f>'Tabell 4.1 DOK32024'!G37/'Tabell 4.1 DOK32024'!$S37*100</f>
        <v>3.3717834960070983</v>
      </c>
      <c r="H33" s="88">
        <f>'Tabell 4.1 DOK32024'!H37/'Tabell 4.1 DOK32024'!$S37*100</f>
        <v>3.904170363797693</v>
      </c>
      <c r="I33" s="88">
        <f>'Tabell 4.1 DOK32024'!I37/'Tabell 4.1 DOK32024'!$S37*100</f>
        <v>2.5732031943212066</v>
      </c>
      <c r="J33" s="88">
        <f>'Tabell 4.1 DOK32024'!J37/'Tabell 4.1 DOK32024'!$S37*100</f>
        <v>5.412599822537711</v>
      </c>
      <c r="K33" s="88">
        <f>'Tabell 4.1 DOK32024'!K37/'Tabell 4.1 DOK32024'!$S37*100</f>
        <v>4.1703637976929899</v>
      </c>
      <c r="L33" s="88">
        <f>'Tabell 4.1 DOK32024'!L37/'Tabell 4.1 DOK32024'!$S37*100</f>
        <v>6.9210292812777281</v>
      </c>
      <c r="M33" s="88">
        <f>'Tabell 4.1 DOK32024'!M37/'Tabell 4.1 DOK32024'!$S37*100</f>
        <v>6.299911268855368</v>
      </c>
      <c r="N33" s="88">
        <f>'Tabell 4.1 DOK32024'!N37/'Tabell 4.1 DOK32024'!$S37*100</f>
        <v>10.64773735581189</v>
      </c>
      <c r="O33" s="88">
        <f>'Tabell 4.1 DOK32024'!O37/'Tabell 4.1 DOK32024'!$S37*100</f>
        <v>12.422360248447205</v>
      </c>
      <c r="P33" s="88">
        <f>'Tabell 4.1 DOK32024'!P37/'Tabell 4.1 DOK32024'!$S37*100</f>
        <v>8.8731144631765755</v>
      </c>
      <c r="Q33" s="88">
        <f>'Tabell 4.1 DOK32024'!Q37/'Tabell 4.1 DOK32024'!$S37*100</f>
        <v>6.4773735581188996</v>
      </c>
      <c r="R33" s="88">
        <f>'Tabell 4.1 DOK32024'!R37/'Tabell 4.1 DOK32024'!$S37*100</f>
        <v>11.535048802129548</v>
      </c>
      <c r="S33" s="88">
        <f>'Tabell 4.1 DOK32024'!S37/'Tabell 4.1 DOK32024'!$S37*100</f>
        <v>100</v>
      </c>
    </row>
    <row r="34" spans="1:38" ht="16.5" customHeight="1" x14ac:dyDescent="0.35">
      <c r="A34" s="380" t="s">
        <v>221</v>
      </c>
      <c r="B34" s="380"/>
      <c r="C34" s="87">
        <f>'Tabell 4.1 DOK32024'!C38</f>
        <v>0.03</v>
      </c>
      <c r="D34" s="88">
        <f>'Tabell 4.1 DOK32024'!D38/'Tabell 4.1 DOK32024'!$S38*100</f>
        <v>11.658523344191096</v>
      </c>
      <c r="E34" s="88">
        <f>'Tabell 4.1 DOK32024'!E38/'Tabell 4.1 DOK32024'!$S38*100</f>
        <v>11.400651465798045</v>
      </c>
      <c r="F34" s="88">
        <f>'Tabell 4.1 DOK32024'!F38/'Tabell 4.1 DOK32024'!$S38*100</f>
        <v>8.6319218241042339</v>
      </c>
      <c r="G34" s="88">
        <f>'Tabell 4.1 DOK32024'!G38/'Tabell 4.1 DOK32024'!$S38*100</f>
        <v>7.7225841476655814</v>
      </c>
      <c r="H34" s="88">
        <f>'Tabell 4.1 DOK32024'!H38/'Tabell 4.1 DOK32024'!$S38*100</f>
        <v>8.3604777415852336</v>
      </c>
      <c r="I34" s="88">
        <f>'Tabell 4.1 DOK32024'!I38/'Tabell 4.1 DOK32024'!$S38*100</f>
        <v>2.7823018458197608</v>
      </c>
      <c r="J34" s="88">
        <f>'Tabell 4.1 DOK32024'!J38/'Tabell 4.1 DOK32024'!$S38*100</f>
        <v>4.5195439739413681</v>
      </c>
      <c r="K34" s="88">
        <f>'Tabell 4.1 DOK32024'!K38/'Tabell 4.1 DOK32024'!$S38*100</f>
        <v>5.1031487513572209</v>
      </c>
      <c r="L34" s="88">
        <f>'Tabell 4.1 DOK32024'!L38/'Tabell 4.1 DOK32024'!$S38*100</f>
        <v>5.0488599348534207</v>
      </c>
      <c r="M34" s="88">
        <f>'Tabell 4.1 DOK32024'!M38/'Tabell 4.1 DOK32024'!$S38*100</f>
        <v>5.0895765472312702</v>
      </c>
      <c r="N34" s="88">
        <f>'Tabell 4.1 DOK32024'!N38/'Tabell 4.1 DOK32024'!$S38*100</f>
        <v>5.1031487513572209</v>
      </c>
      <c r="O34" s="88">
        <f>'Tabell 4.1 DOK32024'!O38/'Tabell 4.1 DOK32024'!$S38*100</f>
        <v>8.5097719869706836</v>
      </c>
      <c r="P34" s="88">
        <f>'Tabell 4.1 DOK32024'!P38/'Tabell 4.1 DOK32024'!$S38*100</f>
        <v>5.822475570032573</v>
      </c>
      <c r="Q34" s="88">
        <f>'Tabell 4.1 DOK32024'!Q38/'Tabell 4.1 DOK32024'!$S38*100</f>
        <v>4.5738327904451683</v>
      </c>
      <c r="R34" s="88">
        <f>'Tabell 4.1 DOK32024'!R38/'Tabell 4.1 DOK32024'!$S38*100</f>
        <v>5.6731813246471221</v>
      </c>
      <c r="S34" s="88">
        <f>'Tabell 4.1 DOK32024'!S38/'Tabell 4.1 DOK32024'!$S38*100</f>
        <v>100</v>
      </c>
    </row>
    <row r="35" spans="1:38" ht="16.5" customHeight="1" x14ac:dyDescent="0.35">
      <c r="A35" s="390" t="s">
        <v>222</v>
      </c>
      <c r="B35" s="390"/>
      <c r="C35" s="209" t="s">
        <v>202</v>
      </c>
      <c r="D35" s="210">
        <f>SUMPRODUCT($C24:$C34,D24:D34)</f>
        <v>10.90205840436758</v>
      </c>
      <c r="E35" s="210">
        <f t="shared" ref="E35:R35" si="10">SUMPRODUCT($C24:$C34,E24:E34)</f>
        <v>7.8741974435175885</v>
      </c>
      <c r="F35" s="210">
        <f t="shared" si="10"/>
        <v>6.4978529964558023</v>
      </c>
      <c r="G35" s="210">
        <f t="shared" si="10"/>
        <v>3.1990198112793791</v>
      </c>
      <c r="H35" s="210">
        <f t="shared" si="10"/>
        <v>4.2467732206910886</v>
      </c>
      <c r="I35" s="210">
        <f t="shared" si="10"/>
        <v>2.5624265664171211</v>
      </c>
      <c r="J35" s="210">
        <f t="shared" si="10"/>
        <v>3.605533818212038</v>
      </c>
      <c r="K35" s="210">
        <f t="shared" si="10"/>
        <v>4.0019435462139183</v>
      </c>
      <c r="L35" s="210">
        <f t="shared" si="10"/>
        <v>6.6595568837026642</v>
      </c>
      <c r="M35" s="210">
        <f t="shared" si="10"/>
        <v>6.8325911945367288</v>
      </c>
      <c r="N35" s="210">
        <f t="shared" si="10"/>
        <v>9.8211016740254209</v>
      </c>
      <c r="O35" s="210">
        <f t="shared" si="10"/>
        <v>12.21923967355503</v>
      </c>
      <c r="P35" s="210">
        <f t="shared" si="10"/>
        <v>6.4704186717498535</v>
      </c>
      <c r="Q35" s="210">
        <f t="shared" si="10"/>
        <v>4.3286151930340386</v>
      </c>
      <c r="R35" s="210">
        <f t="shared" si="10"/>
        <v>10.778670902241748</v>
      </c>
      <c r="S35" s="210">
        <f>SUM(D35:R35)</f>
        <v>99.999999999999972</v>
      </c>
      <c r="U35" s="84"/>
    </row>
    <row r="36" spans="1:38" ht="16.5" customHeight="1" x14ac:dyDescent="0.35">
      <c r="A36" s="391"/>
      <c r="B36" s="391"/>
      <c r="C36" s="79"/>
      <c r="D36" s="17"/>
      <c r="E36" s="17"/>
      <c r="F36" s="17"/>
      <c r="G36" s="17"/>
      <c r="H36" s="17"/>
      <c r="I36" s="17"/>
      <c r="J36" s="17"/>
      <c r="K36" s="17"/>
      <c r="L36" s="17"/>
      <c r="M36" s="17"/>
      <c r="N36" s="17"/>
      <c r="O36" s="17"/>
      <c r="P36" s="17"/>
      <c r="Q36" s="17"/>
      <c r="R36" s="17"/>
      <c r="S36" s="17"/>
    </row>
    <row r="37" spans="1:38" ht="16.5" customHeight="1" x14ac:dyDescent="0.35">
      <c r="A37" s="379" t="str">
        <f>'Tabell 4.1 DOK32024'!A41</f>
        <v>Kriterienøkkel FO2B Barnevern</v>
      </c>
      <c r="B37" s="379"/>
      <c r="C37" s="89">
        <f>'Tabell 4.1 DOK32024'!C41</f>
        <v>0.8</v>
      </c>
      <c r="D37" s="90">
        <f>'Tabell 4.1 DOK32024'!D41</f>
        <v>10.90205840436758</v>
      </c>
      <c r="E37" s="90">
        <f>'Tabell 4.1 DOK32024'!E41</f>
        <v>7.8741974435175877</v>
      </c>
      <c r="F37" s="90">
        <f>'Tabell 4.1 DOK32024'!F41</f>
        <v>6.4978529964558023</v>
      </c>
      <c r="G37" s="90">
        <f>'Tabell 4.1 DOK32024'!G41</f>
        <v>3.1990198112793791</v>
      </c>
      <c r="H37" s="90">
        <f>'Tabell 4.1 DOK32024'!H41</f>
        <v>4.2467732206910895</v>
      </c>
      <c r="I37" s="90">
        <f>'Tabell 4.1 DOK32024'!I41</f>
        <v>2.5624265664171211</v>
      </c>
      <c r="J37" s="90">
        <f>'Tabell 4.1 DOK32024'!J41</f>
        <v>3.6055338182120376</v>
      </c>
      <c r="K37" s="90">
        <f>'Tabell 4.1 DOK32024'!K41</f>
        <v>4.0019435462139183</v>
      </c>
      <c r="L37" s="90">
        <f>'Tabell 4.1 DOK32024'!L41</f>
        <v>6.6595568837026651</v>
      </c>
      <c r="M37" s="90">
        <f>'Tabell 4.1 DOK32024'!M41</f>
        <v>6.8325911945367288</v>
      </c>
      <c r="N37" s="90">
        <f>'Tabell 4.1 DOK32024'!N41</f>
        <v>9.8211016740254227</v>
      </c>
      <c r="O37" s="90">
        <f>'Tabell 4.1 DOK32024'!O41</f>
        <v>12.21923967355503</v>
      </c>
      <c r="P37" s="90">
        <f>'Tabell 4.1 DOK32024'!P41</f>
        <v>6.4704186717498544</v>
      </c>
      <c r="Q37" s="90">
        <f>'Tabell 4.1 DOK32024'!Q41</f>
        <v>4.3286151930340386</v>
      </c>
      <c r="R37" s="90">
        <f>'Tabell 4.1 DOK32024'!R41</f>
        <v>10.778670902241744</v>
      </c>
      <c r="S37" s="90">
        <v>100.00000000000001</v>
      </c>
    </row>
    <row r="38" spans="1:38" ht="16.5" customHeight="1" x14ac:dyDescent="0.35">
      <c r="A38" s="380" t="str">
        <f>'Tabell 4.1 DOK32024'!A42</f>
        <v>Regnskapsandeler 2022 FO2B Barnevern</v>
      </c>
      <c r="B38" s="380"/>
      <c r="C38" s="89">
        <f>'Tabell 4.1 DOK32024'!C42</f>
        <v>0.2</v>
      </c>
      <c r="D38" s="90">
        <f>'Tabell 4.1 DOK32024'!D42</f>
        <v>10.702886078284831</v>
      </c>
      <c r="E38" s="90">
        <f>'Tabell 4.1 DOK32024'!E42</f>
        <v>7.9055898081513591</v>
      </c>
      <c r="F38" s="90">
        <f>'Tabell 4.1 DOK32024'!F42</f>
        <v>6.5876656002671528</v>
      </c>
      <c r="G38" s="90">
        <f>'Tabell 4.1 DOK32024'!G42</f>
        <v>3.5787296574707255</v>
      </c>
      <c r="H38" s="90">
        <f>'Tabell 4.1 DOK32024'!H42</f>
        <v>3.8787780143896406</v>
      </c>
      <c r="I38" s="90">
        <f>'Tabell 4.1 DOK32024'!I42</f>
        <v>2.8761864209149026</v>
      </c>
      <c r="J38" s="90">
        <f>'Tabell 4.1 DOK32024'!J42</f>
        <v>2.463887278318972</v>
      </c>
      <c r="K38" s="90">
        <f>'Tabell 4.1 DOK32024'!K42</f>
        <v>3.1973124946360669</v>
      </c>
      <c r="L38" s="90">
        <f>'Tabell 4.1 DOK32024'!L42</f>
        <v>4.6417534181611178</v>
      </c>
      <c r="M38" s="90">
        <f>'Tabell 4.1 DOK32024'!M42</f>
        <v>7.7341444278120806</v>
      </c>
      <c r="N38" s="90">
        <f>'Tabell 4.1 DOK32024'!N42</f>
        <v>8.7461408502288105</v>
      </c>
      <c r="O38" s="90">
        <f>'Tabell 4.1 DOK32024'!O42</f>
        <v>10.954870168972391</v>
      </c>
      <c r="P38" s="90">
        <f>'Tabell 4.1 DOK32024'!P42</f>
        <v>7.6519721077579748</v>
      </c>
      <c r="Q38" s="90">
        <f>'Tabell 4.1 DOK32024'!Q42</f>
        <v>4.7671221274853508</v>
      </c>
      <c r="R38" s="90">
        <f>'Tabell 4.1 DOK32024'!R42</f>
        <v>14.312961547148625</v>
      </c>
      <c r="S38" s="90">
        <f t="shared" ref="S38" si="11">S35</f>
        <v>99.999999999999972</v>
      </c>
      <c r="W38" s="84"/>
      <c r="X38" s="84"/>
      <c r="Y38" s="84"/>
      <c r="Z38" s="84"/>
      <c r="AA38" s="84"/>
      <c r="AB38" s="84"/>
      <c r="AC38" s="84"/>
      <c r="AD38" s="84"/>
      <c r="AE38" s="84"/>
      <c r="AF38" s="84"/>
      <c r="AG38" s="84"/>
      <c r="AH38" s="84"/>
      <c r="AI38" s="84"/>
      <c r="AJ38" s="84"/>
      <c r="AK38" s="84"/>
      <c r="AL38" s="84"/>
    </row>
    <row r="39" spans="1:38" ht="16.5" customHeight="1" thickBot="1" x14ac:dyDescent="0.4">
      <c r="A39" s="388" t="s">
        <v>223</v>
      </c>
      <c r="B39" s="388"/>
      <c r="C39" s="211" t="s">
        <v>202</v>
      </c>
      <c r="D39" s="212">
        <f>SUMPRODUCT($C37:$C38,D37:D38)</f>
        <v>10.862223939151031</v>
      </c>
      <c r="E39" s="212">
        <f t="shared" ref="E39:R39" si="12">SUMPRODUCT($C37:$C38,E37:E38)</f>
        <v>7.8804759164443423</v>
      </c>
      <c r="F39" s="212">
        <f t="shared" si="12"/>
        <v>6.5158155172180727</v>
      </c>
      <c r="G39" s="212">
        <f t="shared" si="12"/>
        <v>3.2749617805176485</v>
      </c>
      <c r="H39" s="212">
        <f t="shared" si="12"/>
        <v>4.1731741794308004</v>
      </c>
      <c r="I39" s="212">
        <f t="shared" si="12"/>
        <v>2.6251785373166778</v>
      </c>
      <c r="J39" s="212">
        <f t="shared" si="12"/>
        <v>3.3772045102334247</v>
      </c>
      <c r="K39" s="212">
        <f t="shared" si="12"/>
        <v>3.8410173358983482</v>
      </c>
      <c r="L39" s="212">
        <f t="shared" si="12"/>
        <v>6.255996190594356</v>
      </c>
      <c r="M39" s="212">
        <f t="shared" si="12"/>
        <v>7.0129018411917992</v>
      </c>
      <c r="N39" s="212">
        <f t="shared" si="12"/>
        <v>9.6061095092661013</v>
      </c>
      <c r="O39" s="212">
        <f t="shared" si="12"/>
        <v>11.966365772638504</v>
      </c>
      <c r="P39" s="212">
        <f t="shared" si="12"/>
        <v>6.7067293589514785</v>
      </c>
      <c r="Q39" s="212">
        <f t="shared" si="12"/>
        <v>4.4163165799243016</v>
      </c>
      <c r="R39" s="212">
        <f t="shared" si="12"/>
        <v>11.485529031223122</v>
      </c>
      <c r="S39" s="212">
        <f>SUM(D39:R39)</f>
        <v>100.00000000000001</v>
      </c>
      <c r="U39" s="84"/>
      <c r="V39" s="84"/>
      <c r="W39" s="84"/>
      <c r="X39" s="84"/>
      <c r="Y39" s="84"/>
      <c r="Z39" s="84"/>
      <c r="AA39" s="84"/>
      <c r="AB39" s="84"/>
      <c r="AC39" s="84"/>
      <c r="AD39" s="84"/>
      <c r="AE39" s="84"/>
      <c r="AF39" s="84"/>
      <c r="AG39" s="84"/>
      <c r="AH39" s="84"/>
      <c r="AI39" s="84"/>
      <c r="AJ39" s="84"/>
      <c r="AK39" s="84"/>
      <c r="AL39" s="84"/>
    </row>
    <row r="40" spans="1:38" ht="16.5" customHeight="1" thickBot="1" x14ac:dyDescent="0.4">
      <c r="A40" s="392"/>
      <c r="B40" s="392"/>
      <c r="C40" s="91"/>
      <c r="D40" s="92"/>
      <c r="E40" s="92"/>
      <c r="F40" s="92"/>
      <c r="G40" s="92"/>
      <c r="H40" s="92"/>
      <c r="I40" s="92"/>
      <c r="J40" s="92"/>
      <c r="K40" s="92"/>
      <c r="L40" s="92"/>
      <c r="M40" s="92"/>
      <c r="N40" s="92"/>
      <c r="O40" s="92"/>
      <c r="P40" s="92"/>
      <c r="Q40" s="92"/>
      <c r="R40" s="92"/>
      <c r="S40" s="92"/>
      <c r="W40" s="84"/>
      <c r="X40" s="84"/>
      <c r="Y40" s="84"/>
      <c r="Z40" s="84"/>
      <c r="AA40" s="84"/>
      <c r="AB40" s="84"/>
      <c r="AC40" s="84"/>
      <c r="AD40" s="84"/>
      <c r="AE40" s="84"/>
      <c r="AF40" s="84"/>
      <c r="AG40" s="84"/>
      <c r="AH40" s="84"/>
      <c r="AI40" s="84"/>
      <c r="AJ40" s="84"/>
      <c r="AK40" s="84"/>
      <c r="AL40" s="84"/>
    </row>
    <row r="41" spans="1:38" ht="16.5" customHeight="1" x14ac:dyDescent="0.35">
      <c r="A41" s="364" t="str">
        <f>'Tabell 2.1 DOK32024'!A30</f>
        <v>FO2C Aktivitetstilbud for barn og unge, helsestasjon og skolehelsetjeneste</v>
      </c>
      <c r="B41" s="364"/>
      <c r="C41" s="168"/>
      <c r="D41" s="169"/>
      <c r="E41" s="169"/>
      <c r="F41" s="169"/>
      <c r="G41" s="169"/>
      <c r="H41" s="169"/>
      <c r="I41" s="169"/>
      <c r="J41" s="169"/>
      <c r="K41" s="169"/>
      <c r="L41" s="169"/>
      <c r="M41" s="169"/>
      <c r="N41" s="169"/>
      <c r="O41" s="169"/>
      <c r="P41" s="169"/>
      <c r="Q41" s="169"/>
      <c r="R41" s="169"/>
      <c r="S41" s="169"/>
      <c r="W41" s="84"/>
      <c r="X41" s="84"/>
      <c r="Y41" s="84"/>
      <c r="Z41" s="84"/>
      <c r="AA41" s="84"/>
      <c r="AB41" s="84"/>
      <c r="AC41" s="84"/>
      <c r="AD41" s="84"/>
      <c r="AE41" s="84"/>
      <c r="AF41" s="84"/>
      <c r="AG41" s="84"/>
      <c r="AH41" s="84"/>
      <c r="AI41" s="84"/>
      <c r="AJ41" s="84"/>
      <c r="AK41" s="84"/>
      <c r="AL41" s="84"/>
    </row>
    <row r="42" spans="1:38" ht="16.5" customHeight="1" x14ac:dyDescent="0.35">
      <c r="A42" s="380" t="str">
        <f>'Tabell 4.1 DOK32024'!A46:B46</f>
        <v>1. Fødte 2022</v>
      </c>
      <c r="B42" s="380"/>
      <c r="C42" s="85">
        <f>'Tabell 4.1 DOK32024'!C46</f>
        <v>0.28000000000000003</v>
      </c>
      <c r="D42" s="86">
        <f>'Tabell 4.1 DOK32024'!D46/'Tabell 4.1 DOK32024'!$S46*100</f>
        <v>11.211616281837658</v>
      </c>
      <c r="E42" s="86">
        <f>'Tabell 4.1 DOK32024'!E46/'Tabell 4.1 DOK32024'!$S46*100</f>
        <v>11.628183765770055</v>
      </c>
      <c r="F42" s="86">
        <f>'Tabell 4.1 DOK32024'!F46/'Tabell 4.1 DOK32024'!$S46*100</f>
        <v>9.9381099738157577</v>
      </c>
      <c r="G42" s="86">
        <f>'Tabell 4.1 DOK32024'!G46/'Tabell 4.1 DOK32024'!$S46*100</f>
        <v>5.2963580099976193</v>
      </c>
      <c r="H42" s="86">
        <f>'Tabell 4.1 DOK32024'!H46/'Tabell 4.1 DOK32024'!$S46*100</f>
        <v>6.950726017614854</v>
      </c>
      <c r="I42" s="86">
        <f>'Tabell 4.1 DOK32024'!I46/'Tabell 4.1 DOK32024'!$S46*100</f>
        <v>4.4751249702451794</v>
      </c>
      <c r="J42" s="86">
        <f>'Tabell 4.1 DOK32024'!J46/'Tabell 4.1 DOK32024'!$S46*100</f>
        <v>6.986431801951916</v>
      </c>
      <c r="K42" s="86">
        <f>'Tabell 4.1 DOK32024'!K46/'Tabell 4.1 DOK32024'!$S46*100</f>
        <v>6.1532968340871221</v>
      </c>
      <c r="L42" s="86">
        <f>'Tabell 4.1 DOK32024'!L46/'Tabell 4.1 DOK32024'!$S46*100</f>
        <v>6.0461794810759342</v>
      </c>
      <c r="M42" s="86">
        <f>'Tabell 4.1 DOK32024'!M46/'Tabell 4.1 DOK32024'!$S46*100</f>
        <v>3.2968340871221136</v>
      </c>
      <c r="N42" s="86">
        <f>'Tabell 4.1 DOK32024'!N46/'Tabell 4.1 DOK32024'!$S46*100</f>
        <v>3.713401571054511</v>
      </c>
      <c r="O42" s="86">
        <f>'Tabell 4.1 DOK32024'!O46/'Tabell 4.1 DOK32024'!$S46*100</f>
        <v>6.4508450368959771</v>
      </c>
      <c r="P42" s="86">
        <f>'Tabell 4.1 DOK32024'!P46/'Tabell 4.1 DOK32024'!$S46*100</f>
        <v>6.6888835991430611</v>
      </c>
      <c r="Q42" s="86">
        <f>'Tabell 4.1 DOK32024'!Q46/'Tabell 4.1 DOK32024'!$S46*100</f>
        <v>6.438943108783624</v>
      </c>
      <c r="R42" s="86">
        <f>'Tabell 4.1 DOK32024'!R46/'Tabell 4.1 DOK32024'!$S46*100</f>
        <v>4.7250654606046183</v>
      </c>
      <c r="S42" s="86">
        <f>'Tabell 4.1 DOK32024'!S46/'Tabell 4.1 DOK32024'!$S46*100</f>
        <v>100</v>
      </c>
      <c r="W42" s="84"/>
      <c r="X42" s="84"/>
      <c r="Y42" s="84"/>
      <c r="Z42" s="84"/>
      <c r="AA42" s="84"/>
      <c r="AB42" s="84"/>
      <c r="AC42" s="84"/>
      <c r="AD42" s="84"/>
      <c r="AE42" s="84"/>
      <c r="AF42" s="84"/>
      <c r="AG42" s="84"/>
      <c r="AH42" s="84"/>
      <c r="AI42" s="84"/>
      <c r="AJ42" s="84"/>
      <c r="AK42" s="84"/>
      <c r="AL42" s="84"/>
    </row>
    <row r="43" spans="1:38" ht="16.5" customHeight="1" x14ac:dyDescent="0.35">
      <c r="A43" s="380" t="s">
        <v>224</v>
      </c>
      <c r="B43" s="380"/>
      <c r="C43" s="85">
        <f>'Tabell 4.1 DOK32024'!C47</f>
        <v>0.12</v>
      </c>
      <c r="D43" s="88">
        <f>'Tabell 4.1 DOK32024'!D47/'Tabell 4.1 DOK32024'!$S47*100</f>
        <v>8.7322613645305989</v>
      </c>
      <c r="E43" s="88">
        <f>'Tabell 4.1 DOK32024'!E47/'Tabell 4.1 DOK32024'!$S47*100</f>
        <v>8.3676520735513993</v>
      </c>
      <c r="F43" s="88">
        <f>'Tabell 4.1 DOK32024'!F47/'Tabell 4.1 DOK32024'!$S47*100</f>
        <v>6.1826194161005166</v>
      </c>
      <c r="G43" s="88">
        <f>'Tabell 4.1 DOK32024'!G47/'Tabell 4.1 DOK32024'!$S47*100</f>
        <v>3.8743016027070274</v>
      </c>
      <c r="H43" s="88">
        <f>'Tabell 4.1 DOK32024'!H47/'Tabell 4.1 DOK32024'!$S47*100</f>
        <v>5.0704299241927444</v>
      </c>
      <c r="I43" s="88">
        <f>'Tabell 4.1 DOK32024'!I47/'Tabell 4.1 DOK32024'!$S47*100</f>
        <v>5.0861684547386092</v>
      </c>
      <c r="J43" s="88">
        <f>'Tabell 4.1 DOK32024'!J47/'Tabell 4.1 DOK32024'!$S47*100</f>
        <v>9.0339165333263391</v>
      </c>
      <c r="K43" s="88">
        <f>'Tabell 4.1 DOK32024'!K47/'Tabell 4.1 DOK32024'!$S47*100</f>
        <v>8.2837132439734553</v>
      </c>
      <c r="L43" s="88">
        <f>'Tabell 4.1 DOK32024'!L47/'Tabell 4.1 DOK32024'!$S47*100</f>
        <v>6.2193426540408678</v>
      </c>
      <c r="M43" s="88">
        <f>'Tabell 4.1 DOK32024'!M47/'Tabell 4.1 DOK32024'!$S47*100</f>
        <v>4.0684101461060251</v>
      </c>
      <c r="N43" s="88">
        <f>'Tabell 4.1 DOK32024'!N47/'Tabell 4.1 DOK32024'!$S47*100</f>
        <v>5.1464994884977573</v>
      </c>
      <c r="O43" s="88">
        <f>'Tabell 4.1 DOK32024'!O47/'Tabell 4.1 DOK32024'!$S47*100</f>
        <v>7.6069564305012713</v>
      </c>
      <c r="P43" s="88">
        <f>'Tabell 4.1 DOK32024'!P47/'Tabell 4.1 DOK32024'!$S47*100</f>
        <v>7.8509036539621757</v>
      </c>
      <c r="Q43" s="88">
        <f>'Tabell 4.1 DOK32024'!Q47/'Tabell 4.1 DOK32024'!$S47*100</f>
        <v>8.1132124963932526</v>
      </c>
      <c r="R43" s="88">
        <f>'Tabell 4.1 DOK32024'!R47/'Tabell 4.1 DOK32024'!$S47*100</f>
        <v>6.3636125173779607</v>
      </c>
      <c r="S43" s="88">
        <f>'Tabell 4.1 DOK32024'!S47/'Tabell 4.1 DOK32024'!$S47*100</f>
        <v>100</v>
      </c>
      <c r="W43" s="84"/>
      <c r="X43" s="84"/>
      <c r="Y43" s="84"/>
      <c r="Z43" s="84"/>
      <c r="AA43" s="84"/>
      <c r="AB43" s="84"/>
      <c r="AC43" s="84"/>
      <c r="AD43" s="84"/>
      <c r="AE43" s="84"/>
      <c r="AF43" s="84"/>
      <c r="AG43" s="84"/>
      <c r="AH43" s="84"/>
      <c r="AI43" s="84"/>
      <c r="AJ43" s="84"/>
      <c r="AK43" s="84"/>
      <c r="AL43" s="84"/>
    </row>
    <row r="44" spans="1:38" ht="16.5" customHeight="1" x14ac:dyDescent="0.35">
      <c r="A44" s="380" t="s">
        <v>225</v>
      </c>
      <c r="B44" s="380"/>
      <c r="C44" s="85">
        <f>'Tabell 4.1 DOK32024'!C48</f>
        <v>0.16</v>
      </c>
      <c r="D44" s="88">
        <f>'Tabell 4.1 DOK32024'!D48/'Tabell 4.1 DOK32024'!$S48*100</f>
        <v>6.8919775085135022</v>
      </c>
      <c r="E44" s="88">
        <f>'Tabell 4.1 DOK32024'!E48/'Tabell 4.1 DOK32024'!$S48*100</f>
        <v>5.6921675774134792</v>
      </c>
      <c r="F44" s="88">
        <f>'Tabell 4.1 DOK32024'!F48/'Tabell 4.1 DOK32024'!$S48*100</f>
        <v>4.1735962619783002</v>
      </c>
      <c r="G44" s="88">
        <f>'Tabell 4.1 DOK32024'!G48/'Tabell 4.1 DOK32024'!$S48*100</f>
        <v>3.0153639027480796</v>
      </c>
      <c r="H44" s="88">
        <f>'Tabell 4.1 DOK32024'!H48/'Tabell 4.1 DOK32024'!$S48*100</f>
        <v>4.6170903619228643</v>
      </c>
      <c r="I44" s="88">
        <f>'Tabell 4.1 DOK32024'!I48/'Tabell 4.1 DOK32024'!$S48*100</f>
        <v>5.5694147461788228</v>
      </c>
      <c r="J44" s="88">
        <f>'Tabell 4.1 DOK32024'!J48/'Tabell 4.1 DOK32024'!$S48*100</f>
        <v>9.5747208363031611</v>
      </c>
      <c r="K44" s="88">
        <f>'Tabell 4.1 DOK32024'!K48/'Tabell 4.1 DOK32024'!$S48*100</f>
        <v>9.3727726300784031</v>
      </c>
      <c r="L44" s="88">
        <f>'Tabell 4.1 DOK32024'!L48/'Tabell 4.1 DOK32024'!$S48*100</f>
        <v>6.1633800586045773</v>
      </c>
      <c r="M44" s="88">
        <f>'Tabell 4.1 DOK32024'!M48/'Tabell 4.1 DOK32024'!$S48*100</f>
        <v>4.4052427338243447</v>
      </c>
      <c r="N44" s="88">
        <f>'Tabell 4.1 DOK32024'!N48/'Tabell 4.1 DOK32024'!$S48*100</f>
        <v>5.9040152055119988</v>
      </c>
      <c r="O44" s="88">
        <f>'Tabell 4.1 DOK32024'!O48/'Tabell 4.1 DOK32024'!$S48*100</f>
        <v>8.3392729864575905</v>
      </c>
      <c r="P44" s="88">
        <f>'Tabell 4.1 DOK32024'!P48/'Tabell 4.1 DOK32024'!$S48*100</f>
        <v>9.3292151738338482</v>
      </c>
      <c r="Q44" s="88">
        <f>'Tabell 4.1 DOK32024'!Q48/'Tabell 4.1 DOK32024'!$S48*100</f>
        <v>9.4460283519442463</v>
      </c>
      <c r="R44" s="88">
        <f>'Tabell 4.1 DOK32024'!R48/'Tabell 4.1 DOK32024'!$S48*100</f>
        <v>7.5057416646867825</v>
      </c>
      <c r="S44" s="88">
        <f>'Tabell 4.1 DOK32024'!S48/'Tabell 4.1 DOK32024'!$S48*100</f>
        <v>100</v>
      </c>
      <c r="W44" s="84"/>
      <c r="X44" s="84"/>
      <c r="Y44" s="84"/>
      <c r="Z44" s="84"/>
      <c r="AA44" s="84"/>
      <c r="AB44" s="84"/>
      <c r="AC44" s="84"/>
      <c r="AD44" s="84"/>
      <c r="AE44" s="84"/>
      <c r="AF44" s="84"/>
      <c r="AG44" s="84"/>
      <c r="AH44" s="84"/>
      <c r="AI44" s="84"/>
      <c r="AJ44" s="84"/>
      <c r="AK44" s="84"/>
      <c r="AL44" s="84"/>
    </row>
    <row r="45" spans="1:38" ht="16.5" customHeight="1" x14ac:dyDescent="0.35">
      <c r="A45" s="380" t="s">
        <v>226</v>
      </c>
      <c r="B45" s="380"/>
      <c r="C45" s="85">
        <f>'Tabell 4.1 DOK32024'!C49</f>
        <v>0.28999999999999998</v>
      </c>
      <c r="D45" s="88">
        <f>'Tabell 4.1 DOK32024'!D49/'Tabell 4.1 DOK32024'!$S49*100</f>
        <v>5.9711267405108348</v>
      </c>
      <c r="E45" s="88">
        <f>'Tabell 4.1 DOK32024'!E49/'Tabell 4.1 DOK32024'!$S49*100</f>
        <v>4.8093624533728185</v>
      </c>
      <c r="F45" s="88">
        <f>'Tabell 4.1 DOK32024'!F49/'Tabell 4.1 DOK32024'!$S49*100</f>
        <v>3.0353939462968764</v>
      </c>
      <c r="G45" s="88">
        <f>'Tabell 4.1 DOK32024'!G49/'Tabell 4.1 DOK32024'!$S49*100</f>
        <v>2.9015632563569578</v>
      </c>
      <c r="H45" s="88">
        <f>'Tabell 4.1 DOK32024'!H49/'Tabell 4.1 DOK32024'!$S49*100</f>
        <v>5.0428542953956548</v>
      </c>
      <c r="I45" s="88">
        <f>'Tabell 4.1 DOK32024'!I49/'Tabell 4.1 DOK32024'!$S49*100</f>
        <v>5.9369572026538346</v>
      </c>
      <c r="J45" s="88">
        <f>'Tabell 4.1 DOK32024'!J49/'Tabell 4.1 DOK32024'!$S49*100</f>
        <v>9.8095048264472222</v>
      </c>
      <c r="K45" s="88">
        <f>'Tabell 4.1 DOK32024'!K49/'Tabell 4.1 DOK32024'!$S49*100</f>
        <v>9.6471995216264705</v>
      </c>
      <c r="L45" s="88">
        <f>'Tabell 4.1 DOK32024'!L49/'Tabell 4.1 DOK32024'!$S49*100</f>
        <v>6.0423132777129194</v>
      </c>
      <c r="M45" s="88">
        <f>'Tabell 4.1 DOK32024'!M49/'Tabell 4.1 DOK32024'!$S49*100</f>
        <v>4.6869216093852337</v>
      </c>
      <c r="N45" s="88">
        <f>'Tabell 4.1 DOK32024'!N49/'Tabell 4.1 DOK32024'!$S49*100</f>
        <v>6.7200091118767622</v>
      </c>
      <c r="O45" s="88">
        <f>'Tabell 4.1 DOK32024'!O49/'Tabell 4.1 DOK32024'!$S49*100</f>
        <v>8.3857740824055345</v>
      </c>
      <c r="P45" s="88">
        <f>'Tabell 4.1 DOK32024'!P49/'Tabell 4.1 DOK32024'!$S49*100</f>
        <v>8.9808935334149602</v>
      </c>
      <c r="Q45" s="88">
        <f>'Tabell 4.1 DOK32024'!Q49/'Tabell 4.1 DOK32024'!$S49*100</f>
        <v>9.6813690594834707</v>
      </c>
      <c r="R45" s="88">
        <f>'Tabell 4.1 DOK32024'!R49/'Tabell 4.1 DOK32024'!$S49*100</f>
        <v>8.3487570830604518</v>
      </c>
      <c r="S45" s="88">
        <f>'Tabell 4.1 DOK32024'!S49/'Tabell 4.1 DOK32024'!$S49*100</f>
        <v>100</v>
      </c>
      <c r="W45" s="84"/>
      <c r="X45" s="84"/>
      <c r="Y45" s="84"/>
      <c r="Z45" s="84"/>
      <c r="AA45" s="84"/>
      <c r="AB45" s="84"/>
      <c r="AC45" s="84"/>
      <c r="AD45" s="84"/>
      <c r="AE45" s="84"/>
      <c r="AF45" s="84"/>
      <c r="AG45" s="84"/>
      <c r="AH45" s="84"/>
      <c r="AI45" s="84"/>
      <c r="AJ45" s="84"/>
      <c r="AK45" s="84"/>
      <c r="AL45" s="84"/>
    </row>
    <row r="46" spans="1:38" ht="16.5" customHeight="1" x14ac:dyDescent="0.35">
      <c r="A46" s="380" t="s">
        <v>227</v>
      </c>
      <c r="B46" s="380"/>
      <c r="C46" s="85">
        <f>'Tabell 4.1 DOK32024'!C50</f>
        <v>0.06</v>
      </c>
      <c r="D46" s="88">
        <f>'Tabell 4.1 DOK32024'!D50/'Tabell 4.1 DOK32024'!$S50*100</f>
        <v>10.23464273569785</v>
      </c>
      <c r="E46" s="88">
        <f>'Tabell 4.1 DOK32024'!E50/'Tabell 4.1 DOK32024'!$S50*100</f>
        <v>6.5398382955644134</v>
      </c>
      <c r="F46" s="88">
        <f>'Tabell 4.1 DOK32024'!F50/'Tabell 4.1 DOK32024'!$S50*100</f>
        <v>5.0259395126897681</v>
      </c>
      <c r="G46" s="88">
        <f>'Tabell 4.1 DOK32024'!G50/'Tabell 4.1 DOK32024'!$S50*100</f>
        <v>2.8285823651888453</v>
      </c>
      <c r="H46" s="88">
        <f>'Tabell 4.1 DOK32024'!H50/'Tabell 4.1 DOK32024'!$S50*100</f>
        <v>3.4559010289510192</v>
      </c>
      <c r="I46" s="88">
        <f>'Tabell 4.1 DOK32024'!I50/'Tabell 4.1 DOK32024'!$S50*100</f>
        <v>1.7309296784247192</v>
      </c>
      <c r="J46" s="88">
        <f>'Tabell 4.1 DOK32024'!J50/'Tabell 4.1 DOK32024'!$S50*100</f>
        <v>1.9736664733580778</v>
      </c>
      <c r="K46" s="88">
        <f>'Tabell 4.1 DOK32024'!K50/'Tabell 4.1 DOK32024'!$S50*100</f>
        <v>2.1916127828166592</v>
      </c>
      <c r="L46" s="88">
        <f>'Tabell 4.1 DOK32024'!L50/'Tabell 4.1 DOK32024'!$S50*100</f>
        <v>7.4528701248128781</v>
      </c>
      <c r="M46" s="88">
        <f>'Tabell 4.1 DOK32024'!M50/'Tabell 4.1 DOK32024'!$S50*100</f>
        <v>9.3856059259448053</v>
      </c>
      <c r="N46" s="88">
        <f>'Tabell 4.1 DOK32024'!N50/'Tabell 4.1 DOK32024'!$S50*100</f>
        <v>11.608239874882402</v>
      </c>
      <c r="O46" s="88">
        <f>'Tabell 4.1 DOK32024'!O50/'Tabell 4.1 DOK32024'!$S50*100</f>
        <v>14.903674868985497</v>
      </c>
      <c r="P46" s="88">
        <f>'Tabell 4.1 DOK32024'!P50/'Tabell 4.1 DOK32024'!$S50*100</f>
        <v>5.9906432711220852</v>
      </c>
      <c r="Q46" s="88">
        <f>'Tabell 4.1 DOK32024'!Q50/'Tabell 4.1 DOK32024'!$S50*100</f>
        <v>3.243118587516705</v>
      </c>
      <c r="R46" s="88">
        <f>'Tabell 4.1 DOK32024'!R50/'Tabell 4.1 DOK32024'!$S50*100</f>
        <v>13.434734474044266</v>
      </c>
      <c r="S46" s="88">
        <f>'Tabell 4.1 DOK32024'!S50/'Tabell 4.1 DOK32024'!$S50*100</f>
        <v>100</v>
      </c>
    </row>
    <row r="47" spans="1:38" ht="16.5" customHeight="1" x14ac:dyDescent="0.35">
      <c r="A47" s="380" t="s">
        <v>216</v>
      </c>
      <c r="B47" s="380"/>
      <c r="C47" s="87">
        <f>'Tabell 4.1 DOK32024'!C53</f>
        <v>0.04</v>
      </c>
      <c r="D47" s="88">
        <f>'Tabell 4.1 DOK32024'!D53/'Tabell 4.1 DOK32024'!$S53*100</f>
        <v>9.4292583029115828</v>
      </c>
      <c r="E47" s="88">
        <f>'Tabell 4.1 DOK32024'!E53/'Tabell 4.1 DOK32024'!$S53*100</f>
        <v>9.1532365773306026</v>
      </c>
      <c r="F47" s="88">
        <f>'Tabell 4.1 DOK32024'!F53/'Tabell 4.1 DOK32024'!$S53*100</f>
        <v>5.0129106936158845</v>
      </c>
      <c r="G47" s="88">
        <f>'Tabell 4.1 DOK32024'!G53/'Tabell 4.1 DOK32024'!$S53*100</f>
        <v>4.6478497017184583</v>
      </c>
      <c r="H47" s="88">
        <f>'Tabell 4.1 DOK32024'!H53/'Tabell 4.1 DOK32024'!$S53*100</f>
        <v>6.4464428813106585</v>
      </c>
      <c r="I47" s="88">
        <f>'Tabell 4.1 DOK32024'!I53/'Tabell 4.1 DOK32024'!$S53*100</f>
        <v>3.2766450004451961</v>
      </c>
      <c r="J47" s="88">
        <f>'Tabell 4.1 DOK32024'!J53/'Tabell 4.1 DOK32024'!$S53*100</f>
        <v>3.3834921200249308</v>
      </c>
      <c r="K47" s="88">
        <f>'Tabell 4.1 DOK32024'!K53/'Tabell 4.1 DOK32024'!$S53*100</f>
        <v>7.1320452319472887</v>
      </c>
      <c r="L47" s="88">
        <f>'Tabell 4.1 DOK32024'!L53/'Tabell 4.1 DOK32024'!$S53*100</f>
        <v>6.4108271747840799</v>
      </c>
      <c r="M47" s="88">
        <f>'Tabell 4.1 DOK32024'!M53/'Tabell 4.1 DOK32024'!$S53*100</f>
        <v>6.3039800552043443</v>
      </c>
      <c r="N47" s="88">
        <f>'Tabell 4.1 DOK32024'!N53/'Tabell 4.1 DOK32024'!$S53*100</f>
        <v>9.0374855311192235</v>
      </c>
      <c r="O47" s="88">
        <f>'Tabell 4.1 DOK32024'!O53/'Tabell 4.1 DOK32024'!$S53*100</f>
        <v>10.82717478407978</v>
      </c>
      <c r="P47" s="88">
        <f>'Tabell 4.1 DOK32024'!P53/'Tabell 4.1 DOK32024'!$S53*100</f>
        <v>5.6361855578310038</v>
      </c>
      <c r="Q47" s="88">
        <f>'Tabell 4.1 DOK32024'!Q53/'Tabell 4.1 DOK32024'!$S53*100</f>
        <v>3.570474579289467</v>
      </c>
      <c r="R47" s="88">
        <f>'Tabell 4.1 DOK32024'!R53/'Tabell 4.1 DOK32024'!$S53*100</f>
        <v>9.7319918083874999</v>
      </c>
      <c r="S47" s="88">
        <f>'Tabell 4.1 DOK32024'!S53/'Tabell 4.1 DOK32024'!$S53*100</f>
        <v>100</v>
      </c>
    </row>
    <row r="48" spans="1:38" ht="16.5" customHeight="1" x14ac:dyDescent="0.35">
      <c r="A48" s="387" t="s">
        <v>228</v>
      </c>
      <c r="B48" s="387"/>
      <c r="C48" s="87">
        <f>'Tabell 4.1 DOK32024'!C54</f>
        <v>0.02</v>
      </c>
      <c r="D48" s="88">
        <f>'Tabell 4.1 DOK32024'!D54/'Tabell 4.1 DOK32024'!$S54*100</f>
        <v>12.874270290628335</v>
      </c>
      <c r="E48" s="88">
        <f>'Tabell 4.1 DOK32024'!E54/'Tabell 4.1 DOK32024'!$S54*100</f>
        <v>8.6749105517544418</v>
      </c>
      <c r="F48" s="88">
        <f>'Tabell 4.1 DOK32024'!F54/'Tabell 4.1 DOK32024'!$S54*100</f>
        <v>5.3794488732659591</v>
      </c>
      <c r="G48" s="88">
        <f>'Tabell 4.1 DOK32024'!G54/'Tabell 4.1 DOK32024'!$S54*100</f>
        <v>2.9251145565250143</v>
      </c>
      <c r="H48" s="88">
        <f>'Tabell 4.1 DOK32024'!H54/'Tabell 4.1 DOK32024'!$S54*100</f>
        <v>4.1177578306446545</v>
      </c>
      <c r="I48" s="88">
        <f>'Tabell 4.1 DOK32024'!I54/'Tabell 4.1 DOK32024'!$S54*100</f>
        <v>1.8140731906346117</v>
      </c>
      <c r="J48" s="88">
        <f>'Tabell 4.1 DOK32024'!J54/'Tabell 4.1 DOK32024'!$S54*100</f>
        <v>2.4103948276944323</v>
      </c>
      <c r="K48" s="88">
        <f>'Tabell 4.1 DOK32024'!K54/'Tabell 4.1 DOK32024'!$S54*100</f>
        <v>3.2452451195781808</v>
      </c>
      <c r="L48" s="88">
        <f>'Tabell 4.1 DOK32024'!L54/'Tabell 4.1 DOK32024'!$S54*100</f>
        <v>7.4508819283158623</v>
      </c>
      <c r="M48" s="88">
        <f>'Tabell 4.1 DOK32024'!M54/'Tabell 4.1 DOK32024'!$S54*100</f>
        <v>5.9820475801895672</v>
      </c>
      <c r="N48" s="88">
        <f>'Tabell 4.1 DOK32024'!N54/'Tabell 4.1 DOK32024'!$S54*100</f>
        <v>11.851107902830957</v>
      </c>
      <c r="O48" s="88">
        <f>'Tabell 4.1 DOK32024'!O54/'Tabell 4.1 DOK32024'!$S54*100</f>
        <v>11.33011110413659</v>
      </c>
      <c r="P48" s="88">
        <f>'Tabell 4.1 DOK32024'!P54/'Tabell 4.1 DOK32024'!$S54*100</f>
        <v>5.467327851358986</v>
      </c>
      <c r="Q48" s="88">
        <f>'Tabell 4.1 DOK32024'!Q54/'Tabell 4.1 DOK32024'!$S54*100</f>
        <v>3.2264139099868179</v>
      </c>
      <c r="R48" s="88">
        <f>'Tabell 4.1 DOK32024'!R54/'Tabell 4.1 DOK32024'!$S54*100</f>
        <v>13.250894482455589</v>
      </c>
      <c r="S48" s="88">
        <f>'Tabell 4.1 DOK32024'!S54/'Tabell 4.1 DOK32024'!$S54*100</f>
        <v>100</v>
      </c>
    </row>
    <row r="49" spans="1:38" ht="16.5" customHeight="1" x14ac:dyDescent="0.35">
      <c r="A49" s="380" t="s">
        <v>229</v>
      </c>
      <c r="B49" s="380"/>
      <c r="C49" s="87">
        <f>'Tabell 4.1 DOK32024'!C55</f>
        <v>0.03</v>
      </c>
      <c r="D49" s="88">
        <f>'Tabell 4.1 DOK32024'!D55/'Tabell 4.1 DOK32024'!$S55*100</f>
        <v>7.9858030168589185</v>
      </c>
      <c r="E49" s="88">
        <f>'Tabell 4.1 DOK32024'!E55/'Tabell 4.1 DOK32024'!$S55*100</f>
        <v>5.3238686779059448</v>
      </c>
      <c r="F49" s="88">
        <f>'Tabell 4.1 DOK32024'!F55/'Tabell 4.1 DOK32024'!$S55*100</f>
        <v>4.0816326530612246</v>
      </c>
      <c r="G49" s="88">
        <f>'Tabell 4.1 DOK32024'!G55/'Tabell 4.1 DOK32024'!$S55*100</f>
        <v>3.3717834960070983</v>
      </c>
      <c r="H49" s="88">
        <f>'Tabell 4.1 DOK32024'!H55/'Tabell 4.1 DOK32024'!$S55*100</f>
        <v>3.904170363797693</v>
      </c>
      <c r="I49" s="88">
        <f>'Tabell 4.1 DOK32024'!I55/'Tabell 4.1 DOK32024'!$S55*100</f>
        <v>2.5732031943212066</v>
      </c>
      <c r="J49" s="88">
        <f>'Tabell 4.1 DOK32024'!J55/'Tabell 4.1 DOK32024'!$S55*100</f>
        <v>5.412599822537711</v>
      </c>
      <c r="K49" s="88">
        <f>'Tabell 4.1 DOK32024'!K55/'Tabell 4.1 DOK32024'!$S55*100</f>
        <v>4.1703637976929899</v>
      </c>
      <c r="L49" s="88">
        <f>'Tabell 4.1 DOK32024'!L55/'Tabell 4.1 DOK32024'!$S55*100</f>
        <v>6.9210292812777281</v>
      </c>
      <c r="M49" s="88">
        <f>'Tabell 4.1 DOK32024'!M55/'Tabell 4.1 DOK32024'!$S55*100</f>
        <v>6.299911268855368</v>
      </c>
      <c r="N49" s="88">
        <f>'Tabell 4.1 DOK32024'!N55/'Tabell 4.1 DOK32024'!$S55*100</f>
        <v>10.64773735581189</v>
      </c>
      <c r="O49" s="88">
        <f>'Tabell 4.1 DOK32024'!O55/'Tabell 4.1 DOK32024'!$S55*100</f>
        <v>12.422360248447205</v>
      </c>
      <c r="P49" s="88">
        <f>'Tabell 4.1 DOK32024'!P55/'Tabell 4.1 DOK32024'!$S55*100</f>
        <v>8.8731144631765755</v>
      </c>
      <c r="Q49" s="88">
        <f>'Tabell 4.1 DOK32024'!Q55/'Tabell 4.1 DOK32024'!$S55*100</f>
        <v>6.4773735581188996</v>
      </c>
      <c r="R49" s="88">
        <f>'Tabell 4.1 DOK32024'!R55/'Tabell 4.1 DOK32024'!$S55*100</f>
        <v>11.535048802129548</v>
      </c>
      <c r="S49" s="88">
        <f>'Tabell 4.1 DOK32024'!S55/'Tabell 4.1 DOK32024'!$S55*100</f>
        <v>100</v>
      </c>
    </row>
    <row r="50" spans="1:38" ht="16.5" customHeight="1" thickBot="1" x14ac:dyDescent="0.4">
      <c r="A50" s="388" t="s">
        <v>230</v>
      </c>
      <c r="B50" s="388"/>
      <c r="C50" s="211" t="s">
        <v>202</v>
      </c>
      <c r="D50" s="212">
        <f>SUMPRODUCT($C42:$C49,D42:D49)</f>
        <v>8.5097754713451863</v>
      </c>
      <c r="E50" s="212">
        <f t="shared" ref="E50:R50" si="13">SUMPRODUCT($C42:$C49,E42:E49)</f>
        <v>7.6572056593054141</v>
      </c>
      <c r="F50" s="212">
        <f t="shared" si="13"/>
        <v>5.8047355245062731</v>
      </c>
      <c r="G50" s="212">
        <f t="shared" si="13"/>
        <v>3.7870927298981694</v>
      </c>
      <c r="H50" s="212">
        <f t="shared" si="13"/>
        <v>5.4205091239239991</v>
      </c>
      <c r="I50" s="212">
        <f t="shared" si="13"/>
        <v>4.8245982947611257</v>
      </c>
      <c r="J50" s="212">
        <f t="shared" si="13"/>
        <v>7.8813281864563987</v>
      </c>
      <c r="K50" s="212">
        <f t="shared" si="13"/>
        <v>7.6210945774746746</v>
      </c>
      <c r="L50" s="212">
        <f t="shared" si="13"/>
        <v>6.2379168445844293</v>
      </c>
      <c r="M50" s="212">
        <f t="shared" si="13"/>
        <v>4.5993027134948425</v>
      </c>
      <c r="N50" s="212">
        <f t="shared" si="13"/>
        <v>6.1652255463098635</v>
      </c>
      <c r="O50" s="212">
        <f t="shared" si="13"/>
        <v>8.4118100567603147</v>
      </c>
      <c r="P50" s="212">
        <f t="shared" si="13"/>
        <v>7.8725554082423148</v>
      </c>
      <c r="Q50" s="212">
        <f t="shared" si="13"/>
        <v>7.6917067169537754</v>
      </c>
      <c r="R50" s="212">
        <f t="shared" si="13"/>
        <v>7.5151431459832185</v>
      </c>
      <c r="S50" s="212">
        <f>SUM(D50:R50)</f>
        <v>100</v>
      </c>
      <c r="U50" s="84"/>
      <c r="V50" s="84"/>
      <c r="W50" s="84"/>
      <c r="X50" s="84"/>
      <c r="Y50" s="84"/>
      <c r="Z50" s="84"/>
      <c r="AA50" s="84"/>
      <c r="AB50" s="84"/>
      <c r="AC50" s="84"/>
      <c r="AD50" s="84"/>
      <c r="AE50" s="84"/>
      <c r="AF50" s="84"/>
      <c r="AG50" s="84"/>
      <c r="AH50" s="84"/>
      <c r="AI50" s="84"/>
      <c r="AJ50" s="84"/>
      <c r="AK50" s="84"/>
      <c r="AL50" s="84"/>
    </row>
    <row r="51" spans="1:38" ht="16.5" customHeight="1" thickBot="1" x14ac:dyDescent="0.4">
      <c r="A51" s="384"/>
      <c r="B51" s="384"/>
      <c r="C51" s="79"/>
      <c r="D51" s="17"/>
      <c r="E51" s="17"/>
      <c r="F51" s="17"/>
      <c r="G51" s="17"/>
      <c r="H51" s="17"/>
      <c r="I51" s="17"/>
      <c r="J51" s="17"/>
      <c r="K51" s="17"/>
      <c r="L51" s="17"/>
      <c r="M51" s="17"/>
      <c r="N51" s="17"/>
      <c r="O51" s="17"/>
      <c r="P51" s="17"/>
      <c r="Q51" s="17"/>
      <c r="R51" s="17"/>
      <c r="S51" s="17"/>
    </row>
    <row r="52" spans="1:38" ht="16.5" customHeight="1" x14ac:dyDescent="0.35">
      <c r="A52" s="389" t="str">
        <f>'Tabell 2.1 DOK32024'!A36</f>
        <v>FO3 Helse og omsorg</v>
      </c>
      <c r="B52" s="389"/>
      <c r="C52" s="213"/>
      <c r="D52" s="214"/>
      <c r="E52" s="214"/>
      <c r="F52" s="214"/>
      <c r="G52" s="214"/>
      <c r="H52" s="214"/>
      <c r="I52" s="214"/>
      <c r="J52" s="214"/>
      <c r="K52" s="214"/>
      <c r="L52" s="214"/>
      <c r="M52" s="214"/>
      <c r="N52" s="214"/>
      <c r="O52" s="214"/>
      <c r="P52" s="214"/>
      <c r="Q52" s="214"/>
      <c r="R52" s="214"/>
      <c r="S52" s="214"/>
    </row>
    <row r="53" spans="1:38" ht="16.5" customHeight="1" x14ac:dyDescent="0.35">
      <c r="A53" s="380" t="s">
        <v>231</v>
      </c>
      <c r="B53" s="380"/>
      <c r="C53" s="85">
        <f>'Tabell 4.1 DOK32024'!C59</f>
        <v>4.9000000000000002E-2</v>
      </c>
      <c r="D53" s="86">
        <f>'Tabell 4.1 DOK32024'!D59/'Tabell 4.1 DOK32024'!$S59*100</f>
        <v>7.4363992172211351</v>
      </c>
      <c r="E53" s="86">
        <f>'Tabell 4.1 DOK32024'!E59/'Tabell 4.1 DOK32024'!$S59*100</f>
        <v>4.7358121330724066</v>
      </c>
      <c r="F53" s="86">
        <f>'Tabell 4.1 DOK32024'!F59/'Tabell 4.1 DOK32024'!$S59*100</f>
        <v>4.0313111545988258</v>
      </c>
      <c r="G53" s="86">
        <f>'Tabell 4.1 DOK32024'!G59/'Tabell 4.1 DOK32024'!$S59*100</f>
        <v>2.3874755381604698</v>
      </c>
      <c r="H53" s="86">
        <f>'Tabell 4.1 DOK32024'!H59/'Tabell 4.1 DOK32024'!$S59*100</f>
        <v>3.7964774951076321</v>
      </c>
      <c r="I53" s="86">
        <f>'Tabell 4.1 DOK32024'!I59/'Tabell 4.1 DOK32024'!$S59*100</f>
        <v>3.5225048923679059</v>
      </c>
      <c r="J53" s="86">
        <f>'Tabell 4.1 DOK32024'!J59/'Tabell 4.1 DOK32024'!$S59*100</f>
        <v>6.3796477495107622</v>
      </c>
      <c r="K53" s="86">
        <f>'Tabell 4.1 DOK32024'!K59/'Tabell 4.1 DOK32024'!$S59*100</f>
        <v>7.0450097847358117</v>
      </c>
      <c r="L53" s="86">
        <f>'Tabell 4.1 DOK32024'!L59/'Tabell 4.1 DOK32024'!$S59*100</f>
        <v>6.4970645792563602</v>
      </c>
      <c r="M53" s="86">
        <f>'Tabell 4.1 DOK32024'!M59/'Tabell 4.1 DOK32024'!$S59*100</f>
        <v>5.4011741682974561</v>
      </c>
      <c r="N53" s="86">
        <f>'Tabell 4.1 DOK32024'!N59/'Tabell 4.1 DOK32024'!$S59*100</f>
        <v>8.6888454011741683</v>
      </c>
      <c r="O53" s="86">
        <f>'Tabell 4.1 DOK32024'!O59/'Tabell 4.1 DOK32024'!$S59*100</f>
        <v>12.446183953033268</v>
      </c>
      <c r="P53" s="86">
        <f>'Tabell 4.1 DOK32024'!P59/'Tabell 4.1 DOK32024'!$S59*100</f>
        <v>8.9628180039138936</v>
      </c>
      <c r="Q53" s="86">
        <f>'Tabell 4.1 DOK32024'!Q59/'Tabell 4.1 DOK32024'!$S59*100</f>
        <v>8.9236790606653624</v>
      </c>
      <c r="R53" s="86">
        <f>'Tabell 4.1 DOK32024'!R59/'Tabell 4.1 DOK32024'!$S59*100</f>
        <v>9.7455968688845402</v>
      </c>
      <c r="S53" s="86">
        <f>'Tabell 4.1 DOK32024'!S59/'Tabell 4.1 DOK32024'!$S59*100</f>
        <v>100</v>
      </c>
    </row>
    <row r="54" spans="1:38" ht="16.5" customHeight="1" x14ac:dyDescent="0.35">
      <c r="A54" s="380" t="s">
        <v>232</v>
      </c>
      <c r="B54" s="380"/>
      <c r="C54" s="85">
        <f>'Tabell 4.1 DOK32024'!C60</f>
        <v>0.121</v>
      </c>
      <c r="D54" s="88">
        <f>'Tabell 4.1 DOK32024'!D60/'Tabell 4.1 DOK32024'!$S60*100</f>
        <v>10.318957978552032</v>
      </c>
      <c r="E54" s="88">
        <f>'Tabell 4.1 DOK32024'!E60/'Tabell 4.1 DOK32024'!$S60*100</f>
        <v>8.8967643945321484</v>
      </c>
      <c r="F54" s="88">
        <f>'Tabell 4.1 DOK32024'!F60/'Tabell 4.1 DOK32024'!$S60*100</f>
        <v>7.203019284760896</v>
      </c>
      <c r="G54" s="88">
        <f>'Tabell 4.1 DOK32024'!G60/'Tabell 4.1 DOK32024'!$S60*100</f>
        <v>5.4816587655911997</v>
      </c>
      <c r="H54" s="88">
        <f>'Tabell 4.1 DOK32024'!H60/'Tabell 4.1 DOK32024'!$S60*100</f>
        <v>7.1431858977309348</v>
      </c>
      <c r="I54" s="88">
        <f>'Tabell 4.1 DOK32024'!I60/'Tabell 4.1 DOK32024'!$S60*100</f>
        <v>3.1251438302572834</v>
      </c>
      <c r="J54" s="88">
        <f>'Tabell 4.1 DOK32024'!J60/'Tabell 4.1 DOK32024'!$S60*100</f>
        <v>4.1791319556312416</v>
      </c>
      <c r="K54" s="88">
        <f>'Tabell 4.1 DOK32024'!K60/'Tabell 4.1 DOK32024'!$S60*100</f>
        <v>5.1410687163437201</v>
      </c>
      <c r="L54" s="88">
        <f>'Tabell 4.1 DOK32024'!L60/'Tabell 4.1 DOK32024'!$S60*100</f>
        <v>4.7636581212316473</v>
      </c>
      <c r="M54" s="88">
        <f>'Tabell 4.1 DOK32024'!M60/'Tabell 4.1 DOK32024'!$S60*100</f>
        <v>6.554057163897455</v>
      </c>
      <c r="N54" s="88">
        <f>'Tabell 4.1 DOK32024'!N60/'Tabell 4.1 DOK32024'!$S60*100</f>
        <v>6.2272748193491969</v>
      </c>
      <c r="O54" s="88">
        <f>'Tabell 4.1 DOK32024'!O60/'Tabell 4.1 DOK32024'!$S60*100</f>
        <v>10.001380770469922</v>
      </c>
      <c r="P54" s="88">
        <f>'Tabell 4.1 DOK32024'!P60/'Tabell 4.1 DOK32024'!$S60*100</f>
        <v>7.7231094950982655</v>
      </c>
      <c r="Q54" s="88">
        <f>'Tabell 4.1 DOK32024'!Q60/'Tabell 4.1 DOK32024'!$S60*100</f>
        <v>6.5862751415289731</v>
      </c>
      <c r="R54" s="88">
        <f>'Tabell 4.1 DOK32024'!R60/'Tabell 4.1 DOK32024'!$S60*100</f>
        <v>6.6553136650250835</v>
      </c>
      <c r="S54" s="88">
        <f>'Tabell 4.1 DOK32024'!S60/'Tabell 4.1 DOK32024'!$S60*100</f>
        <v>100</v>
      </c>
    </row>
    <row r="55" spans="1:38" ht="16.5" customHeight="1" x14ac:dyDescent="0.35">
      <c r="A55" s="380" t="s">
        <v>233</v>
      </c>
      <c r="B55" s="380"/>
      <c r="C55" s="85">
        <f>'Tabell 4.1 DOK32024'!C61</f>
        <v>4.4999999999999998E-2</v>
      </c>
      <c r="D55" s="88">
        <f>'Tabell 4.1 DOK32024'!D61/'Tabell 4.1 DOK32024'!$S61*100</f>
        <v>7.8302450687387921</v>
      </c>
      <c r="E55" s="88">
        <f>'Tabell 4.1 DOK32024'!E61/'Tabell 4.1 DOK32024'!$S61*100</f>
        <v>4.7220561864913329</v>
      </c>
      <c r="F55" s="88">
        <f>'Tabell 4.1 DOK32024'!F61/'Tabell 4.1 DOK32024'!$S61*100</f>
        <v>3.1679617453676032</v>
      </c>
      <c r="G55" s="88">
        <f>'Tabell 4.1 DOK32024'!G61/'Tabell 4.1 DOK32024'!$S61*100</f>
        <v>1.972504482964734</v>
      </c>
      <c r="H55" s="88">
        <f>'Tabell 4.1 DOK32024'!H61/'Tabell 4.1 DOK32024'!$S61*100</f>
        <v>4.7818290496114768</v>
      </c>
      <c r="I55" s="88">
        <f>'Tabell 4.1 DOK32024'!I61/'Tabell 4.1 DOK32024'!$S61*100</f>
        <v>3.4668260609683208</v>
      </c>
      <c r="J55" s="88">
        <f>'Tabell 4.1 DOK32024'!J61/'Tabell 4.1 DOK32024'!$S61*100</f>
        <v>5.5588762701733412</v>
      </c>
      <c r="K55" s="88">
        <f>'Tabell 4.1 DOK32024'!K61/'Tabell 4.1 DOK32024'!$S61*100</f>
        <v>4.3634190077704718</v>
      </c>
      <c r="L55" s="88">
        <f>'Tabell 4.1 DOK32024'!L61/'Tabell 4.1 DOK32024'!$S61*100</f>
        <v>6.0968320382546324</v>
      </c>
      <c r="M55" s="88">
        <f>'Tabell 4.1 DOK32024'!M61/'Tabell 4.1 DOK32024'!$S61*100</f>
        <v>6.6945606694560666</v>
      </c>
      <c r="N55" s="88">
        <f>'Tabell 4.1 DOK32024'!N61/'Tabell 4.1 DOK32024'!$S61*100</f>
        <v>9.9222952779438121</v>
      </c>
      <c r="O55" s="88">
        <f>'Tabell 4.1 DOK32024'!O61/'Tabell 4.1 DOK32024'!$S61*100</f>
        <v>13.807531380753138</v>
      </c>
      <c r="P55" s="88">
        <f>'Tabell 4.1 DOK32024'!P61/'Tabell 4.1 DOK32024'!$S61*100</f>
        <v>6.9934249850567838</v>
      </c>
      <c r="Q55" s="88">
        <f>'Tabell 4.1 DOK32024'!Q61/'Tabell 4.1 DOK32024'!$S61*100</f>
        <v>7.4118350268977879</v>
      </c>
      <c r="R55" s="88">
        <f>'Tabell 4.1 DOK32024'!R61/'Tabell 4.1 DOK32024'!$S61*100</f>
        <v>13.209802749551702</v>
      </c>
      <c r="S55" s="88">
        <f>'Tabell 4.1 DOK32024'!S61/'Tabell 4.1 DOK32024'!$S61*100</f>
        <v>100</v>
      </c>
    </row>
    <row r="56" spans="1:38" ht="16.5" customHeight="1" x14ac:dyDescent="0.35">
      <c r="A56" s="380" t="s">
        <v>234</v>
      </c>
      <c r="B56" s="380"/>
      <c r="C56" s="85">
        <f>'Tabell 4.1 DOK32024'!C62</f>
        <v>2.5000000000000001E-2</v>
      </c>
      <c r="D56" s="88">
        <f>'Tabell 4.1 DOK32024'!D62/'Tabell 4.1 DOK32024'!$S62*100</f>
        <v>10.313730206295995</v>
      </c>
      <c r="E56" s="88">
        <f>'Tabell 4.1 DOK32024'!E62/'Tabell 4.1 DOK32024'!$S62*100</f>
        <v>8.991055415162208</v>
      </c>
      <c r="F56" s="88">
        <f>'Tabell 4.1 DOK32024'!F62/'Tabell 4.1 DOK32024'!$S62*100</f>
        <v>7.4866992425573295</v>
      </c>
      <c r="G56" s="88">
        <f>'Tabell 4.1 DOK32024'!G62/'Tabell 4.1 DOK32024'!$S62*100</f>
        <v>4.7736471590761589</v>
      </c>
      <c r="H56" s="88">
        <f>'Tabell 4.1 DOK32024'!H62/'Tabell 4.1 DOK32024'!$S62*100</f>
        <v>7.2959198571232733</v>
      </c>
      <c r="I56" s="88">
        <f>'Tabell 4.1 DOK32024'!I62/'Tabell 4.1 DOK32024'!$S62*100</f>
        <v>3.7920287421646859</v>
      </c>
      <c r="J56" s="88">
        <f>'Tabell 4.1 DOK32024'!J62/'Tabell 4.1 DOK32024'!$S62*100</f>
        <v>5.4883311416668503</v>
      </c>
      <c r="K56" s="88">
        <f>'Tabell 4.1 DOK32024'!K62/'Tabell 4.1 DOK32024'!$S62*100</f>
        <v>5.0305332174973332</v>
      </c>
      <c r="L56" s="88">
        <f>'Tabell 4.1 DOK32024'!L62/'Tabell 4.1 DOK32024'!$S62*100</f>
        <v>5.2064334561017667</v>
      </c>
      <c r="M56" s="88">
        <f>'Tabell 4.1 DOK32024'!M62/'Tabell 4.1 DOK32024'!$S62*100</f>
        <v>6.6678395109570037</v>
      </c>
      <c r="N56" s="88">
        <f>'Tabell 4.1 DOK32024'!N62/'Tabell 4.1 DOK32024'!$S62*100</f>
        <v>5.7479914842057358</v>
      </c>
      <c r="O56" s="88">
        <f>'Tabell 4.1 DOK32024'!O62/'Tabell 4.1 DOK32024'!$S62*100</f>
        <v>8.645316541912015</v>
      </c>
      <c r="P56" s="88">
        <f>'Tabell 4.1 DOK32024'!P62/'Tabell 4.1 DOK32024'!$S62*100</f>
        <v>8.0705788952300175</v>
      </c>
      <c r="Q56" s="88">
        <f>'Tabell 4.1 DOK32024'!Q62/'Tabell 4.1 DOK32024'!$S62*100</f>
        <v>6.4681604573535791</v>
      </c>
      <c r="R56" s="88">
        <f>'Tabell 4.1 DOK32024'!R62/'Tabell 4.1 DOK32024'!$S62*100</f>
        <v>6.0217346726960592</v>
      </c>
      <c r="S56" s="88">
        <f>'Tabell 4.1 DOK32024'!S62/'Tabell 4.1 DOK32024'!$S62*100</f>
        <v>100</v>
      </c>
    </row>
    <row r="57" spans="1:38" ht="16.5" customHeight="1" x14ac:dyDescent="0.35">
      <c r="A57" s="380" t="s">
        <v>235</v>
      </c>
      <c r="B57" s="380"/>
      <c r="C57" s="87">
        <f>'Tabell 4.1 DOK32024'!C65</f>
        <v>0.13</v>
      </c>
      <c r="D57" s="88">
        <f>'Tabell 4.1 DOK32024'!D65/'Tabell 4.1 DOK32024'!$S65*100</f>
        <v>6.0891938250428819</v>
      </c>
      <c r="E57" s="88">
        <f>'Tabell 4.1 DOK32024'!E65/'Tabell 4.1 DOK32024'!$S65*100</f>
        <v>4.6312178387650089</v>
      </c>
      <c r="F57" s="88">
        <f>'Tabell 4.1 DOK32024'!F65/'Tabell 4.1 DOK32024'!$S65*100</f>
        <v>5.6603773584905666</v>
      </c>
      <c r="G57" s="88">
        <f>'Tabell 4.1 DOK32024'!G65/'Tabell 4.1 DOK32024'!$S65*100</f>
        <v>2.1440823327615779</v>
      </c>
      <c r="H57" s="88">
        <f>'Tabell 4.1 DOK32024'!H65/'Tabell 4.1 DOK32024'!$S65*100</f>
        <v>4.4596912521440828</v>
      </c>
      <c r="I57" s="88">
        <f>'Tabell 4.1 DOK32024'!I65/'Tabell 4.1 DOK32024'!$S65*100</f>
        <v>6.4322469982847341</v>
      </c>
      <c r="J57" s="88">
        <f>'Tabell 4.1 DOK32024'!J65/'Tabell 4.1 DOK32024'!$S65*100</f>
        <v>8.0617495711835332</v>
      </c>
      <c r="K57" s="88">
        <f>'Tabell 4.1 DOK32024'!K65/'Tabell 4.1 DOK32024'!$S65*100</f>
        <v>7.8902229845626071</v>
      </c>
      <c r="L57" s="88">
        <f>'Tabell 4.1 DOK32024'!L65/'Tabell 4.1 DOK32024'!$S65*100</f>
        <v>5.2315608919382504</v>
      </c>
      <c r="M57" s="88">
        <f>'Tabell 4.1 DOK32024'!M65/'Tabell 4.1 DOK32024'!$S65*100</f>
        <v>6.3464837049742702</v>
      </c>
      <c r="N57" s="88">
        <f>'Tabell 4.1 DOK32024'!N65/'Tabell 4.1 DOK32024'!$S65*100</f>
        <v>7.6329331046312179</v>
      </c>
      <c r="O57" s="88">
        <f>'Tabell 4.1 DOK32024'!O65/'Tabell 4.1 DOK32024'!$S65*100</f>
        <v>9.2624356775300178</v>
      </c>
      <c r="P57" s="88">
        <f>'Tabell 4.1 DOK32024'!P65/'Tabell 4.1 DOK32024'!$S65*100</f>
        <v>8.2332761578044611</v>
      </c>
      <c r="Q57" s="88">
        <f>'Tabell 4.1 DOK32024'!Q65/'Tabell 4.1 DOK32024'!$S65*100</f>
        <v>7.3756432246998278</v>
      </c>
      <c r="R57" s="88">
        <f>'Tabell 4.1 DOK32024'!R65/'Tabell 4.1 DOK32024'!$S65*100</f>
        <v>10.548885077186965</v>
      </c>
      <c r="S57" s="88">
        <f>'Tabell 4.1 DOK32024'!S65/'Tabell 4.1 DOK32024'!$S65*100</f>
        <v>100</v>
      </c>
    </row>
    <row r="58" spans="1:38" ht="16.5" customHeight="1" x14ac:dyDescent="0.35">
      <c r="A58" s="380" t="s">
        <v>236</v>
      </c>
      <c r="B58" s="380"/>
      <c r="C58" s="87">
        <f>'Tabell 4.1 DOK32024'!C66</f>
        <v>0.09</v>
      </c>
      <c r="D58" s="88">
        <f>'Tabell 4.1 DOK32024'!D66/'Tabell 4.1 DOK32024'!$S66*100</f>
        <v>10.472237343494829</v>
      </c>
      <c r="E58" s="88">
        <f>'Tabell 4.1 DOK32024'!E66/'Tabell 4.1 DOK32024'!$S66*100</f>
        <v>10.907729994556343</v>
      </c>
      <c r="F58" s="88">
        <f>'Tabell 4.1 DOK32024'!F66/'Tabell 4.1 DOK32024'!$S66*100</f>
        <v>7.8796951551442573</v>
      </c>
      <c r="G58" s="88">
        <f>'Tabell 4.1 DOK32024'!G66/'Tabell 4.1 DOK32024'!$S66*100</f>
        <v>7.5054436581382697</v>
      </c>
      <c r="H58" s="88">
        <f>'Tabell 4.1 DOK32024'!H66/'Tabell 4.1 DOK32024'!$S66*100</f>
        <v>8.247142079477408</v>
      </c>
      <c r="I58" s="88">
        <f>'Tabell 4.1 DOK32024'!I66/'Tabell 4.1 DOK32024'!$S66*100</f>
        <v>3.0892759934676102</v>
      </c>
      <c r="J58" s="88">
        <f>'Tabell 4.1 DOK32024'!J66/'Tabell 4.1 DOK32024'!$S66*100</f>
        <v>4.7904191616766472</v>
      </c>
      <c r="K58" s="88">
        <f>'Tabell 4.1 DOK32024'!K66/'Tabell 4.1 DOK32024'!$S66*100</f>
        <v>5.5593358737071306</v>
      </c>
      <c r="L58" s="88">
        <f>'Tabell 4.1 DOK32024'!L66/'Tabell 4.1 DOK32024'!$S66*100</f>
        <v>4.5930865541643984</v>
      </c>
      <c r="M58" s="88">
        <f>'Tabell 4.1 DOK32024'!M66/'Tabell 4.1 DOK32024'!$S66*100</f>
        <v>5.1646706586826348</v>
      </c>
      <c r="N58" s="88">
        <f>'Tabell 4.1 DOK32024'!N66/'Tabell 4.1 DOK32024'!$S66*100</f>
        <v>5.4028307022319</v>
      </c>
      <c r="O58" s="88">
        <f>'Tabell 4.1 DOK32024'!O66/'Tabell 4.1 DOK32024'!$S66*100</f>
        <v>8.4989112683723462</v>
      </c>
      <c r="P58" s="88">
        <f>'Tabell 4.1 DOK32024'!P66/'Tabell 4.1 DOK32024'!$S66*100</f>
        <v>6.5868263473053901</v>
      </c>
      <c r="Q58" s="88">
        <f>'Tabell 4.1 DOK32024'!Q66/'Tabell 4.1 DOK32024'!$S66*100</f>
        <v>5.1374523679912905</v>
      </c>
      <c r="R58" s="88">
        <f>'Tabell 4.1 DOK32024'!R66/'Tabell 4.1 DOK32024'!$S66*100</f>
        <v>6.1649428415895482</v>
      </c>
      <c r="S58" s="88">
        <f>'Tabell 4.1 DOK32024'!S66/'Tabell 4.1 DOK32024'!$S66*100</f>
        <v>100</v>
      </c>
    </row>
    <row r="59" spans="1:38" ht="16.5" customHeight="1" x14ac:dyDescent="0.35">
      <c r="A59" s="380" t="s">
        <v>237</v>
      </c>
      <c r="B59" s="380"/>
      <c r="C59" s="87">
        <f>'Tabell 4.1 DOK32024'!C67</f>
        <v>4.8000000000000001E-2</v>
      </c>
      <c r="D59" s="88">
        <f>'Tabell 4.1 DOK32024'!D67/'Tabell 4.1 DOK32024'!$S67*100</f>
        <v>8.4616403998895997</v>
      </c>
      <c r="E59" s="88">
        <f>'Tabell 4.1 DOK32024'!E67/'Tabell 4.1 DOK32024'!$S67*100</f>
        <v>7.0762398349870468</v>
      </c>
      <c r="F59" s="88">
        <f>'Tabell 4.1 DOK32024'!F67/'Tabell 4.1 DOK32024'!$S67*100</f>
        <v>7.4277762719108926</v>
      </c>
      <c r="G59" s="88">
        <f>'Tabell 4.1 DOK32024'!G67/'Tabell 4.1 DOK32024'!$S67*100</f>
        <v>4.1769420831440511</v>
      </c>
      <c r="H59" s="88">
        <f>'Tabell 4.1 DOK32024'!H67/'Tabell 4.1 DOK32024'!$S67*100</f>
        <v>8.7223608885121457</v>
      </c>
      <c r="I59" s="88">
        <f>'Tabell 4.1 DOK32024'!I67/'Tabell 4.1 DOK32024'!$S67*100</f>
        <v>5.4701064147242278</v>
      </c>
      <c r="J59" s="88">
        <f>'Tabell 4.1 DOK32024'!J67/'Tabell 4.1 DOK32024'!$S67*100</f>
        <v>7.3339532877924007</v>
      </c>
      <c r="K59" s="88">
        <f>'Tabell 4.1 DOK32024'!K67/'Tabell 4.1 DOK32024'!$S67*100</f>
        <v>5.2506227955056071</v>
      </c>
      <c r="L59" s="88">
        <f>'Tabell 4.1 DOK32024'!L67/'Tabell 4.1 DOK32024'!$S67*100</f>
        <v>4.5829183806453537</v>
      </c>
      <c r="M59" s="88">
        <f>'Tabell 4.1 DOK32024'!M67/'Tabell 4.1 DOK32024'!$S67*100</f>
        <v>5.9268821473364373</v>
      </c>
      <c r="N59" s="88">
        <f>'Tabell 4.1 DOK32024'!N67/'Tabell 4.1 DOK32024'!$S67*100</f>
        <v>5.8457557062675196</v>
      </c>
      <c r="O59" s="88">
        <f>'Tabell 4.1 DOK32024'!O67/'Tabell 4.1 DOK32024'!$S67*100</f>
        <v>9.3337615039454018</v>
      </c>
      <c r="P59" s="88">
        <f>'Tabell 4.1 DOK32024'!P67/'Tabell 4.1 DOK32024'!$S67*100</f>
        <v>7.5525079077977511</v>
      </c>
      <c r="Q59" s="88">
        <f>'Tabell 4.1 DOK32024'!Q67/'Tabell 4.1 DOK32024'!$S67*100</f>
        <v>7.3134461873802321</v>
      </c>
      <c r="R59" s="88">
        <f>'Tabell 4.1 DOK32024'!R67/'Tabell 4.1 DOK32024'!$S67*100</f>
        <v>5.5250861901613453</v>
      </c>
      <c r="S59" s="88">
        <f>'Tabell 4.1 DOK32024'!S67/'Tabell 4.1 DOK32024'!$S67*100</f>
        <v>100</v>
      </c>
    </row>
    <row r="60" spans="1:38" ht="16.5" customHeight="1" x14ac:dyDescent="0.35">
      <c r="A60" s="380" t="s">
        <v>238</v>
      </c>
      <c r="B60" s="380"/>
      <c r="C60" s="87">
        <f>'Tabell 4.1 DOK32024'!C71</f>
        <v>3.7999999999999999E-2</v>
      </c>
      <c r="D60" s="88">
        <f>'Tabell 4.1 DOK32024'!D71/'Tabell 4.1 DOK32024'!$S71*100</f>
        <v>7.147919767524276</v>
      </c>
      <c r="E60" s="88">
        <f>'Tabell 4.1 DOK32024'!E71/'Tabell 4.1 DOK32024'!$S71*100</f>
        <v>6.2903111489120427</v>
      </c>
      <c r="F60" s="88">
        <f>'Tabell 4.1 DOK32024'!F71/'Tabell 4.1 DOK32024'!$S71*100</f>
        <v>5.8792260259408886</v>
      </c>
      <c r="G60" s="88">
        <f>'Tabell 4.1 DOK32024'!G71/'Tabell 4.1 DOK32024'!$S71*100</f>
        <v>5.2661421787511511</v>
      </c>
      <c r="H60" s="88">
        <f>'Tabell 4.1 DOK32024'!H71/'Tabell 4.1 DOK32024'!$S71*100</f>
        <v>10.744914593521864</v>
      </c>
      <c r="I60" s="88">
        <f>'Tabell 4.1 DOK32024'!I71/'Tabell 4.1 DOK32024'!$S71*100</f>
        <v>6.4816783613296476</v>
      </c>
      <c r="J60" s="88">
        <f>'Tabell 4.1 DOK32024'!J71/'Tabell 4.1 DOK32024'!$S71*100</f>
        <v>8.030335247005457</v>
      </c>
      <c r="K60" s="88">
        <f>'Tabell 4.1 DOK32024'!K71/'Tabell 4.1 DOK32024'!$S71*100</f>
        <v>6.8679566234318523</v>
      </c>
      <c r="L60" s="88">
        <f>'Tabell 4.1 DOK32024'!L71/'Tabell 4.1 DOK32024'!$S71*100</f>
        <v>4.2632362321922175</v>
      </c>
      <c r="M60" s="88">
        <f>'Tabell 4.1 DOK32024'!M71/'Tabell 4.1 DOK32024'!$S71*100</f>
        <v>4.4935856545467434</v>
      </c>
      <c r="N60" s="88">
        <f>'Tabell 4.1 DOK32024'!N71/'Tabell 4.1 DOK32024'!$S71*100</f>
        <v>4.8656885675809765</v>
      </c>
      <c r="O60" s="88">
        <f>'Tabell 4.1 DOK32024'!O71/'Tabell 4.1 DOK32024'!$S71*100</f>
        <v>8.2287901339570499</v>
      </c>
      <c r="P60" s="88">
        <f>'Tabell 4.1 DOK32024'!P71/'Tabell 4.1 DOK32024'!$S71*100</f>
        <v>8.016159897937488</v>
      </c>
      <c r="Q60" s="88">
        <f>'Tabell 4.1 DOK32024'!Q71/'Tabell 4.1 DOK32024'!$S71*100</f>
        <v>8.2713161811609606</v>
      </c>
      <c r="R60" s="88">
        <f>'Tabell 4.1 DOK32024'!R71/'Tabell 4.1 DOK32024'!$S71*100</f>
        <v>5.1527393862073856</v>
      </c>
      <c r="S60" s="88">
        <f>'Tabell 4.1 DOK32024'!S71/'Tabell 4.1 DOK32024'!$S71*100</f>
        <v>100</v>
      </c>
    </row>
    <row r="61" spans="1:38" ht="16.5" customHeight="1" x14ac:dyDescent="0.35">
      <c r="A61" s="380" t="s">
        <v>239</v>
      </c>
      <c r="B61" s="380"/>
      <c r="C61" s="87">
        <f>'Tabell 4.1 DOK32024'!C74</f>
        <v>0.127</v>
      </c>
      <c r="D61" s="88">
        <f>'Tabell 4.1 DOK32024'!D74/'Tabell 4.1 DOK32024'!$S74*100</f>
        <v>3.5027987766172308</v>
      </c>
      <c r="E61" s="88">
        <f>'Tabell 4.1 DOK32024'!E74/'Tabell 4.1 DOK32024'!$S74*100</f>
        <v>3.3065958797391652</v>
      </c>
      <c r="F61" s="88">
        <f>'Tabell 4.1 DOK32024'!F74/'Tabell 4.1 DOK32024'!$S74*100</f>
        <v>3.3239079000519358</v>
      </c>
      <c r="G61" s="88">
        <f>'Tabell 4.1 DOK32024'!G74/'Tabell 4.1 DOK32024'!$S74*100</f>
        <v>3.5143401234924112</v>
      </c>
      <c r="H61" s="88">
        <f>'Tabell 4.1 DOK32024'!H74/'Tabell 4.1 DOK32024'!$S74*100</f>
        <v>10.768076634543251</v>
      </c>
      <c r="I61" s="88">
        <f>'Tabell 4.1 DOK32024'!I74/'Tabell 4.1 DOK32024'!$S74*100</f>
        <v>8.4078711985688734</v>
      </c>
      <c r="J61" s="88">
        <f>'Tabell 4.1 DOK32024'!J74/'Tabell 4.1 DOK32024'!$S74*100</f>
        <v>10.785388654856023</v>
      </c>
      <c r="K61" s="88">
        <f>'Tabell 4.1 DOK32024'!K74/'Tabell 4.1 DOK32024'!$S74*100</f>
        <v>8.8406717063881359</v>
      </c>
      <c r="L61" s="88">
        <f>'Tabell 4.1 DOK32024'!L74/'Tabell 4.1 DOK32024'!$S74*100</f>
        <v>4.2760690172543132</v>
      </c>
      <c r="M61" s="88">
        <f>'Tabell 4.1 DOK32024'!M74/'Tabell 4.1 DOK32024'!$S74*100</f>
        <v>4.4261065266316582</v>
      </c>
      <c r="N61" s="88">
        <f>'Tabell 4.1 DOK32024'!N74/'Tabell 4.1 DOK32024'!$S74*100</f>
        <v>6.3131167407236424</v>
      </c>
      <c r="O61" s="88">
        <f>'Tabell 4.1 DOK32024'!O74/'Tabell 4.1 DOK32024'!$S74*100</f>
        <v>7.8942812626233483</v>
      </c>
      <c r="P61" s="88">
        <f>'Tabell 4.1 DOK32024'!P74/'Tabell 4.1 DOK32024'!$S74*100</f>
        <v>10.214091984534596</v>
      </c>
      <c r="Q61" s="88">
        <f>'Tabell 4.1 DOK32024'!Q74/'Tabell 4.1 DOK32024'!$S74*100</f>
        <v>10.577644411102776</v>
      </c>
      <c r="R61" s="88">
        <f>'Tabell 4.1 DOK32024'!R74/'Tabell 4.1 DOK32024'!$S74*100</f>
        <v>3.8490391828726414</v>
      </c>
      <c r="S61" s="88">
        <f>'Tabell 4.1 DOK32024'!S74/'Tabell 4.1 DOK32024'!$S74*100</f>
        <v>100</v>
      </c>
    </row>
    <row r="62" spans="1:38" ht="16.5" customHeight="1" x14ac:dyDescent="0.35">
      <c r="A62" s="380" t="s">
        <v>240</v>
      </c>
      <c r="B62" s="380"/>
      <c r="C62" s="87">
        <f>'Tabell 4.1 DOK32024'!C77</f>
        <v>7.0000000000000007E-2</v>
      </c>
      <c r="D62" s="88">
        <f>'Tabell 4.1 DOK32024'!D77/'Tabell 4.1 DOK32024'!$S77*100</f>
        <v>4.0855288277968693</v>
      </c>
      <c r="E62" s="88">
        <f>'Tabell 4.1 DOK32024'!E77/'Tabell 4.1 DOK32024'!$S77*100</f>
        <v>3.8946162657502863</v>
      </c>
      <c r="F62" s="88">
        <f>'Tabell 4.1 DOK32024'!F77/'Tabell 4.1 DOK32024'!$S77*100</f>
        <v>4.2955326460481098</v>
      </c>
      <c r="G62" s="88">
        <f>'Tabell 4.1 DOK32024'!G77/'Tabell 4.1 DOK32024'!$S77*100</f>
        <v>3.9614356624665907</v>
      </c>
      <c r="H62" s="88">
        <f>'Tabell 4.1 DOK32024'!H77/'Tabell 4.1 DOK32024'!$S77*100</f>
        <v>11.00610920198549</v>
      </c>
      <c r="I62" s="88">
        <f>'Tabell 4.1 DOK32024'!I77/'Tabell 4.1 DOK32024'!$S77*100</f>
        <v>7.5696830851470027</v>
      </c>
      <c r="J62" s="88">
        <f>'Tabell 4.1 DOK32024'!J77/'Tabell 4.1 DOK32024'!$S77*100</f>
        <v>9.2878961435662468</v>
      </c>
      <c r="K62" s="88">
        <f>'Tabell 4.1 DOK32024'!K77/'Tabell 4.1 DOK32024'!$S77*100</f>
        <v>7.8942344406261942</v>
      </c>
      <c r="L62" s="88">
        <f>'Tabell 4.1 DOK32024'!L77/'Tabell 4.1 DOK32024'!$S77*100</f>
        <v>4.4387170675830472</v>
      </c>
      <c r="M62" s="88">
        <f>'Tabell 4.1 DOK32024'!M77/'Tabell 4.1 DOK32024'!$S77*100</f>
        <v>4.8491790759831996</v>
      </c>
      <c r="N62" s="88">
        <f>'Tabell 4.1 DOK32024'!N77/'Tabell 4.1 DOK32024'!$S77*100</f>
        <v>6.0423825887743412</v>
      </c>
      <c r="O62" s="88">
        <f>'Tabell 4.1 DOK32024'!O77/'Tabell 4.1 DOK32024'!$S77*100</f>
        <v>8.1233295150820926</v>
      </c>
      <c r="P62" s="88">
        <f>'Tabell 4.1 DOK32024'!P77/'Tabell 4.1 DOK32024'!$S77*100</f>
        <v>10.939289805269187</v>
      </c>
      <c r="Q62" s="88">
        <f>'Tabell 4.1 DOK32024'!Q77/'Tabell 4.1 DOK32024'!$S77*100</f>
        <v>9.9179075983199692</v>
      </c>
      <c r="R62" s="88">
        <f>'Tabell 4.1 DOK32024'!R77/'Tabell 4.1 DOK32024'!$S77*100</f>
        <v>3.6941580756013748</v>
      </c>
      <c r="S62" s="88">
        <f>'Tabell 4.1 DOK32024'!S77/'Tabell 4.1 DOK32024'!$S77*100</f>
        <v>100</v>
      </c>
    </row>
    <row r="63" spans="1:38" ht="16.5" customHeight="1" x14ac:dyDescent="0.35">
      <c r="A63" s="380" t="s">
        <v>241</v>
      </c>
      <c r="B63" s="380"/>
      <c r="C63" s="87">
        <f>'Tabell 4.1 DOK32024'!C80</f>
        <v>0.16</v>
      </c>
      <c r="D63" s="88">
        <f>'Tabell 4.1 DOK32024'!D80/'Tabell 4.1 DOK32024'!$S80*100</f>
        <v>3.410755388156518</v>
      </c>
      <c r="E63" s="88">
        <f>'Tabell 4.1 DOK32024'!E80/'Tabell 4.1 DOK32024'!$S80*100</f>
        <v>3.2642812303829252</v>
      </c>
      <c r="F63" s="88">
        <f>'Tabell 4.1 DOK32024'!F80/'Tabell 4.1 DOK32024'!$S80*100</f>
        <v>2.4272860431052519</v>
      </c>
      <c r="G63" s="88">
        <f>'Tabell 4.1 DOK32024'!G80/'Tabell 4.1 DOK32024'!$S80*100</f>
        <v>2.8248587570621471</v>
      </c>
      <c r="H63" s="88">
        <f>'Tabell 4.1 DOK32024'!H80/'Tabell 4.1 DOK32024'!$S80*100</f>
        <v>9.1023226616446955</v>
      </c>
      <c r="I63" s="88">
        <f>'Tabell 4.1 DOK32024'!I80/'Tabell 4.1 DOK32024'!$S80*100</f>
        <v>8.2234777150031384</v>
      </c>
      <c r="J63" s="88">
        <f>'Tabell 4.1 DOK32024'!J80/'Tabell 4.1 DOK32024'!$S80*100</f>
        <v>11.236660389202763</v>
      </c>
      <c r="K63" s="88">
        <f>'Tabell 4.1 DOK32024'!K80/'Tabell 4.1 DOK32024'!$S80*100</f>
        <v>9.9183929692404256</v>
      </c>
      <c r="L63" s="88">
        <f>'Tabell 4.1 DOK32024'!L80/'Tabell 4.1 DOK32024'!$S80*100</f>
        <v>5.3358443188951661</v>
      </c>
      <c r="M63" s="88">
        <f>'Tabell 4.1 DOK32024'!M80/'Tabell 4.1 DOK32024'!$S80*100</f>
        <v>4.5406988909813766</v>
      </c>
      <c r="N63" s="88">
        <f>'Tabell 4.1 DOK32024'!N80/'Tabell 4.1 DOK32024'!$S80*100</f>
        <v>4.1222012973425404</v>
      </c>
      <c r="O63" s="88">
        <f>'Tabell 4.1 DOK32024'!O80/'Tabell 4.1 DOK32024'!$S80*100</f>
        <v>7.0516844528143965</v>
      </c>
      <c r="P63" s="88">
        <f>'Tabell 4.1 DOK32024'!P80/'Tabell 4.1 DOK32024'!$S80*100</f>
        <v>13.74764595103578</v>
      </c>
      <c r="Q63" s="88">
        <f>'Tabell 4.1 DOK32024'!Q80/'Tabell 4.1 DOK32024'!$S80*100</f>
        <v>12.115505335844318</v>
      </c>
      <c r="R63" s="88">
        <f>'Tabell 4.1 DOK32024'!R80/'Tabell 4.1 DOK32024'!$S80*100</f>
        <v>2.6783845992885542</v>
      </c>
      <c r="S63" s="88">
        <f>'Tabell 4.1 DOK32024'!S80/'Tabell 4.1 DOK32024'!$S80*100</f>
        <v>100</v>
      </c>
    </row>
    <row r="64" spans="1:38" ht="16.5" customHeight="1" x14ac:dyDescent="0.35">
      <c r="A64" s="380" t="s">
        <v>242</v>
      </c>
      <c r="B64" s="380"/>
      <c r="C64" s="87">
        <f>'Tabell 4.1 DOK32024'!C83</f>
        <v>6.7000000000000004E-2</v>
      </c>
      <c r="D64" s="88">
        <f>'Tabell 4.1 DOK32024'!D83/'Tabell 4.1 DOK32024'!$S83*100</f>
        <v>7.0793838862559246</v>
      </c>
      <c r="E64" s="88">
        <f>'Tabell 4.1 DOK32024'!E83/'Tabell 4.1 DOK32024'!$S83*100</f>
        <v>6.1611374407582939</v>
      </c>
      <c r="F64" s="88">
        <f>'Tabell 4.1 DOK32024'!F83/'Tabell 4.1 DOK32024'!$S83*100</f>
        <v>5.0725710900473935</v>
      </c>
      <c r="G64" s="88">
        <f>'Tabell 4.1 DOK32024'!G83/'Tabell 4.1 DOK32024'!$S83*100</f>
        <v>2.4215047393364926</v>
      </c>
      <c r="H64" s="88">
        <f>'Tabell 4.1 DOK32024'!H83/'Tabell 4.1 DOK32024'!$S83*100</f>
        <v>3.9765995260663511</v>
      </c>
      <c r="I64" s="88">
        <f>'Tabell 4.1 DOK32024'!I83/'Tabell 4.1 DOK32024'!$S83*100</f>
        <v>2.4807464454976302</v>
      </c>
      <c r="J64" s="88">
        <f>'Tabell 4.1 DOK32024'!J83/'Tabell 4.1 DOK32024'!$S83*100</f>
        <v>3.2731042654028437</v>
      </c>
      <c r="K64" s="88">
        <f>'Tabell 4.1 DOK32024'!K83/'Tabell 4.1 DOK32024'!$S83*100</f>
        <v>4.2728080568720381</v>
      </c>
      <c r="L64" s="88">
        <f>'Tabell 4.1 DOK32024'!L83/'Tabell 4.1 DOK32024'!$S83*100</f>
        <v>5.8279028436018958</v>
      </c>
      <c r="M64" s="88">
        <f>'Tabell 4.1 DOK32024'!M83/'Tabell 4.1 DOK32024'!$S83*100</f>
        <v>8.1975710900473935</v>
      </c>
      <c r="N64" s="88">
        <f>'Tabell 4.1 DOK32024'!N83/'Tabell 4.1 DOK32024'!$S83*100</f>
        <v>10.796800947867299</v>
      </c>
      <c r="O64" s="88">
        <f>'Tabell 4.1 DOK32024'!O83/'Tabell 4.1 DOK32024'!$S83*100</f>
        <v>13.958827014218009</v>
      </c>
      <c r="P64" s="88">
        <f>'Tabell 4.1 DOK32024'!P83/'Tabell 4.1 DOK32024'!$S83*100</f>
        <v>11.078199052132701</v>
      </c>
      <c r="Q64" s="88">
        <f>'Tabell 4.1 DOK32024'!Q83/'Tabell 4.1 DOK32024'!$S83*100</f>
        <v>7.6643957345971572</v>
      </c>
      <c r="R64" s="88">
        <f>'Tabell 4.1 DOK32024'!R83/'Tabell 4.1 DOK32024'!$S83*100</f>
        <v>7.7384478672985786</v>
      </c>
      <c r="S64" s="88">
        <f>'Tabell 4.1 DOK32024'!S83/'Tabell 4.1 DOK32024'!$S83*100</f>
        <v>100</v>
      </c>
    </row>
    <row r="65" spans="1:38" ht="16.5" customHeight="1" x14ac:dyDescent="0.35">
      <c r="A65" s="380" t="s">
        <v>243</v>
      </c>
      <c r="B65" s="380"/>
      <c r="C65" s="87">
        <f>'Tabell 4.1 DOK32024'!C84</f>
        <v>0.01</v>
      </c>
      <c r="D65" s="88">
        <f>'Tabell 4.1 DOK32024'!D84/'Tabell 4.1 DOK32024'!$S84*100</f>
        <v>5.3797468354430382</v>
      </c>
      <c r="E65" s="88">
        <f>'Tabell 4.1 DOK32024'!E84/'Tabell 4.1 DOK32024'!$S84*100</f>
        <v>4.3776371308016877</v>
      </c>
      <c r="F65" s="88">
        <f>'Tabell 4.1 DOK32024'!F84/'Tabell 4.1 DOK32024'!$S84*100</f>
        <v>4.6413502109704643</v>
      </c>
      <c r="G65" s="88">
        <f>'Tabell 4.1 DOK32024'!G84/'Tabell 4.1 DOK32024'!$S84*100</f>
        <v>4.0084388185654012</v>
      </c>
      <c r="H65" s="88">
        <f>'Tabell 4.1 DOK32024'!H84/'Tabell 4.1 DOK32024'!$S84*100</f>
        <v>10.390295358649789</v>
      </c>
      <c r="I65" s="88">
        <f>'Tabell 4.1 DOK32024'!I84/'Tabell 4.1 DOK32024'!$S84*100</f>
        <v>6.8565400843881852</v>
      </c>
      <c r="J65" s="88">
        <f>'Tabell 4.1 DOK32024'!J84/'Tabell 4.1 DOK32024'!$S84*100</f>
        <v>8.6497890295358655</v>
      </c>
      <c r="K65" s="88">
        <f>'Tabell 4.1 DOK32024'!K84/'Tabell 4.1 DOK32024'!$S84*100</f>
        <v>7.0675105485232068</v>
      </c>
      <c r="L65" s="88">
        <f>'Tabell 4.1 DOK32024'!L84/'Tabell 4.1 DOK32024'!$S84*100</f>
        <v>4.5358649789029535</v>
      </c>
      <c r="M65" s="88">
        <f>'Tabell 4.1 DOK32024'!M84/'Tabell 4.1 DOK32024'!$S84*100</f>
        <v>5.485232067510549</v>
      </c>
      <c r="N65" s="88">
        <f>'Tabell 4.1 DOK32024'!N84/'Tabell 4.1 DOK32024'!$S84*100</f>
        <v>6.4873417721518987</v>
      </c>
      <c r="O65" s="88">
        <f>'Tabell 4.1 DOK32024'!O84/'Tabell 4.1 DOK32024'!$S84*100</f>
        <v>8.4388185654008439</v>
      </c>
      <c r="P65" s="88">
        <f>'Tabell 4.1 DOK32024'!P84/'Tabell 4.1 DOK32024'!$S84*100</f>
        <v>9.071729957805907</v>
      </c>
      <c r="Q65" s="88">
        <f>'Tabell 4.1 DOK32024'!Q84/'Tabell 4.1 DOK32024'!$S84*100</f>
        <v>9.071729957805907</v>
      </c>
      <c r="R65" s="88">
        <f>'Tabell 4.1 DOK32024'!R84/'Tabell 4.1 DOK32024'!$S84*100</f>
        <v>5.5379746835443031</v>
      </c>
      <c r="S65" s="88">
        <f>'Tabell 4.1 DOK32024'!S84/'Tabell 4.1 DOK32024'!$S84*100</f>
        <v>100</v>
      </c>
    </row>
    <row r="66" spans="1:38" ht="16.5" customHeight="1" x14ac:dyDescent="0.35">
      <c r="A66" s="380" t="s">
        <v>244</v>
      </c>
      <c r="B66" s="380"/>
      <c r="C66" s="87">
        <f>'Tabell 4.1 DOK32024'!C85</f>
        <v>0.01</v>
      </c>
      <c r="D66" s="88">
        <f>'Tabell 4.1 DOK32024'!D85/'Tabell 4.1 DOK32024'!$S85*100</f>
        <v>4.5086796009740002</v>
      </c>
      <c r="E66" s="88">
        <f>'Tabell 4.1 DOK32024'!E85/'Tabell 4.1 DOK32024'!$S85*100</f>
        <v>4.0256067865839285</v>
      </c>
      <c r="F66" s="88">
        <f>'Tabell 4.1 DOK32024'!F85/'Tabell 4.1 DOK32024'!$S85*100</f>
        <v>4.08844552666719</v>
      </c>
      <c r="G66" s="88">
        <f>'Tabell 4.1 DOK32024'!G85/'Tabell 4.1 DOK32024'!$S85*100</f>
        <v>3.8842196213965909</v>
      </c>
      <c r="H66" s="88">
        <f>'Tabell 4.1 DOK32024'!H85/'Tabell 4.1 DOK32024'!$S85*100</f>
        <v>10.439085696331789</v>
      </c>
      <c r="I66" s="88">
        <f>'Tabell 4.1 DOK32024'!I85/'Tabell 4.1 DOK32024'!$S85*100</f>
        <v>8.023721624381432</v>
      </c>
      <c r="J66" s="88">
        <f>'Tabell 4.1 DOK32024'!J85/'Tabell 4.1 DOK32024'!$S85*100</f>
        <v>9.7989160317335635</v>
      </c>
      <c r="K66" s="88">
        <f>'Tabell 4.1 DOK32024'!K85/'Tabell 4.1 DOK32024'!$S85*100</f>
        <v>8.2593668996936618</v>
      </c>
      <c r="L66" s="88">
        <f>'Tabell 4.1 DOK32024'!L85/'Tabell 4.1 DOK32024'!$S85*100</f>
        <v>4.2691069044065664</v>
      </c>
      <c r="M66" s="88">
        <f>'Tabell 4.1 DOK32024'!M85/'Tabell 4.1 DOK32024'!$S85*100</f>
        <v>4.4419134396355346</v>
      </c>
      <c r="N66" s="88">
        <f>'Tabell 4.1 DOK32024'!N85/'Tabell 4.1 DOK32024'!$S85*100</f>
        <v>5.9853899929306422</v>
      </c>
      <c r="O66" s="88">
        <f>'Tabell 4.1 DOK32024'!O85/'Tabell 4.1 DOK32024'!$S85*100</f>
        <v>7.9726651480637818</v>
      </c>
      <c r="P66" s="88">
        <f>'Tabell 4.1 DOK32024'!P85/'Tabell 4.1 DOK32024'!$S85*100</f>
        <v>9.4690126462964415</v>
      </c>
      <c r="Q66" s="88">
        <f>'Tabell 4.1 DOK32024'!Q85/'Tabell 4.1 DOK32024'!$S85*100</f>
        <v>10.348755007462101</v>
      </c>
      <c r="R66" s="88">
        <f>'Tabell 4.1 DOK32024'!R85/'Tabell 4.1 DOK32024'!$S85*100</f>
        <v>4.4851150734427776</v>
      </c>
      <c r="S66" s="88">
        <f>'Tabell 4.1 DOK32024'!S85/'Tabell 4.1 DOK32024'!$S85*100</f>
        <v>100</v>
      </c>
    </row>
    <row r="67" spans="1:38" ht="16.5" customHeight="1" x14ac:dyDescent="0.35">
      <c r="A67" s="380" t="s">
        <v>245</v>
      </c>
      <c r="B67" s="380"/>
      <c r="C67" s="87">
        <f>'Tabell 4.1 DOK32024'!C86</f>
        <v>0.01</v>
      </c>
      <c r="D67" s="88">
        <f>'Tabell 4.1 DOK32024'!D86/'Tabell 4.1 DOK32024'!$S86*100</f>
        <v>5.3100498930862443</v>
      </c>
      <c r="E67" s="88">
        <f>'Tabell 4.1 DOK32024'!E86/'Tabell 4.1 DOK32024'!$S86*100</f>
        <v>5.9515324305060586</v>
      </c>
      <c r="F67" s="88">
        <f>'Tabell 4.1 DOK32024'!F86/'Tabell 4.1 DOK32024'!$S86*100</f>
        <v>5.3100498930862443</v>
      </c>
      <c r="G67" s="88">
        <f>'Tabell 4.1 DOK32024'!G86/'Tabell 4.1 DOK32024'!$S86*100</f>
        <v>4.6329294369208833</v>
      </c>
      <c r="H67" s="88">
        <f>'Tabell 4.1 DOK32024'!H86/'Tabell 4.1 DOK32024'!$S86*100</f>
        <v>9.871703492516037</v>
      </c>
      <c r="I67" s="88">
        <f>'Tabell 4.1 DOK32024'!I86/'Tabell 4.1 DOK32024'!$S86*100</f>
        <v>6.3791874554526018</v>
      </c>
      <c r="J67" s="88">
        <f>'Tabell 4.1 DOK32024'!J86/'Tabell 4.1 DOK32024'!$S86*100</f>
        <v>9.4440484675694929</v>
      </c>
      <c r="K67" s="88">
        <f>'Tabell 4.1 DOK32024'!K86/'Tabell 4.1 DOK32024'!$S86*100</f>
        <v>7.1632216678545966</v>
      </c>
      <c r="L67" s="88">
        <f>'Tabell 4.1 DOK32024'!L86/'Tabell 4.1 DOK32024'!$S86*100</f>
        <v>3.9558089807555237</v>
      </c>
      <c r="M67" s="88">
        <f>'Tabell 4.1 DOK32024'!M86/'Tabell 4.1 DOK32024'!$S86*100</f>
        <v>4.7042052744119749</v>
      </c>
      <c r="N67" s="88">
        <f>'Tabell 4.1 DOK32024'!N86/'Tabell 4.1 DOK32024'!$S86*100</f>
        <v>6.5930149679258729</v>
      </c>
      <c r="O67" s="88">
        <f>'Tabell 4.1 DOK32024'!O86/'Tabell 4.1 DOK32024'!$S86*100</f>
        <v>9.586600142551676</v>
      </c>
      <c r="P67" s="88">
        <f>'Tabell 4.1 DOK32024'!P86/'Tabell 4.1 DOK32024'!$S86*100</f>
        <v>7.270135424091233</v>
      </c>
      <c r="Q67" s="88">
        <f>'Tabell 4.1 DOK32024'!Q86/'Tabell 4.1 DOK32024'!$S86*100</f>
        <v>7.9472558802565931</v>
      </c>
      <c r="R67" s="88">
        <f>'Tabell 4.1 DOK32024'!R86/'Tabell 4.1 DOK32024'!$S86*100</f>
        <v>5.8802565930149679</v>
      </c>
      <c r="S67" s="88">
        <f>'Tabell 4.1 DOK32024'!S86/'Tabell 4.1 DOK32024'!$S86*100</f>
        <v>100</v>
      </c>
    </row>
    <row r="68" spans="1:38" ht="16.5" customHeight="1" thickBot="1" x14ac:dyDescent="0.4">
      <c r="A68" s="386" t="s">
        <v>246</v>
      </c>
      <c r="B68" s="386"/>
      <c r="C68" s="277" t="s">
        <v>202</v>
      </c>
      <c r="D68" s="275">
        <f>SUMPRODUCT($C53:$C67,D53:D67)</f>
        <v>6.5379248171854005</v>
      </c>
      <c r="E68" s="275">
        <f t="shared" ref="E68:R68" si="14">SUMPRODUCT($C53:$C67,E53:E67)</f>
        <v>5.6794673385180454</v>
      </c>
      <c r="F68" s="275">
        <f t="shared" si="14"/>
        <v>5.0152408850083381</v>
      </c>
      <c r="G68" s="275">
        <f t="shared" si="14"/>
        <v>3.8062939374821378</v>
      </c>
      <c r="H68" s="275">
        <f t="shared" si="14"/>
        <v>7.7647039379909764</v>
      </c>
      <c r="I68" s="275">
        <f t="shared" si="14"/>
        <v>5.7168872653808425</v>
      </c>
      <c r="J68" s="275">
        <f t="shared" si="14"/>
        <v>7.6579713556210534</v>
      </c>
      <c r="K68" s="275">
        <f t="shared" si="14"/>
        <v>7.1019571660229461</v>
      </c>
      <c r="L68" s="275">
        <f t="shared" si="14"/>
        <v>5.0003241902049602</v>
      </c>
      <c r="M68" s="275">
        <f t="shared" si="14"/>
        <v>5.5943801654574532</v>
      </c>
      <c r="N68" s="275">
        <f t="shared" si="14"/>
        <v>6.5118132043813564</v>
      </c>
      <c r="O68" s="275">
        <f t="shared" si="14"/>
        <v>9.2819336894913285</v>
      </c>
      <c r="P68" s="275">
        <f t="shared" si="14"/>
        <v>9.4833290926202487</v>
      </c>
      <c r="Q68" s="275">
        <f t="shared" si="14"/>
        <v>8.5792830664512092</v>
      </c>
      <c r="R68" s="275">
        <f t="shared" si="14"/>
        <v>6.2684898881837103</v>
      </c>
      <c r="S68" s="275">
        <f>SUM(D68:R68)</f>
        <v>100</v>
      </c>
      <c r="U68" s="84"/>
      <c r="V68" s="84"/>
      <c r="W68" s="84"/>
      <c r="X68" s="84"/>
      <c r="Y68" s="84"/>
      <c r="Z68" s="84"/>
      <c r="AA68" s="84"/>
      <c r="AB68" s="84"/>
      <c r="AC68" s="84"/>
      <c r="AD68" s="84"/>
      <c r="AE68" s="84"/>
      <c r="AF68" s="84"/>
      <c r="AG68" s="84"/>
      <c r="AH68" s="84"/>
      <c r="AI68" s="84"/>
      <c r="AJ68" s="84"/>
      <c r="AK68" s="84"/>
      <c r="AL68" s="84"/>
    </row>
    <row r="69" spans="1:38" ht="16.5" customHeight="1" thickBot="1" x14ac:dyDescent="0.4">
      <c r="A69" s="384"/>
      <c r="B69" s="384"/>
      <c r="C69" s="79"/>
      <c r="D69" s="17"/>
      <c r="E69" s="17"/>
      <c r="F69" s="17"/>
      <c r="G69" s="17"/>
      <c r="H69" s="17"/>
      <c r="I69" s="17"/>
      <c r="J69" s="17"/>
      <c r="K69" s="17"/>
      <c r="L69" s="17"/>
      <c r="M69" s="17"/>
      <c r="N69" s="17"/>
      <c r="O69" s="17"/>
      <c r="P69" s="17"/>
      <c r="Q69" s="17"/>
      <c r="R69" s="17"/>
      <c r="S69" s="17"/>
    </row>
    <row r="70" spans="1:38" ht="16.5" customHeight="1" x14ac:dyDescent="0.35">
      <c r="A70" s="385" t="s">
        <v>247</v>
      </c>
      <c r="B70" s="385"/>
      <c r="C70" s="215">
        <f>SUM(C53:C58)</f>
        <v>0.45999999999999996</v>
      </c>
      <c r="D70" s="215">
        <f>SUMPRODUCT($C$53:$C$58,D53:D58)/$C70</f>
        <v>8.6027789531943171</v>
      </c>
      <c r="E70" s="215">
        <f t="shared" ref="E70:S70" si="15">SUMPRODUCT($C$53:$C$58,E53:E58)/$C70</f>
        <v>7.2382309099557078</v>
      </c>
      <c r="F70" s="215">
        <f t="shared" si="15"/>
        <v>6.1822760004427026</v>
      </c>
      <c r="G70" s="215">
        <f t="shared" si="15"/>
        <v>4.2230250548003587</v>
      </c>
      <c r="H70" s="215">
        <f t="shared" si="15"/>
        <v>6.0215996619087244</v>
      </c>
      <c r="I70" s="215">
        <f t="shared" si="15"/>
        <v>4.1647390949433714</v>
      </c>
      <c r="J70" s="215">
        <f t="shared" si="15"/>
        <v>5.8365230127426884</v>
      </c>
      <c r="K70" s="215">
        <f t="shared" si="15"/>
        <v>6.1205678185728924</v>
      </c>
      <c r="L70" s="215">
        <f t="shared" si="15"/>
        <v>5.2016473500073088</v>
      </c>
      <c r="M70" s="215">
        <f t="shared" si="15"/>
        <v>6.120680238925452</v>
      </c>
      <c r="N70" s="215">
        <f t="shared" si="15"/>
        <v>7.0608539548137639</v>
      </c>
      <c r="O70" s="215">
        <f t="shared" si="15"/>
        <v>10.057653401825212</v>
      </c>
      <c r="P70" s="215">
        <f t="shared" si="15"/>
        <v>7.7245286947370477</v>
      </c>
      <c r="Q70" s="215">
        <f t="shared" si="15"/>
        <v>6.8492184479827012</v>
      </c>
      <c r="R70" s="215">
        <f t="shared" si="15"/>
        <v>8.5956774051477627</v>
      </c>
      <c r="S70" s="215">
        <f t="shared" si="15"/>
        <v>100.00000000000001</v>
      </c>
    </row>
    <row r="71" spans="1:38" ht="16.5" customHeight="1" thickBot="1" x14ac:dyDescent="0.4">
      <c r="A71" s="383" t="s">
        <v>248</v>
      </c>
      <c r="B71" s="383"/>
      <c r="C71" s="276">
        <f>SUM(C59:C67)</f>
        <v>0.54</v>
      </c>
      <c r="D71" s="276">
        <f>SUMPRODUCT($C$59:$C$67,D59:D67)/$C71</f>
        <v>4.7789749976222495</v>
      </c>
      <c r="E71" s="276">
        <f t="shared" ref="E71:S71" si="16">SUMPRODUCT($C$59:$C$67,E59:E67)/$C71</f>
        <v>4.3516317035896677</v>
      </c>
      <c r="F71" s="276">
        <f t="shared" si="16"/>
        <v>4.0210998607494348</v>
      </c>
      <c r="G71" s="276">
        <f t="shared" si="16"/>
        <v>3.4513007634703206</v>
      </c>
      <c r="H71" s="276">
        <f t="shared" si="16"/>
        <v>9.2495705435425233</v>
      </c>
      <c r="I71" s="276">
        <f t="shared" si="16"/>
        <v>7.0390875587164672</v>
      </c>
      <c r="J71" s="276">
        <f t="shared" si="16"/>
        <v>9.2095754995544752</v>
      </c>
      <c r="K71" s="276">
        <f t="shared" si="16"/>
        <v>7.9379554990359535</v>
      </c>
      <c r="L71" s="276">
        <f t="shared" si="16"/>
        <v>4.8288266837066587</v>
      </c>
      <c r="M71" s="276">
        <f t="shared" si="16"/>
        <v>5.1460504732439736</v>
      </c>
      <c r="N71" s="276">
        <f t="shared" si="16"/>
        <v>6.0441118243833785</v>
      </c>
      <c r="O71" s="276">
        <f t="shared" si="16"/>
        <v>8.6211354160217244</v>
      </c>
      <c r="P71" s="276">
        <f t="shared" si="16"/>
        <v>10.981566468594824</v>
      </c>
      <c r="Q71" s="276">
        <f t="shared" si="16"/>
        <v>10.05304181551697</v>
      </c>
      <c r="R71" s="276">
        <f t="shared" si="16"/>
        <v>4.2860708922513719</v>
      </c>
      <c r="S71" s="276">
        <f t="shared" si="16"/>
        <v>100</v>
      </c>
    </row>
    <row r="72" spans="1:38" ht="16.5" customHeight="1" thickBot="1" x14ac:dyDescent="0.4">
      <c r="A72" s="384"/>
      <c r="B72" s="384"/>
      <c r="C72" s="79"/>
      <c r="D72" s="17"/>
      <c r="E72" s="17"/>
      <c r="F72" s="17"/>
      <c r="G72" s="17"/>
      <c r="H72" s="17"/>
      <c r="I72" s="17"/>
      <c r="J72" s="17"/>
      <c r="K72" s="17"/>
      <c r="L72" s="17"/>
      <c r="M72" s="17"/>
      <c r="N72" s="17"/>
      <c r="O72" s="17"/>
      <c r="P72" s="17"/>
      <c r="Q72" s="17"/>
      <c r="R72" s="17"/>
      <c r="S72" s="17"/>
    </row>
    <row r="73" spans="1:38" ht="16.5" customHeight="1" x14ac:dyDescent="0.35">
      <c r="A73" s="382" t="str">
        <f>'Tabell 2.1 DOK32024'!A42</f>
        <v>FO4A Sosiale tjenester</v>
      </c>
      <c r="B73" s="382"/>
      <c r="C73" s="216"/>
      <c r="D73" s="217"/>
      <c r="E73" s="217"/>
      <c r="F73" s="217"/>
      <c r="G73" s="217"/>
      <c r="H73" s="217"/>
      <c r="I73" s="217"/>
      <c r="J73" s="217"/>
      <c r="K73" s="217"/>
      <c r="L73" s="217"/>
      <c r="M73" s="217"/>
      <c r="N73" s="217"/>
      <c r="O73" s="217"/>
      <c r="P73" s="217"/>
      <c r="Q73" s="217"/>
      <c r="R73" s="217"/>
      <c r="S73" s="217"/>
    </row>
    <row r="74" spans="1:38" ht="16.5" customHeight="1" x14ac:dyDescent="0.35">
      <c r="A74" s="380" t="s">
        <v>249</v>
      </c>
      <c r="B74" s="380"/>
      <c r="C74" s="85">
        <f>'Tabell 4.1 DOK32024'!C90</f>
        <v>0.26</v>
      </c>
      <c r="D74" s="86">
        <f>'Tabell 4.1 DOK32024'!D90/'Tabell 4.1 DOK32024'!$S90*100</f>
        <v>12.500576594861387</v>
      </c>
      <c r="E74" s="86">
        <f>'Tabell 4.1 DOK32024'!E90/'Tabell 4.1 DOK32024'!$S90*100</f>
        <v>11.089072374187001</v>
      </c>
      <c r="F74" s="86">
        <f>'Tabell 4.1 DOK32024'!F90/'Tabell 4.1 DOK32024'!$S90*100</f>
        <v>7.2005166289958025</v>
      </c>
      <c r="G74" s="86">
        <f>'Tabell 4.1 DOK32024'!G90/'Tabell 4.1 DOK32024'!$S90*100</f>
        <v>5.4891830804003874</v>
      </c>
      <c r="H74" s="86">
        <f>'Tabell 4.1 DOK32024'!H90/'Tabell 4.1 DOK32024'!$S90*100</f>
        <v>6.2272245029752291</v>
      </c>
      <c r="I74" s="86">
        <f>'Tabell 4.1 DOK32024'!I90/'Tabell 4.1 DOK32024'!$S90*100</f>
        <v>1.9696480464966095</v>
      </c>
      <c r="J74" s="86">
        <f>'Tabell 4.1 DOK32024'!J90/'Tabell 4.1 DOK32024'!$S90*100</f>
        <v>2.6108215323585036</v>
      </c>
      <c r="K74" s="86">
        <f>'Tabell 4.1 DOK32024'!K90/'Tabell 4.1 DOK32024'!$S90*100</f>
        <v>3.7409474606762307</v>
      </c>
      <c r="L74" s="86">
        <f>'Tabell 4.1 DOK32024'!L90/'Tabell 4.1 DOK32024'!$S90*100</f>
        <v>6.6792748743023198</v>
      </c>
      <c r="M74" s="86">
        <f>'Tabell 4.1 DOK32024'!M90/'Tabell 4.1 DOK32024'!$S90*100</f>
        <v>5.7659486138659535</v>
      </c>
      <c r="N74" s="86">
        <f>'Tabell 4.1 DOK32024'!N90/'Tabell 4.1 DOK32024'!$S90*100</f>
        <v>9.0686839798883714</v>
      </c>
      <c r="O74" s="86">
        <f>'Tabell 4.1 DOK32024'!O90/'Tabell 4.1 DOK32024'!$S90*100</f>
        <v>10.180358872641728</v>
      </c>
      <c r="P74" s="86">
        <f>'Tabell 4.1 DOK32024'!P90/'Tabell 4.1 DOK32024'!$S90*100</f>
        <v>5.1478389224595231</v>
      </c>
      <c r="Q74" s="86">
        <f>'Tabell 4.1 DOK32024'!Q90/'Tabell 4.1 DOK32024'!$S90*100</f>
        <v>3.6025646939434477</v>
      </c>
      <c r="R74" s="86">
        <f>'Tabell 4.1 DOK32024'!R90/'Tabell 4.1 DOK32024'!$S90*100</f>
        <v>8.7273398219475062</v>
      </c>
      <c r="S74" s="86">
        <f>'Tabell 4.1 DOK32024'!S90/'Tabell 4.1 DOK32024'!$S90*100</f>
        <v>100</v>
      </c>
    </row>
    <row r="75" spans="1:38" ht="16.5" customHeight="1" x14ac:dyDescent="0.35">
      <c r="A75" s="380" t="s">
        <v>250</v>
      </c>
      <c r="B75" s="380"/>
      <c r="C75" s="85">
        <f>'Tabell 4.1 DOK32024'!C91</f>
        <v>0.21</v>
      </c>
      <c r="D75" s="86">
        <f>'Tabell 4.1 DOK32024'!D91/'Tabell 4.1 DOK32024'!$S91*100</f>
        <v>13.077351140790206</v>
      </c>
      <c r="E75" s="86">
        <f>'Tabell 4.1 DOK32024'!E91/'Tabell 4.1 DOK32024'!$S91*100</f>
        <v>8.188861778177305</v>
      </c>
      <c r="F75" s="86">
        <f>'Tabell 4.1 DOK32024'!F91/'Tabell 4.1 DOK32024'!$S91*100</f>
        <v>5.2437823723299521</v>
      </c>
      <c r="G75" s="86">
        <f>'Tabell 4.1 DOK32024'!G91/'Tabell 4.1 DOK32024'!$S91*100</f>
        <v>2.5384187320748257</v>
      </c>
      <c r="H75" s="86">
        <f>'Tabell 4.1 DOK32024'!H91/'Tabell 4.1 DOK32024'!$S91*100</f>
        <v>3.2704079448653736</v>
      </c>
      <c r="I75" s="86">
        <f>'Tabell 4.1 DOK32024'!I91/'Tabell 4.1 DOK32024'!$S91*100</f>
        <v>1.3398399041136937</v>
      </c>
      <c r="J75" s="86">
        <f>'Tabell 4.1 DOK32024'!J91/'Tabell 4.1 DOK32024'!$S91*100</f>
        <v>1.7507812165575103</v>
      </c>
      <c r="K75" s="86">
        <f>'Tabell 4.1 DOK32024'!K91/'Tabell 4.1 DOK32024'!$S91*100</f>
        <v>3.005008347245409</v>
      </c>
      <c r="L75" s="86">
        <f>'Tabell 4.1 DOK32024'!L91/'Tabell 4.1 DOK32024'!$S91*100</f>
        <v>7.3926629853174095</v>
      </c>
      <c r="M75" s="86">
        <f>'Tabell 4.1 DOK32024'!M91/'Tabell 4.1 DOK32024'!$S91*100</f>
        <v>6.472325670990112</v>
      </c>
      <c r="N75" s="86">
        <f>'Tabell 4.1 DOK32024'!N91/'Tabell 4.1 DOK32024'!$S91*100</f>
        <v>13.5396601172895</v>
      </c>
      <c r="O75" s="86">
        <f>'Tabell 4.1 DOK32024'!O91/'Tabell 4.1 DOK32024'!$S91*100</f>
        <v>12.585077693591884</v>
      </c>
      <c r="P75" s="86">
        <f>'Tabell 4.1 DOK32024'!P91/'Tabell 4.1 DOK32024'!$S91*100</f>
        <v>5.3807628098112232</v>
      </c>
      <c r="Q75" s="86">
        <f>'Tabell 4.1 DOK32024'!Q91/'Tabell 4.1 DOK32024'!$S91*100</f>
        <v>2.7824151363383414</v>
      </c>
      <c r="R75" s="86">
        <f>'Tabell 4.1 DOK32024'!R91/'Tabell 4.1 DOK32024'!$S91*100</f>
        <v>13.432644150507256</v>
      </c>
      <c r="S75" s="86">
        <f>'Tabell 4.1 DOK32024'!S91/'Tabell 4.1 DOK32024'!$S91*100</f>
        <v>100</v>
      </c>
    </row>
    <row r="76" spans="1:38" ht="16.5" customHeight="1" x14ac:dyDescent="0.35">
      <c r="A76" s="380" t="s">
        <v>251</v>
      </c>
      <c r="B76" s="380"/>
      <c r="C76" s="85">
        <f>'Tabell 4.1 DOK32024'!C92</f>
        <v>0.21</v>
      </c>
      <c r="D76" s="88">
        <f>'Tabell 4.1 DOK32024'!D92/'Tabell 4.1 DOK32024'!$S92*100</f>
        <v>10.475337006883139</v>
      </c>
      <c r="E76" s="88">
        <f>'Tabell 4.1 DOK32024'!E92/'Tabell 4.1 DOK32024'!$S92*100</f>
        <v>9.3894789025111063</v>
      </c>
      <c r="F76" s="88">
        <f>'Tabell 4.1 DOK32024'!F92/'Tabell 4.1 DOK32024'!$S92*100</f>
        <v>5.3377695578393425</v>
      </c>
      <c r="G76" s="88">
        <f>'Tabell 4.1 DOK32024'!G92/'Tabell 4.1 DOK32024'!$S92*100</f>
        <v>4.5693747974145325</v>
      </c>
      <c r="H76" s="88">
        <f>'Tabell 4.1 DOK32024'!H92/'Tabell 4.1 DOK32024'!$S92*100</f>
        <v>6.1328579327702251</v>
      </c>
      <c r="I76" s="88">
        <f>'Tabell 4.1 DOK32024'!I92/'Tabell 4.1 DOK32024'!$S92*100</f>
        <v>2.6846149446107499</v>
      </c>
      <c r="J76" s="88">
        <f>'Tabell 4.1 DOK32024'!J92/'Tabell 4.1 DOK32024'!$S92*100</f>
        <v>3.1021793429557456</v>
      </c>
      <c r="K76" s="88">
        <f>'Tabell 4.1 DOK32024'!K92/'Tabell 4.1 DOK32024'!$S92*100</f>
        <v>4.2738383510972984</v>
      </c>
      <c r="L76" s="88">
        <f>'Tabell 4.1 DOK32024'!L92/'Tabell 4.1 DOK32024'!$S92*100</f>
        <v>6.8812324823154807</v>
      </c>
      <c r="M76" s="88">
        <f>'Tabell 4.1 DOK32024'!M92/'Tabell 4.1 DOK32024'!$S92*100</f>
        <v>6.8964859763189503</v>
      </c>
      <c r="N76" s="88">
        <f>'Tabell 4.1 DOK32024'!N92/'Tabell 4.1 DOK32024'!$S92*100</f>
        <v>9.2855644746124657</v>
      </c>
      <c r="O76" s="88">
        <f>'Tabell 4.1 DOK32024'!O92/'Tabell 4.1 DOK32024'!$S92*100</f>
        <v>12.389650504318645</v>
      </c>
      <c r="P76" s="88">
        <f>'Tabell 4.1 DOK32024'!P92/'Tabell 4.1 DOK32024'!$S92*100</f>
        <v>5.7267336549278323</v>
      </c>
      <c r="Q76" s="88">
        <f>'Tabell 4.1 DOK32024'!Q92/'Tabell 4.1 DOK32024'!$S92*100</f>
        <v>3.6103113619463461</v>
      </c>
      <c r="R76" s="88">
        <f>'Tabell 4.1 DOK32024'!R92/'Tabell 4.1 DOK32024'!$S92*100</f>
        <v>9.2445707094781397</v>
      </c>
      <c r="S76" s="88">
        <f>'Tabell 4.1 DOK32024'!S92/'Tabell 4.1 DOK32024'!$S92*100</f>
        <v>100</v>
      </c>
    </row>
    <row r="77" spans="1:38" ht="16.5" customHeight="1" x14ac:dyDescent="0.35">
      <c r="A77" s="380" t="s">
        <v>252</v>
      </c>
      <c r="B77" s="380"/>
      <c r="C77" s="85">
        <f>'Tabell 4.1 DOK32024'!C93</f>
        <v>0.05</v>
      </c>
      <c r="D77" s="88">
        <f>'Tabell 4.1 DOK32024'!D93/'Tabell 4.1 DOK32024'!$S93*100</f>
        <v>12.006456419170599</v>
      </c>
      <c r="E77" s="88">
        <f>'Tabell 4.1 DOK32024'!E93/'Tabell 4.1 DOK32024'!$S93*100</f>
        <v>9.3742239880804572</v>
      </c>
      <c r="F77" s="88">
        <f>'Tabell 4.1 DOK32024'!F93/'Tabell 4.1 DOK32024'!$S93*100</f>
        <v>5.6121182021355844</v>
      </c>
      <c r="G77" s="88">
        <f>'Tabell 4.1 DOK32024'!G93/'Tabell 4.1 DOK32024'!$S93*100</f>
        <v>3.2530419667246089</v>
      </c>
      <c r="H77" s="88">
        <f>'Tabell 4.1 DOK32024'!H93/'Tabell 4.1 DOK32024'!$S93*100</f>
        <v>4.8050658058107771</v>
      </c>
      <c r="I77" s="88">
        <f>'Tabell 4.1 DOK32024'!I93/'Tabell 4.1 DOK32024'!$S93*100</f>
        <v>2.1231686118698785</v>
      </c>
      <c r="J77" s="88">
        <f>'Tabell 4.1 DOK32024'!J93/'Tabell 4.1 DOK32024'!$S93*100</f>
        <v>2.868140054631239</v>
      </c>
      <c r="K77" s="88">
        <f>'Tabell 4.1 DOK32024'!K93/'Tabell 4.1 DOK32024'!$S93*100</f>
        <v>3.7248572138068043</v>
      </c>
      <c r="L77" s="88">
        <f>'Tabell 4.1 DOK32024'!L93/'Tabell 4.1 DOK32024'!$S93*100</f>
        <v>7.5242115718897438</v>
      </c>
      <c r="M77" s="88">
        <f>'Tabell 4.1 DOK32024'!M93/'Tabell 4.1 DOK32024'!$S93*100</f>
        <v>6.1708467842066055</v>
      </c>
      <c r="N77" s="88">
        <f>'Tabell 4.1 DOK32024'!N93/'Tabell 4.1 DOK32024'!$S93*100</f>
        <v>10.491681152222498</v>
      </c>
      <c r="O77" s="88">
        <f>'Tabell 4.1 DOK32024'!O93/'Tabell 4.1 DOK32024'!$S93*100</f>
        <v>10.789669729327041</v>
      </c>
      <c r="P77" s="88">
        <f>'Tabell 4.1 DOK32024'!P93/'Tabell 4.1 DOK32024'!$S93*100</f>
        <v>5.810777253538614</v>
      </c>
      <c r="Q77" s="88">
        <f>'Tabell 4.1 DOK32024'!Q93/'Tabell 4.1 DOK32024'!$S93*100</f>
        <v>3.538614353116464</v>
      </c>
      <c r="R77" s="88">
        <f>'Tabell 4.1 DOK32024'!R93/'Tabell 4.1 DOK32024'!$S93*100</f>
        <v>11.907126893469083</v>
      </c>
      <c r="S77" s="88">
        <f>'Tabell 4.1 DOK32024'!S93/'Tabell 4.1 DOK32024'!$S93*100</f>
        <v>100</v>
      </c>
    </row>
    <row r="78" spans="1:38" ht="16.5" customHeight="1" x14ac:dyDescent="0.35">
      <c r="A78" s="380" t="s">
        <v>253</v>
      </c>
      <c r="B78" s="380"/>
      <c r="C78" s="85">
        <f>'Tabell 4.1 DOK32024'!C94</f>
        <v>0.02</v>
      </c>
      <c r="D78" s="88">
        <f>'Tabell 4.1 DOK32024'!D94/'Tabell 4.1 DOK32024'!$S94*100</f>
        <v>14.664187775970253</v>
      </c>
      <c r="E78" s="88">
        <f>'Tabell 4.1 DOK32024'!E94/'Tabell 4.1 DOK32024'!$S94*100</f>
        <v>12.084592145015106</v>
      </c>
      <c r="F78" s="88">
        <f>'Tabell 4.1 DOK32024'!F94/'Tabell 4.1 DOK32024'!$S94*100</f>
        <v>16.840963668758231</v>
      </c>
      <c r="G78" s="88">
        <f>'Tabell 4.1 DOK32024'!G94/'Tabell 4.1 DOK32024'!$S94*100</f>
        <v>3.5634053760941984</v>
      </c>
      <c r="H78" s="88">
        <f>'Tabell 4.1 DOK32024'!H94/'Tabell 4.1 DOK32024'!$S94*100</f>
        <v>5.2676427298783794</v>
      </c>
      <c r="I78" s="88">
        <f>'Tabell 4.1 DOK32024'!I94/'Tabell 4.1 DOK32024'!$S94*100</f>
        <v>2.6725540320706487</v>
      </c>
      <c r="J78" s="88">
        <f>'Tabell 4.1 DOK32024'!J94/'Tabell 4.1 DOK32024'!$S94*100</f>
        <v>4.756371523743125</v>
      </c>
      <c r="K78" s="88">
        <f>'Tabell 4.1 DOK32024'!K94/'Tabell 4.1 DOK32024'!$S94*100</f>
        <v>3.9274924471299091</v>
      </c>
      <c r="L78" s="88">
        <f>'Tabell 4.1 DOK32024'!L94/'Tabell 4.1 DOK32024'!$S94*100</f>
        <v>3.9817181811139517</v>
      </c>
      <c r="M78" s="88">
        <f>'Tabell 4.1 DOK32024'!M94/'Tabell 4.1 DOK32024'!$S94*100</f>
        <v>4.872569525137501</v>
      </c>
      <c r="N78" s="88">
        <f>'Tabell 4.1 DOK32024'!N94/'Tabell 4.1 DOK32024'!$S94*100</f>
        <v>4.640173522348749</v>
      </c>
      <c r="O78" s="88">
        <f>'Tabell 4.1 DOK32024'!O94/'Tabell 4.1 DOK32024'!$S94*100</f>
        <v>6.8479355488418934</v>
      </c>
      <c r="P78" s="88">
        <f>'Tabell 4.1 DOK32024'!P94/'Tabell 4.1 DOK32024'!$S94*100</f>
        <v>7.1345572856146875</v>
      </c>
      <c r="Q78" s="88">
        <f>'Tabell 4.1 DOK32024'!Q94/'Tabell 4.1 DOK32024'!$S94*100</f>
        <v>4.0514369819505767</v>
      </c>
      <c r="R78" s="88">
        <f>'Tabell 4.1 DOK32024'!R94/'Tabell 4.1 DOK32024'!$S94*100</f>
        <v>4.6943992563327912</v>
      </c>
      <c r="S78" s="88">
        <f>'Tabell 4.1 DOK32024'!S94/'Tabell 4.1 DOK32024'!$S94*100</f>
        <v>100</v>
      </c>
    </row>
    <row r="79" spans="1:38" ht="16.5" customHeight="1" x14ac:dyDescent="0.35">
      <c r="A79" s="380" t="s">
        <v>254</v>
      </c>
      <c r="B79" s="380"/>
      <c r="C79" s="85">
        <f>'Tabell 4.1 DOK32024'!C95</f>
        <v>7.0000000000000007E-2</v>
      </c>
      <c r="D79" s="88">
        <f>'Tabell 4.1 DOK32024'!D95/'Tabell 4.1 DOK32024'!$S95*100</f>
        <v>10.953224204206798</v>
      </c>
      <c r="E79" s="88">
        <f>'Tabell 4.1 DOK32024'!E95/'Tabell 4.1 DOK32024'!$S95*100</f>
        <v>12.356929987474626</v>
      </c>
      <c r="F79" s="88">
        <f>'Tabell 4.1 DOK32024'!F95/'Tabell 4.1 DOK32024'!$S95*100</f>
        <v>6.7982550857340298</v>
      </c>
      <c r="G79" s="88">
        <f>'Tabell 4.1 DOK32024'!G95/'Tabell 4.1 DOK32024'!$S95*100</f>
        <v>7.0314862004923757</v>
      </c>
      <c r="H79" s="88">
        <f>'Tabell 4.1 DOK32024'!H95/'Tabell 4.1 DOK32024'!$S95*100</f>
        <v>7.9860061331144996</v>
      </c>
      <c r="I79" s="88">
        <f>'Tabell 4.1 DOK32024'!I95/'Tabell 4.1 DOK32024'!$S95*100</f>
        <v>2.3236729581479723</v>
      </c>
      <c r="J79" s="88">
        <f>'Tabell 4.1 DOK32024'!J95/'Tabell 4.1 DOK32024'!$S95*100</f>
        <v>3.1702155228264153</v>
      </c>
      <c r="K79" s="88">
        <f>'Tabell 4.1 DOK32024'!K95/'Tabell 4.1 DOK32024'!$S95*100</f>
        <v>4.4141148015375977</v>
      </c>
      <c r="L79" s="88">
        <f>'Tabell 4.1 DOK32024'!L95/'Tabell 4.1 DOK32024'!$S95*100</f>
        <v>5.878287910853885</v>
      </c>
      <c r="M79" s="88">
        <f>'Tabell 4.1 DOK32024'!M95/'Tabell 4.1 DOK32024'!$S95*100</f>
        <v>5.4550166285146631</v>
      </c>
      <c r="N79" s="88">
        <f>'Tabell 4.1 DOK32024'!N95/'Tabell 4.1 DOK32024'!$S95*100</f>
        <v>7.122187189565067</v>
      </c>
      <c r="O79" s="88">
        <f>'Tabell 4.1 DOK32024'!O95/'Tabell 4.1 DOK32024'!$S95*100</f>
        <v>9.5106465684792472</v>
      </c>
      <c r="P79" s="88">
        <f>'Tabell 4.1 DOK32024'!P95/'Tabell 4.1 DOK32024'!$S95*100</f>
        <v>4.8330669891590725</v>
      </c>
      <c r="Q79" s="88">
        <f>'Tabell 4.1 DOK32024'!Q95/'Tabell 4.1 DOK32024'!$S95*100</f>
        <v>4.5739213060942427</v>
      </c>
      <c r="R79" s="88">
        <f>'Tabell 4.1 DOK32024'!R95/'Tabell 4.1 DOK32024'!$S95*100</f>
        <v>7.5929685137995069</v>
      </c>
      <c r="S79" s="88">
        <f>'Tabell 4.1 DOK32024'!S95/'Tabell 4.1 DOK32024'!$S95*100</f>
        <v>100</v>
      </c>
    </row>
    <row r="80" spans="1:38" ht="16.5" customHeight="1" x14ac:dyDescent="0.35">
      <c r="A80" s="380" t="s">
        <v>255</v>
      </c>
      <c r="B80" s="380"/>
      <c r="C80" s="85">
        <f>'Tabell 4.1 DOK32024'!C96</f>
        <v>0.13</v>
      </c>
      <c r="D80" s="88">
        <f>'Tabell 4.1 DOK32024'!D96/'Tabell 4.1 DOK32024'!$S96*100</f>
        <v>12.537947783849424</v>
      </c>
      <c r="E80" s="88">
        <f>'Tabell 4.1 DOK32024'!E96/'Tabell 4.1 DOK32024'!$S96*100</f>
        <v>13.661202185792352</v>
      </c>
      <c r="F80" s="88">
        <f>'Tabell 4.1 DOK32024'!F96/'Tabell 4.1 DOK32024'!$S96*100</f>
        <v>7.2707953855494836</v>
      </c>
      <c r="G80" s="88">
        <f>'Tabell 4.1 DOK32024'!G96/'Tabell 4.1 DOK32024'!$S96*100</f>
        <v>11.095931997571341</v>
      </c>
      <c r="H80" s="88">
        <f>'Tabell 4.1 DOK32024'!H96/'Tabell 4.1 DOK32024'!$S96*100</f>
        <v>11.55130540376442</v>
      </c>
      <c r="I80" s="88">
        <f>'Tabell 4.1 DOK32024'!I96/'Tabell 4.1 DOK32024'!$S96*100</f>
        <v>2.9751062537947783</v>
      </c>
      <c r="J80" s="88">
        <f>'Tabell 4.1 DOK32024'!J96/'Tabell 4.1 DOK32024'!$S96*100</f>
        <v>3.8099574984820888</v>
      </c>
      <c r="K80" s="88">
        <f>'Tabell 4.1 DOK32024'!K96/'Tabell 4.1 DOK32024'!$S96*100</f>
        <v>5.4189435336976324</v>
      </c>
      <c r="L80" s="88">
        <f>'Tabell 4.1 DOK32024'!L96/'Tabell 4.1 DOK32024'!$S96*100</f>
        <v>4.8421372191863998</v>
      </c>
      <c r="M80" s="88">
        <f>'Tabell 4.1 DOK32024'!M96/'Tabell 4.1 DOK32024'!$S96*100</f>
        <v>2.9599271402550089</v>
      </c>
      <c r="N80" s="88">
        <f>'Tabell 4.1 DOK32024'!N96/'Tabell 4.1 DOK32024'!$S96*100</f>
        <v>4.1742562234365508</v>
      </c>
      <c r="O80" s="88">
        <f>'Tabell 4.1 DOK32024'!O96/'Tabell 4.1 DOK32024'!$S96*100</f>
        <v>6.3448694596235571</v>
      </c>
      <c r="P80" s="88">
        <f>'Tabell 4.1 DOK32024'!P96/'Tabell 4.1 DOK32024'!$S96*100</f>
        <v>4.4626593806921671</v>
      </c>
      <c r="Q80" s="88">
        <f>'Tabell 4.1 DOK32024'!Q96/'Tabell 4.1 DOK32024'!$S96*100</f>
        <v>4.705525197328476</v>
      </c>
      <c r="R80" s="88">
        <f>'Tabell 4.1 DOK32024'!R96/'Tabell 4.1 DOK32024'!$S96*100</f>
        <v>4.1894353369763211</v>
      </c>
      <c r="S80" s="88">
        <f>'Tabell 4.1 DOK32024'!S96/'Tabell 4.1 DOK32024'!$S96*100</f>
        <v>100</v>
      </c>
    </row>
    <row r="81" spans="1:38" ht="16.5" customHeight="1" x14ac:dyDescent="0.35">
      <c r="A81" s="380" t="s">
        <v>256</v>
      </c>
      <c r="B81" s="380"/>
      <c r="C81" s="85">
        <f>'Tabell 4.1 DOK32024'!C97</f>
        <v>0.05</v>
      </c>
      <c r="D81" s="88">
        <f>'Tabell 4.1 DOK32024'!D97/'Tabell 4.1 DOK32024'!$S97*100</f>
        <v>15.503875968992247</v>
      </c>
      <c r="E81" s="88">
        <f>'Tabell 4.1 DOK32024'!E97/'Tabell 4.1 DOK32024'!$S97*100</f>
        <v>9.4315245478036172</v>
      </c>
      <c r="F81" s="88">
        <f>'Tabell 4.1 DOK32024'!F97/'Tabell 4.1 DOK32024'!$S97*100</f>
        <v>6.9767441860465116</v>
      </c>
      <c r="G81" s="88">
        <f>'Tabell 4.1 DOK32024'!G97/'Tabell 4.1 DOK32024'!$S97*100</f>
        <v>2.1963824289405682</v>
      </c>
      <c r="H81" s="88">
        <f>'Tabell 4.1 DOK32024'!H97/'Tabell 4.1 DOK32024'!$S97*100</f>
        <v>4.1343669250646</v>
      </c>
      <c r="I81" s="88">
        <f>'Tabell 4.1 DOK32024'!I97/'Tabell 4.1 DOK32024'!$S97*100</f>
        <v>1.1627906976744187</v>
      </c>
      <c r="J81" s="88">
        <f>'Tabell 4.1 DOK32024'!J97/'Tabell 4.1 DOK32024'!$S97*100</f>
        <v>2.3255813953488373</v>
      </c>
      <c r="K81" s="88">
        <f>'Tabell 4.1 DOK32024'!K97/'Tabell 4.1 DOK32024'!$S97*100</f>
        <v>2.1963824289405682</v>
      </c>
      <c r="L81" s="88">
        <f>'Tabell 4.1 DOK32024'!L97/'Tabell 4.1 DOK32024'!$S97*100</f>
        <v>7.2351421188630489</v>
      </c>
      <c r="M81" s="88">
        <f>'Tabell 4.1 DOK32024'!M97/'Tabell 4.1 DOK32024'!$S97*100</f>
        <v>4.521963824289406</v>
      </c>
      <c r="N81" s="88">
        <f>'Tabell 4.1 DOK32024'!N97/'Tabell 4.1 DOK32024'!$S97*100</f>
        <v>10.723514211886306</v>
      </c>
      <c r="O81" s="88">
        <f>'Tabell 4.1 DOK32024'!O97/'Tabell 4.1 DOK32024'!$S97*100</f>
        <v>11.111111111111111</v>
      </c>
      <c r="P81" s="88">
        <f>'Tabell 4.1 DOK32024'!P97/'Tabell 4.1 DOK32024'!$S97*100</f>
        <v>4.2635658914728678</v>
      </c>
      <c r="Q81" s="88">
        <f>'Tabell 4.1 DOK32024'!Q97/'Tabell 4.1 DOK32024'!$S97*100</f>
        <v>2.9715762273901807</v>
      </c>
      <c r="R81" s="88">
        <f>'Tabell 4.1 DOK32024'!R97/'Tabell 4.1 DOK32024'!$S97*100</f>
        <v>15.245478036175712</v>
      </c>
      <c r="S81" s="88">
        <f>'Tabell 4.1 DOK32024'!S97/'Tabell 4.1 DOK32024'!$S97*100</f>
        <v>100</v>
      </c>
    </row>
    <row r="82" spans="1:38" ht="16.5" customHeight="1" thickBot="1" x14ac:dyDescent="0.4">
      <c r="A82" s="377" t="s">
        <v>257</v>
      </c>
      <c r="B82" s="377"/>
      <c r="C82" s="218" t="s">
        <v>202</v>
      </c>
      <c r="D82" s="219">
        <f t="shared" ref="D82:R82" si="17">SUMPRODUCT($C74:$C81,D74:D81)</f>
        <v>12.261673706797811</v>
      </c>
      <c r="E82" s="219">
        <f t="shared" si="17"/>
        <v>10.39753101320392</v>
      </c>
      <c r="F82" s="219">
        <f t="shared" si="17"/>
        <v>6.481603877781545</v>
      </c>
      <c r="G82" s="219">
        <f t="shared" si="17"/>
        <v>5.1982387631207496</v>
      </c>
      <c r="H82" s="219">
        <f t="shared" si="17"/>
        <v>6.2067788280257616</v>
      </c>
      <c r="I82" s="219">
        <f t="shared" si="17"/>
        <v>2.124413976503559</v>
      </c>
      <c r="J82" s="219">
        <f t="shared" si="17"/>
        <v>2.7699583802853818</v>
      </c>
      <c r="K82" s="219">
        <f t="shared" si="17"/>
        <v>3.8892666729960794</v>
      </c>
      <c r="L82" s="219">
        <f t="shared" si="17"/>
        <v>6.5926895559354337</v>
      </c>
      <c r="M82" s="219">
        <f t="shared" si="17"/>
        <v>5.7053306986967796</v>
      </c>
      <c r="N82" s="219">
        <f t="shared" si="17"/>
        <v>9.3459246500391107</v>
      </c>
      <c r="O82" s="219">
        <f t="shared" si="17"/>
        <v>10.614162270991416</v>
      </c>
      <c r="P82" s="219">
        <f t="shared" si="17"/>
        <v>5.2358810891286618</v>
      </c>
      <c r="Q82" s="219">
        <f t="shared" si="17"/>
        <v>3.6175704208087232</v>
      </c>
      <c r="R82" s="219">
        <f t="shared" si="17"/>
        <v>9.5589760956850682</v>
      </c>
      <c r="S82" s="219">
        <f>SUM(D82:R82)</f>
        <v>100</v>
      </c>
      <c r="U82" s="84"/>
      <c r="V82" s="84"/>
      <c r="W82" s="84"/>
      <c r="X82" s="84"/>
      <c r="Y82" s="84"/>
      <c r="Z82" s="84"/>
      <c r="AA82" s="84"/>
      <c r="AB82" s="84"/>
      <c r="AC82" s="84"/>
      <c r="AD82" s="84"/>
      <c r="AE82" s="84"/>
      <c r="AF82" s="84"/>
      <c r="AG82" s="84"/>
      <c r="AH82" s="84"/>
      <c r="AI82" s="84"/>
      <c r="AJ82" s="84"/>
      <c r="AK82" s="84"/>
      <c r="AL82" s="84"/>
    </row>
    <row r="83" spans="1:38" ht="16.5" customHeight="1" thickBot="1" x14ac:dyDescent="0.4">
      <c r="A83" s="381"/>
      <c r="B83" s="381"/>
      <c r="C83" s="94"/>
      <c r="D83" s="95"/>
      <c r="E83" s="95"/>
      <c r="F83" s="95"/>
      <c r="G83" s="95"/>
      <c r="H83" s="95"/>
      <c r="I83" s="95"/>
      <c r="J83" s="95"/>
      <c r="K83" s="95"/>
      <c r="L83" s="95"/>
      <c r="M83" s="95"/>
      <c r="N83" s="95"/>
      <c r="O83" s="95"/>
      <c r="P83" s="95"/>
      <c r="Q83" s="95"/>
      <c r="R83" s="95"/>
      <c r="S83" s="95"/>
    </row>
    <row r="84" spans="1:38" ht="16.5" customHeight="1" x14ac:dyDescent="0.35">
      <c r="A84" s="382" t="s">
        <v>258</v>
      </c>
      <c r="B84" s="382"/>
      <c r="C84" s="216"/>
      <c r="D84" s="217"/>
      <c r="E84" s="217"/>
      <c r="F84" s="217"/>
      <c r="G84" s="217"/>
      <c r="H84" s="217"/>
      <c r="I84" s="217"/>
      <c r="J84" s="217"/>
      <c r="K84" s="217"/>
      <c r="L84" s="217"/>
      <c r="M84" s="217"/>
      <c r="N84" s="217"/>
      <c r="O84" s="217"/>
      <c r="P84" s="217"/>
      <c r="Q84" s="217"/>
      <c r="R84" s="217"/>
      <c r="S84" s="217"/>
    </row>
    <row r="85" spans="1:38" ht="16.5" customHeight="1" x14ac:dyDescent="0.35">
      <c r="A85" s="380" t="s">
        <v>259</v>
      </c>
      <c r="B85" s="380"/>
      <c r="C85" s="85">
        <f>'Tabell 4.1 DOK32024'!C101</f>
        <v>0.23</v>
      </c>
      <c r="D85" s="86">
        <f>'Tabell 4.1 DOK32024'!D101/'Tabell 4.1 DOK32024'!$S101*100</f>
        <v>15.499752841271174</v>
      </c>
      <c r="E85" s="86">
        <f>'Tabell 4.1 DOK32024'!E101/'Tabell 4.1 DOK32024'!$S101*100</f>
        <v>17.799033028961226</v>
      </c>
      <c r="F85" s="86">
        <f>'Tabell 4.1 DOK32024'!F101/'Tabell 4.1 DOK32024'!$S101*100</f>
        <v>11.622854282901091</v>
      </c>
      <c r="G85" s="86">
        <f>'Tabell 4.1 DOK32024'!G101/'Tabell 4.1 DOK32024'!$S101*100</f>
        <v>11.664859619348162</v>
      </c>
      <c r="H85" s="86">
        <f>'Tabell 4.1 DOK32024'!H101/'Tabell 4.1 DOK32024'!$S101*100</f>
        <v>9.8054410468225548</v>
      </c>
      <c r="I85" s="86">
        <f>'Tabell 4.1 DOK32024'!I101/'Tabell 4.1 DOK32024'!$S101*100</f>
        <v>1.2083306803549334</v>
      </c>
      <c r="J85" s="86">
        <f>'Tabell 4.1 DOK32024'!J101/'Tabell 4.1 DOK32024'!$S101*100</f>
        <v>1.1000592001527376</v>
      </c>
      <c r="K85" s="86">
        <f>'Tabell 4.1 DOK32024'!K101/'Tabell 4.1 DOK32024'!$S101*100</f>
        <v>2.3391871119985672</v>
      </c>
      <c r="L85" s="86">
        <f>'Tabell 4.1 DOK32024'!L101/'Tabell 4.1 DOK32024'!$S101*100</f>
        <v>5.0336187569431168</v>
      </c>
      <c r="M85" s="86">
        <f>'Tabell 4.1 DOK32024'!M101/'Tabell 4.1 DOK32024'!$S101*100</f>
        <v>3.8972029807420046</v>
      </c>
      <c r="N85" s="86">
        <f>'Tabell 4.1 DOK32024'!N101/'Tabell 4.1 DOK32024'!$S101*100</f>
        <v>4.8993081501072737</v>
      </c>
      <c r="O85" s="86">
        <f>'Tabell 4.1 DOK32024'!O101/'Tabell 4.1 DOK32024'!$S101*100</f>
        <v>6.8980358876493328</v>
      </c>
      <c r="P85" s="86">
        <f>'Tabell 4.1 DOK32024'!P101/'Tabell 4.1 DOK32024'!$S101*100</f>
        <v>2.2781478131284576</v>
      </c>
      <c r="Q85" s="86">
        <f>'Tabell 4.1 DOK32024'!Q101/'Tabell 4.1 DOK32024'!$S101*100</f>
        <v>1.5894308331106493</v>
      </c>
      <c r="R85" s="86">
        <f>'Tabell 4.1 DOK32024'!R101/'Tabell 4.1 DOK32024'!$S101*100</f>
        <v>4.3647377665087239</v>
      </c>
      <c r="S85" s="86">
        <f>'Tabell 4.1 DOK32024'!S101/'Tabell 4.1 DOK32024'!$S101*100</f>
        <v>100</v>
      </c>
    </row>
    <row r="86" spans="1:38" ht="16.5" customHeight="1" x14ac:dyDescent="0.35">
      <c r="A86" s="380" t="s">
        <v>260</v>
      </c>
      <c r="B86" s="380"/>
      <c r="C86" s="87">
        <f>'Tabell 4.1 DOK32024'!C105</f>
        <v>0.12</v>
      </c>
      <c r="D86" s="88">
        <f>'Tabell 4.1 DOK32024'!D105/'Tabell 4.1 DOK32024'!$S105*100</f>
        <v>12.805856397914159</v>
      </c>
      <c r="E86" s="88">
        <f>'Tabell 4.1 DOK32024'!E105/'Tabell 4.1 DOK32024'!$S105*100</f>
        <v>12.63537906137184</v>
      </c>
      <c r="F86" s="88">
        <f>'Tabell 4.1 DOK32024'!F105/'Tabell 4.1 DOK32024'!$S105*100</f>
        <v>8.1026875250701966</v>
      </c>
      <c r="G86" s="88">
        <f>'Tabell 4.1 DOK32024'!G105/'Tabell 4.1 DOK32024'!$S105*100</f>
        <v>7.521058965102287</v>
      </c>
      <c r="H86" s="88">
        <f>'Tabell 4.1 DOK32024'!H105/'Tabell 4.1 DOK32024'!$S105*100</f>
        <v>7.9622944243882872</v>
      </c>
      <c r="I86" s="88">
        <f>'Tabell 4.1 DOK32024'!I105/'Tabell 4.1 DOK32024'!$S105*100</f>
        <v>2.3064580826313676</v>
      </c>
      <c r="J86" s="88">
        <f>'Tabell 4.1 DOK32024'!J105/'Tabell 4.1 DOK32024'!$S105*100</f>
        <v>3.4195748094665066</v>
      </c>
      <c r="K86" s="88">
        <f>'Tabell 4.1 DOK32024'!K105/'Tabell 4.1 DOK32024'!$S105*100</f>
        <v>4.763337344564782</v>
      </c>
      <c r="L86" s="88">
        <f>'Tabell 4.1 DOK32024'!L105/'Tabell 4.1 DOK32024'!$S105*100</f>
        <v>5.9165663858804649</v>
      </c>
      <c r="M86" s="88">
        <f>'Tabell 4.1 DOK32024'!M105/'Tabell 4.1 DOK32024'!$S105*100</f>
        <v>4.7833935018050537</v>
      </c>
      <c r="N86" s="88">
        <f>'Tabell 4.1 DOK32024'!N105/'Tabell 4.1 DOK32024'!$S105*100</f>
        <v>6.3277176093060561</v>
      </c>
      <c r="O86" s="88">
        <f>'Tabell 4.1 DOK32024'!O105/'Tabell 4.1 DOK32024'!$S105*100</f>
        <v>8.2129963898916962</v>
      </c>
      <c r="P86" s="88">
        <f>'Tabell 4.1 DOK32024'!P105/'Tabell 4.1 DOK32024'!$S105*100</f>
        <v>4.5326915363016447</v>
      </c>
      <c r="Q86" s="88">
        <f>'Tabell 4.1 DOK32024'!Q105/'Tabell 4.1 DOK32024'!$S105*100</f>
        <v>3.7705575611712798</v>
      </c>
      <c r="R86" s="88">
        <f>'Tabell 4.1 DOK32024'!R105/'Tabell 4.1 DOK32024'!$S105*100</f>
        <v>6.9394304051343765</v>
      </c>
      <c r="S86" s="88">
        <f>'Tabell 4.1 DOK32024'!S105/'Tabell 4.1 DOK32024'!$S105*100</f>
        <v>100</v>
      </c>
    </row>
    <row r="87" spans="1:38" ht="16.5" customHeight="1" x14ac:dyDescent="0.35">
      <c r="A87" s="380" t="s">
        <v>261</v>
      </c>
      <c r="B87" s="380"/>
      <c r="C87" s="87">
        <f>'Tabell 4.1 DOK32024'!C106</f>
        <v>0.25</v>
      </c>
      <c r="D87" s="88">
        <f>'Tabell 4.1 DOK32024'!D106/'Tabell 4.1 DOK32024'!$S106*100</f>
        <v>13.077351140790206</v>
      </c>
      <c r="E87" s="88">
        <f>'Tabell 4.1 DOK32024'!E106/'Tabell 4.1 DOK32024'!$S106*100</f>
        <v>8.188861778177305</v>
      </c>
      <c r="F87" s="88">
        <f>'Tabell 4.1 DOK32024'!F106/'Tabell 4.1 DOK32024'!$S106*100</f>
        <v>5.2437823723299521</v>
      </c>
      <c r="G87" s="88">
        <f>'Tabell 4.1 DOK32024'!G106/'Tabell 4.1 DOK32024'!$S106*100</f>
        <v>2.5384187320748257</v>
      </c>
      <c r="H87" s="88">
        <f>'Tabell 4.1 DOK32024'!H106/'Tabell 4.1 DOK32024'!$S106*100</f>
        <v>3.2704079448653736</v>
      </c>
      <c r="I87" s="88">
        <f>'Tabell 4.1 DOK32024'!I106/'Tabell 4.1 DOK32024'!$S106*100</f>
        <v>1.3398399041136937</v>
      </c>
      <c r="J87" s="88">
        <f>'Tabell 4.1 DOK32024'!J106/'Tabell 4.1 DOK32024'!$S106*100</f>
        <v>1.7507812165575103</v>
      </c>
      <c r="K87" s="88">
        <f>'Tabell 4.1 DOK32024'!K106/'Tabell 4.1 DOK32024'!$S106*100</f>
        <v>3.005008347245409</v>
      </c>
      <c r="L87" s="88">
        <f>'Tabell 4.1 DOK32024'!L106/'Tabell 4.1 DOK32024'!$S106*100</f>
        <v>7.3926629853174095</v>
      </c>
      <c r="M87" s="88">
        <f>'Tabell 4.1 DOK32024'!M106/'Tabell 4.1 DOK32024'!$S106*100</f>
        <v>6.472325670990112</v>
      </c>
      <c r="N87" s="88">
        <f>'Tabell 4.1 DOK32024'!N106/'Tabell 4.1 DOK32024'!$S106*100</f>
        <v>13.5396601172895</v>
      </c>
      <c r="O87" s="88">
        <f>'Tabell 4.1 DOK32024'!O106/'Tabell 4.1 DOK32024'!$S106*100</f>
        <v>12.585077693591884</v>
      </c>
      <c r="P87" s="88">
        <f>'Tabell 4.1 DOK32024'!P106/'Tabell 4.1 DOK32024'!$S106*100</f>
        <v>5.3807628098112232</v>
      </c>
      <c r="Q87" s="88">
        <f>'Tabell 4.1 DOK32024'!Q106/'Tabell 4.1 DOK32024'!$S106*100</f>
        <v>2.7824151363383414</v>
      </c>
      <c r="R87" s="88">
        <f>'Tabell 4.1 DOK32024'!R106/'Tabell 4.1 DOK32024'!$S106*100</f>
        <v>13.432644150507256</v>
      </c>
      <c r="S87" s="88">
        <f>'Tabell 4.1 DOK32024'!S106/'Tabell 4.1 DOK32024'!$S106*100</f>
        <v>100</v>
      </c>
    </row>
    <row r="88" spans="1:38" ht="16.5" customHeight="1" x14ac:dyDescent="0.35">
      <c r="A88" s="380" t="s">
        <v>262</v>
      </c>
      <c r="B88" s="380"/>
      <c r="C88" s="87">
        <f>'Tabell 4.1 DOK32024'!C107</f>
        <v>0.06</v>
      </c>
      <c r="D88" s="88">
        <f>'Tabell 4.1 DOK32024'!D107/'Tabell 4.1 DOK32024'!$S107*100</f>
        <v>10.475337006883139</v>
      </c>
      <c r="E88" s="88">
        <f>'Tabell 4.1 DOK32024'!E107/'Tabell 4.1 DOK32024'!$S107*100</f>
        <v>9.3894789025111063</v>
      </c>
      <c r="F88" s="88">
        <f>'Tabell 4.1 DOK32024'!F107/'Tabell 4.1 DOK32024'!$S107*100</f>
        <v>5.3377695578393425</v>
      </c>
      <c r="G88" s="88">
        <f>'Tabell 4.1 DOK32024'!G107/'Tabell 4.1 DOK32024'!$S107*100</f>
        <v>4.5693747974145325</v>
      </c>
      <c r="H88" s="88">
        <f>'Tabell 4.1 DOK32024'!H107/'Tabell 4.1 DOK32024'!$S107*100</f>
        <v>6.1328579327702251</v>
      </c>
      <c r="I88" s="88">
        <f>'Tabell 4.1 DOK32024'!I107/'Tabell 4.1 DOK32024'!$S107*100</f>
        <v>2.6846149446107499</v>
      </c>
      <c r="J88" s="88">
        <f>'Tabell 4.1 DOK32024'!J107/'Tabell 4.1 DOK32024'!$S107*100</f>
        <v>3.1021793429557456</v>
      </c>
      <c r="K88" s="88">
        <f>'Tabell 4.1 DOK32024'!K107/'Tabell 4.1 DOK32024'!$S107*100</f>
        <v>4.2738383510972984</v>
      </c>
      <c r="L88" s="88">
        <f>'Tabell 4.1 DOK32024'!L107/'Tabell 4.1 DOK32024'!$S107*100</f>
        <v>6.8812324823154807</v>
      </c>
      <c r="M88" s="88">
        <f>'Tabell 4.1 DOK32024'!M107/'Tabell 4.1 DOK32024'!$S107*100</f>
        <v>6.8964859763189503</v>
      </c>
      <c r="N88" s="88">
        <f>'Tabell 4.1 DOK32024'!N107/'Tabell 4.1 DOK32024'!$S107*100</f>
        <v>9.2855644746124657</v>
      </c>
      <c r="O88" s="88">
        <f>'Tabell 4.1 DOK32024'!O107/'Tabell 4.1 DOK32024'!$S107*100</f>
        <v>12.389650504318645</v>
      </c>
      <c r="P88" s="88">
        <f>'Tabell 4.1 DOK32024'!P107/'Tabell 4.1 DOK32024'!$S107*100</f>
        <v>5.7267336549278323</v>
      </c>
      <c r="Q88" s="88">
        <f>'Tabell 4.1 DOK32024'!Q107/'Tabell 4.1 DOK32024'!$S107*100</f>
        <v>3.6103113619463461</v>
      </c>
      <c r="R88" s="88">
        <f>'Tabell 4.1 DOK32024'!R107/'Tabell 4.1 DOK32024'!$S107*100</f>
        <v>9.2445707094781397</v>
      </c>
      <c r="S88" s="88">
        <f>'Tabell 4.1 DOK32024'!S107/'Tabell 4.1 DOK32024'!$S107*100</f>
        <v>100</v>
      </c>
    </row>
    <row r="89" spans="1:38" ht="16.5" customHeight="1" x14ac:dyDescent="0.35">
      <c r="A89" s="380" t="s">
        <v>263</v>
      </c>
      <c r="B89" s="380"/>
      <c r="C89" s="87">
        <f>'Tabell 4.1 DOK32024'!C108</f>
        <v>0.1</v>
      </c>
      <c r="D89" s="88">
        <f>'Tabell 4.1 DOK32024'!D108/'Tabell 4.1 DOK32024'!$S108*100</f>
        <v>12.006456419170599</v>
      </c>
      <c r="E89" s="88">
        <f>'Tabell 4.1 DOK32024'!E108/'Tabell 4.1 DOK32024'!$S108*100</f>
        <v>9.3742239880804572</v>
      </c>
      <c r="F89" s="88">
        <f>'Tabell 4.1 DOK32024'!F108/'Tabell 4.1 DOK32024'!$S108*100</f>
        <v>5.6121182021355844</v>
      </c>
      <c r="G89" s="88">
        <f>'Tabell 4.1 DOK32024'!G108/'Tabell 4.1 DOK32024'!$S108*100</f>
        <v>3.2530419667246089</v>
      </c>
      <c r="H89" s="88">
        <f>'Tabell 4.1 DOK32024'!H108/'Tabell 4.1 DOK32024'!$S108*100</f>
        <v>4.8050658058107771</v>
      </c>
      <c r="I89" s="88">
        <f>'Tabell 4.1 DOK32024'!I108/'Tabell 4.1 DOK32024'!$S108*100</f>
        <v>2.1231686118698785</v>
      </c>
      <c r="J89" s="88">
        <f>'Tabell 4.1 DOK32024'!J108/'Tabell 4.1 DOK32024'!$S108*100</f>
        <v>2.868140054631239</v>
      </c>
      <c r="K89" s="88">
        <f>'Tabell 4.1 DOK32024'!K108/'Tabell 4.1 DOK32024'!$S108*100</f>
        <v>3.7248572138068043</v>
      </c>
      <c r="L89" s="88">
        <f>'Tabell 4.1 DOK32024'!L108/'Tabell 4.1 DOK32024'!$S108*100</f>
        <v>7.5242115718897438</v>
      </c>
      <c r="M89" s="88">
        <f>'Tabell 4.1 DOK32024'!M108/'Tabell 4.1 DOK32024'!$S108*100</f>
        <v>6.1708467842066055</v>
      </c>
      <c r="N89" s="88">
        <f>'Tabell 4.1 DOK32024'!N108/'Tabell 4.1 DOK32024'!$S108*100</f>
        <v>10.491681152222498</v>
      </c>
      <c r="O89" s="88">
        <f>'Tabell 4.1 DOK32024'!O108/'Tabell 4.1 DOK32024'!$S108*100</f>
        <v>10.789669729327041</v>
      </c>
      <c r="P89" s="88">
        <f>'Tabell 4.1 DOK32024'!P108/'Tabell 4.1 DOK32024'!$S108*100</f>
        <v>5.810777253538614</v>
      </c>
      <c r="Q89" s="88">
        <f>'Tabell 4.1 DOK32024'!Q108/'Tabell 4.1 DOK32024'!$S108*100</f>
        <v>3.538614353116464</v>
      </c>
      <c r="R89" s="88">
        <f>'Tabell 4.1 DOK32024'!R108/'Tabell 4.1 DOK32024'!$S108*100</f>
        <v>11.907126893469083</v>
      </c>
      <c r="S89" s="88">
        <f>'Tabell 4.1 DOK32024'!S108/'Tabell 4.1 DOK32024'!$S108*100</f>
        <v>100</v>
      </c>
    </row>
    <row r="90" spans="1:38" ht="16.5" customHeight="1" x14ac:dyDescent="0.35">
      <c r="A90" s="380" t="s">
        <v>264</v>
      </c>
      <c r="B90" s="380"/>
      <c r="C90" s="87">
        <f>'Tabell 4.1 DOK32024'!C109</f>
        <v>0.02</v>
      </c>
      <c r="D90" s="88">
        <f>'Tabell 4.1 DOK32024'!D109/'Tabell 4.1 DOK32024'!$S109*100</f>
        <v>14.664187775970253</v>
      </c>
      <c r="E90" s="88">
        <f>'Tabell 4.1 DOK32024'!E109/'Tabell 4.1 DOK32024'!$S109*100</f>
        <v>12.084592145015106</v>
      </c>
      <c r="F90" s="88">
        <f>'Tabell 4.1 DOK32024'!F109/'Tabell 4.1 DOK32024'!$S109*100</f>
        <v>16.840963668758231</v>
      </c>
      <c r="G90" s="88">
        <f>'Tabell 4.1 DOK32024'!G109/'Tabell 4.1 DOK32024'!$S109*100</f>
        <v>3.5634053760941984</v>
      </c>
      <c r="H90" s="88">
        <f>'Tabell 4.1 DOK32024'!H109/'Tabell 4.1 DOK32024'!$S109*100</f>
        <v>5.2676427298783794</v>
      </c>
      <c r="I90" s="88">
        <f>'Tabell 4.1 DOK32024'!I109/'Tabell 4.1 DOK32024'!$S109*100</f>
        <v>2.6725540320706487</v>
      </c>
      <c r="J90" s="88">
        <f>'Tabell 4.1 DOK32024'!J109/'Tabell 4.1 DOK32024'!$S109*100</f>
        <v>4.756371523743125</v>
      </c>
      <c r="K90" s="88">
        <f>'Tabell 4.1 DOK32024'!K109/'Tabell 4.1 DOK32024'!$S109*100</f>
        <v>3.9274924471299091</v>
      </c>
      <c r="L90" s="88">
        <f>'Tabell 4.1 DOK32024'!L109/'Tabell 4.1 DOK32024'!$S109*100</f>
        <v>3.9817181811139517</v>
      </c>
      <c r="M90" s="88">
        <f>'Tabell 4.1 DOK32024'!M109/'Tabell 4.1 DOK32024'!$S109*100</f>
        <v>4.872569525137501</v>
      </c>
      <c r="N90" s="88">
        <f>'Tabell 4.1 DOK32024'!N109/'Tabell 4.1 DOK32024'!$S109*100</f>
        <v>4.640173522348749</v>
      </c>
      <c r="O90" s="88">
        <f>'Tabell 4.1 DOK32024'!O109/'Tabell 4.1 DOK32024'!$S109*100</f>
        <v>6.8479355488418934</v>
      </c>
      <c r="P90" s="88">
        <f>'Tabell 4.1 DOK32024'!P109/'Tabell 4.1 DOK32024'!$S109*100</f>
        <v>7.1345572856146875</v>
      </c>
      <c r="Q90" s="88">
        <f>'Tabell 4.1 DOK32024'!Q109/'Tabell 4.1 DOK32024'!$S109*100</f>
        <v>4.0514369819505767</v>
      </c>
      <c r="R90" s="88">
        <f>'Tabell 4.1 DOK32024'!R109/'Tabell 4.1 DOK32024'!$S109*100</f>
        <v>4.6943992563327912</v>
      </c>
      <c r="S90" s="88">
        <f>'Tabell 4.1 DOK32024'!S109/'Tabell 4.1 DOK32024'!$S109*100</f>
        <v>100</v>
      </c>
    </row>
    <row r="91" spans="1:38" ht="16.5" customHeight="1" x14ac:dyDescent="0.35">
      <c r="A91" s="380" t="s">
        <v>265</v>
      </c>
      <c r="B91" s="380"/>
      <c r="C91" s="87">
        <f>'Tabell 4.1 DOK32024'!C110</f>
        <v>0.05</v>
      </c>
      <c r="D91" s="88">
        <f>'Tabell 4.1 DOK32024'!D110/'Tabell 4.1 DOK32024'!$S110*100</f>
        <v>10.953224204206798</v>
      </c>
      <c r="E91" s="88">
        <f>'Tabell 4.1 DOK32024'!E110/'Tabell 4.1 DOK32024'!$S110*100</f>
        <v>12.356929987474626</v>
      </c>
      <c r="F91" s="88">
        <f>'Tabell 4.1 DOK32024'!F110/'Tabell 4.1 DOK32024'!$S110*100</f>
        <v>6.7982550857340298</v>
      </c>
      <c r="G91" s="88">
        <f>'Tabell 4.1 DOK32024'!G110/'Tabell 4.1 DOK32024'!$S110*100</f>
        <v>7.0314862004923757</v>
      </c>
      <c r="H91" s="88">
        <f>'Tabell 4.1 DOK32024'!H110/'Tabell 4.1 DOK32024'!$S110*100</f>
        <v>7.9860061331144996</v>
      </c>
      <c r="I91" s="88">
        <f>'Tabell 4.1 DOK32024'!I110/'Tabell 4.1 DOK32024'!$S110*100</f>
        <v>2.3236729581479723</v>
      </c>
      <c r="J91" s="88">
        <f>'Tabell 4.1 DOK32024'!J110/'Tabell 4.1 DOK32024'!$S110*100</f>
        <v>3.1702155228264153</v>
      </c>
      <c r="K91" s="88">
        <f>'Tabell 4.1 DOK32024'!K110/'Tabell 4.1 DOK32024'!$S110*100</f>
        <v>4.4141148015375977</v>
      </c>
      <c r="L91" s="88">
        <f>'Tabell 4.1 DOK32024'!L110/'Tabell 4.1 DOK32024'!$S110*100</f>
        <v>5.878287910853885</v>
      </c>
      <c r="M91" s="88">
        <f>'Tabell 4.1 DOK32024'!M110/'Tabell 4.1 DOK32024'!$S110*100</f>
        <v>5.4550166285146631</v>
      </c>
      <c r="N91" s="88">
        <f>'Tabell 4.1 DOK32024'!N110/'Tabell 4.1 DOK32024'!$S110*100</f>
        <v>7.122187189565067</v>
      </c>
      <c r="O91" s="88">
        <f>'Tabell 4.1 DOK32024'!O110/'Tabell 4.1 DOK32024'!$S110*100</f>
        <v>9.5106465684792472</v>
      </c>
      <c r="P91" s="88">
        <f>'Tabell 4.1 DOK32024'!P110/'Tabell 4.1 DOK32024'!$S110*100</f>
        <v>4.8330669891590725</v>
      </c>
      <c r="Q91" s="88">
        <f>'Tabell 4.1 DOK32024'!Q110/'Tabell 4.1 DOK32024'!$S110*100</f>
        <v>4.5739213060942427</v>
      </c>
      <c r="R91" s="88">
        <f>'Tabell 4.1 DOK32024'!R110/'Tabell 4.1 DOK32024'!$S110*100</f>
        <v>7.5929685137995069</v>
      </c>
      <c r="S91" s="88">
        <f>'Tabell 4.1 DOK32024'!S110/'Tabell 4.1 DOK32024'!$S110*100</f>
        <v>100</v>
      </c>
    </row>
    <row r="92" spans="1:38" ht="16.5" customHeight="1" x14ac:dyDescent="0.35">
      <c r="A92" s="380" t="s">
        <v>266</v>
      </c>
      <c r="B92" s="380"/>
      <c r="C92" s="87">
        <f>'Tabell 4.1 DOK32024'!C111</f>
        <v>0.05</v>
      </c>
      <c r="D92" s="88">
        <f>'Tabell 4.1 DOK32024'!D111/'Tabell 4.1 DOK32024'!$S111*100</f>
        <v>12.537947783849424</v>
      </c>
      <c r="E92" s="88">
        <f>'Tabell 4.1 DOK32024'!E111/'Tabell 4.1 DOK32024'!$S111*100</f>
        <v>13.661202185792352</v>
      </c>
      <c r="F92" s="88">
        <f>'Tabell 4.1 DOK32024'!F111/'Tabell 4.1 DOK32024'!$S111*100</f>
        <v>7.2707953855494836</v>
      </c>
      <c r="G92" s="88">
        <f>'Tabell 4.1 DOK32024'!G111/'Tabell 4.1 DOK32024'!$S111*100</f>
        <v>11.095931997571341</v>
      </c>
      <c r="H92" s="88">
        <f>'Tabell 4.1 DOK32024'!H111/'Tabell 4.1 DOK32024'!$S111*100</f>
        <v>11.55130540376442</v>
      </c>
      <c r="I92" s="88">
        <f>'Tabell 4.1 DOK32024'!I111/'Tabell 4.1 DOK32024'!$S111*100</f>
        <v>2.9751062537947783</v>
      </c>
      <c r="J92" s="88">
        <f>'Tabell 4.1 DOK32024'!J111/'Tabell 4.1 DOK32024'!$S111*100</f>
        <v>3.8099574984820888</v>
      </c>
      <c r="K92" s="88">
        <f>'Tabell 4.1 DOK32024'!K111/'Tabell 4.1 DOK32024'!$S111*100</f>
        <v>5.4189435336976324</v>
      </c>
      <c r="L92" s="88">
        <f>'Tabell 4.1 DOK32024'!L111/'Tabell 4.1 DOK32024'!$S111*100</f>
        <v>4.8421372191863998</v>
      </c>
      <c r="M92" s="88">
        <f>'Tabell 4.1 DOK32024'!M111/'Tabell 4.1 DOK32024'!$S111*100</f>
        <v>2.9599271402550089</v>
      </c>
      <c r="N92" s="88">
        <f>'Tabell 4.1 DOK32024'!N111/'Tabell 4.1 DOK32024'!$S111*100</f>
        <v>4.1742562234365508</v>
      </c>
      <c r="O92" s="88">
        <f>'Tabell 4.1 DOK32024'!O111/'Tabell 4.1 DOK32024'!$S111*100</f>
        <v>6.3448694596235571</v>
      </c>
      <c r="P92" s="88">
        <f>'Tabell 4.1 DOK32024'!P111/'Tabell 4.1 DOK32024'!$S111*100</f>
        <v>4.4626593806921671</v>
      </c>
      <c r="Q92" s="88">
        <f>'Tabell 4.1 DOK32024'!Q111/'Tabell 4.1 DOK32024'!$S111*100</f>
        <v>4.705525197328476</v>
      </c>
      <c r="R92" s="88">
        <f>'Tabell 4.1 DOK32024'!R111/'Tabell 4.1 DOK32024'!$S111*100</f>
        <v>4.1894353369763211</v>
      </c>
      <c r="S92" s="88">
        <f>'Tabell 4.1 DOK32024'!S111/'Tabell 4.1 DOK32024'!$S111*100</f>
        <v>100</v>
      </c>
    </row>
    <row r="93" spans="1:38" ht="16.5" customHeight="1" x14ac:dyDescent="0.35">
      <c r="A93" s="380" t="s">
        <v>267</v>
      </c>
      <c r="B93" s="380"/>
      <c r="C93" s="87">
        <f>'Tabell 4.1 DOK32024'!C112</f>
        <v>0.12</v>
      </c>
      <c r="D93" s="88">
        <f>'Tabell 4.1 DOK32024'!D112/'Tabell 4.1 DOK32024'!$S112*100</f>
        <v>15.503875968992247</v>
      </c>
      <c r="E93" s="88">
        <f>'Tabell 4.1 DOK32024'!E112/'Tabell 4.1 DOK32024'!$S112*100</f>
        <v>9.4315245478036172</v>
      </c>
      <c r="F93" s="88">
        <f>'Tabell 4.1 DOK32024'!F112/'Tabell 4.1 DOK32024'!$S112*100</f>
        <v>6.9767441860465116</v>
      </c>
      <c r="G93" s="88">
        <f>'Tabell 4.1 DOK32024'!G112/'Tabell 4.1 DOK32024'!$S112*100</f>
        <v>2.1963824289405682</v>
      </c>
      <c r="H93" s="88">
        <f>'Tabell 4.1 DOK32024'!H112/'Tabell 4.1 DOK32024'!$S112*100</f>
        <v>4.1343669250646</v>
      </c>
      <c r="I93" s="88">
        <f>'Tabell 4.1 DOK32024'!I112/'Tabell 4.1 DOK32024'!$S112*100</f>
        <v>1.1627906976744187</v>
      </c>
      <c r="J93" s="88">
        <f>'Tabell 4.1 DOK32024'!J112/'Tabell 4.1 DOK32024'!$S112*100</f>
        <v>2.3255813953488373</v>
      </c>
      <c r="K93" s="88">
        <f>'Tabell 4.1 DOK32024'!K112/'Tabell 4.1 DOK32024'!$S112*100</f>
        <v>2.1963824289405682</v>
      </c>
      <c r="L93" s="88">
        <f>'Tabell 4.1 DOK32024'!L112/'Tabell 4.1 DOK32024'!$S112*100</f>
        <v>7.2351421188630489</v>
      </c>
      <c r="M93" s="88">
        <f>'Tabell 4.1 DOK32024'!M112/'Tabell 4.1 DOK32024'!$S112*100</f>
        <v>4.521963824289406</v>
      </c>
      <c r="N93" s="88">
        <f>'Tabell 4.1 DOK32024'!N112/'Tabell 4.1 DOK32024'!$S112*100</f>
        <v>10.723514211886306</v>
      </c>
      <c r="O93" s="88">
        <f>'Tabell 4.1 DOK32024'!O112/'Tabell 4.1 DOK32024'!$S112*100</f>
        <v>11.111111111111111</v>
      </c>
      <c r="P93" s="88">
        <f>'Tabell 4.1 DOK32024'!P112/'Tabell 4.1 DOK32024'!$S112*100</f>
        <v>4.2635658914728678</v>
      </c>
      <c r="Q93" s="88">
        <f>'Tabell 4.1 DOK32024'!Q112/'Tabell 4.1 DOK32024'!$S112*100</f>
        <v>2.9715762273901807</v>
      </c>
      <c r="R93" s="88">
        <f>'Tabell 4.1 DOK32024'!R112/'Tabell 4.1 DOK32024'!$S112*100</f>
        <v>15.245478036175712</v>
      </c>
      <c r="S93" s="88">
        <f>'Tabell 4.1 DOK32024'!S112/'Tabell 4.1 DOK32024'!$S112*100</f>
        <v>100</v>
      </c>
    </row>
    <row r="94" spans="1:38" ht="16.5" customHeight="1" thickBot="1" x14ac:dyDescent="0.4">
      <c r="A94" s="377" t="s">
        <v>268</v>
      </c>
      <c r="B94" s="377"/>
      <c r="C94" s="218" t="s">
        <v>202</v>
      </c>
      <c r="D94" s="219">
        <f>SUMPRODUCT($C85:$C93,D85:D93)</f>
        <v>13.528457039970954</v>
      </c>
      <c r="E94" s="219">
        <f t="shared" ref="E94:R94" si="18">SUMPRODUCT($C85:$C93,E85:E93)</f>
        <v>11.832411058828827</v>
      </c>
      <c r="F94" s="219">
        <f t="shared" si="18"/>
        <v>7.715483674107003</v>
      </c>
      <c r="G94" s="219">
        <f t="shared" si="18"/>
        <v>6.0607210646963274</v>
      </c>
      <c r="H94" s="219">
        <f t="shared" si="18"/>
        <v>6.4551492769086822</v>
      </c>
      <c r="I94" s="219">
        <f t="shared" si="18"/>
        <v>1.7209696852489358</v>
      </c>
      <c r="J94" s="219">
        <f t="shared" si="18"/>
        <v>2.2972085123331047</v>
      </c>
      <c r="K94" s="219">
        <f t="shared" si="18"/>
        <v>3.3235502835425428</v>
      </c>
      <c r="L94" s="219">
        <f t="shared" si="18"/>
        <v>6.3650538072476888</v>
      </c>
      <c r="M94" s="219">
        <f t="shared" si="18"/>
        <v>5.1801533983905541</v>
      </c>
      <c r="N94" s="219">
        <f t="shared" si="18"/>
        <v>8.8218313471861851</v>
      </c>
      <c r="O94" s="219">
        <f t="shared" si="18"/>
        <v>9.8037910932514567</v>
      </c>
      <c r="P94" s="219">
        <f t="shared" si="18"/>
        <v>4.4568747996596798</v>
      </c>
      <c r="Q94" s="219">
        <f t="shared" si="18"/>
        <v>2.985710112165985</v>
      </c>
      <c r="R94" s="219">
        <f t="shared" si="18"/>
        <v>9.4526348464620753</v>
      </c>
      <c r="S94" s="219">
        <f>SUM(D94:R94)</f>
        <v>100.00000000000004</v>
      </c>
      <c r="U94" s="84"/>
      <c r="V94" s="84"/>
      <c r="W94" s="84"/>
      <c r="X94" s="84"/>
      <c r="Y94" s="84"/>
      <c r="Z94" s="84"/>
      <c r="AA94" s="84"/>
      <c r="AB94" s="84"/>
      <c r="AC94" s="84"/>
      <c r="AD94" s="84"/>
      <c r="AE94" s="84"/>
      <c r="AF94" s="84"/>
      <c r="AG94" s="84"/>
      <c r="AH94" s="84"/>
      <c r="AI94" s="84"/>
      <c r="AJ94" s="84"/>
      <c r="AK94" s="84"/>
      <c r="AL94" s="84"/>
    </row>
    <row r="95" spans="1:38" ht="16.5" customHeight="1" x14ac:dyDescent="0.35">
      <c r="A95" s="378"/>
      <c r="B95" s="378"/>
      <c r="C95" s="79"/>
      <c r="D95" s="17"/>
      <c r="E95" s="17"/>
      <c r="F95" s="17"/>
      <c r="G95" s="17"/>
      <c r="H95" s="17"/>
      <c r="I95" s="17"/>
      <c r="J95" s="17"/>
      <c r="K95" s="17"/>
      <c r="L95" s="17"/>
      <c r="M95" s="17"/>
      <c r="N95" s="17"/>
      <c r="O95" s="17"/>
      <c r="P95" s="17"/>
      <c r="Q95" s="17"/>
      <c r="R95" s="17"/>
      <c r="S95" s="17"/>
    </row>
    <row r="96" spans="1:38" ht="16.5" customHeight="1" x14ac:dyDescent="0.35">
      <c r="A96" s="379" t="s">
        <v>268</v>
      </c>
      <c r="B96" s="379"/>
      <c r="C96" s="89">
        <f>'Tabell 4.1 DOK32024'!C115</f>
        <v>0.8</v>
      </c>
      <c r="D96" s="90">
        <f>D94</f>
        <v>13.528457039970954</v>
      </c>
      <c r="E96" s="90">
        <f t="shared" ref="E96:S96" si="19">E94</f>
        <v>11.832411058828827</v>
      </c>
      <c r="F96" s="90">
        <f t="shared" si="19"/>
        <v>7.715483674107003</v>
      </c>
      <c r="G96" s="90">
        <f t="shared" si="19"/>
        <v>6.0607210646963274</v>
      </c>
      <c r="H96" s="90">
        <f t="shared" si="19"/>
        <v>6.4551492769086822</v>
      </c>
      <c r="I96" s="90">
        <f>I94</f>
        <v>1.7209696852489358</v>
      </c>
      <c r="J96" s="90">
        <f t="shared" si="19"/>
        <v>2.2972085123331047</v>
      </c>
      <c r="K96" s="90">
        <f t="shared" si="19"/>
        <v>3.3235502835425428</v>
      </c>
      <c r="L96" s="90">
        <f t="shared" si="19"/>
        <v>6.3650538072476888</v>
      </c>
      <c r="M96" s="90">
        <f t="shared" si="19"/>
        <v>5.1801533983905541</v>
      </c>
      <c r="N96" s="90">
        <f t="shared" si="19"/>
        <v>8.8218313471861851</v>
      </c>
      <c r="O96" s="90">
        <f t="shared" si="19"/>
        <v>9.8037910932514567</v>
      </c>
      <c r="P96" s="90">
        <f t="shared" si="19"/>
        <v>4.4568747996596798</v>
      </c>
      <c r="Q96" s="90">
        <f t="shared" si="19"/>
        <v>2.985710112165985</v>
      </c>
      <c r="R96" s="90">
        <f t="shared" si="19"/>
        <v>9.4526348464620753</v>
      </c>
      <c r="S96" s="90">
        <f t="shared" si="19"/>
        <v>100.00000000000004</v>
      </c>
    </row>
    <row r="97" spans="1:38" ht="16.5" customHeight="1" x14ac:dyDescent="0.35">
      <c r="A97" s="380" t="str">
        <f>'Tabell 4.1 DOK32024'!A116:B116</f>
        <v>Regnskapsandeler 2022, FO4C</v>
      </c>
      <c r="B97" s="380"/>
      <c r="C97" s="89">
        <f>'Tabell 4.1 DOK32024'!C116</f>
        <v>0.2</v>
      </c>
      <c r="D97" s="90">
        <f>'Tabell 4.1 DOK32024'!D116</f>
        <v>13.0404142908131</v>
      </c>
      <c r="E97" s="90">
        <f>'Tabell 4.1 DOK32024'!E116</f>
        <v>13.141471061701894</v>
      </c>
      <c r="F97" s="90">
        <f>'Tabell 4.1 DOK32024'!F116</f>
        <v>7.8402098960344855</v>
      </c>
      <c r="G97" s="90">
        <f>'Tabell 4.1 DOK32024'!G116</f>
        <v>5.9369017896576546</v>
      </c>
      <c r="H97" s="90">
        <f>'Tabell 4.1 DOK32024'!H116</f>
        <v>4.9824746178013761</v>
      </c>
      <c r="I97" s="90">
        <f>'Tabell 4.1 DOK32024'!I116</f>
        <v>2.4124555479249223</v>
      </c>
      <c r="J97" s="90">
        <f>'Tabell 4.1 DOK32024'!J116</f>
        <v>2.9857737493363201</v>
      </c>
      <c r="K97" s="90">
        <f>'Tabell 4.1 DOK32024'!K116</f>
        <v>4.1734715959223658</v>
      </c>
      <c r="L97" s="90">
        <f>'Tabell 4.1 DOK32024'!L116</f>
        <v>6.4119357091256308</v>
      </c>
      <c r="M97" s="90">
        <f>'Tabell 4.1 DOK32024'!M116</f>
        <v>5.8137578766435816</v>
      </c>
      <c r="N97" s="90">
        <f>'Tabell 4.1 DOK32024'!N116</f>
        <v>6.2467361776733501</v>
      </c>
      <c r="O97" s="90">
        <f>'Tabell 4.1 DOK32024'!O116</f>
        <v>9.1129308742117896</v>
      </c>
      <c r="P97" s="90">
        <f>'Tabell 4.1 DOK32024'!P116</f>
        <v>5.1854420667617935</v>
      </c>
      <c r="Q97" s="90">
        <f>'Tabell 4.1 DOK32024'!Q116</f>
        <v>3.170999044863426</v>
      </c>
      <c r="R97" s="90">
        <f>'Tabell 4.1 DOK32024'!R116</f>
        <v>9.5450257015283491</v>
      </c>
      <c r="S97" s="90">
        <v>100</v>
      </c>
    </row>
    <row r="98" spans="1:38" ht="16.5" customHeight="1" thickBot="1" x14ac:dyDescent="0.4">
      <c r="A98" s="377" t="s">
        <v>269</v>
      </c>
      <c r="B98" s="377"/>
      <c r="C98" s="218" t="s">
        <v>202</v>
      </c>
      <c r="D98" s="219">
        <f>SUMPRODUCT($C96:$C97,D96:D97)</f>
        <v>13.430848490139384</v>
      </c>
      <c r="E98" s="219">
        <f t="shared" ref="E98:R98" si="20">SUMPRODUCT($C96:$C97,E96:E97)</f>
        <v>12.09422305940344</v>
      </c>
      <c r="F98" s="219">
        <f t="shared" si="20"/>
        <v>7.7404289184924995</v>
      </c>
      <c r="G98" s="219">
        <f t="shared" si="20"/>
        <v>6.0359572096885934</v>
      </c>
      <c r="H98" s="219">
        <f t="shared" si="20"/>
        <v>6.1606143450872217</v>
      </c>
      <c r="I98" s="219">
        <f>SUMPRODUCT($C96:$C97,I96:I97)</f>
        <v>1.8592668577841331</v>
      </c>
      <c r="J98" s="219">
        <f t="shared" si="20"/>
        <v>2.4349215597337479</v>
      </c>
      <c r="K98" s="219">
        <f t="shared" si="20"/>
        <v>3.4935345460185077</v>
      </c>
      <c r="L98" s="219">
        <f t="shared" si="20"/>
        <v>6.3744301876232772</v>
      </c>
      <c r="M98" s="219">
        <f t="shared" si="20"/>
        <v>5.30687429404116</v>
      </c>
      <c r="N98" s="219">
        <f t="shared" si="20"/>
        <v>8.3068123132836185</v>
      </c>
      <c r="O98" s="219">
        <f t="shared" si="20"/>
        <v>9.6656190494435243</v>
      </c>
      <c r="P98" s="219">
        <f t="shared" si="20"/>
        <v>4.6025882530801034</v>
      </c>
      <c r="Q98" s="219">
        <f t="shared" si="20"/>
        <v>3.0227678987054736</v>
      </c>
      <c r="R98" s="219">
        <f t="shared" si="20"/>
        <v>9.4711130174753304</v>
      </c>
      <c r="S98" s="219">
        <v>100.00000000000003</v>
      </c>
      <c r="U98" s="84"/>
      <c r="V98" s="84"/>
      <c r="W98" s="84"/>
      <c r="X98" s="84"/>
      <c r="Y98" s="84"/>
      <c r="Z98" s="84"/>
      <c r="AA98" s="84"/>
      <c r="AB98" s="84"/>
      <c r="AC98" s="84"/>
      <c r="AD98" s="84"/>
      <c r="AE98" s="84"/>
      <c r="AF98" s="84"/>
      <c r="AG98" s="84"/>
      <c r="AH98" s="84"/>
      <c r="AI98" s="84"/>
      <c r="AJ98" s="84"/>
      <c r="AK98" s="84"/>
      <c r="AL98" s="84"/>
    </row>
    <row r="100" spans="1:38" x14ac:dyDescent="0.35">
      <c r="D100" s="96"/>
      <c r="E100" s="96"/>
      <c r="F100" s="96"/>
      <c r="G100" s="96"/>
      <c r="H100" s="96"/>
      <c r="I100" s="96"/>
      <c r="J100" s="96"/>
      <c r="K100" s="96"/>
      <c r="L100" s="97"/>
      <c r="M100" s="97"/>
      <c r="N100" s="97"/>
      <c r="O100" s="97"/>
      <c r="P100" s="97"/>
      <c r="Q100" s="97"/>
      <c r="R100" s="97"/>
      <c r="S100" s="97"/>
    </row>
    <row r="101" spans="1:38" x14ac:dyDescent="0.35">
      <c r="D101" s="97"/>
      <c r="E101" s="97"/>
      <c r="F101" s="97"/>
      <c r="G101" s="97"/>
      <c r="H101" s="97"/>
      <c r="I101" s="97"/>
      <c r="J101" s="97"/>
      <c r="K101" s="97"/>
      <c r="L101" s="97"/>
      <c r="M101" s="97"/>
      <c r="N101" s="97"/>
      <c r="O101" s="97"/>
      <c r="P101" s="97"/>
      <c r="Q101" s="97"/>
    </row>
  </sheetData>
  <mergeCells count="98">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19:B19"/>
    <mergeCell ref="A20:B20"/>
    <mergeCell ref="A21:B21"/>
    <mergeCell ref="A22:B22"/>
    <mergeCell ref="A23:B23"/>
    <mergeCell ref="A24:B24"/>
    <mergeCell ref="A25:B25"/>
    <mergeCell ref="A26:B26"/>
    <mergeCell ref="A27:B27"/>
    <mergeCell ref="A28:B28"/>
    <mergeCell ref="A29:B29"/>
    <mergeCell ref="A42:B42"/>
    <mergeCell ref="A31:B31"/>
    <mergeCell ref="A32:B32"/>
    <mergeCell ref="A33:B33"/>
    <mergeCell ref="A34:B34"/>
    <mergeCell ref="A35:B35"/>
    <mergeCell ref="A36:B36"/>
    <mergeCell ref="A37:B37"/>
    <mergeCell ref="A38:B38"/>
    <mergeCell ref="A39:B39"/>
    <mergeCell ref="A40:B40"/>
    <mergeCell ref="A41:B41"/>
    <mergeCell ref="A54:B54"/>
    <mergeCell ref="A43:B43"/>
    <mergeCell ref="A44:B44"/>
    <mergeCell ref="A45:B45"/>
    <mergeCell ref="A46:B46"/>
    <mergeCell ref="A47:B47"/>
    <mergeCell ref="A48:B48"/>
    <mergeCell ref="A49:B49"/>
    <mergeCell ref="A50:B50"/>
    <mergeCell ref="A51:B51"/>
    <mergeCell ref="A52:B52"/>
    <mergeCell ref="A53:B53"/>
    <mergeCell ref="A66:B66"/>
    <mergeCell ref="A55:B55"/>
    <mergeCell ref="A56:B56"/>
    <mergeCell ref="A57:B57"/>
    <mergeCell ref="A58:B58"/>
    <mergeCell ref="A59:B59"/>
    <mergeCell ref="A60:B60"/>
    <mergeCell ref="A61:B61"/>
    <mergeCell ref="A62:B62"/>
    <mergeCell ref="A63:B63"/>
    <mergeCell ref="A64:B64"/>
    <mergeCell ref="A65:B65"/>
    <mergeCell ref="A78:B78"/>
    <mergeCell ref="A67:B67"/>
    <mergeCell ref="A68:B68"/>
    <mergeCell ref="A69:B69"/>
    <mergeCell ref="A70:B70"/>
    <mergeCell ref="A71:B71"/>
    <mergeCell ref="A72:B72"/>
    <mergeCell ref="A73:B73"/>
    <mergeCell ref="A74:B74"/>
    <mergeCell ref="A75:B75"/>
    <mergeCell ref="A76:B76"/>
    <mergeCell ref="A77:B77"/>
    <mergeCell ref="A90:B90"/>
    <mergeCell ref="A79:B79"/>
    <mergeCell ref="A80:B80"/>
    <mergeCell ref="A81:B81"/>
    <mergeCell ref="A82:B82"/>
    <mergeCell ref="A83:B83"/>
    <mergeCell ref="A84:B84"/>
    <mergeCell ref="A85:B85"/>
    <mergeCell ref="A86:B86"/>
    <mergeCell ref="A87:B87"/>
    <mergeCell ref="A88:B88"/>
    <mergeCell ref="A89:B89"/>
    <mergeCell ref="A97:B97"/>
    <mergeCell ref="A98:B98"/>
    <mergeCell ref="A91:B91"/>
    <mergeCell ref="A92:B92"/>
    <mergeCell ref="A93:B93"/>
    <mergeCell ref="A94:B94"/>
    <mergeCell ref="A95:B95"/>
    <mergeCell ref="A96:B96"/>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0B3AD9-E8BB-45EE-B043-5A902BCFD1F4}">
  <sheetPr>
    <tabColor theme="3" tint="0.79998168889431442"/>
  </sheetPr>
  <dimension ref="A1:AM153"/>
  <sheetViews>
    <sheetView topLeftCell="Q98" zoomScale="70" zoomScaleNormal="70" zoomScaleSheetLayoutView="40" zoomScalePageLayoutView="40" workbookViewId="0">
      <selection activeCell="X6" sqref="X6:AM6"/>
    </sheetView>
  </sheetViews>
  <sheetFormatPr baseColWidth="10" defaultColWidth="11.42578125" defaultRowHeight="15.75" x14ac:dyDescent="0.35"/>
  <cols>
    <col min="1" max="1" width="25.140625" style="18" customWidth="1"/>
    <col min="2" max="2" width="34.7109375" style="18" customWidth="1"/>
    <col min="3" max="3" width="14" style="18" customWidth="1"/>
    <col min="4" max="19" width="13.28515625" style="18" customWidth="1"/>
    <col min="20" max="23" width="11.42578125" style="18"/>
    <col min="24" max="24" width="163" style="18" bestFit="1" customWidth="1"/>
    <col min="25" max="16384" width="11.42578125" style="18"/>
  </cols>
  <sheetData>
    <row r="1" spans="1:39" ht="16.5" customHeight="1" x14ac:dyDescent="0.35">
      <c r="A1" s="368" t="s">
        <v>7</v>
      </c>
      <c r="B1" s="368"/>
      <c r="C1" s="17"/>
      <c r="D1" s="17"/>
      <c r="E1" s="17"/>
      <c r="F1" s="17"/>
      <c r="G1" s="17"/>
      <c r="H1" s="17"/>
      <c r="I1" s="17"/>
      <c r="J1" s="17"/>
      <c r="K1" s="17"/>
      <c r="L1" s="17"/>
      <c r="M1" s="17"/>
      <c r="N1" s="17"/>
      <c r="O1" s="17"/>
      <c r="P1" s="17"/>
      <c r="Q1" s="17"/>
      <c r="R1" s="17"/>
      <c r="S1" s="17"/>
      <c r="U1" s="368" t="s">
        <v>450</v>
      </c>
      <c r="V1" s="368"/>
      <c r="W1" s="17"/>
      <c r="X1" s="17"/>
      <c r="Y1" s="17"/>
      <c r="Z1" s="17"/>
      <c r="AA1" s="17"/>
      <c r="AB1" s="17"/>
      <c r="AC1" s="17"/>
      <c r="AD1" s="17"/>
      <c r="AE1" s="17"/>
      <c r="AF1" s="17"/>
      <c r="AG1" s="17"/>
      <c r="AH1" s="17"/>
      <c r="AI1" s="17"/>
      <c r="AJ1" s="17"/>
      <c r="AK1" s="17"/>
      <c r="AL1" s="17"/>
      <c r="AM1" s="17"/>
    </row>
    <row r="2" spans="1:39" ht="54.75" customHeight="1" x14ac:dyDescent="0.35">
      <c r="A2" s="369"/>
      <c r="B2" s="369"/>
      <c r="C2" s="46" t="s">
        <v>198</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c r="U2" s="369"/>
      <c r="V2" s="369"/>
      <c r="W2" s="46" t="s">
        <v>198</v>
      </c>
      <c r="X2" s="46" t="s">
        <v>98</v>
      </c>
      <c r="Y2" s="46" t="s">
        <v>99</v>
      </c>
      <c r="Z2" s="46" t="s">
        <v>100</v>
      </c>
      <c r="AA2" s="46" t="s">
        <v>101</v>
      </c>
      <c r="AB2" s="46" t="s">
        <v>102</v>
      </c>
      <c r="AC2" s="46" t="s">
        <v>103</v>
      </c>
      <c r="AD2" s="46" t="s">
        <v>104</v>
      </c>
      <c r="AE2" s="46" t="s">
        <v>105</v>
      </c>
      <c r="AF2" s="46" t="s">
        <v>106</v>
      </c>
      <c r="AG2" s="46" t="s">
        <v>107</v>
      </c>
      <c r="AH2" s="46" t="s">
        <v>108</v>
      </c>
      <c r="AI2" s="46" t="s">
        <v>109</v>
      </c>
      <c r="AJ2" s="46" t="s">
        <v>110</v>
      </c>
      <c r="AK2" s="46" t="s">
        <v>111</v>
      </c>
      <c r="AL2" s="46" t="s">
        <v>112</v>
      </c>
      <c r="AM2" s="46" t="s">
        <v>113</v>
      </c>
    </row>
    <row r="3" spans="1:39" ht="16.5" customHeight="1" thickBot="1" x14ac:dyDescent="0.4">
      <c r="A3" s="422"/>
      <c r="B3" s="422"/>
      <c r="C3" s="98"/>
      <c r="D3" s="52"/>
      <c r="E3" s="75"/>
      <c r="F3" s="75"/>
      <c r="G3" s="75"/>
      <c r="H3" s="52"/>
      <c r="I3" s="52"/>
      <c r="J3" s="52"/>
      <c r="K3" s="52"/>
      <c r="L3" s="52"/>
      <c r="M3" s="52"/>
      <c r="N3" s="52"/>
      <c r="O3" s="52"/>
      <c r="P3" s="52"/>
      <c r="Q3" s="52"/>
      <c r="R3" s="52"/>
      <c r="S3" s="52"/>
      <c r="U3" s="422"/>
      <c r="V3" s="422"/>
      <c r="W3" s="98"/>
      <c r="X3" s="52"/>
      <c r="Y3" s="75"/>
      <c r="Z3" s="75"/>
      <c r="AA3" s="75"/>
      <c r="AB3" s="52"/>
      <c r="AC3" s="52"/>
      <c r="AD3" s="52"/>
      <c r="AE3" s="52"/>
      <c r="AF3" s="52"/>
      <c r="AG3" s="52"/>
      <c r="AH3" s="52"/>
      <c r="AI3" s="52"/>
      <c r="AJ3" s="52"/>
      <c r="AK3" s="52"/>
      <c r="AL3" s="52"/>
      <c r="AM3" s="52"/>
    </row>
    <row r="4" spans="1:39" ht="16.5" customHeight="1" x14ac:dyDescent="0.35">
      <c r="A4" s="375" t="str">
        <f>'Tabell 2.1 DOK32024'!A12</f>
        <v>FO1 Administrasjon og fellestjenester</v>
      </c>
      <c r="B4" s="375"/>
      <c r="C4" s="156"/>
      <c r="D4" s="156"/>
      <c r="E4" s="156"/>
      <c r="F4" s="156"/>
      <c r="G4" s="156"/>
      <c r="H4" s="156"/>
      <c r="I4" s="156"/>
      <c r="J4" s="156"/>
      <c r="K4" s="156"/>
      <c r="L4" s="156"/>
      <c r="M4" s="156"/>
      <c r="N4" s="156"/>
      <c r="O4" s="156"/>
      <c r="P4" s="156"/>
      <c r="Q4" s="156"/>
      <c r="R4" s="156"/>
      <c r="S4" s="156"/>
      <c r="U4" s="375" t="str">
        <f>'Tabell 2.1 DOK32024'!A12</f>
        <v>FO1 Administrasjon og fellestjenester</v>
      </c>
      <c r="V4" s="375"/>
      <c r="W4" s="156"/>
      <c r="X4" s="156"/>
      <c r="Y4" s="156"/>
      <c r="Z4" s="156"/>
      <c r="AA4" s="156"/>
      <c r="AB4" s="156"/>
      <c r="AC4" s="156"/>
      <c r="AD4" s="156"/>
      <c r="AE4" s="156"/>
      <c r="AF4" s="156"/>
      <c r="AG4" s="156"/>
      <c r="AH4" s="156"/>
      <c r="AI4" s="156"/>
      <c r="AJ4" s="156"/>
      <c r="AK4" s="156"/>
      <c r="AL4" s="156"/>
      <c r="AM4" s="156"/>
    </row>
    <row r="5" spans="1:39" ht="16.5" customHeight="1" x14ac:dyDescent="0.35">
      <c r="A5" s="402" t="s">
        <v>199</v>
      </c>
      <c r="B5" s="402"/>
      <c r="C5" s="77">
        <v>0.5</v>
      </c>
      <c r="D5" s="320">
        <v>6.666666666666667</v>
      </c>
      <c r="E5" s="320">
        <v>6.666666666666667</v>
      </c>
      <c r="F5" s="320">
        <v>6.666666666666667</v>
      </c>
      <c r="G5" s="320">
        <v>6.666666666666667</v>
      </c>
      <c r="H5" s="320">
        <v>6.666666666666667</v>
      </c>
      <c r="I5" s="320">
        <v>6.666666666666667</v>
      </c>
      <c r="J5" s="320">
        <v>6.666666666666667</v>
      </c>
      <c r="K5" s="320">
        <v>6.666666666666667</v>
      </c>
      <c r="L5" s="320">
        <v>6.666666666666667</v>
      </c>
      <c r="M5" s="320">
        <v>6.666666666666667</v>
      </c>
      <c r="N5" s="320">
        <v>6.666666666666667</v>
      </c>
      <c r="O5" s="320">
        <v>6.666666666666667</v>
      </c>
      <c r="P5" s="320">
        <v>6.666666666666667</v>
      </c>
      <c r="Q5" s="320">
        <v>6.666666666666667</v>
      </c>
      <c r="R5" s="320">
        <v>6.666666666666667</v>
      </c>
      <c r="S5" s="99">
        <f>SUM(D5:R5)</f>
        <v>100.00000000000001</v>
      </c>
      <c r="U5" s="402" t="s">
        <v>199</v>
      </c>
      <c r="V5" s="402"/>
      <c r="W5" s="77">
        <v>0.5</v>
      </c>
      <c r="X5" s="320">
        <v>6.666666666666667</v>
      </c>
      <c r="Y5" s="320">
        <v>6.666666666666667</v>
      </c>
      <c r="Z5" s="320">
        <v>6.666666666666667</v>
      </c>
      <c r="AA5" s="320">
        <v>6.666666666666667</v>
      </c>
      <c r="AB5" s="320">
        <v>6.666666666666667</v>
      </c>
      <c r="AC5" s="320">
        <v>6.666666666666667</v>
      </c>
      <c r="AD5" s="320">
        <v>6.666666666666667</v>
      </c>
      <c r="AE5" s="320">
        <v>6.666666666666667</v>
      </c>
      <c r="AF5" s="320">
        <v>6.666666666666667</v>
      </c>
      <c r="AG5" s="320">
        <v>6.666666666666667</v>
      </c>
      <c r="AH5" s="320">
        <v>6.666666666666667</v>
      </c>
      <c r="AI5" s="320">
        <v>6.666666666666667</v>
      </c>
      <c r="AJ5" s="320">
        <v>6.666666666666667</v>
      </c>
      <c r="AK5" s="320">
        <v>6.666666666666667</v>
      </c>
      <c r="AL5" s="320">
        <v>6.666666666666667</v>
      </c>
      <c r="AM5" s="99">
        <f>SUM(X5:AL5)</f>
        <v>100.00000000000001</v>
      </c>
    </row>
    <row r="6" spans="1:39" ht="16.5" customHeight="1" x14ac:dyDescent="0.35">
      <c r="A6" s="402" t="s">
        <v>449</v>
      </c>
      <c r="B6" s="402"/>
      <c r="C6" s="77">
        <v>0.5</v>
      </c>
      <c r="D6" s="321">
        <f>D7+D8</f>
        <v>61792</v>
      </c>
      <c r="E6" s="321">
        <f t="shared" ref="E6:R6" si="0">E7+E8</f>
        <v>64257</v>
      </c>
      <c r="F6" s="321">
        <f t="shared" si="0"/>
        <v>46939</v>
      </c>
      <c r="G6" s="321">
        <f t="shared" si="0"/>
        <v>41026</v>
      </c>
      <c r="H6" s="321">
        <f t="shared" si="0"/>
        <v>60252</v>
      </c>
      <c r="I6" s="321">
        <f t="shared" si="0"/>
        <v>35187</v>
      </c>
      <c r="J6" s="321">
        <f t="shared" si="0"/>
        <v>52182</v>
      </c>
      <c r="K6" s="321">
        <f t="shared" si="0"/>
        <v>54570</v>
      </c>
      <c r="L6" s="321">
        <f t="shared" si="0"/>
        <v>36329</v>
      </c>
      <c r="M6" s="321">
        <f t="shared" si="0"/>
        <v>27769</v>
      </c>
      <c r="N6" s="321">
        <f t="shared" si="0"/>
        <v>33728</v>
      </c>
      <c r="O6" s="321">
        <f t="shared" si="0"/>
        <v>49747</v>
      </c>
      <c r="P6" s="321">
        <f t="shared" si="0"/>
        <v>51424</v>
      </c>
      <c r="Q6" s="321">
        <f t="shared" si="0"/>
        <v>53231</v>
      </c>
      <c r="R6" s="321">
        <f t="shared" si="0"/>
        <v>39174</v>
      </c>
      <c r="S6" s="101">
        <f t="shared" ref="S6:S8" si="1">SUM(D6:R6)</f>
        <v>707607</v>
      </c>
      <c r="U6" s="402" t="s">
        <v>449</v>
      </c>
      <c r="V6" s="402"/>
      <c r="W6" s="77">
        <v>0.5</v>
      </c>
      <c r="X6" s="321">
        <f t="shared" ref="X6:AL6" si="2">X7+X8</f>
        <v>63721</v>
      </c>
      <c r="Y6" s="321">
        <f t="shared" si="2"/>
        <v>65532</v>
      </c>
      <c r="Z6" s="321">
        <f t="shared" si="2"/>
        <v>47627</v>
      </c>
      <c r="AA6" s="321">
        <f t="shared" si="2"/>
        <v>41571</v>
      </c>
      <c r="AB6" s="321">
        <f t="shared" si="2"/>
        <v>60727</v>
      </c>
      <c r="AC6" s="321">
        <f t="shared" si="2"/>
        <v>35440</v>
      </c>
      <c r="AD6" s="321">
        <f t="shared" si="2"/>
        <v>52590</v>
      </c>
      <c r="AE6" s="321">
        <f t="shared" si="2"/>
        <v>55056</v>
      </c>
      <c r="AF6" s="321">
        <f t="shared" si="2"/>
        <v>36450</v>
      </c>
      <c r="AG6" s="321">
        <f t="shared" si="2"/>
        <v>28080</v>
      </c>
      <c r="AH6" s="321">
        <f t="shared" si="2"/>
        <v>34111</v>
      </c>
      <c r="AI6" s="321">
        <f t="shared" si="2"/>
        <v>50358</v>
      </c>
      <c r="AJ6" s="321">
        <f t="shared" si="2"/>
        <v>51895</v>
      </c>
      <c r="AK6" s="321">
        <f t="shared" si="2"/>
        <v>54027</v>
      </c>
      <c r="AL6" s="321">
        <f t="shared" si="2"/>
        <v>39124</v>
      </c>
      <c r="AM6" s="101">
        <f t="shared" ref="AM6:AM8" si="3">SUM(X6:AL6)</f>
        <v>716309</v>
      </c>
    </row>
    <row r="7" spans="1:39" ht="16.5" customHeight="1" x14ac:dyDescent="0.35">
      <c r="A7" s="402" t="s">
        <v>451</v>
      </c>
      <c r="B7" s="402"/>
      <c r="C7" s="102" t="s">
        <v>202</v>
      </c>
      <c r="D7" s="321">
        <v>61756</v>
      </c>
      <c r="E7" s="321">
        <v>64270</v>
      </c>
      <c r="F7" s="321">
        <v>46984</v>
      </c>
      <c r="G7" s="321">
        <v>41113</v>
      </c>
      <c r="H7" s="321">
        <v>60163</v>
      </c>
      <c r="I7" s="321">
        <v>35198</v>
      </c>
      <c r="J7" s="321">
        <v>52183</v>
      </c>
      <c r="K7" s="321">
        <v>54553</v>
      </c>
      <c r="L7" s="321">
        <v>36335</v>
      </c>
      <c r="M7" s="321">
        <v>27778</v>
      </c>
      <c r="N7" s="321">
        <v>33755</v>
      </c>
      <c r="O7" s="321">
        <v>49766</v>
      </c>
      <c r="P7" s="321">
        <v>51365</v>
      </c>
      <c r="Q7" s="321">
        <v>53151</v>
      </c>
      <c r="R7" s="321">
        <v>39178</v>
      </c>
      <c r="S7" s="103">
        <f t="shared" si="1"/>
        <v>707548</v>
      </c>
      <c r="U7" s="402" t="s">
        <v>452</v>
      </c>
      <c r="V7" s="402"/>
      <c r="W7" s="102" t="s">
        <v>202</v>
      </c>
      <c r="X7" s="321">
        <v>63712</v>
      </c>
      <c r="Y7" s="321">
        <v>65577</v>
      </c>
      <c r="Z7" s="321">
        <v>47660</v>
      </c>
      <c r="AA7" s="321">
        <v>41623</v>
      </c>
      <c r="AB7" s="321">
        <v>60646</v>
      </c>
      <c r="AC7" s="321">
        <v>35425</v>
      </c>
      <c r="AD7" s="321">
        <v>52580</v>
      </c>
      <c r="AE7" s="321">
        <v>55067</v>
      </c>
      <c r="AF7" s="321">
        <v>36460</v>
      </c>
      <c r="AG7" s="321">
        <v>28070</v>
      </c>
      <c r="AH7" s="321">
        <v>34158</v>
      </c>
      <c r="AI7" s="321">
        <v>50385</v>
      </c>
      <c r="AJ7" s="321">
        <v>51811</v>
      </c>
      <c r="AK7" s="321">
        <v>53969</v>
      </c>
      <c r="AL7" s="321">
        <v>39118</v>
      </c>
      <c r="AM7" s="103">
        <v>1449</v>
      </c>
    </row>
    <row r="8" spans="1:39" ht="16.5" customHeight="1" x14ac:dyDescent="0.35">
      <c r="A8" s="402" t="s">
        <v>453</v>
      </c>
      <c r="B8" s="402"/>
      <c r="C8" s="102" t="s">
        <v>202</v>
      </c>
      <c r="D8" s="322">
        <v>36</v>
      </c>
      <c r="E8" s="322">
        <v>-13</v>
      </c>
      <c r="F8" s="322">
        <v>-45</v>
      </c>
      <c r="G8" s="322">
        <v>-87</v>
      </c>
      <c r="H8" s="322">
        <v>89</v>
      </c>
      <c r="I8" s="322">
        <v>-11</v>
      </c>
      <c r="J8" s="322">
        <v>-1</v>
      </c>
      <c r="K8" s="322">
        <v>17</v>
      </c>
      <c r="L8" s="322">
        <v>-6</v>
      </c>
      <c r="M8" s="322">
        <v>-9</v>
      </c>
      <c r="N8" s="322">
        <v>-27</v>
      </c>
      <c r="O8" s="322">
        <v>-19</v>
      </c>
      <c r="P8" s="322">
        <v>59</v>
      </c>
      <c r="Q8" s="322">
        <v>80</v>
      </c>
      <c r="R8" s="322">
        <v>-4</v>
      </c>
      <c r="S8" s="250">
        <f t="shared" si="1"/>
        <v>59</v>
      </c>
      <c r="U8" s="402" t="s">
        <v>454</v>
      </c>
      <c r="V8" s="402"/>
      <c r="W8" s="102" t="s">
        <v>202</v>
      </c>
      <c r="X8" s="322">
        <v>9</v>
      </c>
      <c r="Y8" s="322">
        <v>-45</v>
      </c>
      <c r="Z8" s="322">
        <v>-33</v>
      </c>
      <c r="AA8" s="322">
        <v>-52</v>
      </c>
      <c r="AB8" s="322">
        <v>81</v>
      </c>
      <c r="AC8" s="322">
        <v>15</v>
      </c>
      <c r="AD8" s="322">
        <v>10</v>
      </c>
      <c r="AE8" s="322">
        <v>-11</v>
      </c>
      <c r="AF8" s="322">
        <v>-10</v>
      </c>
      <c r="AG8" s="322">
        <v>10</v>
      </c>
      <c r="AH8" s="322">
        <v>-47</v>
      </c>
      <c r="AI8" s="322">
        <v>-27</v>
      </c>
      <c r="AJ8" s="322">
        <v>84</v>
      </c>
      <c r="AK8" s="322">
        <v>58</v>
      </c>
      <c r="AL8" s="322">
        <v>6</v>
      </c>
      <c r="AM8" s="250">
        <f t="shared" si="3"/>
        <v>48</v>
      </c>
    </row>
    <row r="9" spans="1:39" ht="16.5" customHeight="1" thickBot="1" x14ac:dyDescent="0.4">
      <c r="A9" s="421" t="s">
        <v>201</v>
      </c>
      <c r="B9" s="421"/>
      <c r="C9" s="220" t="s">
        <v>202</v>
      </c>
      <c r="D9" s="205">
        <f>(D5/$S$5*$C$5+D6/$S$6*$C$6)*100</f>
        <v>7.6995987885931036</v>
      </c>
      <c r="E9" s="205">
        <f t="shared" ref="E9:R9" si="4">(E5/$S$5*$C$5+E6/$S$6*$C$6)*100</f>
        <v>7.8737773933836159</v>
      </c>
      <c r="F9" s="205">
        <f t="shared" si="4"/>
        <v>6.650075536279318</v>
      </c>
      <c r="G9" s="205">
        <f t="shared" si="4"/>
        <v>6.2322588668568848</v>
      </c>
      <c r="H9" s="205">
        <f t="shared" si="4"/>
        <v>7.5907813235312815</v>
      </c>
      <c r="I9" s="205">
        <f t="shared" si="4"/>
        <v>5.819671088612747</v>
      </c>
      <c r="J9" s="205">
        <f t="shared" si="4"/>
        <v>7.0205495423307003</v>
      </c>
      <c r="K9" s="205">
        <f t="shared" si="4"/>
        <v>7.1892872738681222</v>
      </c>
      <c r="L9" s="205">
        <f t="shared" si="4"/>
        <v>5.9003655984183307</v>
      </c>
      <c r="M9" s="205">
        <f t="shared" si="4"/>
        <v>5.2955100783344422</v>
      </c>
      <c r="N9" s="205">
        <f t="shared" si="4"/>
        <v>5.7165771395704112</v>
      </c>
      <c r="O9" s="205">
        <f t="shared" si="4"/>
        <v>6.8484907582881451</v>
      </c>
      <c r="P9" s="205">
        <f t="shared" si="4"/>
        <v>6.9669887380989728</v>
      </c>
      <c r="Q9" s="205">
        <f t="shared" si="4"/>
        <v>7.0946726078176159</v>
      </c>
      <c r="R9" s="205">
        <f t="shared" si="4"/>
        <v>6.101395266016306</v>
      </c>
      <c r="S9" s="205">
        <f>SUM(D9:R9)</f>
        <v>100</v>
      </c>
      <c r="U9" s="421" t="s">
        <v>201</v>
      </c>
      <c r="V9" s="421"/>
      <c r="W9" s="220" t="s">
        <v>202</v>
      </c>
      <c r="X9" s="205">
        <f>(X5/$AM$5*$W$5+X6/$AM$6*$W$6)*100</f>
        <v>7.7812042940500064</v>
      </c>
      <c r="Y9" s="205">
        <f t="shared" ref="Y9:AL9" si="5">(Y5/$AM$5*$W$5+Y6/$AM$6*$W$6)*100</f>
        <v>7.9076162196296096</v>
      </c>
      <c r="Z9" s="205">
        <f t="shared" si="5"/>
        <v>6.6578064308373435</v>
      </c>
      <c r="AA9" s="205">
        <f t="shared" si="5"/>
        <v>6.2350838348627011</v>
      </c>
      <c r="AB9" s="205">
        <f t="shared" si="5"/>
        <v>7.5722162735169682</v>
      </c>
      <c r="AC9" s="205">
        <f t="shared" si="5"/>
        <v>5.807126068033023</v>
      </c>
      <c r="AD9" s="205">
        <f t="shared" si="5"/>
        <v>7.0042351368845939</v>
      </c>
      <c r="AE9" s="205">
        <f t="shared" si="5"/>
        <v>7.1763675545981789</v>
      </c>
      <c r="AF9" s="205">
        <f t="shared" si="5"/>
        <v>5.8776263688808417</v>
      </c>
      <c r="AG9" s="205">
        <f t="shared" si="5"/>
        <v>5.2933813014588207</v>
      </c>
      <c r="AH9" s="205">
        <f t="shared" si="5"/>
        <v>5.7143588404817844</v>
      </c>
      <c r="AI9" s="205">
        <f t="shared" si="5"/>
        <v>6.8484364522387207</v>
      </c>
      <c r="AJ9" s="205">
        <f t="shared" si="5"/>
        <v>6.9557225536279272</v>
      </c>
      <c r="AK9" s="205">
        <f t="shared" si="5"/>
        <v>7.1045410104670843</v>
      </c>
      <c r="AL9" s="205">
        <f t="shared" si="5"/>
        <v>6.0642776604323929</v>
      </c>
      <c r="AM9" s="205">
        <f>SUM(X9:AL9)</f>
        <v>99.999999999999986</v>
      </c>
    </row>
    <row r="10" spans="1:39" ht="16.5" customHeight="1" thickBot="1" x14ac:dyDescent="0.4">
      <c r="A10" s="356"/>
      <c r="B10" s="356"/>
      <c r="C10" s="17"/>
      <c r="D10" s="17"/>
      <c r="E10" s="17"/>
      <c r="F10" s="17"/>
      <c r="G10" s="17"/>
      <c r="H10" s="17"/>
      <c r="I10" s="17"/>
      <c r="J10" s="17"/>
      <c r="K10" s="17"/>
      <c r="L10" s="17"/>
      <c r="M10" s="17"/>
      <c r="N10" s="17"/>
      <c r="O10" s="17"/>
      <c r="P10" s="17"/>
      <c r="Q10" s="17"/>
      <c r="R10" s="17"/>
      <c r="S10" s="17"/>
      <c r="U10" s="356"/>
      <c r="V10" s="356"/>
      <c r="W10" s="17"/>
      <c r="X10" s="17"/>
      <c r="Y10" s="17"/>
      <c r="Z10" s="17"/>
      <c r="AA10" s="17"/>
      <c r="AB10" s="17"/>
      <c r="AC10" s="17"/>
      <c r="AD10" s="17"/>
      <c r="AE10" s="17"/>
      <c r="AF10" s="17"/>
      <c r="AG10" s="17"/>
      <c r="AH10" s="17"/>
      <c r="AI10" s="17"/>
      <c r="AJ10" s="17"/>
      <c r="AK10" s="17"/>
      <c r="AL10" s="17"/>
      <c r="AM10" s="17"/>
    </row>
    <row r="11" spans="1:39" ht="16.5" customHeight="1" x14ac:dyDescent="0.35">
      <c r="A11" s="366" t="str">
        <f>'Tabell 3.1 DOK32024'!A9</f>
        <v xml:space="preserve">FO2A Barnehage - kommunale </v>
      </c>
      <c r="B11" s="366"/>
      <c r="C11" s="196"/>
      <c r="D11" s="196"/>
      <c r="E11" s="196"/>
      <c r="F11" s="196"/>
      <c r="G11" s="196"/>
      <c r="H11" s="196"/>
      <c r="I11" s="196"/>
      <c r="J11" s="196"/>
      <c r="K11" s="196"/>
      <c r="L11" s="196"/>
      <c r="M11" s="196"/>
      <c r="N11" s="196"/>
      <c r="O11" s="196"/>
      <c r="P11" s="196"/>
      <c r="Q11" s="196"/>
      <c r="R11" s="196"/>
      <c r="S11" s="196"/>
      <c r="U11" s="366" t="str">
        <f>'Tabell 3.1 DOK32024'!A9</f>
        <v xml:space="preserve">FO2A Barnehage - kommunale </v>
      </c>
      <c r="V11" s="366"/>
      <c r="W11" s="196"/>
      <c r="X11" s="196"/>
      <c r="Y11" s="196"/>
      <c r="Z11" s="196"/>
      <c r="AA11" s="196"/>
      <c r="AB11" s="196"/>
      <c r="AC11" s="196"/>
      <c r="AD11" s="196"/>
      <c r="AE11" s="196"/>
      <c r="AF11" s="196"/>
      <c r="AG11" s="196"/>
      <c r="AH11" s="196"/>
      <c r="AI11" s="196"/>
      <c r="AJ11" s="196"/>
      <c r="AK11" s="196"/>
      <c r="AL11" s="196"/>
      <c r="AM11" s="196"/>
    </row>
    <row r="12" spans="1:39" ht="16.5" customHeight="1" x14ac:dyDescent="0.35">
      <c r="A12" s="402" t="s">
        <v>455</v>
      </c>
      <c r="B12" s="402"/>
      <c r="C12" s="81">
        <f>S12/(S12+S13)</f>
        <v>0.5747772242016006</v>
      </c>
      <c r="D12" s="105">
        <f>'Tabell 4.5-4.7 DOK32024'!D54</f>
        <v>1782.34</v>
      </c>
      <c r="E12" s="105">
        <f>'Tabell 4.5-4.7 DOK32024'!E54</f>
        <v>1851.36</v>
      </c>
      <c r="F12" s="105">
        <f>'Tabell 4.5-4.7 DOK32024'!F54</f>
        <v>1437.2399999999998</v>
      </c>
      <c r="G12" s="105">
        <f>'Tabell 4.5-4.7 DOK32024'!G54</f>
        <v>702.37999999999988</v>
      </c>
      <c r="H12" s="105">
        <f>'Tabell 4.5-4.7 DOK32024'!H54</f>
        <v>838.38999999999987</v>
      </c>
      <c r="I12" s="105">
        <f>'Tabell 4.5-4.7 DOK32024'!I54</f>
        <v>976.43</v>
      </c>
      <c r="J12" s="105">
        <f>'Tabell 4.5-4.7 DOK32024'!J54</f>
        <v>956.12999999999988</v>
      </c>
      <c r="K12" s="105">
        <f>'Tabell 4.5-4.7 DOK32024'!K54</f>
        <v>1019.06</v>
      </c>
      <c r="L12" s="105">
        <f>'Tabell 4.5-4.7 DOK32024'!L54</f>
        <v>921.61999999999989</v>
      </c>
      <c r="M12" s="105">
        <f>'Tabell 4.5-4.7 DOK32024'!M54</f>
        <v>726.7399999999999</v>
      </c>
      <c r="N12" s="105">
        <f>'Tabell 4.5-4.7 DOK32024'!N54</f>
        <v>728.77</v>
      </c>
      <c r="O12" s="105">
        <f>'Tabell 4.5-4.7 DOK32024'!O54</f>
        <v>984.55</v>
      </c>
      <c r="P12" s="105">
        <f>'Tabell 4.5-4.7 DOK32024'!P54</f>
        <v>1483.9299999999998</v>
      </c>
      <c r="Q12" s="105">
        <f>'Tabell 4.5-4.7 DOK32024'!Q54</f>
        <v>1307.32</v>
      </c>
      <c r="R12" s="105">
        <f>'Tabell 4.5-4.7 DOK32024'!R54</f>
        <v>795.75999999999988</v>
      </c>
      <c r="S12" s="105">
        <f>SUM(D12:R12)</f>
        <v>16512.019999999997</v>
      </c>
      <c r="T12" s="29"/>
      <c r="U12" s="402" t="s">
        <v>455</v>
      </c>
      <c r="V12" s="402"/>
      <c r="W12" s="81">
        <f>AM12/(AM12+AM13)</f>
        <v>0.56300325187345646</v>
      </c>
      <c r="X12" s="105">
        <f>'Tabell 4.5-4.7'!D54</f>
        <v>1719.81</v>
      </c>
      <c r="Y12" s="105">
        <f>'Tabell 4.5-4.7'!E54</f>
        <v>1717.84</v>
      </c>
      <c r="Z12" s="105">
        <f>'Tabell 4.5-4.7'!F54</f>
        <v>1386.8799999999999</v>
      </c>
      <c r="AA12" s="105">
        <f>'Tabell 4.5-4.7'!G54</f>
        <v>695.41</v>
      </c>
      <c r="AB12" s="105">
        <f>'Tabell 4.5-4.7'!H54</f>
        <v>770.27</v>
      </c>
      <c r="AC12" s="105">
        <f>'Tabell 4.5-4.7'!I54</f>
        <v>908.17</v>
      </c>
      <c r="AD12" s="105">
        <f>'Tabell 4.5-4.7'!J54</f>
        <v>937.72</v>
      </c>
      <c r="AE12" s="105">
        <f>'Tabell 4.5-4.7'!K54</f>
        <v>961.36</v>
      </c>
      <c r="AF12" s="105">
        <f>'Tabell 4.5-4.7'!L54</f>
        <v>921.96</v>
      </c>
      <c r="AG12" s="105">
        <f>'Tabell 4.5-4.7'!M54</f>
        <v>713.14</v>
      </c>
      <c r="AH12" s="105">
        <f>'Tabell 4.5-4.7'!N54</f>
        <v>722.99</v>
      </c>
      <c r="AI12" s="105">
        <f>'Tabell 4.5-4.7'!O54</f>
        <v>914.08</v>
      </c>
      <c r="AJ12" s="105">
        <f>'Tabell 4.5-4.7'!P54</f>
        <v>1404.61</v>
      </c>
      <c r="AK12" s="105">
        <f>'Tabell 4.5-4.7'!Q54</f>
        <v>1272.6199999999999</v>
      </c>
      <c r="AL12" s="105">
        <f>'Tabell 4.5-4.7'!R54</f>
        <v>754.51</v>
      </c>
      <c r="AM12" s="105">
        <f>SUM(X12:AL12)</f>
        <v>15801.369999999997</v>
      </c>
    </row>
    <row r="13" spans="1:39" ht="16.5" customHeight="1" x14ac:dyDescent="0.35">
      <c r="A13" s="402" t="s">
        <v>456</v>
      </c>
      <c r="B13" s="402"/>
      <c r="C13" s="81">
        <f>1-C12</f>
        <v>0.4252227757983994</v>
      </c>
      <c r="D13" s="105">
        <f>'Tabell 4.5-4.7 DOK32024'!D55</f>
        <v>940</v>
      </c>
      <c r="E13" s="105">
        <f>'Tabell 4.5-4.7 DOK32024'!E55</f>
        <v>1022</v>
      </c>
      <c r="F13" s="105">
        <f>'Tabell 4.5-4.7 DOK32024'!F55</f>
        <v>697</v>
      </c>
      <c r="G13" s="105">
        <f>'Tabell 4.5-4.7 DOK32024'!G55</f>
        <v>404</v>
      </c>
      <c r="H13" s="105">
        <f>'Tabell 4.5-4.7 DOK32024'!H55</f>
        <v>455</v>
      </c>
      <c r="I13" s="105">
        <f>'Tabell 4.5-4.7 DOK32024'!I55</f>
        <v>680</v>
      </c>
      <c r="J13" s="105">
        <f>'Tabell 4.5-4.7 DOK32024'!J55</f>
        <v>690</v>
      </c>
      <c r="K13" s="105">
        <f>'Tabell 4.5-4.7 DOK32024'!K55</f>
        <v>852</v>
      </c>
      <c r="L13" s="105">
        <f>'Tabell 4.5-4.7 DOK32024'!L55</f>
        <v>776.66666666666663</v>
      </c>
      <c r="M13" s="105">
        <f>'Tabell 4.5-4.7 DOK32024'!M55</f>
        <v>742</v>
      </c>
      <c r="N13" s="105">
        <f>'Tabell 4.5-4.7 DOK32024'!N55</f>
        <v>898</v>
      </c>
      <c r="O13" s="105">
        <f>'Tabell 4.5-4.7 DOK32024'!O55</f>
        <v>947</v>
      </c>
      <c r="P13" s="105">
        <f>'Tabell 4.5-4.7 DOK32024'!P55</f>
        <v>1211</v>
      </c>
      <c r="Q13" s="105">
        <f>'Tabell 4.5-4.7 DOK32024'!Q55</f>
        <v>1096</v>
      </c>
      <c r="R13" s="105">
        <f>'Tabell 4.5-4.7 DOK32024'!R55</f>
        <v>805</v>
      </c>
      <c r="S13" s="105">
        <f>SUM(D13:R13)</f>
        <v>12215.666666666668</v>
      </c>
      <c r="T13" s="29"/>
      <c r="U13" s="402" t="s">
        <v>456</v>
      </c>
      <c r="V13" s="402"/>
      <c r="W13" s="81">
        <f>1-W12</f>
        <v>0.43699674812654354</v>
      </c>
      <c r="X13" s="105">
        <f>'Tabell 4.5-4.7'!D55</f>
        <v>951.82222222222219</v>
      </c>
      <c r="Y13" s="105">
        <f>'Tabell 4.5-4.7'!E55</f>
        <v>1044</v>
      </c>
      <c r="Z13" s="105">
        <f>'Tabell 4.5-4.7'!F55</f>
        <v>688</v>
      </c>
      <c r="AA13" s="105">
        <f>'Tabell 4.5-4.7'!G55</f>
        <v>418</v>
      </c>
      <c r="AB13" s="105">
        <f>'Tabell 4.5-4.7'!H55</f>
        <v>427</v>
      </c>
      <c r="AC13" s="105">
        <f>'Tabell 4.5-4.7'!I55</f>
        <v>688</v>
      </c>
      <c r="AD13" s="105">
        <f>'Tabell 4.5-4.7'!J55</f>
        <v>676</v>
      </c>
      <c r="AE13" s="105">
        <f>'Tabell 4.5-4.7'!K55</f>
        <v>894</v>
      </c>
      <c r="AF13" s="105">
        <f>'Tabell 4.5-4.7'!L55</f>
        <v>772.02222222222224</v>
      </c>
      <c r="AG13" s="105">
        <f>'Tabell 4.5-4.7'!M55</f>
        <v>747</v>
      </c>
      <c r="AH13" s="105">
        <f>'Tabell 4.5-4.7'!N55</f>
        <v>931</v>
      </c>
      <c r="AI13" s="105">
        <f>'Tabell 4.5-4.7'!O55</f>
        <v>929</v>
      </c>
      <c r="AJ13" s="105">
        <f>'Tabell 4.5-4.7'!P55</f>
        <v>1208</v>
      </c>
      <c r="AK13" s="105">
        <f>'Tabell 4.5-4.7'!Q55</f>
        <v>1117</v>
      </c>
      <c r="AL13" s="105">
        <f>'Tabell 4.5-4.7'!R55</f>
        <v>774</v>
      </c>
      <c r="AM13" s="105">
        <f>SUM(X13:AL13)</f>
        <v>12264.844444444443</v>
      </c>
    </row>
    <row r="14" spans="1:39" ht="16.5" customHeight="1" x14ac:dyDescent="0.35">
      <c r="A14" s="414" t="str">
        <f>'Tabell 3.1 DOK32024'!A12</f>
        <v>Kriterienøkkel FO2A  - kommunale barnehager</v>
      </c>
      <c r="B14" s="414"/>
      <c r="C14" s="221" t="s">
        <v>202</v>
      </c>
      <c r="D14" s="222">
        <f>(D12/$S$12*$C$12+D13/$S$13*$C$13)*100</f>
        <v>9.476363452400042</v>
      </c>
      <c r="E14" s="222">
        <f t="shared" ref="E14:R14" si="6">(E12/$S$12*$C$12+E13/$S$13*$C$13)*100</f>
        <v>10.002058409158368</v>
      </c>
      <c r="F14" s="222">
        <f t="shared" si="6"/>
        <v>7.4292094061176286</v>
      </c>
      <c r="G14" s="222">
        <f t="shared" si="6"/>
        <v>3.851267290810978</v>
      </c>
      <c r="H14" s="222">
        <f t="shared" si="6"/>
        <v>4.5022420879462857</v>
      </c>
      <c r="I14" s="222">
        <f t="shared" si="6"/>
        <v>5.7659707139662952</v>
      </c>
      <c r="J14" s="222">
        <f t="shared" si="6"/>
        <v>5.7301168002157263</v>
      </c>
      <c r="K14" s="222">
        <f t="shared" si="6"/>
        <v>6.5130896953531252</v>
      </c>
      <c r="L14" s="222">
        <f t="shared" si="6"/>
        <v>5.9116722010102682</v>
      </c>
      <c r="M14" s="222">
        <f t="shared" si="6"/>
        <v>5.1126288623309497</v>
      </c>
      <c r="N14" s="222">
        <f t="shared" si="6"/>
        <v>5.6627253662146604</v>
      </c>
      <c r="O14" s="222">
        <f t="shared" si="6"/>
        <v>6.7236531169814597</v>
      </c>
      <c r="P14" s="222">
        <f t="shared" si="6"/>
        <v>9.3809502702735301</v>
      </c>
      <c r="Q14" s="222">
        <f t="shared" si="6"/>
        <v>8.3658667956324617</v>
      </c>
      <c r="R14" s="222">
        <f t="shared" si="6"/>
        <v>5.572185531588226</v>
      </c>
      <c r="S14" s="222">
        <f>SUM(D14:R14)</f>
        <v>100.00000000000001</v>
      </c>
      <c r="T14" s="29"/>
      <c r="U14" s="414" t="str">
        <f>'Tabell 3.1 DOK32024'!A12</f>
        <v>Kriterienøkkel FO2A  - kommunale barnehager</v>
      </c>
      <c r="V14" s="414"/>
      <c r="W14" s="221" t="s">
        <v>202</v>
      </c>
      <c r="X14" s="222">
        <f t="shared" ref="X14:AL14" si="7">(X12/$AM$12*$W$12+X13/$AM$13*$W$13)*100</f>
        <v>9.5190330263832852</v>
      </c>
      <c r="Y14" s="222">
        <f t="shared" si="7"/>
        <v>9.8404435890950417</v>
      </c>
      <c r="Z14" s="222">
        <f t="shared" si="7"/>
        <v>7.3928032015401044</v>
      </c>
      <c r="AA14" s="222">
        <f t="shared" si="7"/>
        <v>3.9670829217240353</v>
      </c>
      <c r="AB14" s="222">
        <f t="shared" si="7"/>
        <v>4.2658763345870225</v>
      </c>
      <c r="AC14" s="222">
        <f t="shared" si="7"/>
        <v>5.687158142255103</v>
      </c>
      <c r="AD14" s="222">
        <f t="shared" si="7"/>
        <v>5.7496888409880569</v>
      </c>
      <c r="AE14" s="222">
        <f t="shared" si="7"/>
        <v>6.6106528319755595</v>
      </c>
      <c r="AF14" s="222">
        <f t="shared" si="7"/>
        <v>6.0356633616384894</v>
      </c>
      <c r="AG14" s="222">
        <f t="shared" si="7"/>
        <v>5.202482874526126</v>
      </c>
      <c r="AH14" s="222">
        <f t="shared" si="7"/>
        <v>5.8931709628100508</v>
      </c>
      <c r="AI14" s="222">
        <f t="shared" si="7"/>
        <v>6.5668991578763771</v>
      </c>
      <c r="AJ14" s="222">
        <f t="shared" si="7"/>
        <v>9.3087366847122208</v>
      </c>
      <c r="AK14" s="222">
        <f t="shared" si="7"/>
        <v>8.5142226955121583</v>
      </c>
      <c r="AL14" s="222">
        <f t="shared" si="7"/>
        <v>5.4460853743763815</v>
      </c>
      <c r="AM14" s="222">
        <f>SUM(X14:AL14)</f>
        <v>100</v>
      </c>
    </row>
    <row r="15" spans="1:39" ht="16.5" customHeight="1" thickBot="1" x14ac:dyDescent="0.4">
      <c r="A15" s="420"/>
      <c r="B15" s="420"/>
      <c r="C15" s="17"/>
      <c r="D15" s="17"/>
      <c r="E15" s="17"/>
      <c r="F15" s="17"/>
      <c r="G15" s="17"/>
      <c r="H15" s="17"/>
      <c r="I15" s="17"/>
      <c r="J15" s="17"/>
      <c r="K15" s="17"/>
      <c r="L15" s="17"/>
      <c r="M15" s="17"/>
      <c r="N15" s="17"/>
      <c r="O15" s="17"/>
      <c r="P15" s="17"/>
      <c r="Q15" s="17"/>
      <c r="R15" s="17"/>
      <c r="S15" s="17"/>
      <c r="U15" s="420"/>
      <c r="V15" s="420"/>
      <c r="W15" s="17"/>
      <c r="X15" s="17"/>
      <c r="Y15" s="17"/>
      <c r="Z15" s="17"/>
      <c r="AA15" s="17"/>
      <c r="AB15" s="17"/>
      <c r="AC15" s="17"/>
      <c r="AD15" s="17"/>
      <c r="AE15" s="17"/>
      <c r="AF15" s="17"/>
      <c r="AG15" s="17"/>
      <c r="AH15" s="17"/>
      <c r="AI15" s="17"/>
      <c r="AJ15" s="17"/>
      <c r="AK15" s="17"/>
      <c r="AL15" s="17"/>
      <c r="AM15" s="17"/>
    </row>
    <row r="16" spans="1:39" ht="16.5" customHeight="1" x14ac:dyDescent="0.35">
      <c r="A16" s="366" t="str">
        <f>'Tabell 3.1 DOK32024'!A14</f>
        <v xml:space="preserve">FO2A Barnehage - ordinære private </v>
      </c>
      <c r="B16" s="366"/>
      <c r="C16" s="194"/>
      <c r="D16" s="194"/>
      <c r="E16" s="194"/>
      <c r="F16" s="194"/>
      <c r="G16" s="194"/>
      <c r="H16" s="194"/>
      <c r="I16" s="194"/>
      <c r="J16" s="194"/>
      <c r="K16" s="194"/>
      <c r="L16" s="194"/>
      <c r="M16" s="194"/>
      <c r="N16" s="194"/>
      <c r="O16" s="194"/>
      <c r="P16" s="194"/>
      <c r="Q16" s="194"/>
      <c r="R16" s="194"/>
      <c r="S16" s="194"/>
      <c r="U16" s="366" t="str">
        <f>'Tabell 3.1 DOK32024'!A14</f>
        <v xml:space="preserve">FO2A Barnehage - ordinære private </v>
      </c>
      <c r="V16" s="366"/>
      <c r="W16" s="194"/>
      <c r="X16" s="194"/>
      <c r="Y16" s="194"/>
      <c r="Z16" s="194"/>
      <c r="AA16" s="194"/>
      <c r="AB16" s="194"/>
      <c r="AC16" s="194"/>
      <c r="AD16" s="194"/>
      <c r="AE16" s="194"/>
      <c r="AF16" s="194"/>
      <c r="AG16" s="194"/>
      <c r="AH16" s="194"/>
      <c r="AI16" s="194"/>
      <c r="AJ16" s="194"/>
      <c r="AK16" s="194"/>
      <c r="AL16" s="194"/>
      <c r="AM16" s="194"/>
    </row>
    <row r="17" spans="1:39" ht="16.5" customHeight="1" x14ac:dyDescent="0.35">
      <c r="A17" s="402" t="s">
        <v>455</v>
      </c>
      <c r="B17" s="402"/>
      <c r="C17" s="81">
        <f>S17/(S17+S18)</f>
        <v>0.57019674789243036</v>
      </c>
      <c r="D17" s="105">
        <f>'Tabell 4.5-4.7 DOK32024'!D58</f>
        <v>933.47519999999986</v>
      </c>
      <c r="E17" s="105">
        <f>'Tabell 4.5-4.7 DOK32024'!E58</f>
        <v>682.07999999999981</v>
      </c>
      <c r="F17" s="105">
        <f>'Tabell 4.5-4.7 DOK32024'!F58</f>
        <v>841.88159999999993</v>
      </c>
      <c r="G17" s="105">
        <f>'Tabell 4.5-4.7 DOK32024'!G58</f>
        <v>1089.3358933333332</v>
      </c>
      <c r="H17" s="105">
        <f>'Tabell 4.5-4.7 DOK32024'!H58</f>
        <v>806.80319999999995</v>
      </c>
      <c r="I17" s="105">
        <f>'Tabell 4.5-4.7 DOK32024'!I58</f>
        <v>629.46239999999989</v>
      </c>
      <c r="J17" s="105">
        <f>'Tabell 4.5-4.7 DOK32024'!J58</f>
        <v>1184.8703999999998</v>
      </c>
      <c r="K17" s="105">
        <f>'Tabell 4.5-4.7 DOK32024'!K58</f>
        <v>1640.8895999999997</v>
      </c>
      <c r="L17" s="105">
        <f>'Tabell 4.5-4.7 DOK32024'!L58</f>
        <v>580.74239999999998</v>
      </c>
      <c r="M17" s="105">
        <f>'Tabell 4.5-4.7 DOK32024'!M58</f>
        <v>79.90079999999999</v>
      </c>
      <c r="N17" s="105">
        <f>'Tabell 4.5-4.7 DOK32024'!N58</f>
        <v>122.77439999999999</v>
      </c>
      <c r="O17" s="105">
        <f>'Tabell 4.5-4.7 DOK32024'!O58</f>
        <v>771.72479999999985</v>
      </c>
      <c r="P17" s="105">
        <f>'Tabell 4.5-4.7 DOK32024'!P58</f>
        <v>489.14879999999994</v>
      </c>
      <c r="Q17" s="105">
        <f>'Tabell 4.5-4.7 DOK32024'!Q58</f>
        <v>763.92959999999982</v>
      </c>
      <c r="R17" s="105">
        <f>'Tabell 4.5-4.7 DOK32024'!R58</f>
        <v>549.56159999999988</v>
      </c>
      <c r="S17" s="105">
        <f>SUM(D17:R17)</f>
        <v>11166.580693333332</v>
      </c>
      <c r="T17" s="29"/>
      <c r="U17" s="402" t="s">
        <v>455</v>
      </c>
      <c r="V17" s="402"/>
      <c r="W17" s="81">
        <f>AM17/(AM17+AM18)</f>
        <v>0.55791363315452813</v>
      </c>
      <c r="X17" s="105">
        <f>'Tabell 4.5-4.7'!D58</f>
        <v>926.68799999999999</v>
      </c>
      <c r="Y17" s="105">
        <f>'Tabell 4.5-4.7'!E58</f>
        <v>671.84879999999998</v>
      </c>
      <c r="Z17" s="105">
        <f>'Tabell 4.5-4.7'!F58</f>
        <v>818.57439999999997</v>
      </c>
      <c r="AA17" s="105">
        <f>'Tabell 4.5-4.7'!G58</f>
        <v>992.75742222222209</v>
      </c>
      <c r="AB17" s="105">
        <f>'Tabell 4.5-4.7'!H58</f>
        <v>743.28100000000006</v>
      </c>
      <c r="AC17" s="105">
        <f>'Tabell 4.5-4.7'!I58</f>
        <v>612.00019999999995</v>
      </c>
      <c r="AD17" s="105">
        <f>'Tabell 4.5-4.7'!J58</f>
        <v>1183.4577999999999</v>
      </c>
      <c r="AE17" s="105">
        <f>'Tabell 4.5-4.7'!K58</f>
        <v>1612.0509999999999</v>
      </c>
      <c r="AF17" s="105">
        <f>'Tabell 4.5-4.7'!L58</f>
        <v>488.44179999999994</v>
      </c>
      <c r="AG17" s="105">
        <f>'Tabell 4.5-4.7'!M58</f>
        <v>75.293399999999991</v>
      </c>
      <c r="AH17" s="105">
        <f>'Tabell 4.5-4.7'!N58</f>
        <v>108.11359999999999</v>
      </c>
      <c r="AI17" s="105">
        <f>'Tabell 4.5-4.7'!O58</f>
        <v>799.26840000000004</v>
      </c>
      <c r="AJ17" s="105">
        <f>'Tabell 4.5-4.7'!P58</f>
        <v>484.58059999999995</v>
      </c>
      <c r="AK17" s="105">
        <f>'Tabell 4.5-4.7'!Q58</f>
        <v>762.58699999999999</v>
      </c>
      <c r="AL17" s="105">
        <f>'Tabell 4.5-4.7'!R58</f>
        <v>534.7761999999999</v>
      </c>
      <c r="AM17" s="105">
        <f>SUM(X17:AL17)</f>
        <v>10813.719622222221</v>
      </c>
    </row>
    <row r="18" spans="1:39" ht="16.5" customHeight="1" x14ac:dyDescent="0.35">
      <c r="A18" s="402" t="s">
        <v>456</v>
      </c>
      <c r="B18" s="402"/>
      <c r="C18" s="81">
        <f>1-C17</f>
        <v>0.42980325210756964</v>
      </c>
      <c r="D18" s="105">
        <f>'Tabell 4.5-4.7 DOK32024'!D59</f>
        <v>650.88</v>
      </c>
      <c r="E18" s="105">
        <f>'Tabell 4.5-4.7 DOK32024'!E59</f>
        <v>500.15999999999997</v>
      </c>
      <c r="F18" s="105">
        <f>'Tabell 4.5-4.7 DOK32024'!F59</f>
        <v>483.84</v>
      </c>
      <c r="G18" s="105">
        <f>'Tabell 4.5-4.7 DOK32024'!G59</f>
        <v>506.75200000000001</v>
      </c>
      <c r="H18" s="105">
        <f>'Tabell 4.5-4.7 DOK32024'!H59</f>
        <v>635.52</v>
      </c>
      <c r="I18" s="105">
        <f>'Tabell 4.5-4.7 DOK32024'!I59</f>
        <v>493.44</v>
      </c>
      <c r="J18" s="105">
        <f>'Tabell 4.5-4.7 DOK32024'!J59</f>
        <v>1124.1599999999999</v>
      </c>
      <c r="K18" s="105">
        <f>'Tabell 4.5-4.7 DOK32024'!K59</f>
        <v>1107.8399999999999</v>
      </c>
      <c r="L18" s="105">
        <f>'Tabell 4.5-4.7 DOK32024'!L59</f>
        <v>437.76</v>
      </c>
      <c r="M18" s="105">
        <f>'Tabell 4.5-4.7 DOK32024'!M59</f>
        <v>72.959999999999994</v>
      </c>
      <c r="N18" s="105">
        <f>'Tabell 4.5-4.7 DOK32024'!N59</f>
        <v>107.52</v>
      </c>
      <c r="O18" s="105">
        <f>'Tabell 4.5-4.7 DOK32024'!O59</f>
        <v>674.88</v>
      </c>
      <c r="P18" s="105">
        <f>'Tabell 4.5-4.7 DOK32024'!P59</f>
        <v>420.47999999999996</v>
      </c>
      <c r="Q18" s="105">
        <f>'Tabell 4.5-4.7 DOK32024'!Q59</f>
        <v>725.76</v>
      </c>
      <c r="R18" s="105">
        <f>'Tabell 4.5-4.7 DOK32024'!R59</f>
        <v>475.2</v>
      </c>
      <c r="S18" s="105">
        <f>SUM(D18:R18)</f>
        <v>8417.1520000000019</v>
      </c>
      <c r="T18" s="29"/>
      <c r="U18" s="402" t="s">
        <v>456</v>
      </c>
      <c r="V18" s="402"/>
      <c r="W18" s="81">
        <f>1-W17</f>
        <v>0.44208636684547187</v>
      </c>
      <c r="X18" s="105">
        <f>'Tabell 4.5-4.7'!D59</f>
        <v>671.3</v>
      </c>
      <c r="Y18" s="105">
        <f>'Tabell 4.5-4.7'!E59</f>
        <v>517.43999999999994</v>
      </c>
      <c r="Z18" s="105">
        <f>'Tabell 4.5-4.7'!F59</f>
        <v>508.62</v>
      </c>
      <c r="AA18" s="105">
        <f>'Tabell 4.5-4.7'!G59</f>
        <v>509.18622222222223</v>
      </c>
      <c r="AB18" s="105">
        <f>'Tabell 4.5-4.7'!H59</f>
        <v>621.31999999999994</v>
      </c>
      <c r="AC18" s="105">
        <f>'Tabell 4.5-4.7'!I59</f>
        <v>518.41999999999996</v>
      </c>
      <c r="AD18" s="105">
        <f>'Tabell 4.5-4.7'!J59</f>
        <v>1125.04</v>
      </c>
      <c r="AE18" s="105">
        <f>'Tabell 4.5-4.7'!K59</f>
        <v>1158.3599999999999</v>
      </c>
      <c r="AF18" s="105">
        <f>'Tabell 4.5-4.7'!L59</f>
        <v>412.58</v>
      </c>
      <c r="AG18" s="105">
        <f>'Tabell 4.5-4.7'!M59</f>
        <v>79.38</v>
      </c>
      <c r="AH18" s="105">
        <f>'Tabell 4.5-4.7'!N59</f>
        <v>119.56</v>
      </c>
      <c r="AI18" s="105">
        <f>'Tabell 4.5-4.7'!O59</f>
        <v>690.9</v>
      </c>
      <c r="AJ18" s="105">
        <f>'Tabell 4.5-4.7'!P59</f>
        <v>423.36</v>
      </c>
      <c r="AK18" s="105">
        <f>'Tabell 4.5-4.7'!Q59</f>
        <v>725.19999999999993</v>
      </c>
      <c r="AL18" s="105">
        <f>'Tabell 4.5-4.7'!R59</f>
        <v>488.03999999999996</v>
      </c>
      <c r="AM18" s="105">
        <f>SUM(X18:AL18)</f>
        <v>8568.7062222222212</v>
      </c>
    </row>
    <row r="19" spans="1:39" ht="16.5" customHeight="1" x14ac:dyDescent="0.35">
      <c r="A19" s="414" t="str">
        <f>'Tabell 3.1 DOK32024'!A17</f>
        <v>Kriterienøkkel FO2A - ordinære private barnehager</v>
      </c>
      <c r="B19" s="414"/>
      <c r="C19" s="221" t="s">
        <v>202</v>
      </c>
      <c r="D19" s="222">
        <f>(D17/$S$17*$C$17+D18/$S$18*$C$18)*100</f>
        <v>8.0901594441152884</v>
      </c>
      <c r="E19" s="222">
        <f t="shared" ref="E19:R19" si="8">(E17/$S$17*$C$17+E18/$S$18*$C$18)*100</f>
        <v>6.0368471042420646</v>
      </c>
      <c r="F19" s="222">
        <f t="shared" si="8"/>
        <v>6.7695041632757791</v>
      </c>
      <c r="G19" s="222">
        <f t="shared" si="8"/>
        <v>8.1500698479032607</v>
      </c>
      <c r="H19" s="222">
        <f t="shared" si="8"/>
        <v>7.3649044468983877</v>
      </c>
      <c r="I19" s="222">
        <f t="shared" si="8"/>
        <v>5.7338527725220469</v>
      </c>
      <c r="J19" s="222">
        <f t="shared" si="8"/>
        <v>11.79055308892179</v>
      </c>
      <c r="K19" s="222">
        <f t="shared" si="8"/>
        <v>14.035779812985899</v>
      </c>
      <c r="L19" s="222">
        <f t="shared" si="8"/>
        <v>5.2007572608806951</v>
      </c>
      <c r="M19" s="222">
        <f t="shared" si="8"/>
        <v>0.78054986959680395</v>
      </c>
      <c r="N19" s="222">
        <f t="shared" si="8"/>
        <v>1.1759474233346561</v>
      </c>
      <c r="O19" s="222">
        <f t="shared" si="8"/>
        <v>7.386767490410298</v>
      </c>
      <c r="P19" s="222">
        <f t="shared" si="8"/>
        <v>4.6448183001887813</v>
      </c>
      <c r="Q19" s="222">
        <f t="shared" si="8"/>
        <v>7.6067704932835296</v>
      </c>
      <c r="R19" s="222">
        <f t="shared" si="8"/>
        <v>5.2327184814407097</v>
      </c>
      <c r="S19" s="222">
        <f>SUM(D19:R19)</f>
        <v>100</v>
      </c>
      <c r="T19" s="29"/>
      <c r="U19" s="414" t="str">
        <f>'Tabell 3.1 DOK32024'!A17</f>
        <v>Kriterienøkkel FO2A - ordinære private barnehager</v>
      </c>
      <c r="V19" s="414"/>
      <c r="W19" s="221" t="s">
        <v>202</v>
      </c>
      <c r="X19" s="222">
        <f t="shared" ref="X19:AL19" si="9">(X17/$AM$17*$W$17+X18/$AM$18*$W$18)*100</f>
        <v>8.2445201277941642</v>
      </c>
      <c r="Y19" s="222">
        <f t="shared" si="9"/>
        <v>6.135913066531268</v>
      </c>
      <c r="Z19" s="222">
        <f t="shared" si="9"/>
        <v>6.8474112097811108</v>
      </c>
      <c r="AA19" s="222">
        <f t="shared" si="9"/>
        <v>7.7489972436806411</v>
      </c>
      <c r="AB19" s="222">
        <f t="shared" si="9"/>
        <v>7.0404035642996341</v>
      </c>
      <c r="AC19" s="222">
        <f t="shared" si="9"/>
        <v>5.8321915382124914</v>
      </c>
      <c r="AD19" s="222">
        <f t="shared" si="9"/>
        <v>11.910262515781437</v>
      </c>
      <c r="AE19" s="222">
        <f t="shared" si="9"/>
        <v>14.293417254549068</v>
      </c>
      <c r="AF19" s="222">
        <f t="shared" si="9"/>
        <v>4.6486534102141732</v>
      </c>
      <c r="AG19" s="222">
        <f t="shared" si="9"/>
        <v>0.79800847036045186</v>
      </c>
      <c r="AH19" s="222">
        <f t="shared" si="9"/>
        <v>1.1746393450810375</v>
      </c>
      <c r="AI19" s="222">
        <f t="shared" si="9"/>
        <v>7.688245072930977</v>
      </c>
      <c r="AJ19" s="222">
        <f t="shared" si="9"/>
        <v>4.6843496644164473</v>
      </c>
      <c r="AK19" s="222">
        <f t="shared" si="9"/>
        <v>7.6759586851531392</v>
      </c>
      <c r="AL19" s="222">
        <f t="shared" si="9"/>
        <v>5.2770288312139648</v>
      </c>
      <c r="AM19" s="222">
        <f>SUM(X19:AL19)</f>
        <v>100.00000000000001</v>
      </c>
    </row>
    <row r="20" spans="1:39" ht="16.5" customHeight="1" x14ac:dyDescent="0.35">
      <c r="A20" s="415"/>
      <c r="B20" s="415"/>
      <c r="C20" s="17"/>
      <c r="D20" s="17"/>
      <c r="E20" s="17"/>
      <c r="F20" s="17"/>
      <c r="G20" s="17"/>
      <c r="H20" s="17"/>
      <c r="I20" s="17"/>
      <c r="J20" s="17"/>
      <c r="K20" s="17"/>
      <c r="L20" s="17"/>
      <c r="M20" s="17"/>
      <c r="N20" s="17"/>
      <c r="O20" s="17"/>
      <c r="P20" s="17"/>
      <c r="Q20" s="17"/>
      <c r="R20" s="17"/>
      <c r="S20" s="17"/>
      <c r="U20" s="415"/>
      <c r="V20" s="415"/>
      <c r="W20" s="17"/>
      <c r="X20" s="17"/>
      <c r="Y20" s="17"/>
      <c r="Z20" s="17"/>
      <c r="AA20" s="17"/>
      <c r="AB20" s="17"/>
      <c r="AC20" s="17"/>
      <c r="AD20" s="17"/>
      <c r="AE20" s="17"/>
      <c r="AF20" s="17"/>
      <c r="AG20" s="17"/>
      <c r="AH20" s="17"/>
      <c r="AI20" s="17"/>
      <c r="AJ20" s="17"/>
      <c r="AK20" s="17"/>
      <c r="AL20" s="17"/>
      <c r="AM20" s="17"/>
    </row>
    <row r="21" spans="1:39" ht="16.5" customHeight="1" x14ac:dyDescent="0.35">
      <c r="A21" s="416" t="str">
        <f>'Tabell 3.1 DOK32024'!A19</f>
        <v>Kriterienøkkel FO2A - kommunale barnehager</v>
      </c>
      <c r="B21" s="416"/>
      <c r="C21" s="81">
        <f>SUM(S12:S13)/(SUM(S12:S13)+SUM(S17:S18))</f>
        <v>0.59463553435675054</v>
      </c>
      <c r="D21" s="81">
        <f>D14</f>
        <v>9.476363452400042</v>
      </c>
      <c r="E21" s="81">
        <f>E14</f>
        <v>10.002058409158368</v>
      </c>
      <c r="F21" s="81">
        <f t="shared" ref="F21:S21" si="10">F14</f>
        <v>7.4292094061176286</v>
      </c>
      <c r="G21" s="81">
        <f t="shared" si="10"/>
        <v>3.851267290810978</v>
      </c>
      <c r="H21" s="81">
        <f t="shared" si="10"/>
        <v>4.5022420879462857</v>
      </c>
      <c r="I21" s="81">
        <f t="shared" si="10"/>
        <v>5.7659707139662952</v>
      </c>
      <c r="J21" s="81">
        <f t="shared" si="10"/>
        <v>5.7301168002157263</v>
      </c>
      <c r="K21" s="81">
        <f t="shared" si="10"/>
        <v>6.5130896953531252</v>
      </c>
      <c r="L21" s="81">
        <f t="shared" si="10"/>
        <v>5.9116722010102682</v>
      </c>
      <c r="M21" s="81">
        <f t="shared" si="10"/>
        <v>5.1126288623309497</v>
      </c>
      <c r="N21" s="81">
        <f t="shared" si="10"/>
        <v>5.6627253662146604</v>
      </c>
      <c r="O21" s="81">
        <f t="shared" si="10"/>
        <v>6.7236531169814597</v>
      </c>
      <c r="P21" s="81">
        <f t="shared" si="10"/>
        <v>9.3809502702735301</v>
      </c>
      <c r="Q21" s="81">
        <f t="shared" si="10"/>
        <v>8.3658667956324617</v>
      </c>
      <c r="R21" s="81">
        <f t="shared" si="10"/>
        <v>5.572185531588226</v>
      </c>
      <c r="S21" s="81">
        <f t="shared" si="10"/>
        <v>100.00000000000001</v>
      </c>
      <c r="T21" s="29"/>
      <c r="U21" s="416" t="str">
        <f>'Tabell 3.1 DOK32024'!A19</f>
        <v>Kriterienøkkel FO2A - kommunale barnehager</v>
      </c>
      <c r="V21" s="416"/>
      <c r="W21" s="81">
        <f>SUM(AM12:AM13)/(SUM(AM12:AM13)+SUM(AM17:AM18))</f>
        <v>0.59150724390761411</v>
      </c>
      <c r="X21" s="81">
        <f>X14</f>
        <v>9.5190330263832852</v>
      </c>
      <c r="Y21" s="81">
        <f>Y14</f>
        <v>9.8404435890950417</v>
      </c>
      <c r="Z21" s="81">
        <f t="shared" ref="Z21:AM21" si="11">Z14</f>
        <v>7.3928032015401044</v>
      </c>
      <c r="AA21" s="81">
        <f t="shared" si="11"/>
        <v>3.9670829217240353</v>
      </c>
      <c r="AB21" s="81">
        <f t="shared" si="11"/>
        <v>4.2658763345870225</v>
      </c>
      <c r="AC21" s="81">
        <f t="shared" si="11"/>
        <v>5.687158142255103</v>
      </c>
      <c r="AD21" s="81">
        <f t="shared" si="11"/>
        <v>5.7496888409880569</v>
      </c>
      <c r="AE21" s="81">
        <f t="shared" si="11"/>
        <v>6.6106528319755595</v>
      </c>
      <c r="AF21" s="81">
        <f t="shared" si="11"/>
        <v>6.0356633616384894</v>
      </c>
      <c r="AG21" s="81">
        <f t="shared" si="11"/>
        <v>5.202482874526126</v>
      </c>
      <c r="AH21" s="81">
        <f t="shared" si="11"/>
        <v>5.8931709628100508</v>
      </c>
      <c r="AI21" s="81">
        <f t="shared" si="11"/>
        <v>6.5668991578763771</v>
      </c>
      <c r="AJ21" s="81">
        <f t="shared" si="11"/>
        <v>9.3087366847122208</v>
      </c>
      <c r="AK21" s="81">
        <f t="shared" si="11"/>
        <v>8.5142226955121583</v>
      </c>
      <c r="AL21" s="81">
        <f t="shared" si="11"/>
        <v>5.4460853743763815</v>
      </c>
      <c r="AM21" s="81">
        <f t="shared" si="11"/>
        <v>100</v>
      </c>
    </row>
    <row r="22" spans="1:39" ht="16.5" customHeight="1" x14ac:dyDescent="0.35">
      <c r="A22" s="417" t="str">
        <f>'Tabell 3.1 DOK32024'!A20</f>
        <v>Kriterienøkkel FO2A - ordinære private barnehager</v>
      </c>
      <c r="B22" s="417"/>
      <c r="C22" s="81">
        <f>1-C21</f>
        <v>0.40536446564324946</v>
      </c>
      <c r="D22" s="81">
        <f>D19</f>
        <v>8.0901594441152884</v>
      </c>
      <c r="E22" s="81">
        <f>E19</f>
        <v>6.0368471042420646</v>
      </c>
      <c r="F22" s="81">
        <f t="shared" ref="F22:S22" si="12">F19</f>
        <v>6.7695041632757791</v>
      </c>
      <c r="G22" s="81">
        <f t="shared" si="12"/>
        <v>8.1500698479032607</v>
      </c>
      <c r="H22" s="81">
        <f t="shared" si="12"/>
        <v>7.3649044468983877</v>
      </c>
      <c r="I22" s="81">
        <f t="shared" si="12"/>
        <v>5.7338527725220469</v>
      </c>
      <c r="J22" s="81">
        <f t="shared" si="12"/>
        <v>11.79055308892179</v>
      </c>
      <c r="K22" s="81">
        <f t="shared" si="12"/>
        <v>14.035779812985899</v>
      </c>
      <c r="L22" s="81">
        <f t="shared" si="12"/>
        <v>5.2007572608806951</v>
      </c>
      <c r="M22" s="81">
        <f t="shared" si="12"/>
        <v>0.78054986959680395</v>
      </c>
      <c r="N22" s="81">
        <f t="shared" si="12"/>
        <v>1.1759474233346561</v>
      </c>
      <c r="O22" s="81">
        <f t="shared" si="12"/>
        <v>7.386767490410298</v>
      </c>
      <c r="P22" s="81">
        <f t="shared" si="12"/>
        <v>4.6448183001887813</v>
      </c>
      <c r="Q22" s="81">
        <f t="shared" si="12"/>
        <v>7.6067704932835296</v>
      </c>
      <c r="R22" s="81">
        <f t="shared" si="12"/>
        <v>5.2327184814407097</v>
      </c>
      <c r="S22" s="81">
        <f t="shared" si="12"/>
        <v>100</v>
      </c>
      <c r="T22" s="29"/>
      <c r="U22" s="417" t="str">
        <f>'Tabell 3.1 DOK32024'!A20</f>
        <v>Kriterienøkkel FO2A - ordinære private barnehager</v>
      </c>
      <c r="V22" s="417"/>
      <c r="W22" s="81">
        <f>1-W21</f>
        <v>0.40849275609238589</v>
      </c>
      <c r="X22" s="81">
        <f>X19</f>
        <v>8.2445201277941642</v>
      </c>
      <c r="Y22" s="81">
        <f>Y19</f>
        <v>6.135913066531268</v>
      </c>
      <c r="Z22" s="81">
        <f t="shared" ref="Z22:AM22" si="13">Z19</f>
        <v>6.8474112097811108</v>
      </c>
      <c r="AA22" s="81">
        <f t="shared" si="13"/>
        <v>7.7489972436806411</v>
      </c>
      <c r="AB22" s="81">
        <f t="shared" si="13"/>
        <v>7.0404035642996341</v>
      </c>
      <c r="AC22" s="81">
        <f t="shared" si="13"/>
        <v>5.8321915382124914</v>
      </c>
      <c r="AD22" s="81">
        <f t="shared" si="13"/>
        <v>11.910262515781437</v>
      </c>
      <c r="AE22" s="81">
        <f t="shared" si="13"/>
        <v>14.293417254549068</v>
      </c>
      <c r="AF22" s="81">
        <f t="shared" si="13"/>
        <v>4.6486534102141732</v>
      </c>
      <c r="AG22" s="81">
        <f t="shared" si="13"/>
        <v>0.79800847036045186</v>
      </c>
      <c r="AH22" s="81">
        <f t="shared" si="13"/>
        <v>1.1746393450810375</v>
      </c>
      <c r="AI22" s="81">
        <f t="shared" si="13"/>
        <v>7.688245072930977</v>
      </c>
      <c r="AJ22" s="81">
        <f t="shared" si="13"/>
        <v>4.6843496644164473</v>
      </c>
      <c r="AK22" s="81">
        <f t="shared" si="13"/>
        <v>7.6759586851531392</v>
      </c>
      <c r="AL22" s="81">
        <f t="shared" si="13"/>
        <v>5.2770288312139648</v>
      </c>
      <c r="AM22" s="81">
        <f t="shared" si="13"/>
        <v>100.00000000000001</v>
      </c>
    </row>
    <row r="23" spans="1:39" ht="16.5" customHeight="1" thickBot="1" x14ac:dyDescent="0.4">
      <c r="A23" s="418" t="str">
        <f>'Tabell 3.1 DOK32024'!A21</f>
        <v xml:space="preserve">Fordelingsnøkkel FO2A </v>
      </c>
      <c r="B23" s="418"/>
      <c r="C23" s="206" t="s">
        <v>202</v>
      </c>
      <c r="D23" s="223">
        <f>D21*$C$21+D22*$C$22</f>
        <v>8.9144456053091616</v>
      </c>
      <c r="E23" s="223">
        <f t="shared" ref="E23:R23" si="14">E21*$C$21+E22*$C$22</f>
        <v>8.3947026473783986</v>
      </c>
      <c r="F23" s="223">
        <f t="shared" si="14"/>
        <v>7.1617883428709916</v>
      </c>
      <c r="G23" s="223">
        <f t="shared" si="14"/>
        <v>5.5938490922725261</v>
      </c>
      <c r="H23" s="223">
        <f t="shared" si="14"/>
        <v>5.6626636853999486</v>
      </c>
      <c r="I23" s="223">
        <f t="shared" si="14"/>
        <v>5.752951241795186</v>
      </c>
      <c r="J23" s="223">
        <f t="shared" si="14"/>
        <v>8.1868023179520186</v>
      </c>
      <c r="K23" s="223">
        <f t="shared" si="14"/>
        <v>9.5625209550870878</v>
      </c>
      <c r="L23" s="223">
        <f t="shared" si="14"/>
        <v>5.6234925461868412</v>
      </c>
      <c r="M23" s="223">
        <f t="shared" si="14"/>
        <v>3.3565579763169264</v>
      </c>
      <c r="N23" s="223">
        <f t="shared" si="14"/>
        <v>3.8439450229391898</v>
      </c>
      <c r="O23" s="223">
        <f t="shared" si="14"/>
        <v>6.992456120626799</v>
      </c>
      <c r="P23" s="223">
        <f t="shared" si="14"/>
        <v>7.4610906650042157</v>
      </c>
      <c r="Q23" s="223">
        <f t="shared" si="14"/>
        <v>8.0581561286590198</v>
      </c>
      <c r="R23" s="223">
        <f t="shared" si="14"/>
        <v>5.4345776522016882</v>
      </c>
      <c r="S23" s="223">
        <f t="shared" ref="S23" si="15">SUM(D23:R23)</f>
        <v>100</v>
      </c>
      <c r="T23" s="29"/>
      <c r="U23" s="418" t="str">
        <f>'Tabell 3.1 DOK32024'!A21</f>
        <v xml:space="preserve">Fordelingsnøkkel FO2A </v>
      </c>
      <c r="V23" s="418"/>
      <c r="W23" s="206" t="s">
        <v>202</v>
      </c>
      <c r="X23" s="223">
        <f t="shared" ref="X23:AL23" si="16">X21*$W$21+X22*$W$22</f>
        <v>8.9984037397633188</v>
      </c>
      <c r="Y23" s="223">
        <f t="shared" si="16"/>
        <v>8.3271697059045984</v>
      </c>
      <c r="Z23" s="223">
        <f t="shared" si="16"/>
        <v>7.1700145236757571</v>
      </c>
      <c r="AA23" s="223">
        <f t="shared" si="16"/>
        <v>5.511967526405356</v>
      </c>
      <c r="AB23" s="223">
        <f t="shared" si="16"/>
        <v>5.3992506095056996</v>
      </c>
      <c r="AC23" s="223">
        <f t="shared" si="16"/>
        <v>5.7464032338951743</v>
      </c>
      <c r="AD23" s="223">
        <f t="shared" si="16"/>
        <v>8.2662385605146032</v>
      </c>
      <c r="AE23" s="223">
        <f t="shared" si="16"/>
        <v>9.7490064453611396</v>
      </c>
      <c r="AF23" s="223">
        <f t="shared" si="16"/>
        <v>5.4690798438536046</v>
      </c>
      <c r="AG23" s="223">
        <f t="shared" si="16"/>
        <v>3.4032869860301207</v>
      </c>
      <c r="AH23" s="223">
        <f t="shared" si="16"/>
        <v>3.9656849775748619</v>
      </c>
      <c r="AI23" s="223">
        <f t="shared" si="16"/>
        <v>7.0249608412499693</v>
      </c>
      <c r="AJ23" s="223">
        <f t="shared" si="16"/>
        <v>7.4197080855537436</v>
      </c>
      <c r="AK23" s="223">
        <f t="shared" si="16"/>
        <v>8.1717979195875472</v>
      </c>
      <c r="AL23" s="223">
        <f t="shared" si="16"/>
        <v>5.3770270011245138</v>
      </c>
      <c r="AM23" s="223">
        <f t="shared" ref="AM23" si="17">SUM(X23:AL23)</f>
        <v>100</v>
      </c>
    </row>
    <row r="24" spans="1:39" ht="16.5" customHeight="1" thickBot="1" x14ac:dyDescent="0.4">
      <c r="A24" s="419"/>
      <c r="B24" s="419"/>
      <c r="C24" s="83"/>
      <c r="D24" s="106"/>
      <c r="E24" s="106"/>
      <c r="F24" s="106"/>
      <c r="G24" s="106"/>
      <c r="H24" s="106"/>
      <c r="I24" s="106"/>
      <c r="J24" s="106"/>
      <c r="K24" s="106"/>
      <c r="L24" s="106"/>
      <c r="M24" s="106"/>
      <c r="N24" s="106"/>
      <c r="O24" s="106"/>
      <c r="P24" s="106"/>
      <c r="Q24" s="17"/>
      <c r="R24" s="17"/>
      <c r="S24" s="17"/>
      <c r="U24" s="419"/>
      <c r="V24" s="419"/>
      <c r="W24" s="83"/>
      <c r="X24" s="106"/>
      <c r="Y24" s="106"/>
      <c r="Z24" s="106"/>
      <c r="AA24" s="106"/>
      <c r="AB24" s="106"/>
      <c r="AC24" s="106"/>
      <c r="AD24" s="106"/>
      <c r="AE24" s="106"/>
      <c r="AF24" s="106"/>
      <c r="AG24" s="106"/>
      <c r="AH24" s="106"/>
      <c r="AI24" s="106"/>
      <c r="AJ24" s="106"/>
      <c r="AK24" s="17"/>
      <c r="AL24" s="17"/>
      <c r="AM24" s="17"/>
    </row>
    <row r="25" spans="1:39" ht="16.5" customHeight="1" x14ac:dyDescent="0.35">
      <c r="A25" s="364" t="str">
        <f>'Tabell 2.1 DOK32024'!A24</f>
        <v xml:space="preserve">FO2B  Barnevern </v>
      </c>
      <c r="B25" s="364"/>
      <c r="C25" s="168"/>
      <c r="D25" s="169"/>
      <c r="E25" s="169"/>
      <c r="F25" s="169"/>
      <c r="G25" s="169"/>
      <c r="H25" s="169"/>
      <c r="I25" s="169"/>
      <c r="J25" s="169"/>
      <c r="K25" s="169"/>
      <c r="L25" s="169"/>
      <c r="M25" s="169"/>
      <c r="N25" s="169"/>
      <c r="O25" s="169"/>
      <c r="P25" s="169"/>
      <c r="Q25" s="169"/>
      <c r="R25" s="169"/>
      <c r="S25" s="169"/>
      <c r="U25" s="364" t="str">
        <f>'Tabell 2.1 DOK32024'!A24</f>
        <v xml:space="preserve">FO2B  Barnevern </v>
      </c>
      <c r="V25" s="364"/>
      <c r="W25" s="168"/>
      <c r="X25" s="169"/>
      <c r="Y25" s="169"/>
      <c r="Z25" s="169"/>
      <c r="AA25" s="169"/>
      <c r="AB25" s="169"/>
      <c r="AC25" s="169"/>
      <c r="AD25" s="169"/>
      <c r="AE25" s="169"/>
      <c r="AF25" s="169"/>
      <c r="AG25" s="169"/>
      <c r="AH25" s="169"/>
      <c r="AI25" s="169"/>
      <c r="AJ25" s="169"/>
      <c r="AK25" s="169"/>
      <c r="AL25" s="169"/>
      <c r="AM25" s="169"/>
    </row>
    <row r="26" spans="1:39" ht="16.5" customHeight="1" x14ac:dyDescent="0.35">
      <c r="A26" s="410" t="s">
        <v>211</v>
      </c>
      <c r="B26" s="410"/>
      <c r="C26" s="88">
        <v>0.01</v>
      </c>
      <c r="D26" s="322">
        <v>3329</v>
      </c>
      <c r="E26" s="322">
        <v>3190</v>
      </c>
      <c r="F26" s="322">
        <v>2357</v>
      </c>
      <c r="G26" s="322">
        <v>1477</v>
      </c>
      <c r="H26" s="322">
        <v>1933</v>
      </c>
      <c r="I26" s="322">
        <v>1939</v>
      </c>
      <c r="J26" s="322">
        <v>3444</v>
      </c>
      <c r="K26" s="322">
        <v>3158</v>
      </c>
      <c r="L26" s="322">
        <v>2371</v>
      </c>
      <c r="M26" s="322">
        <v>1551</v>
      </c>
      <c r="N26" s="322">
        <v>1962</v>
      </c>
      <c r="O26" s="322">
        <v>2900</v>
      </c>
      <c r="P26" s="322">
        <v>2993</v>
      </c>
      <c r="Q26" s="322">
        <v>3093</v>
      </c>
      <c r="R26" s="322">
        <v>2426</v>
      </c>
      <c r="S26" s="103">
        <f>SUM(D26:R26)</f>
        <v>38123</v>
      </c>
      <c r="U26" s="410" t="s">
        <v>211</v>
      </c>
      <c r="V26" s="410"/>
      <c r="W26" s="88">
        <v>0.01</v>
      </c>
      <c r="X26" s="322">
        <v>3366</v>
      </c>
      <c r="Y26" s="322">
        <v>3134</v>
      </c>
      <c r="Z26" s="322">
        <v>2308</v>
      </c>
      <c r="AA26" s="322">
        <v>1440</v>
      </c>
      <c r="AB26" s="322">
        <v>1828</v>
      </c>
      <c r="AC26" s="322">
        <v>1933</v>
      </c>
      <c r="AD26" s="322">
        <v>3396</v>
      </c>
      <c r="AE26" s="322">
        <v>3159</v>
      </c>
      <c r="AF26" s="322">
        <v>2326</v>
      </c>
      <c r="AG26" s="322">
        <v>1512</v>
      </c>
      <c r="AH26" s="322">
        <v>1976</v>
      </c>
      <c r="AI26" s="322">
        <v>2785</v>
      </c>
      <c r="AJ26" s="322">
        <v>2993</v>
      </c>
      <c r="AK26" s="322">
        <v>3099</v>
      </c>
      <c r="AL26" s="322">
        <v>2293</v>
      </c>
      <c r="AM26" s="103">
        <f>SUM(X26:AL26)</f>
        <v>37548</v>
      </c>
    </row>
    <row r="27" spans="1:39" ht="16.5" customHeight="1" x14ac:dyDescent="0.35">
      <c r="A27" s="410" t="s">
        <v>212</v>
      </c>
      <c r="B27" s="410"/>
      <c r="C27" s="88">
        <v>0.03</v>
      </c>
      <c r="D27" s="322">
        <v>3481</v>
      </c>
      <c r="E27" s="322">
        <v>2875</v>
      </c>
      <c r="F27" s="322">
        <v>2108</v>
      </c>
      <c r="G27" s="322">
        <v>1523</v>
      </c>
      <c r="H27" s="322">
        <v>2332</v>
      </c>
      <c r="I27" s="322">
        <v>2813</v>
      </c>
      <c r="J27" s="322">
        <v>4836</v>
      </c>
      <c r="K27" s="322">
        <v>4734</v>
      </c>
      <c r="L27" s="322">
        <v>3113</v>
      </c>
      <c r="M27" s="322">
        <v>2225</v>
      </c>
      <c r="N27" s="322">
        <v>2982</v>
      </c>
      <c r="O27" s="322">
        <v>4212</v>
      </c>
      <c r="P27" s="322">
        <v>4712</v>
      </c>
      <c r="Q27" s="322">
        <v>4771</v>
      </c>
      <c r="R27" s="322">
        <v>3791</v>
      </c>
      <c r="S27" s="103">
        <f t="shared" ref="S27:S38" si="18">SUM(D27:R27)</f>
        <v>50508</v>
      </c>
      <c r="U27" s="410" t="s">
        <v>212</v>
      </c>
      <c r="V27" s="410"/>
      <c r="W27" s="88">
        <v>0.03</v>
      </c>
      <c r="X27" s="322">
        <v>3415</v>
      </c>
      <c r="Y27" s="322">
        <v>2938</v>
      </c>
      <c r="Z27" s="322">
        <v>2118</v>
      </c>
      <c r="AA27" s="322">
        <v>1488</v>
      </c>
      <c r="AB27" s="322">
        <v>2301</v>
      </c>
      <c r="AC27" s="322">
        <v>2760</v>
      </c>
      <c r="AD27" s="322">
        <v>4834</v>
      </c>
      <c r="AE27" s="322">
        <v>4642</v>
      </c>
      <c r="AF27" s="322">
        <v>3124</v>
      </c>
      <c r="AG27" s="322">
        <v>2225</v>
      </c>
      <c r="AH27" s="322">
        <v>2954</v>
      </c>
      <c r="AI27" s="322">
        <v>4145</v>
      </c>
      <c r="AJ27" s="322">
        <v>4601</v>
      </c>
      <c r="AK27" s="322">
        <v>4714</v>
      </c>
      <c r="AL27" s="322">
        <v>3693</v>
      </c>
      <c r="AM27" s="103">
        <f t="shared" ref="AM27:AM30" si="19">SUM(X27:AL27)</f>
        <v>49952</v>
      </c>
    </row>
    <row r="28" spans="1:39" ht="16.5" customHeight="1" x14ac:dyDescent="0.35">
      <c r="A28" s="410" t="s">
        <v>213</v>
      </c>
      <c r="B28" s="410"/>
      <c r="C28" s="88">
        <v>0.06</v>
      </c>
      <c r="D28" s="322">
        <v>2097</v>
      </c>
      <c r="E28" s="322">
        <v>1689</v>
      </c>
      <c r="F28" s="322">
        <v>1066</v>
      </c>
      <c r="G28" s="322">
        <v>1019</v>
      </c>
      <c r="H28" s="322">
        <v>1771</v>
      </c>
      <c r="I28" s="322">
        <v>2085</v>
      </c>
      <c r="J28" s="322">
        <v>3445</v>
      </c>
      <c r="K28" s="322">
        <v>3388</v>
      </c>
      <c r="L28" s="322">
        <v>2122</v>
      </c>
      <c r="M28" s="322">
        <v>1646</v>
      </c>
      <c r="N28" s="322">
        <v>2360</v>
      </c>
      <c r="O28" s="322">
        <v>2945</v>
      </c>
      <c r="P28" s="322">
        <v>3154</v>
      </c>
      <c r="Q28" s="322">
        <v>3400</v>
      </c>
      <c r="R28" s="322">
        <v>2932</v>
      </c>
      <c r="S28" s="103">
        <f t="shared" si="18"/>
        <v>35119</v>
      </c>
      <c r="U28" s="410" t="s">
        <v>213</v>
      </c>
      <c r="V28" s="410"/>
      <c r="W28" s="88">
        <v>0.06</v>
      </c>
      <c r="X28" s="322">
        <v>2211</v>
      </c>
      <c r="Y28" s="322">
        <v>1733</v>
      </c>
      <c r="Z28" s="322">
        <v>1104</v>
      </c>
      <c r="AA28" s="322">
        <v>1022</v>
      </c>
      <c r="AB28" s="322">
        <v>1786</v>
      </c>
      <c r="AC28" s="322">
        <v>2077</v>
      </c>
      <c r="AD28" s="322">
        <v>3509</v>
      </c>
      <c r="AE28" s="322">
        <v>3444</v>
      </c>
      <c r="AF28" s="322">
        <v>2234</v>
      </c>
      <c r="AG28" s="322">
        <v>1627</v>
      </c>
      <c r="AH28" s="322">
        <v>2341</v>
      </c>
      <c r="AI28" s="322">
        <v>3033</v>
      </c>
      <c r="AJ28" s="322">
        <v>3306</v>
      </c>
      <c r="AK28" s="322">
        <v>3509</v>
      </c>
      <c r="AL28" s="322">
        <v>2881</v>
      </c>
      <c r="AM28" s="103">
        <f t="shared" si="19"/>
        <v>35817</v>
      </c>
    </row>
    <row r="29" spans="1:39" ht="16.5" customHeight="1" x14ac:dyDescent="0.35">
      <c r="A29" s="410" t="s">
        <v>214</v>
      </c>
      <c r="B29" s="410"/>
      <c r="C29" s="88">
        <v>0.24</v>
      </c>
      <c r="D29" s="322">
        <f>D30*D31</f>
        <v>1988.9824776763287</v>
      </c>
      <c r="E29" s="322">
        <f t="shared" ref="E29:R29" si="20">E30*E31</f>
        <v>1270.9406779138851</v>
      </c>
      <c r="F29" s="322">
        <f t="shared" si="20"/>
        <v>976.73224974759637</v>
      </c>
      <c r="G29" s="322">
        <f t="shared" si="20"/>
        <v>549.70172445802234</v>
      </c>
      <c r="H29" s="322">
        <f t="shared" si="20"/>
        <v>671.61373080391024</v>
      </c>
      <c r="I29" s="322">
        <f t="shared" si="20"/>
        <v>336.38583088674289</v>
      </c>
      <c r="J29" s="322">
        <f t="shared" si="20"/>
        <v>383.55887290469104</v>
      </c>
      <c r="K29" s="322">
        <f t="shared" si="20"/>
        <v>425.91417555490938</v>
      </c>
      <c r="L29" s="322">
        <f t="shared" si="20"/>
        <v>1448.3776785823932</v>
      </c>
      <c r="M29" s="322">
        <f t="shared" si="20"/>
        <v>1823.9821565990858</v>
      </c>
      <c r="N29" s="322">
        <f t="shared" si="20"/>
        <v>2255.9249310455248</v>
      </c>
      <c r="O29" s="322">
        <f t="shared" si="20"/>
        <v>2896.3539747219115</v>
      </c>
      <c r="P29" s="322">
        <f t="shared" si="20"/>
        <v>1164.2110822991015</v>
      </c>
      <c r="Q29" s="322">
        <f t="shared" si="20"/>
        <v>630.26196518791357</v>
      </c>
      <c r="R29" s="322">
        <f t="shared" si="20"/>
        <v>2610.8826806338097</v>
      </c>
      <c r="S29" s="103">
        <f t="shared" si="18"/>
        <v>19433.824209015827</v>
      </c>
      <c r="U29" s="410" t="s">
        <v>214</v>
      </c>
      <c r="V29" s="410"/>
      <c r="W29" s="88">
        <v>0.24</v>
      </c>
      <c r="X29" s="322">
        <f>X30*X31</f>
        <v>2013.59783148735</v>
      </c>
      <c r="Y29" s="322">
        <f t="shared" ref="Y29:AL29" si="21">Y30*Y31</f>
        <v>1282.6708796252792</v>
      </c>
      <c r="Z29" s="322">
        <f t="shared" si="21"/>
        <v>1007.0277167258585</v>
      </c>
      <c r="AA29" s="322">
        <f t="shared" si="21"/>
        <v>587.44797382667309</v>
      </c>
      <c r="AB29" s="322">
        <f t="shared" si="21"/>
        <v>734.90547213356081</v>
      </c>
      <c r="AC29" s="322">
        <f t="shared" si="21"/>
        <v>336.23463077696954</v>
      </c>
      <c r="AD29" s="322">
        <f t="shared" si="21"/>
        <v>410.84413750348301</v>
      </c>
      <c r="AE29" s="322">
        <f t="shared" si="21"/>
        <v>420.25087072207492</v>
      </c>
      <c r="AF29" s="322">
        <f t="shared" si="21"/>
        <v>1488.8433802354994</v>
      </c>
      <c r="AG29" s="322">
        <f t="shared" si="21"/>
        <v>1821.4175506387992</v>
      </c>
      <c r="AH29" s="322">
        <f t="shared" si="21"/>
        <v>2272.6320693823204</v>
      </c>
      <c r="AI29" s="322">
        <f t="shared" si="21"/>
        <v>2957.7086405278992</v>
      </c>
      <c r="AJ29" s="322">
        <f t="shared" si="21"/>
        <v>1202.591246257055</v>
      </c>
      <c r="AK29" s="322">
        <f t="shared" si="21"/>
        <v>648.18307615381934</v>
      </c>
      <c r="AL29" s="322">
        <f t="shared" si="21"/>
        <v>2627.9195812657326</v>
      </c>
      <c r="AM29" s="103">
        <f t="shared" si="19"/>
        <v>19812.27505726237</v>
      </c>
    </row>
    <row r="30" spans="1:39" ht="16.5" customHeight="1" x14ac:dyDescent="0.35">
      <c r="A30" s="410" t="s">
        <v>457</v>
      </c>
      <c r="B30" s="410"/>
      <c r="C30" s="87" t="s">
        <v>202</v>
      </c>
      <c r="D30" s="322">
        <v>1729</v>
      </c>
      <c r="E30" s="322">
        <v>1383</v>
      </c>
      <c r="F30" s="322">
        <v>1089</v>
      </c>
      <c r="G30" s="322">
        <v>718</v>
      </c>
      <c r="H30" s="322">
        <v>952</v>
      </c>
      <c r="I30" s="322">
        <v>708</v>
      </c>
      <c r="J30" s="322">
        <v>1017</v>
      </c>
      <c r="K30" s="322">
        <v>1031</v>
      </c>
      <c r="L30" s="322">
        <v>1112</v>
      </c>
      <c r="M30" s="322">
        <v>1015</v>
      </c>
      <c r="N30" s="322">
        <v>1023</v>
      </c>
      <c r="O30" s="322">
        <v>1616</v>
      </c>
      <c r="P30" s="322">
        <v>1462</v>
      </c>
      <c r="Q30" s="322">
        <v>1212</v>
      </c>
      <c r="R30" s="322">
        <v>1427</v>
      </c>
      <c r="S30" s="103">
        <f t="shared" si="18"/>
        <v>17494</v>
      </c>
      <c r="U30" s="410" t="s">
        <v>457</v>
      </c>
      <c r="V30" s="410"/>
      <c r="W30" s="87" t="s">
        <v>202</v>
      </c>
      <c r="X30" s="322">
        <v>1815</v>
      </c>
      <c r="Y30" s="322">
        <v>1391</v>
      </c>
      <c r="Z30" s="322">
        <v>1134</v>
      </c>
      <c r="AA30" s="322">
        <v>722</v>
      </c>
      <c r="AB30" s="322">
        <v>1000</v>
      </c>
      <c r="AC30" s="322">
        <v>743</v>
      </c>
      <c r="AD30" s="322">
        <v>1081</v>
      </c>
      <c r="AE30" s="322">
        <v>1031</v>
      </c>
      <c r="AF30" s="322">
        <v>1172</v>
      </c>
      <c r="AG30" s="322">
        <v>1021</v>
      </c>
      <c r="AH30" s="322">
        <v>1032</v>
      </c>
      <c r="AI30" s="322">
        <v>1649</v>
      </c>
      <c r="AJ30" s="322">
        <v>1490</v>
      </c>
      <c r="AK30" s="322">
        <v>1220</v>
      </c>
      <c r="AL30" s="322">
        <v>1452</v>
      </c>
      <c r="AM30" s="103">
        <f t="shared" si="19"/>
        <v>17953</v>
      </c>
    </row>
    <row r="31" spans="1:39" ht="16.5" customHeight="1" x14ac:dyDescent="0.35">
      <c r="A31" s="387" t="s">
        <v>458</v>
      </c>
      <c r="B31" s="387"/>
      <c r="C31" s="87" t="s">
        <v>202</v>
      </c>
      <c r="D31" s="323">
        <f>'Tabell 4.2-4.4 DOK32024'!D7</f>
        <v>1.1503658054808148</v>
      </c>
      <c r="E31" s="323">
        <f>'Tabell 4.2-4.4 DOK32024'!E7</f>
        <v>0.91897373674178251</v>
      </c>
      <c r="F31" s="323">
        <f>'Tabell 4.2-4.4 DOK32024'!F7</f>
        <v>0.89690748369843565</v>
      </c>
      <c r="G31" s="323">
        <f>'Tabell 4.2-4.4 DOK32024'!G7</f>
        <v>0.7656012875459921</v>
      </c>
      <c r="H31" s="323">
        <f>'Tabell 4.2-4.4 DOK32024'!H7</f>
        <v>0.70547660798730072</v>
      </c>
      <c r="I31" s="323">
        <f>'Tabell 4.2-4.4 DOK32024'!I7</f>
        <v>0.47512123006602103</v>
      </c>
      <c r="J31" s="323">
        <f>'Tabell 4.2-4.4 DOK32024'!J7</f>
        <v>0.37714736765456347</v>
      </c>
      <c r="K31" s="323">
        <f>'Tabell 4.2-4.4 DOK32024'!K7</f>
        <v>0.41310783273997032</v>
      </c>
      <c r="L31" s="323">
        <f>'Tabell 4.2-4.4 DOK32024'!L7</f>
        <v>1.3024979123942384</v>
      </c>
      <c r="M31" s="323">
        <f>'Tabell 4.2-4.4 DOK32024'!M7</f>
        <v>1.7970267552700352</v>
      </c>
      <c r="N31" s="323">
        <f>'Tabell 4.2-4.4 DOK32024'!N7</f>
        <v>2.2052052111881961</v>
      </c>
      <c r="O31" s="323">
        <f>'Tabell 4.2-4.4 DOK32024'!O7</f>
        <v>1.7922982516843513</v>
      </c>
      <c r="P31" s="323">
        <f>'Tabell 4.2-4.4 DOK32024'!P7</f>
        <v>0.79631400978050715</v>
      </c>
      <c r="Q31" s="323">
        <f>'Tabell 4.2-4.4 DOK32024'!Q7</f>
        <v>0.52001812309233797</v>
      </c>
      <c r="R31" s="323">
        <f>'Tabell 4.2-4.4 DOK32024'!R7</f>
        <v>1.8296304699606234</v>
      </c>
      <c r="S31" s="269">
        <v>1</v>
      </c>
      <c r="U31" s="387" t="s">
        <v>458</v>
      </c>
      <c r="V31" s="387"/>
      <c r="W31" s="87" t="s">
        <v>202</v>
      </c>
      <c r="X31" s="323">
        <f>'Tabell 4.2-4.4'!D7</f>
        <v>1.1094202928304959</v>
      </c>
      <c r="Y31" s="323">
        <f>'Tabell 4.2-4.4'!E7</f>
        <v>0.92212140878884197</v>
      </c>
      <c r="Z31" s="323">
        <f>'Tabell 4.2-4.4'!F7</f>
        <v>0.88803149623091571</v>
      </c>
      <c r="AA31" s="323">
        <f>'Tabell 4.2-4.4'!G7</f>
        <v>0.81363985294553065</v>
      </c>
      <c r="AB31" s="323">
        <f>'Tabell 4.2-4.4'!H7</f>
        <v>0.73490547213356083</v>
      </c>
      <c r="AC31" s="323">
        <f>'Tabell 4.2-4.4'!I7</f>
        <v>0.45253651517761712</v>
      </c>
      <c r="AD31" s="323">
        <f>'Tabell 4.2-4.4'!J7</f>
        <v>0.38005933164059486</v>
      </c>
      <c r="AE31" s="323">
        <f>'Tabell 4.2-4.4'!K7</f>
        <v>0.40761481156360324</v>
      </c>
      <c r="AF31" s="323">
        <f>'Tabell 4.2-4.4'!L7</f>
        <v>1.27034418108831</v>
      </c>
      <c r="AG31" s="323">
        <f>'Tabell 4.2-4.4'!M7</f>
        <v>1.7839545060125359</v>
      </c>
      <c r="AH31" s="323">
        <f>'Tabell 4.2-4.4'!N7</f>
        <v>2.202162857928605</v>
      </c>
      <c r="AI31" s="323">
        <f>'Tabell 4.2-4.4'!O7</f>
        <v>1.7936377444074585</v>
      </c>
      <c r="AJ31" s="323">
        <f>'Tabell 4.2-4.4'!P7</f>
        <v>0.8071082189644665</v>
      </c>
      <c r="AK31" s="323">
        <f>'Tabell 4.2-4.4'!Q7</f>
        <v>0.53129760340476995</v>
      </c>
      <c r="AL31" s="323">
        <f>'Tabell 4.2-4.4'!R7</f>
        <v>1.8098619705686863</v>
      </c>
      <c r="AM31" s="269">
        <v>1</v>
      </c>
    </row>
    <row r="32" spans="1:39" ht="16.5" customHeight="1" x14ac:dyDescent="0.35">
      <c r="A32" s="410" t="s">
        <v>215</v>
      </c>
      <c r="B32" s="410"/>
      <c r="C32" s="88">
        <v>0.08</v>
      </c>
      <c r="D32" s="322">
        <v>139</v>
      </c>
      <c r="E32" s="322">
        <v>85</v>
      </c>
      <c r="F32" s="322">
        <v>65</v>
      </c>
      <c r="G32" s="322">
        <v>33</v>
      </c>
      <c r="H32" s="322">
        <v>44</v>
      </c>
      <c r="I32" s="322">
        <v>23</v>
      </c>
      <c r="J32" s="322">
        <v>52</v>
      </c>
      <c r="K32" s="322">
        <v>45</v>
      </c>
      <c r="L32" s="322">
        <v>72</v>
      </c>
      <c r="M32" s="322">
        <v>54</v>
      </c>
      <c r="N32" s="322">
        <v>110</v>
      </c>
      <c r="O32" s="322">
        <v>124</v>
      </c>
      <c r="P32" s="322">
        <v>53</v>
      </c>
      <c r="Q32" s="322">
        <v>54</v>
      </c>
      <c r="R32" s="322">
        <v>151</v>
      </c>
      <c r="S32" s="107">
        <f t="shared" ref="S32" si="22">SUM(D32:R32)</f>
        <v>1104</v>
      </c>
      <c r="U32" s="410" t="s">
        <v>215</v>
      </c>
      <c r="V32" s="410"/>
      <c r="W32" s="88">
        <v>0.08</v>
      </c>
      <c r="X32" s="322">
        <v>144</v>
      </c>
      <c r="Y32" s="322">
        <v>73</v>
      </c>
      <c r="Z32" s="322">
        <v>61</v>
      </c>
      <c r="AA32" s="322">
        <v>30</v>
      </c>
      <c r="AB32" s="322">
        <v>35</v>
      </c>
      <c r="AC32" s="322">
        <v>23</v>
      </c>
      <c r="AD32" s="322">
        <v>45</v>
      </c>
      <c r="AE32" s="322">
        <v>37</v>
      </c>
      <c r="AF32" s="322">
        <v>71</v>
      </c>
      <c r="AG32" s="322">
        <v>54</v>
      </c>
      <c r="AH32" s="322">
        <v>103</v>
      </c>
      <c r="AI32" s="322">
        <v>127</v>
      </c>
      <c r="AJ32" s="322">
        <v>46</v>
      </c>
      <c r="AK32" s="322">
        <v>41</v>
      </c>
      <c r="AL32" s="322">
        <v>140</v>
      </c>
      <c r="AM32" s="107">
        <f t="shared" ref="AM32:AM38" si="23">SUM(X32:AL32)</f>
        <v>1030</v>
      </c>
    </row>
    <row r="33" spans="1:39" ht="16.5" customHeight="1" x14ac:dyDescent="0.35">
      <c r="A33" s="410" t="s">
        <v>216</v>
      </c>
      <c r="B33" s="410"/>
      <c r="C33" s="88">
        <v>0.1</v>
      </c>
      <c r="D33" s="322">
        <v>1059</v>
      </c>
      <c r="E33" s="322">
        <v>1028</v>
      </c>
      <c r="F33" s="322">
        <v>563</v>
      </c>
      <c r="G33" s="322">
        <v>522</v>
      </c>
      <c r="H33" s="322">
        <v>724</v>
      </c>
      <c r="I33" s="322">
        <v>368</v>
      </c>
      <c r="J33" s="322">
        <v>380</v>
      </c>
      <c r="K33" s="322">
        <v>801</v>
      </c>
      <c r="L33" s="322">
        <v>720</v>
      </c>
      <c r="M33" s="322">
        <v>708</v>
      </c>
      <c r="N33" s="322">
        <v>1015</v>
      </c>
      <c r="O33" s="322">
        <v>1216</v>
      </c>
      <c r="P33" s="322">
        <v>633</v>
      </c>
      <c r="Q33" s="322">
        <v>401</v>
      </c>
      <c r="R33" s="322">
        <v>1093</v>
      </c>
      <c r="S33" s="103">
        <f t="shared" si="18"/>
        <v>11231</v>
      </c>
      <c r="U33" s="410" t="s">
        <v>216</v>
      </c>
      <c r="V33" s="410"/>
      <c r="W33" s="88">
        <v>0.1</v>
      </c>
      <c r="X33" s="322">
        <v>1049</v>
      </c>
      <c r="Y33" s="322">
        <v>1092</v>
      </c>
      <c r="Z33" s="322">
        <v>590</v>
      </c>
      <c r="AA33" s="322">
        <v>531</v>
      </c>
      <c r="AB33" s="322">
        <v>782</v>
      </c>
      <c r="AC33" s="322">
        <v>413</v>
      </c>
      <c r="AD33" s="322">
        <v>386</v>
      </c>
      <c r="AE33" s="322">
        <v>799</v>
      </c>
      <c r="AF33" s="322">
        <v>808</v>
      </c>
      <c r="AG33" s="322">
        <v>772</v>
      </c>
      <c r="AH33" s="322">
        <v>1034</v>
      </c>
      <c r="AI33" s="322">
        <v>1231</v>
      </c>
      <c r="AJ33" s="322">
        <v>680</v>
      </c>
      <c r="AK33" s="322">
        <v>444</v>
      </c>
      <c r="AL33" s="322">
        <v>1076</v>
      </c>
      <c r="AM33" s="103">
        <f t="shared" si="23"/>
        <v>11687</v>
      </c>
    </row>
    <row r="34" spans="1:39" ht="16.5" customHeight="1" x14ac:dyDescent="0.35">
      <c r="A34" s="410" t="s">
        <v>217</v>
      </c>
      <c r="B34" s="410"/>
      <c r="C34" s="88">
        <v>0.2</v>
      </c>
      <c r="D34" s="322">
        <v>2135</v>
      </c>
      <c r="E34" s="322">
        <v>1431</v>
      </c>
      <c r="F34" s="322">
        <v>853</v>
      </c>
      <c r="G34" s="322">
        <v>436</v>
      </c>
      <c r="H34" s="322">
        <v>621</v>
      </c>
      <c r="I34" s="322">
        <v>379</v>
      </c>
      <c r="J34" s="322">
        <v>402</v>
      </c>
      <c r="K34" s="322">
        <v>497</v>
      </c>
      <c r="L34" s="322">
        <v>1656</v>
      </c>
      <c r="M34" s="322">
        <v>1675</v>
      </c>
      <c r="N34" s="322">
        <v>2570</v>
      </c>
      <c r="O34" s="322">
        <v>3350</v>
      </c>
      <c r="P34" s="322">
        <v>1324</v>
      </c>
      <c r="Q34" s="322">
        <v>635</v>
      </c>
      <c r="R34" s="322">
        <v>2553</v>
      </c>
      <c r="S34" s="103">
        <f t="shared" si="18"/>
        <v>20517</v>
      </c>
      <c r="U34" s="410" t="s">
        <v>217</v>
      </c>
      <c r="V34" s="410"/>
      <c r="W34" s="88">
        <v>0.2</v>
      </c>
      <c r="X34" s="322">
        <v>2029</v>
      </c>
      <c r="Y34" s="322">
        <v>1398</v>
      </c>
      <c r="Z34" s="322">
        <v>806</v>
      </c>
      <c r="AA34" s="322">
        <v>411</v>
      </c>
      <c r="AB34" s="322">
        <v>600</v>
      </c>
      <c r="AC34" s="322">
        <v>393</v>
      </c>
      <c r="AD34" s="322">
        <v>405</v>
      </c>
      <c r="AE34" s="322">
        <v>506</v>
      </c>
      <c r="AF34" s="322">
        <v>1579</v>
      </c>
      <c r="AG34" s="322">
        <v>1618</v>
      </c>
      <c r="AH34" s="322">
        <v>2525</v>
      </c>
      <c r="AI34" s="322">
        <v>3204</v>
      </c>
      <c r="AJ34" s="322">
        <v>1276</v>
      </c>
      <c r="AK34" s="322">
        <v>633</v>
      </c>
      <c r="AL34" s="322">
        <v>2384</v>
      </c>
      <c r="AM34" s="103">
        <f t="shared" si="23"/>
        <v>19767</v>
      </c>
    </row>
    <row r="35" spans="1:39" ht="16.5" customHeight="1" x14ac:dyDescent="0.35">
      <c r="A35" s="410" t="s">
        <v>218</v>
      </c>
      <c r="B35" s="410"/>
      <c r="C35" s="88">
        <v>0.14000000000000001</v>
      </c>
      <c r="D35" s="322">
        <v>1553</v>
      </c>
      <c r="E35" s="322">
        <v>1183</v>
      </c>
      <c r="F35" s="322">
        <v>1617</v>
      </c>
      <c r="G35" s="322">
        <v>355</v>
      </c>
      <c r="H35" s="322">
        <v>460</v>
      </c>
      <c r="I35" s="322">
        <v>269</v>
      </c>
      <c r="J35" s="322">
        <v>352</v>
      </c>
      <c r="K35" s="322">
        <v>314</v>
      </c>
      <c r="L35" s="322">
        <v>374</v>
      </c>
      <c r="M35" s="322">
        <v>447</v>
      </c>
      <c r="N35" s="322">
        <v>555</v>
      </c>
      <c r="O35" s="322">
        <v>700</v>
      </c>
      <c r="P35" s="322">
        <v>659</v>
      </c>
      <c r="Q35" s="322">
        <v>404</v>
      </c>
      <c r="R35" s="322">
        <v>462</v>
      </c>
      <c r="S35" s="103">
        <f t="shared" si="18"/>
        <v>9704</v>
      </c>
      <c r="U35" s="410" t="s">
        <v>218</v>
      </c>
      <c r="V35" s="410"/>
      <c r="W35" s="88">
        <v>0.14000000000000001</v>
      </c>
      <c r="X35" s="322">
        <v>1566</v>
      </c>
      <c r="Y35" s="322">
        <v>1212</v>
      </c>
      <c r="Z35" s="322">
        <v>1618</v>
      </c>
      <c r="AA35" s="322">
        <v>371</v>
      </c>
      <c r="AB35" s="322">
        <v>514</v>
      </c>
      <c r="AC35" s="322">
        <v>270</v>
      </c>
      <c r="AD35" s="322">
        <v>353</v>
      </c>
      <c r="AE35" s="322">
        <v>318</v>
      </c>
      <c r="AF35" s="322">
        <v>380</v>
      </c>
      <c r="AG35" s="322">
        <v>452</v>
      </c>
      <c r="AH35" s="322">
        <v>561</v>
      </c>
      <c r="AI35" s="322">
        <v>714</v>
      </c>
      <c r="AJ35" s="322">
        <v>664</v>
      </c>
      <c r="AK35" s="322">
        <v>403</v>
      </c>
      <c r="AL35" s="322">
        <v>466</v>
      </c>
      <c r="AM35" s="103">
        <f t="shared" si="23"/>
        <v>9862</v>
      </c>
    </row>
    <row r="36" spans="1:39" ht="16.5" customHeight="1" x14ac:dyDescent="0.35">
      <c r="A36" s="408" t="s">
        <v>219</v>
      </c>
      <c r="B36" s="408"/>
      <c r="C36" s="88">
        <v>0.06</v>
      </c>
      <c r="D36" s="322">
        <v>2051</v>
      </c>
      <c r="E36" s="322">
        <v>1382</v>
      </c>
      <c r="F36" s="322">
        <v>857</v>
      </c>
      <c r="G36" s="322">
        <v>466</v>
      </c>
      <c r="H36" s="322">
        <v>656</v>
      </c>
      <c r="I36" s="322">
        <v>289</v>
      </c>
      <c r="J36" s="322">
        <v>384</v>
      </c>
      <c r="K36" s="322">
        <v>517</v>
      </c>
      <c r="L36" s="322">
        <v>1187</v>
      </c>
      <c r="M36" s="322">
        <v>953</v>
      </c>
      <c r="N36" s="322">
        <v>1888</v>
      </c>
      <c r="O36" s="322">
        <v>1805</v>
      </c>
      <c r="P36" s="322">
        <v>871</v>
      </c>
      <c r="Q36" s="322">
        <v>514</v>
      </c>
      <c r="R36" s="322">
        <v>2111</v>
      </c>
      <c r="S36" s="107">
        <f t="shared" si="18"/>
        <v>15931</v>
      </c>
      <c r="U36" s="408" t="s">
        <v>219</v>
      </c>
      <c r="V36" s="408"/>
      <c r="W36" s="88">
        <v>0.06</v>
      </c>
      <c r="X36" s="322">
        <v>1946</v>
      </c>
      <c r="Y36" s="322">
        <v>1265</v>
      </c>
      <c r="Z36" s="322">
        <v>772</v>
      </c>
      <c r="AA36" s="322">
        <v>467</v>
      </c>
      <c r="AB36" s="322">
        <v>682</v>
      </c>
      <c r="AC36" s="322">
        <v>319</v>
      </c>
      <c r="AD36" s="322">
        <v>439</v>
      </c>
      <c r="AE36" s="322">
        <v>520</v>
      </c>
      <c r="AF36" s="322">
        <v>1119</v>
      </c>
      <c r="AG36" s="322">
        <v>985</v>
      </c>
      <c r="AH36" s="322">
        <v>1673</v>
      </c>
      <c r="AI36" s="322">
        <v>1815</v>
      </c>
      <c r="AJ36" s="322">
        <v>826</v>
      </c>
      <c r="AK36" s="322">
        <v>581</v>
      </c>
      <c r="AL36" s="322">
        <v>1932</v>
      </c>
      <c r="AM36" s="107">
        <f t="shared" si="23"/>
        <v>15341</v>
      </c>
    </row>
    <row r="37" spans="1:39" ht="16.5" customHeight="1" x14ac:dyDescent="0.35">
      <c r="A37" s="387" t="s">
        <v>220</v>
      </c>
      <c r="B37" s="387"/>
      <c r="C37" s="88">
        <v>0.05</v>
      </c>
      <c r="D37" s="322">
        <v>90</v>
      </c>
      <c r="E37" s="322">
        <v>60</v>
      </c>
      <c r="F37" s="322">
        <v>46</v>
      </c>
      <c r="G37" s="322">
        <v>38</v>
      </c>
      <c r="H37" s="322">
        <v>44</v>
      </c>
      <c r="I37" s="322">
        <v>29</v>
      </c>
      <c r="J37" s="322">
        <v>61</v>
      </c>
      <c r="K37" s="322">
        <v>47</v>
      </c>
      <c r="L37" s="322">
        <v>78</v>
      </c>
      <c r="M37" s="322">
        <v>71</v>
      </c>
      <c r="N37" s="322">
        <v>120</v>
      </c>
      <c r="O37" s="322">
        <v>140</v>
      </c>
      <c r="P37" s="322">
        <v>100</v>
      </c>
      <c r="Q37" s="322">
        <v>73</v>
      </c>
      <c r="R37" s="322">
        <v>130</v>
      </c>
      <c r="S37" s="107">
        <f t="shared" si="18"/>
        <v>1127</v>
      </c>
      <c r="U37" s="387" t="s">
        <v>220</v>
      </c>
      <c r="V37" s="387"/>
      <c r="W37" s="88">
        <v>0.05</v>
      </c>
      <c r="X37" s="322">
        <v>83</v>
      </c>
      <c r="Y37" s="322">
        <v>56</v>
      </c>
      <c r="Z37" s="322">
        <v>45</v>
      </c>
      <c r="AA37" s="322">
        <v>27</v>
      </c>
      <c r="AB37" s="322">
        <v>37</v>
      </c>
      <c r="AC37" s="322">
        <v>30</v>
      </c>
      <c r="AD37" s="322">
        <v>56</v>
      </c>
      <c r="AE37" s="322">
        <v>47</v>
      </c>
      <c r="AF37" s="322">
        <v>67</v>
      </c>
      <c r="AG37" s="322">
        <v>64</v>
      </c>
      <c r="AH37" s="322">
        <v>109</v>
      </c>
      <c r="AI37" s="322">
        <v>130</v>
      </c>
      <c r="AJ37" s="322">
        <v>76</v>
      </c>
      <c r="AK37" s="322">
        <v>60</v>
      </c>
      <c r="AL37" s="322">
        <v>116</v>
      </c>
      <c r="AM37" s="107">
        <f t="shared" si="23"/>
        <v>1003</v>
      </c>
    </row>
    <row r="38" spans="1:39" ht="16.5" customHeight="1" x14ac:dyDescent="0.35">
      <c r="A38" s="387" t="s">
        <v>221</v>
      </c>
      <c r="B38" s="387"/>
      <c r="C38" s="88">
        <v>0.03</v>
      </c>
      <c r="D38" s="322">
        <v>859</v>
      </c>
      <c r="E38" s="322">
        <v>840</v>
      </c>
      <c r="F38" s="322">
        <v>636</v>
      </c>
      <c r="G38" s="322">
        <v>569</v>
      </c>
      <c r="H38" s="322">
        <v>616</v>
      </c>
      <c r="I38" s="322">
        <v>205</v>
      </c>
      <c r="J38" s="322">
        <v>333</v>
      </c>
      <c r="K38" s="322">
        <v>376</v>
      </c>
      <c r="L38" s="322">
        <v>372</v>
      </c>
      <c r="M38" s="322">
        <v>375</v>
      </c>
      <c r="N38" s="322">
        <v>376</v>
      </c>
      <c r="O38" s="322">
        <v>627</v>
      </c>
      <c r="P38" s="322">
        <v>429</v>
      </c>
      <c r="Q38" s="322">
        <v>337</v>
      </c>
      <c r="R38" s="322">
        <v>418</v>
      </c>
      <c r="S38" s="107">
        <f t="shared" si="18"/>
        <v>7368</v>
      </c>
      <c r="U38" s="387" t="s">
        <v>221</v>
      </c>
      <c r="V38" s="387"/>
      <c r="W38" s="88">
        <v>0.03</v>
      </c>
      <c r="X38" s="322">
        <v>888</v>
      </c>
      <c r="Y38" s="322">
        <v>872</v>
      </c>
      <c r="Z38" s="322">
        <v>659</v>
      </c>
      <c r="AA38" s="322">
        <v>559</v>
      </c>
      <c r="AB38" s="322">
        <v>639</v>
      </c>
      <c r="AC38" s="322">
        <v>213</v>
      </c>
      <c r="AD38" s="322">
        <v>334</v>
      </c>
      <c r="AE38" s="322">
        <v>385</v>
      </c>
      <c r="AF38" s="322">
        <v>385</v>
      </c>
      <c r="AG38" s="322">
        <v>369</v>
      </c>
      <c r="AH38" s="322">
        <v>380</v>
      </c>
      <c r="AI38" s="322">
        <v>614</v>
      </c>
      <c r="AJ38" s="322">
        <v>443</v>
      </c>
      <c r="AK38" s="322">
        <v>354</v>
      </c>
      <c r="AL38" s="322">
        <v>424</v>
      </c>
      <c r="AM38" s="107">
        <f t="shared" si="23"/>
        <v>7518</v>
      </c>
    </row>
    <row r="39" spans="1:39" ht="16.5" customHeight="1" x14ac:dyDescent="0.35">
      <c r="A39" s="413" t="str">
        <f>'Tabell 3.1 DOK32024'!A35</f>
        <v>Kriterienøkkel FO2B</v>
      </c>
      <c r="B39" s="413"/>
      <c r="C39" s="209" t="s">
        <v>202</v>
      </c>
      <c r="D39" s="210">
        <f>(D26/$S$26*$C$26+D27/$S$27*$C$27+D28/$S$28*$C$28+D29/$S$29*$C$29+D32/$S$32*$C$32+D33/$S$33*$C$33+D34/$S$34*$C$34+D35/$S$35*$C$35+D36/$S$36*$C$36+D37/$S$37*$C$37+D38/$S$38*$C$38)*100</f>
        <v>10.90205840436758</v>
      </c>
      <c r="E39" s="210">
        <f t="shared" ref="E39:Q39" si="24">(E26/$S$26*$C$26+E27/$S$27*$C$27+E28/$S$28*$C$28+E29/$S$29*$C$29+E32/$S$32*$C$32+E33/$S$33*$C$33+E34/$S$34*$C$34+E35/$S$35*$C$35+E36/$S$36*$C$36+E37/$S$37*$C$37+E38/$S$38*$C$38)*100</f>
        <v>7.8741974435175877</v>
      </c>
      <c r="F39" s="210">
        <f t="shared" si="24"/>
        <v>6.4978529964558023</v>
      </c>
      <c r="G39" s="210">
        <f t="shared" si="24"/>
        <v>3.1990198112793791</v>
      </c>
      <c r="H39" s="210">
        <f t="shared" si="24"/>
        <v>4.2467732206910895</v>
      </c>
      <c r="I39" s="210">
        <f t="shared" si="24"/>
        <v>2.5624265664171211</v>
      </c>
      <c r="J39" s="210">
        <f t="shared" si="24"/>
        <v>3.6055338182120376</v>
      </c>
      <c r="K39" s="210">
        <f t="shared" si="24"/>
        <v>4.0019435462139183</v>
      </c>
      <c r="L39" s="210">
        <f t="shared" si="24"/>
        <v>6.6595568837026651</v>
      </c>
      <c r="M39" s="210">
        <f t="shared" si="24"/>
        <v>6.8325911945367288</v>
      </c>
      <c r="N39" s="210">
        <f t="shared" si="24"/>
        <v>9.8211016740254227</v>
      </c>
      <c r="O39" s="210">
        <f t="shared" si="24"/>
        <v>12.21923967355503</v>
      </c>
      <c r="P39" s="210">
        <f t="shared" si="24"/>
        <v>6.4704186717498544</v>
      </c>
      <c r="Q39" s="210">
        <f t="shared" si="24"/>
        <v>4.3286151930340386</v>
      </c>
      <c r="R39" s="210">
        <f>(R26/$S$26*$C$26+R27/$S$27*$C$27+R28/$S$28*$C$28+R29/$S$29*$C$29+R32/$S$32*$C$32+R33/$S$33*$C$33+R34/$S$34*$C$34+R35/$S$35*$C$35+R36/$S$36*$C$36+R37/$S$37*$C$37+R38/$S$38*$C$38)*100</f>
        <v>10.778670902241744</v>
      </c>
      <c r="S39" s="210">
        <f>SUM(D39:R39)</f>
        <v>100</v>
      </c>
      <c r="U39" s="413" t="str">
        <f>'Tabell 3.1 DOK32024'!A35</f>
        <v>Kriterienøkkel FO2B</v>
      </c>
      <c r="V39" s="413"/>
      <c r="W39" s="209" t="s">
        <v>202</v>
      </c>
      <c r="X39" s="210">
        <f t="shared" ref="X39:AL39" si="25">(X26/$AM$26*$W$26+X27/$AM$27*$W$27+X28/$AM$28*$W$28+X29/$AM$29*$W$29+X32/$AM$32*$W$32+X33/$AM$33*$W$33+X34/$AM$34*$W$34+X35/$AM$35*$W$35+X36/$AM$36*$W$36+X37/$AM$37*$W$37+X38/$AM$38*$W$38)*100</f>
        <v>10.925563439758985</v>
      </c>
      <c r="Y39" s="210">
        <f t="shared" si="25"/>
        <v>7.8622782772127549</v>
      </c>
      <c r="Z39" s="210">
        <f t="shared" si="25"/>
        <v>6.4737440851636912</v>
      </c>
      <c r="AA39" s="210">
        <f t="shared" si="25"/>
        <v>3.1807192697237912</v>
      </c>
      <c r="AB39" s="210">
        <f t="shared" si="25"/>
        <v>4.3601840681709199</v>
      </c>
      <c r="AC39" s="210">
        <f t="shared" si="25"/>
        <v>2.6447376073886586</v>
      </c>
      <c r="AD39" s="210">
        <f t="shared" si="25"/>
        <v>3.6410934471589949</v>
      </c>
      <c r="AE39" s="210">
        <f t="shared" si="25"/>
        <v>3.974675411717731</v>
      </c>
      <c r="AF39" s="210">
        <f t="shared" si="25"/>
        <v>6.7325030516161206</v>
      </c>
      <c r="AG39" s="210">
        <f t="shared" si="25"/>
        <v>6.8630987188361452</v>
      </c>
      <c r="AH39" s="210">
        <f t="shared" si="25"/>
        <v>9.760423124746568</v>
      </c>
      <c r="AI39" s="210">
        <f t="shared" si="25"/>
        <v>12.312072842081303</v>
      </c>
      <c r="AJ39" s="210">
        <f t="shared" si="25"/>
        <v>6.4181032771929258</v>
      </c>
      <c r="AK39" s="210">
        <f t="shared" si="25"/>
        <v>4.3171673068683534</v>
      </c>
      <c r="AL39" s="210">
        <f t="shared" si="25"/>
        <v>10.533636072363063</v>
      </c>
      <c r="AM39" s="210">
        <f>SUM(X39:AL39)</f>
        <v>100.00000000000001</v>
      </c>
    </row>
    <row r="40" spans="1:39" ht="16.5" customHeight="1" x14ac:dyDescent="0.35">
      <c r="A40" s="365"/>
      <c r="B40" s="365"/>
      <c r="C40" s="17"/>
      <c r="D40" s="17"/>
      <c r="E40" s="17"/>
      <c r="F40" s="17"/>
      <c r="G40" s="17"/>
      <c r="H40" s="17"/>
      <c r="I40" s="17"/>
      <c r="J40" s="17"/>
      <c r="K40" s="17"/>
      <c r="L40" s="17"/>
      <c r="M40" s="17"/>
      <c r="N40" s="17"/>
      <c r="O40" s="17"/>
      <c r="P40" s="17"/>
      <c r="Q40" s="17"/>
      <c r="R40" s="17"/>
      <c r="S40" s="17"/>
      <c r="U40" s="365"/>
      <c r="V40" s="365"/>
      <c r="W40" s="17"/>
      <c r="X40" s="17"/>
      <c r="Y40" s="17"/>
      <c r="Z40" s="17"/>
      <c r="AA40" s="17"/>
      <c r="AB40" s="17"/>
      <c r="AC40" s="17"/>
      <c r="AD40" s="17"/>
      <c r="AE40" s="17"/>
      <c r="AF40" s="17"/>
      <c r="AG40" s="17"/>
      <c r="AH40" s="17"/>
      <c r="AI40" s="17"/>
      <c r="AJ40" s="17"/>
      <c r="AK40" s="17"/>
      <c r="AL40" s="17"/>
      <c r="AM40" s="17"/>
    </row>
    <row r="41" spans="1:39" ht="16.5" customHeight="1" x14ac:dyDescent="0.35">
      <c r="A41" s="407" t="s">
        <v>275</v>
      </c>
      <c r="B41" s="407"/>
      <c r="C41" s="90">
        <v>0.8</v>
      </c>
      <c r="D41" s="90">
        <f>D39</f>
        <v>10.90205840436758</v>
      </c>
      <c r="E41" s="90">
        <f t="shared" ref="E41:R41" si="26">E39</f>
        <v>7.8741974435175877</v>
      </c>
      <c r="F41" s="90">
        <f t="shared" si="26"/>
        <v>6.4978529964558023</v>
      </c>
      <c r="G41" s="90">
        <f t="shared" si="26"/>
        <v>3.1990198112793791</v>
      </c>
      <c r="H41" s="90">
        <f t="shared" si="26"/>
        <v>4.2467732206910895</v>
      </c>
      <c r="I41" s="90">
        <f t="shared" si="26"/>
        <v>2.5624265664171211</v>
      </c>
      <c r="J41" s="90">
        <f t="shared" si="26"/>
        <v>3.6055338182120376</v>
      </c>
      <c r="K41" s="90">
        <f t="shared" si="26"/>
        <v>4.0019435462139183</v>
      </c>
      <c r="L41" s="90">
        <f t="shared" si="26"/>
        <v>6.6595568837026651</v>
      </c>
      <c r="M41" s="90">
        <f t="shared" si="26"/>
        <v>6.8325911945367288</v>
      </c>
      <c r="N41" s="90">
        <f t="shared" si="26"/>
        <v>9.8211016740254227</v>
      </c>
      <c r="O41" s="90">
        <f t="shared" si="26"/>
        <v>12.21923967355503</v>
      </c>
      <c r="P41" s="90">
        <f t="shared" si="26"/>
        <v>6.4704186717498544</v>
      </c>
      <c r="Q41" s="90">
        <f t="shared" si="26"/>
        <v>4.3286151930340386</v>
      </c>
      <c r="R41" s="90">
        <f t="shared" si="26"/>
        <v>10.778670902241744</v>
      </c>
      <c r="S41" s="78">
        <f>SUM(D41:R41)</f>
        <v>100</v>
      </c>
      <c r="U41" s="407" t="s">
        <v>275</v>
      </c>
      <c r="V41" s="407"/>
      <c r="W41" s="90">
        <v>0.8</v>
      </c>
      <c r="X41" s="90">
        <f>X39</f>
        <v>10.925563439758985</v>
      </c>
      <c r="Y41" s="90">
        <f t="shared" ref="Y41:AL41" si="27">Y39</f>
        <v>7.8622782772127549</v>
      </c>
      <c r="Z41" s="90">
        <f t="shared" si="27"/>
        <v>6.4737440851636912</v>
      </c>
      <c r="AA41" s="90">
        <f t="shared" si="27"/>
        <v>3.1807192697237912</v>
      </c>
      <c r="AB41" s="90">
        <f t="shared" si="27"/>
        <v>4.3601840681709199</v>
      </c>
      <c r="AC41" s="90">
        <f t="shared" si="27"/>
        <v>2.6447376073886586</v>
      </c>
      <c r="AD41" s="90">
        <f t="shared" si="27"/>
        <v>3.6410934471589949</v>
      </c>
      <c r="AE41" s="90">
        <f t="shared" si="27"/>
        <v>3.974675411717731</v>
      </c>
      <c r="AF41" s="90">
        <f t="shared" si="27"/>
        <v>6.7325030516161206</v>
      </c>
      <c r="AG41" s="90">
        <f t="shared" si="27"/>
        <v>6.8630987188361452</v>
      </c>
      <c r="AH41" s="90">
        <f t="shared" si="27"/>
        <v>9.760423124746568</v>
      </c>
      <c r="AI41" s="90">
        <f t="shared" si="27"/>
        <v>12.312072842081303</v>
      </c>
      <c r="AJ41" s="90">
        <f t="shared" si="27"/>
        <v>6.4181032771929258</v>
      </c>
      <c r="AK41" s="90">
        <f t="shared" si="27"/>
        <v>4.3171673068683534</v>
      </c>
      <c r="AL41" s="90">
        <f t="shared" si="27"/>
        <v>10.533636072363063</v>
      </c>
      <c r="AM41" s="78">
        <f>SUM(X41:AL41)</f>
        <v>100.00000000000001</v>
      </c>
    </row>
    <row r="42" spans="1:39" ht="16.5" customHeight="1" x14ac:dyDescent="0.35">
      <c r="A42" s="408" t="s">
        <v>459</v>
      </c>
      <c r="B42" s="408"/>
      <c r="C42" s="90">
        <v>0.2</v>
      </c>
      <c r="D42" s="90">
        <v>10.702886078284831</v>
      </c>
      <c r="E42" s="90">
        <v>7.9055898081513591</v>
      </c>
      <c r="F42" s="90">
        <v>6.5876656002671528</v>
      </c>
      <c r="G42" s="90">
        <v>3.5787296574707255</v>
      </c>
      <c r="H42" s="90">
        <v>3.8787780143896406</v>
      </c>
      <c r="I42" s="90">
        <v>2.8761864209149026</v>
      </c>
      <c r="J42" s="90">
        <v>2.463887278318972</v>
      </c>
      <c r="K42" s="90">
        <v>3.1973124946360669</v>
      </c>
      <c r="L42" s="90">
        <v>4.6417534181611178</v>
      </c>
      <c r="M42" s="90">
        <v>7.7341444278120806</v>
      </c>
      <c r="N42" s="90">
        <v>8.7461408502288105</v>
      </c>
      <c r="O42" s="90">
        <v>10.954870168972391</v>
      </c>
      <c r="P42" s="90">
        <v>7.6519721077579748</v>
      </c>
      <c r="Q42" s="90">
        <v>4.7671221274853508</v>
      </c>
      <c r="R42" s="90">
        <v>14.312961547148625</v>
      </c>
      <c r="S42" s="78">
        <f>SUM(D42:R42)</f>
        <v>100</v>
      </c>
      <c r="U42" s="408" t="s">
        <v>276</v>
      </c>
      <c r="V42" s="408"/>
      <c r="W42" s="90">
        <v>0.2</v>
      </c>
      <c r="X42" s="323">
        <v>10.464845298451216</v>
      </c>
      <c r="Y42" s="323">
        <v>8.4925720984354793</v>
      </c>
      <c r="Z42" s="323">
        <v>6.7783927735513601</v>
      </c>
      <c r="AA42" s="323">
        <v>3.6447743025716526</v>
      </c>
      <c r="AB42" s="323">
        <v>4.0136712971846196</v>
      </c>
      <c r="AC42" s="323">
        <v>2.6104548894074124</v>
      </c>
      <c r="AD42" s="323">
        <v>2.5175913369392542</v>
      </c>
      <c r="AE42" s="323">
        <v>2.9282483343001782</v>
      </c>
      <c r="AF42" s="323">
        <v>5.2176410156777342</v>
      </c>
      <c r="AG42" s="323">
        <v>6.7053421371522202</v>
      </c>
      <c r="AH42" s="323">
        <v>8.2294775236281268</v>
      </c>
      <c r="AI42" s="323">
        <v>10.596185481693732</v>
      </c>
      <c r="AJ42" s="323">
        <v>8.15088382673874</v>
      </c>
      <c r="AK42" s="323">
        <v>4.7421926446742662</v>
      </c>
      <c r="AL42" s="323">
        <v>14.907727039594015</v>
      </c>
      <c r="AM42" s="78">
        <f>SUM(X42:AL42)</f>
        <v>100</v>
      </c>
    </row>
    <row r="43" spans="1:39" ht="16.5" customHeight="1" thickBot="1" x14ac:dyDescent="0.4">
      <c r="A43" s="388" t="str">
        <f>'Tabell 3.1 DOK32024'!A39</f>
        <v>Fordelingsnøkkel FO2B</v>
      </c>
      <c r="B43" s="388"/>
      <c r="C43" s="211" t="s">
        <v>202</v>
      </c>
      <c r="D43" s="212">
        <f>(D42/$S$42*$C$42+D41/$S$41*$C$41)*100</f>
        <v>10.862223939151031</v>
      </c>
      <c r="E43" s="212">
        <f>(E42/$S$42*$C$42+E41/$S$41*$C$41)*100</f>
        <v>7.8804759164443432</v>
      </c>
      <c r="F43" s="212">
        <f t="shared" ref="F43:R43" si="28">(F42/$S$42*$C$42+F41/$S$41*$C$41)*100</f>
        <v>6.5158155172180727</v>
      </c>
      <c r="G43" s="212">
        <f t="shared" si="28"/>
        <v>3.274961780517649</v>
      </c>
      <c r="H43" s="212">
        <f t="shared" si="28"/>
        <v>4.1731741794307995</v>
      </c>
      <c r="I43" s="212">
        <f t="shared" si="28"/>
        <v>2.6251785373166774</v>
      </c>
      <c r="J43" s="212">
        <f t="shared" si="28"/>
        <v>3.3772045102334247</v>
      </c>
      <c r="K43" s="212">
        <f t="shared" si="28"/>
        <v>3.8410173358983473</v>
      </c>
      <c r="L43" s="212">
        <f t="shared" si="28"/>
        <v>6.2559961905943551</v>
      </c>
      <c r="M43" s="212">
        <f t="shared" si="28"/>
        <v>7.0129018411918</v>
      </c>
      <c r="N43" s="212">
        <f t="shared" si="28"/>
        <v>9.6061095092661013</v>
      </c>
      <c r="O43" s="212">
        <f t="shared" si="28"/>
        <v>11.966365772638502</v>
      </c>
      <c r="P43" s="212">
        <f t="shared" si="28"/>
        <v>6.7067293589514785</v>
      </c>
      <c r="Q43" s="212">
        <f t="shared" si="28"/>
        <v>4.4163165799243007</v>
      </c>
      <c r="R43" s="212">
        <f t="shared" si="28"/>
        <v>11.48552903122312</v>
      </c>
      <c r="S43" s="212">
        <f>SUM(D43:R43)</f>
        <v>100</v>
      </c>
      <c r="U43" s="388" t="str">
        <f>'Tabell 3.1 DOK32024'!A39</f>
        <v>Fordelingsnøkkel FO2B</v>
      </c>
      <c r="V43" s="388"/>
      <c r="W43" s="211" t="s">
        <v>202</v>
      </c>
      <c r="X43" s="212">
        <f t="shared" ref="X43:AL43" si="29">(X42/$AM$42*$W$42+X41/$AM$41*$W$41)*100</f>
        <v>10.833419811497432</v>
      </c>
      <c r="Y43" s="212">
        <f t="shared" si="29"/>
        <v>7.9883370414572985</v>
      </c>
      <c r="Z43" s="212">
        <f t="shared" si="29"/>
        <v>6.5346738228412251</v>
      </c>
      <c r="AA43" s="212">
        <f t="shared" si="29"/>
        <v>3.2735302762933625</v>
      </c>
      <c r="AB43" s="212">
        <f t="shared" si="29"/>
        <v>4.2908815139736589</v>
      </c>
      <c r="AC43" s="212">
        <f t="shared" si="29"/>
        <v>2.6378810637924093</v>
      </c>
      <c r="AD43" s="212">
        <f t="shared" si="29"/>
        <v>3.4163930251150472</v>
      </c>
      <c r="AE43" s="212">
        <f t="shared" si="29"/>
        <v>3.7653899962342203</v>
      </c>
      <c r="AF43" s="212">
        <f t="shared" si="29"/>
        <v>6.4295306444284428</v>
      </c>
      <c r="AG43" s="212">
        <f t="shared" si="29"/>
        <v>6.8315474024993605</v>
      </c>
      <c r="AH43" s="212">
        <f t="shared" si="29"/>
        <v>9.4542340045228794</v>
      </c>
      <c r="AI43" s="212">
        <f t="shared" si="29"/>
        <v>11.968895370003787</v>
      </c>
      <c r="AJ43" s="212">
        <f t="shared" si="29"/>
        <v>6.7646593871020899</v>
      </c>
      <c r="AK43" s="212">
        <f t="shared" si="29"/>
        <v>4.4021723744295365</v>
      </c>
      <c r="AL43" s="212">
        <f t="shared" si="29"/>
        <v>11.408454265809254</v>
      </c>
      <c r="AM43" s="212">
        <f>SUM(X43:AL43)</f>
        <v>100.00000000000001</v>
      </c>
    </row>
    <row r="44" spans="1:39" ht="16.5" customHeight="1" thickBot="1" x14ac:dyDescent="0.4">
      <c r="A44" s="412"/>
      <c r="B44" s="412"/>
      <c r="C44" s="111"/>
      <c r="D44" s="26"/>
      <c r="E44" s="26"/>
      <c r="F44" s="26"/>
      <c r="G44" s="26"/>
      <c r="H44" s="26"/>
      <c r="I44" s="26"/>
      <c r="J44" s="26"/>
      <c r="K44" s="26"/>
      <c r="L44" s="26"/>
      <c r="M44" s="26"/>
      <c r="N44" s="26"/>
      <c r="O44" s="26"/>
      <c r="P44" s="26"/>
      <c r="Q44" s="26"/>
      <c r="R44" s="26"/>
      <c r="S44" s="26"/>
      <c r="U44" s="412"/>
      <c r="V44" s="412"/>
      <c r="W44" s="111"/>
      <c r="X44" s="26"/>
      <c r="Y44" s="26"/>
      <c r="Z44" s="26"/>
      <c r="AA44" s="26"/>
      <c r="AB44" s="26"/>
      <c r="AC44" s="26"/>
      <c r="AD44" s="26"/>
      <c r="AE44" s="26"/>
      <c r="AF44" s="26"/>
      <c r="AG44" s="26"/>
      <c r="AH44" s="26"/>
      <c r="AI44" s="26"/>
      <c r="AJ44" s="26"/>
      <c r="AK44" s="26"/>
      <c r="AL44" s="26"/>
      <c r="AM44" s="26"/>
    </row>
    <row r="45" spans="1:39" ht="16.5" customHeight="1" x14ac:dyDescent="0.35">
      <c r="A45" s="364" t="str">
        <f>'Tabell 2.1 DOK32024'!A30</f>
        <v>FO2C Aktivitetstilbud for barn og unge, helsestasjon og skolehelsetjeneste</v>
      </c>
      <c r="B45" s="364"/>
      <c r="C45" s="168"/>
      <c r="D45" s="169"/>
      <c r="E45" s="169"/>
      <c r="F45" s="169"/>
      <c r="G45" s="169"/>
      <c r="H45" s="169"/>
      <c r="I45" s="169"/>
      <c r="J45" s="169"/>
      <c r="K45" s="169"/>
      <c r="L45" s="169"/>
      <c r="M45" s="169"/>
      <c r="N45" s="169"/>
      <c r="O45" s="169"/>
      <c r="P45" s="169"/>
      <c r="Q45" s="169"/>
      <c r="R45" s="169"/>
      <c r="S45" s="169"/>
      <c r="U45" s="364" t="str">
        <f>'Tabell 2.1 DOK32024'!A30</f>
        <v>FO2C Aktivitetstilbud for barn og unge, helsestasjon og skolehelsetjeneste</v>
      </c>
      <c r="V45" s="364"/>
      <c r="W45" s="168"/>
      <c r="X45" s="169"/>
      <c r="Y45" s="169"/>
      <c r="Z45" s="169"/>
      <c r="AA45" s="169"/>
      <c r="AB45" s="169"/>
      <c r="AC45" s="169"/>
      <c r="AD45" s="169"/>
      <c r="AE45" s="169"/>
      <c r="AF45" s="169"/>
      <c r="AG45" s="169"/>
      <c r="AH45" s="169"/>
      <c r="AI45" s="169"/>
      <c r="AJ45" s="169"/>
      <c r="AK45" s="169"/>
      <c r="AL45" s="169"/>
      <c r="AM45" s="169"/>
    </row>
    <row r="46" spans="1:39" ht="16.5" customHeight="1" x14ac:dyDescent="0.35">
      <c r="A46" s="410" t="s">
        <v>460</v>
      </c>
      <c r="B46" s="410"/>
      <c r="C46" s="88">
        <v>0.28000000000000003</v>
      </c>
      <c r="D46" s="322">
        <v>942</v>
      </c>
      <c r="E46" s="322">
        <v>977</v>
      </c>
      <c r="F46" s="322">
        <v>835</v>
      </c>
      <c r="G46" s="322">
        <v>445</v>
      </c>
      <c r="H46" s="322">
        <v>584</v>
      </c>
      <c r="I46" s="322">
        <v>376</v>
      </c>
      <c r="J46" s="322">
        <v>587</v>
      </c>
      <c r="K46" s="322">
        <v>517</v>
      </c>
      <c r="L46" s="322">
        <v>508</v>
      </c>
      <c r="M46" s="322">
        <v>277</v>
      </c>
      <c r="N46" s="322">
        <v>312</v>
      </c>
      <c r="O46" s="322">
        <v>542</v>
      </c>
      <c r="P46" s="322">
        <v>562</v>
      </c>
      <c r="Q46" s="322">
        <v>541</v>
      </c>
      <c r="R46" s="322">
        <v>397</v>
      </c>
      <c r="S46" s="112">
        <f>SUM(D46:R46)</f>
        <v>8402</v>
      </c>
      <c r="U46" s="410" t="s">
        <v>460</v>
      </c>
      <c r="V46" s="410"/>
      <c r="W46" s="88">
        <v>0.28000000000000003</v>
      </c>
      <c r="X46" s="322">
        <v>1000</v>
      </c>
      <c r="Y46" s="322">
        <v>1055</v>
      </c>
      <c r="Z46" s="322">
        <v>792</v>
      </c>
      <c r="AA46" s="322">
        <v>475</v>
      </c>
      <c r="AB46" s="322">
        <v>580</v>
      </c>
      <c r="AC46" s="322">
        <v>395</v>
      </c>
      <c r="AD46" s="322">
        <v>546</v>
      </c>
      <c r="AE46" s="322">
        <v>526</v>
      </c>
      <c r="AF46" s="322">
        <v>498</v>
      </c>
      <c r="AG46" s="322">
        <v>290</v>
      </c>
      <c r="AH46" s="322">
        <v>341</v>
      </c>
      <c r="AI46" s="322">
        <v>576</v>
      </c>
      <c r="AJ46" s="322">
        <v>560</v>
      </c>
      <c r="AK46" s="322">
        <v>538</v>
      </c>
      <c r="AL46" s="322">
        <v>389</v>
      </c>
      <c r="AM46" s="112">
        <f>SUM(X46:AL46)</f>
        <v>8561</v>
      </c>
    </row>
    <row r="47" spans="1:39" ht="16.5" customHeight="1" x14ac:dyDescent="0.35">
      <c r="A47" s="410" t="s">
        <v>224</v>
      </c>
      <c r="B47" s="410"/>
      <c r="C47" s="88">
        <v>0.12</v>
      </c>
      <c r="D47" s="322">
        <v>3329</v>
      </c>
      <c r="E47" s="322">
        <v>3190</v>
      </c>
      <c r="F47" s="322">
        <v>2357</v>
      </c>
      <c r="G47" s="322">
        <v>1477</v>
      </c>
      <c r="H47" s="322">
        <v>1933</v>
      </c>
      <c r="I47" s="322">
        <v>1939</v>
      </c>
      <c r="J47" s="322">
        <v>3444</v>
      </c>
      <c r="K47" s="322">
        <v>3158</v>
      </c>
      <c r="L47" s="322">
        <v>2371</v>
      </c>
      <c r="M47" s="322">
        <v>1551</v>
      </c>
      <c r="N47" s="322">
        <v>1962</v>
      </c>
      <c r="O47" s="322">
        <v>2900</v>
      </c>
      <c r="P47" s="322">
        <v>2993</v>
      </c>
      <c r="Q47" s="322">
        <v>3093</v>
      </c>
      <c r="R47" s="322">
        <v>2426</v>
      </c>
      <c r="S47" s="112">
        <f t="shared" ref="S47:S53" si="30">SUM(D47:R47)</f>
        <v>38123</v>
      </c>
      <c r="U47" s="410" t="s">
        <v>224</v>
      </c>
      <c r="V47" s="410"/>
      <c r="W47" s="88">
        <v>0.12</v>
      </c>
      <c r="X47" s="322">
        <v>3366</v>
      </c>
      <c r="Y47" s="322">
        <v>3134</v>
      </c>
      <c r="Z47" s="322">
        <v>2308</v>
      </c>
      <c r="AA47" s="322">
        <v>1440</v>
      </c>
      <c r="AB47" s="322">
        <v>1828</v>
      </c>
      <c r="AC47" s="322">
        <v>1933</v>
      </c>
      <c r="AD47" s="322">
        <v>3396</v>
      </c>
      <c r="AE47" s="322">
        <v>3159</v>
      </c>
      <c r="AF47" s="322">
        <v>2326</v>
      </c>
      <c r="AG47" s="322">
        <v>1512</v>
      </c>
      <c r="AH47" s="322">
        <v>1976</v>
      </c>
      <c r="AI47" s="322">
        <v>2785</v>
      </c>
      <c r="AJ47" s="322">
        <v>2993</v>
      </c>
      <c r="AK47" s="322">
        <v>3099</v>
      </c>
      <c r="AL47" s="322">
        <v>2293</v>
      </c>
      <c r="AM47" s="112">
        <f t="shared" ref="AM47:AM51" si="31">SUM(X47:AL47)</f>
        <v>37548</v>
      </c>
    </row>
    <row r="48" spans="1:39" ht="16.5" customHeight="1" x14ac:dyDescent="0.35">
      <c r="A48" s="410" t="s">
        <v>225</v>
      </c>
      <c r="B48" s="410"/>
      <c r="C48" s="88">
        <v>0.16</v>
      </c>
      <c r="D48" s="322">
        <v>3481</v>
      </c>
      <c r="E48" s="322">
        <v>2875</v>
      </c>
      <c r="F48" s="322">
        <v>2108</v>
      </c>
      <c r="G48" s="322">
        <v>1523</v>
      </c>
      <c r="H48" s="322">
        <v>2332</v>
      </c>
      <c r="I48" s="322">
        <v>2813</v>
      </c>
      <c r="J48" s="322">
        <v>4836</v>
      </c>
      <c r="K48" s="322">
        <v>4734</v>
      </c>
      <c r="L48" s="322">
        <v>3113</v>
      </c>
      <c r="M48" s="322">
        <v>2225</v>
      </c>
      <c r="N48" s="322">
        <v>2982</v>
      </c>
      <c r="O48" s="322">
        <v>4212</v>
      </c>
      <c r="P48" s="322">
        <v>4712</v>
      </c>
      <c r="Q48" s="322">
        <v>4771</v>
      </c>
      <c r="R48" s="322">
        <v>3791</v>
      </c>
      <c r="S48" s="112">
        <f t="shared" si="30"/>
        <v>50508</v>
      </c>
      <c r="U48" s="410" t="s">
        <v>225</v>
      </c>
      <c r="V48" s="410"/>
      <c r="W48" s="88">
        <v>0.16</v>
      </c>
      <c r="X48" s="322">
        <v>3415</v>
      </c>
      <c r="Y48" s="322">
        <v>2938</v>
      </c>
      <c r="Z48" s="322">
        <v>2118</v>
      </c>
      <c r="AA48" s="322">
        <v>1488</v>
      </c>
      <c r="AB48" s="322">
        <v>2301</v>
      </c>
      <c r="AC48" s="322">
        <v>2760</v>
      </c>
      <c r="AD48" s="322">
        <v>4834</v>
      </c>
      <c r="AE48" s="322">
        <v>4642</v>
      </c>
      <c r="AF48" s="322">
        <v>3124</v>
      </c>
      <c r="AG48" s="322">
        <v>2225</v>
      </c>
      <c r="AH48" s="322">
        <v>2954</v>
      </c>
      <c r="AI48" s="322">
        <v>4145</v>
      </c>
      <c r="AJ48" s="322">
        <v>4601</v>
      </c>
      <c r="AK48" s="322">
        <v>4714</v>
      </c>
      <c r="AL48" s="322">
        <v>3693</v>
      </c>
      <c r="AM48" s="112">
        <f t="shared" si="31"/>
        <v>49952</v>
      </c>
    </row>
    <row r="49" spans="1:39" ht="16.5" customHeight="1" x14ac:dyDescent="0.35">
      <c r="A49" s="410" t="s">
        <v>226</v>
      </c>
      <c r="B49" s="410"/>
      <c r="C49" s="88">
        <v>0.28999999999999998</v>
      </c>
      <c r="D49" s="322">
        <v>2097</v>
      </c>
      <c r="E49" s="322">
        <v>1689</v>
      </c>
      <c r="F49" s="322">
        <v>1066</v>
      </c>
      <c r="G49" s="322">
        <v>1019</v>
      </c>
      <c r="H49" s="322">
        <v>1771</v>
      </c>
      <c r="I49" s="322">
        <v>2085</v>
      </c>
      <c r="J49" s="322">
        <v>3445</v>
      </c>
      <c r="K49" s="322">
        <v>3388</v>
      </c>
      <c r="L49" s="322">
        <v>2122</v>
      </c>
      <c r="M49" s="322">
        <v>1646</v>
      </c>
      <c r="N49" s="322">
        <v>2360</v>
      </c>
      <c r="O49" s="322">
        <v>2945</v>
      </c>
      <c r="P49" s="322">
        <v>3154</v>
      </c>
      <c r="Q49" s="322">
        <v>3400</v>
      </c>
      <c r="R49" s="322">
        <v>2932</v>
      </c>
      <c r="S49" s="112">
        <f t="shared" si="30"/>
        <v>35119</v>
      </c>
      <c r="U49" s="410" t="s">
        <v>226</v>
      </c>
      <c r="V49" s="410"/>
      <c r="W49" s="88">
        <v>0.28999999999999998</v>
      </c>
      <c r="X49" s="322">
        <v>2211</v>
      </c>
      <c r="Y49" s="322">
        <v>1733</v>
      </c>
      <c r="Z49" s="322">
        <v>1104</v>
      </c>
      <c r="AA49" s="322">
        <v>1022</v>
      </c>
      <c r="AB49" s="322">
        <v>1786</v>
      </c>
      <c r="AC49" s="322">
        <v>2077</v>
      </c>
      <c r="AD49" s="322">
        <v>3509</v>
      </c>
      <c r="AE49" s="322">
        <v>3444</v>
      </c>
      <c r="AF49" s="322">
        <v>2234</v>
      </c>
      <c r="AG49" s="322">
        <v>1627</v>
      </c>
      <c r="AH49" s="322">
        <v>2341</v>
      </c>
      <c r="AI49" s="322">
        <v>3033</v>
      </c>
      <c r="AJ49" s="322">
        <v>3306</v>
      </c>
      <c r="AK49" s="322">
        <v>3509</v>
      </c>
      <c r="AL49" s="322">
        <v>2881</v>
      </c>
      <c r="AM49" s="112">
        <f t="shared" si="31"/>
        <v>35817</v>
      </c>
    </row>
    <row r="50" spans="1:39" ht="16.5" customHeight="1" x14ac:dyDescent="0.35">
      <c r="A50" s="410" t="s">
        <v>227</v>
      </c>
      <c r="B50" s="410"/>
      <c r="C50" s="88">
        <v>0.06</v>
      </c>
      <c r="D50" s="322">
        <f>D51*D52</f>
        <v>1988.9824776763287</v>
      </c>
      <c r="E50" s="322">
        <f t="shared" ref="E50:R50" si="32">E51*E52</f>
        <v>1270.9406779138851</v>
      </c>
      <c r="F50" s="322">
        <f t="shared" si="32"/>
        <v>976.73224974759637</v>
      </c>
      <c r="G50" s="322">
        <f t="shared" si="32"/>
        <v>549.70172445802234</v>
      </c>
      <c r="H50" s="322">
        <f t="shared" si="32"/>
        <v>671.61373080391024</v>
      </c>
      <c r="I50" s="322">
        <f t="shared" si="32"/>
        <v>336.38583088674289</v>
      </c>
      <c r="J50" s="322">
        <f t="shared" si="32"/>
        <v>383.55887290469104</v>
      </c>
      <c r="K50" s="322">
        <f t="shared" si="32"/>
        <v>425.91417555490938</v>
      </c>
      <c r="L50" s="322">
        <f t="shared" si="32"/>
        <v>1448.3776785823932</v>
      </c>
      <c r="M50" s="322">
        <f t="shared" si="32"/>
        <v>1823.9821565990858</v>
      </c>
      <c r="N50" s="322">
        <f t="shared" si="32"/>
        <v>2255.9249310455248</v>
      </c>
      <c r="O50" s="322">
        <f t="shared" si="32"/>
        <v>2896.3539747219115</v>
      </c>
      <c r="P50" s="322">
        <f t="shared" si="32"/>
        <v>1164.2110822991015</v>
      </c>
      <c r="Q50" s="322">
        <f t="shared" si="32"/>
        <v>630.26196518791357</v>
      </c>
      <c r="R50" s="322">
        <f t="shared" si="32"/>
        <v>2610.8826806338097</v>
      </c>
      <c r="S50" s="112">
        <f t="shared" si="30"/>
        <v>19433.824209015827</v>
      </c>
      <c r="U50" s="410" t="s">
        <v>227</v>
      </c>
      <c r="V50" s="410"/>
      <c r="W50" s="88">
        <v>0.06</v>
      </c>
      <c r="X50" s="322">
        <f>X51*X52</f>
        <v>2013.59783148735</v>
      </c>
      <c r="Y50" s="322">
        <f t="shared" ref="Y50:AL50" si="33">Y51*Y52</f>
        <v>1282.6708796252792</v>
      </c>
      <c r="Z50" s="322">
        <f t="shared" si="33"/>
        <v>1007.0277167258585</v>
      </c>
      <c r="AA50" s="322">
        <f t="shared" si="33"/>
        <v>587.44797382667309</v>
      </c>
      <c r="AB50" s="322">
        <f t="shared" si="33"/>
        <v>734.90547213356081</v>
      </c>
      <c r="AC50" s="322">
        <f t="shared" si="33"/>
        <v>336.23463077696954</v>
      </c>
      <c r="AD50" s="322">
        <f t="shared" si="33"/>
        <v>410.84413750348301</v>
      </c>
      <c r="AE50" s="322">
        <f t="shared" si="33"/>
        <v>420.25087072207492</v>
      </c>
      <c r="AF50" s="322">
        <f t="shared" si="33"/>
        <v>1488.8433802354994</v>
      </c>
      <c r="AG50" s="322">
        <f t="shared" si="33"/>
        <v>1821.4175506387992</v>
      </c>
      <c r="AH50" s="322">
        <f t="shared" si="33"/>
        <v>2272.6320693823204</v>
      </c>
      <c r="AI50" s="322">
        <f t="shared" si="33"/>
        <v>2957.7086405278992</v>
      </c>
      <c r="AJ50" s="322">
        <f t="shared" si="33"/>
        <v>1202.591246257055</v>
      </c>
      <c r="AK50" s="322">
        <f t="shared" si="33"/>
        <v>648.18307615381934</v>
      </c>
      <c r="AL50" s="322">
        <f t="shared" si="33"/>
        <v>2627.9195812657326</v>
      </c>
      <c r="AM50" s="112">
        <f t="shared" si="31"/>
        <v>19812.27505726237</v>
      </c>
    </row>
    <row r="51" spans="1:39" ht="16.5" customHeight="1" x14ac:dyDescent="0.35">
      <c r="A51" s="410" t="s">
        <v>461</v>
      </c>
      <c r="B51" s="410"/>
      <c r="C51" s="87" t="s">
        <v>202</v>
      </c>
      <c r="D51" s="322">
        <v>1729</v>
      </c>
      <c r="E51" s="322">
        <v>1383</v>
      </c>
      <c r="F51" s="322">
        <v>1089</v>
      </c>
      <c r="G51" s="322">
        <v>718</v>
      </c>
      <c r="H51" s="322">
        <v>952</v>
      </c>
      <c r="I51" s="322">
        <v>708</v>
      </c>
      <c r="J51" s="322">
        <v>1017</v>
      </c>
      <c r="K51" s="322">
        <v>1031</v>
      </c>
      <c r="L51" s="322">
        <v>1112</v>
      </c>
      <c r="M51" s="322">
        <v>1015</v>
      </c>
      <c r="N51" s="322">
        <v>1023</v>
      </c>
      <c r="O51" s="322">
        <v>1616</v>
      </c>
      <c r="P51" s="322">
        <v>1462</v>
      </c>
      <c r="Q51" s="322">
        <v>1212</v>
      </c>
      <c r="R51" s="322">
        <v>1427</v>
      </c>
      <c r="S51" s="112">
        <f t="shared" si="30"/>
        <v>17494</v>
      </c>
      <c r="U51" s="410" t="s">
        <v>461</v>
      </c>
      <c r="V51" s="410"/>
      <c r="W51" s="87" t="s">
        <v>202</v>
      </c>
      <c r="X51" s="322">
        <v>1815</v>
      </c>
      <c r="Y51" s="322">
        <v>1391</v>
      </c>
      <c r="Z51" s="322">
        <v>1134</v>
      </c>
      <c r="AA51" s="322">
        <v>722</v>
      </c>
      <c r="AB51" s="322">
        <v>1000</v>
      </c>
      <c r="AC51" s="322">
        <v>743</v>
      </c>
      <c r="AD51" s="322">
        <v>1081</v>
      </c>
      <c r="AE51" s="322">
        <v>1031</v>
      </c>
      <c r="AF51" s="322">
        <v>1172</v>
      </c>
      <c r="AG51" s="322">
        <v>1021</v>
      </c>
      <c r="AH51" s="322">
        <v>1032</v>
      </c>
      <c r="AI51" s="322">
        <v>1649</v>
      </c>
      <c r="AJ51" s="322">
        <v>1490</v>
      </c>
      <c r="AK51" s="322">
        <v>1220</v>
      </c>
      <c r="AL51" s="322">
        <v>1452</v>
      </c>
      <c r="AM51" s="112">
        <f t="shared" si="31"/>
        <v>17953</v>
      </c>
    </row>
    <row r="52" spans="1:39" ht="16.5" customHeight="1" x14ac:dyDescent="0.35">
      <c r="A52" s="387" t="s">
        <v>462</v>
      </c>
      <c r="B52" s="387"/>
      <c r="C52" s="87" t="s">
        <v>202</v>
      </c>
      <c r="D52" s="323">
        <f>'Tabell 4.2-4.4 DOK32024'!D7</f>
        <v>1.1503658054808148</v>
      </c>
      <c r="E52" s="323">
        <f>'Tabell 4.2-4.4 DOK32024'!E7</f>
        <v>0.91897373674178251</v>
      </c>
      <c r="F52" s="323">
        <f>'Tabell 4.2-4.4 DOK32024'!F7</f>
        <v>0.89690748369843565</v>
      </c>
      <c r="G52" s="323">
        <f>'Tabell 4.2-4.4 DOK32024'!G7</f>
        <v>0.7656012875459921</v>
      </c>
      <c r="H52" s="323">
        <f>'Tabell 4.2-4.4 DOK32024'!H7</f>
        <v>0.70547660798730072</v>
      </c>
      <c r="I52" s="323">
        <f>'Tabell 4.2-4.4 DOK32024'!I7</f>
        <v>0.47512123006602103</v>
      </c>
      <c r="J52" s="323">
        <f>'Tabell 4.2-4.4 DOK32024'!J7</f>
        <v>0.37714736765456347</v>
      </c>
      <c r="K52" s="323">
        <f>'Tabell 4.2-4.4 DOK32024'!K7</f>
        <v>0.41310783273997032</v>
      </c>
      <c r="L52" s="323">
        <f>'Tabell 4.2-4.4 DOK32024'!L7</f>
        <v>1.3024979123942384</v>
      </c>
      <c r="M52" s="323">
        <f>'Tabell 4.2-4.4 DOK32024'!M7</f>
        <v>1.7970267552700352</v>
      </c>
      <c r="N52" s="323">
        <f>'Tabell 4.2-4.4 DOK32024'!N7</f>
        <v>2.2052052111881961</v>
      </c>
      <c r="O52" s="323">
        <f>'Tabell 4.2-4.4 DOK32024'!O7</f>
        <v>1.7922982516843513</v>
      </c>
      <c r="P52" s="323">
        <f>'Tabell 4.2-4.4 DOK32024'!P7</f>
        <v>0.79631400978050715</v>
      </c>
      <c r="Q52" s="323">
        <f>'Tabell 4.2-4.4 DOK32024'!Q7</f>
        <v>0.52001812309233797</v>
      </c>
      <c r="R52" s="323">
        <f>'Tabell 4.2-4.4 DOK32024'!R7</f>
        <v>1.8296304699606234</v>
      </c>
      <c r="S52" s="113">
        <v>1</v>
      </c>
      <c r="U52" s="387" t="s">
        <v>462</v>
      </c>
      <c r="V52" s="387"/>
      <c r="W52" s="87" t="s">
        <v>202</v>
      </c>
      <c r="X52" s="323">
        <f>'Tabell 4.2-4.4'!D7</f>
        <v>1.1094202928304959</v>
      </c>
      <c r="Y52" s="323">
        <f>'Tabell 4.2-4.4'!E7</f>
        <v>0.92212140878884197</v>
      </c>
      <c r="Z52" s="323">
        <f>'Tabell 4.2-4.4'!F7</f>
        <v>0.88803149623091571</v>
      </c>
      <c r="AA52" s="323">
        <f>'Tabell 4.2-4.4'!G7</f>
        <v>0.81363985294553065</v>
      </c>
      <c r="AB52" s="323">
        <f>'Tabell 4.2-4.4'!H7</f>
        <v>0.73490547213356083</v>
      </c>
      <c r="AC52" s="323">
        <f>'Tabell 4.2-4.4'!I7</f>
        <v>0.45253651517761712</v>
      </c>
      <c r="AD52" s="323">
        <f>'Tabell 4.2-4.4'!J7</f>
        <v>0.38005933164059486</v>
      </c>
      <c r="AE52" s="323">
        <f>'Tabell 4.2-4.4'!K7</f>
        <v>0.40761481156360324</v>
      </c>
      <c r="AF52" s="323">
        <f>'Tabell 4.2-4.4'!L7</f>
        <v>1.27034418108831</v>
      </c>
      <c r="AG52" s="323">
        <f>'Tabell 4.2-4.4'!M7</f>
        <v>1.7839545060125359</v>
      </c>
      <c r="AH52" s="323">
        <f>'Tabell 4.2-4.4'!N7</f>
        <v>2.202162857928605</v>
      </c>
      <c r="AI52" s="323">
        <f>'Tabell 4.2-4.4'!O7</f>
        <v>1.7936377444074585</v>
      </c>
      <c r="AJ52" s="323">
        <f>'Tabell 4.2-4.4'!P7</f>
        <v>0.8071082189644665</v>
      </c>
      <c r="AK52" s="323">
        <f>'Tabell 4.2-4.4'!Q7</f>
        <v>0.53129760340476995</v>
      </c>
      <c r="AL52" s="323">
        <f>'Tabell 4.2-4.4'!R7</f>
        <v>1.8098619705686863</v>
      </c>
      <c r="AM52" s="113">
        <v>1</v>
      </c>
    </row>
    <row r="53" spans="1:39" ht="16.5" customHeight="1" x14ac:dyDescent="0.35">
      <c r="A53" s="410" t="s">
        <v>216</v>
      </c>
      <c r="B53" s="410"/>
      <c r="C53" s="88">
        <v>0.04</v>
      </c>
      <c r="D53" s="322">
        <v>1059</v>
      </c>
      <c r="E53" s="322">
        <v>1028</v>
      </c>
      <c r="F53" s="322">
        <v>563</v>
      </c>
      <c r="G53" s="322">
        <v>522</v>
      </c>
      <c r="H53" s="322">
        <v>724</v>
      </c>
      <c r="I53" s="322">
        <v>368</v>
      </c>
      <c r="J53" s="322">
        <v>380</v>
      </c>
      <c r="K53" s="322">
        <v>801</v>
      </c>
      <c r="L53" s="322">
        <v>720</v>
      </c>
      <c r="M53" s="322">
        <v>708</v>
      </c>
      <c r="N53" s="322">
        <v>1015</v>
      </c>
      <c r="O53" s="322">
        <v>1216</v>
      </c>
      <c r="P53" s="322">
        <v>633</v>
      </c>
      <c r="Q53" s="322">
        <v>401</v>
      </c>
      <c r="R53" s="322">
        <v>1093</v>
      </c>
      <c r="S53" s="112">
        <f t="shared" si="30"/>
        <v>11231</v>
      </c>
      <c r="U53" s="410" t="s">
        <v>216</v>
      </c>
      <c r="V53" s="410"/>
      <c r="W53" s="88">
        <v>0.04</v>
      </c>
      <c r="X53" s="322">
        <v>1049</v>
      </c>
      <c r="Y53" s="322">
        <v>1092</v>
      </c>
      <c r="Z53" s="322">
        <v>590</v>
      </c>
      <c r="AA53" s="322">
        <v>531</v>
      </c>
      <c r="AB53" s="322">
        <v>782</v>
      </c>
      <c r="AC53" s="322">
        <v>413</v>
      </c>
      <c r="AD53" s="322">
        <v>386</v>
      </c>
      <c r="AE53" s="322">
        <v>799</v>
      </c>
      <c r="AF53" s="322">
        <v>808</v>
      </c>
      <c r="AG53" s="322">
        <v>772</v>
      </c>
      <c r="AH53" s="322">
        <v>1034</v>
      </c>
      <c r="AI53" s="322">
        <v>1231</v>
      </c>
      <c r="AJ53" s="322">
        <v>680</v>
      </c>
      <c r="AK53" s="322">
        <v>444</v>
      </c>
      <c r="AL53" s="322">
        <v>1076</v>
      </c>
      <c r="AM53" s="112">
        <f t="shared" ref="AM53" si="34">SUM(X53:AL53)</f>
        <v>11687</v>
      </c>
    </row>
    <row r="54" spans="1:39" ht="16.5" customHeight="1" x14ac:dyDescent="0.35">
      <c r="A54" s="408" t="s">
        <v>228</v>
      </c>
      <c r="B54" s="408"/>
      <c r="C54" s="87">
        <v>0.02</v>
      </c>
      <c r="D54" s="322">
        <f>D36</f>
        <v>2051</v>
      </c>
      <c r="E54" s="322">
        <f t="shared" ref="E54:R54" si="35">E36</f>
        <v>1382</v>
      </c>
      <c r="F54" s="322">
        <f t="shared" si="35"/>
        <v>857</v>
      </c>
      <c r="G54" s="322">
        <f t="shared" si="35"/>
        <v>466</v>
      </c>
      <c r="H54" s="322">
        <f t="shared" si="35"/>
        <v>656</v>
      </c>
      <c r="I54" s="322">
        <f t="shared" si="35"/>
        <v>289</v>
      </c>
      <c r="J54" s="322">
        <f t="shared" si="35"/>
        <v>384</v>
      </c>
      <c r="K54" s="322">
        <f t="shared" si="35"/>
        <v>517</v>
      </c>
      <c r="L54" s="322">
        <f t="shared" si="35"/>
        <v>1187</v>
      </c>
      <c r="M54" s="322">
        <f t="shared" si="35"/>
        <v>953</v>
      </c>
      <c r="N54" s="322">
        <f t="shared" si="35"/>
        <v>1888</v>
      </c>
      <c r="O54" s="322">
        <f t="shared" si="35"/>
        <v>1805</v>
      </c>
      <c r="P54" s="322">
        <f t="shared" si="35"/>
        <v>871</v>
      </c>
      <c r="Q54" s="322">
        <f t="shared" si="35"/>
        <v>514</v>
      </c>
      <c r="R54" s="322">
        <f t="shared" si="35"/>
        <v>2111</v>
      </c>
      <c r="S54" s="109">
        <f>SUM(D54:R54)</f>
        <v>15931</v>
      </c>
      <c r="U54" s="408" t="s">
        <v>228</v>
      </c>
      <c r="V54" s="408"/>
      <c r="W54" s="87">
        <v>0.02</v>
      </c>
      <c r="X54" s="322">
        <v>1946</v>
      </c>
      <c r="Y54" s="322">
        <v>1265</v>
      </c>
      <c r="Z54" s="322">
        <v>772</v>
      </c>
      <c r="AA54" s="322">
        <v>467</v>
      </c>
      <c r="AB54" s="322">
        <v>682</v>
      </c>
      <c r="AC54" s="322">
        <v>319</v>
      </c>
      <c r="AD54" s="322">
        <v>439</v>
      </c>
      <c r="AE54" s="322">
        <v>520</v>
      </c>
      <c r="AF54" s="322">
        <v>1119</v>
      </c>
      <c r="AG54" s="322">
        <v>985</v>
      </c>
      <c r="AH54" s="322">
        <v>1673</v>
      </c>
      <c r="AI54" s="322">
        <v>1815</v>
      </c>
      <c r="AJ54" s="322">
        <v>826</v>
      </c>
      <c r="AK54" s="322">
        <v>581</v>
      </c>
      <c r="AL54" s="322">
        <v>1932</v>
      </c>
      <c r="AM54" s="109">
        <f>SUM(X54:AL54)</f>
        <v>15341</v>
      </c>
    </row>
    <row r="55" spans="1:39" ht="16.5" customHeight="1" x14ac:dyDescent="0.35">
      <c r="A55" s="387" t="s">
        <v>229</v>
      </c>
      <c r="B55" s="387"/>
      <c r="C55" s="87">
        <v>0.03</v>
      </c>
      <c r="D55" s="322">
        <v>90</v>
      </c>
      <c r="E55" s="322">
        <v>60</v>
      </c>
      <c r="F55" s="322">
        <v>46</v>
      </c>
      <c r="G55" s="322">
        <v>38</v>
      </c>
      <c r="H55" s="322">
        <v>44</v>
      </c>
      <c r="I55" s="322">
        <v>29</v>
      </c>
      <c r="J55" s="322">
        <v>61</v>
      </c>
      <c r="K55" s="322">
        <v>47</v>
      </c>
      <c r="L55" s="322">
        <v>78</v>
      </c>
      <c r="M55" s="322">
        <v>71</v>
      </c>
      <c r="N55" s="322">
        <v>120</v>
      </c>
      <c r="O55" s="322">
        <v>140</v>
      </c>
      <c r="P55" s="322">
        <v>100</v>
      </c>
      <c r="Q55" s="322">
        <v>73</v>
      </c>
      <c r="R55" s="322">
        <v>130</v>
      </c>
      <c r="S55" s="109">
        <f>SUM(D55:R55)</f>
        <v>1127</v>
      </c>
      <c r="U55" s="387" t="s">
        <v>229</v>
      </c>
      <c r="V55" s="387"/>
      <c r="W55" s="87">
        <v>0.03</v>
      </c>
      <c r="X55" s="322">
        <v>83</v>
      </c>
      <c r="Y55" s="322">
        <v>56</v>
      </c>
      <c r="Z55" s="322">
        <v>45</v>
      </c>
      <c r="AA55" s="322">
        <v>27</v>
      </c>
      <c r="AB55" s="322">
        <v>37</v>
      </c>
      <c r="AC55" s="322">
        <v>30</v>
      </c>
      <c r="AD55" s="322">
        <v>56</v>
      </c>
      <c r="AE55" s="322">
        <v>47</v>
      </c>
      <c r="AF55" s="322">
        <v>67</v>
      </c>
      <c r="AG55" s="322">
        <v>64</v>
      </c>
      <c r="AH55" s="322">
        <v>109</v>
      </c>
      <c r="AI55" s="322">
        <v>130</v>
      </c>
      <c r="AJ55" s="322">
        <v>76</v>
      </c>
      <c r="AK55" s="322">
        <v>60</v>
      </c>
      <c r="AL55" s="322">
        <v>116</v>
      </c>
      <c r="AM55" s="109">
        <f>SUM(X55:AL55)</f>
        <v>1003</v>
      </c>
    </row>
    <row r="56" spans="1:39" ht="16.5" customHeight="1" thickBot="1" x14ac:dyDescent="0.4">
      <c r="A56" s="388" t="str">
        <f>'Tabell 3.1 DOK32024'!A50</f>
        <v>Fordelingsnøkkel FO2C</v>
      </c>
      <c r="B56" s="388"/>
      <c r="C56" s="211" t="s">
        <v>202</v>
      </c>
      <c r="D56" s="212">
        <f>(D46/$S$46*$C$46+D47/$S$47*$C$47+D48/$S$48*$C$48+D49/$S$49*$C$49+D50/$S$50*$C$50+D53/$S$53*$C$53+D54/$S$54*$C$54+D55/$S$55*$C$55)*100</f>
        <v>8.5097754713451881</v>
      </c>
      <c r="E56" s="212">
        <f t="shared" ref="E56:R56" si="36">(E46/$S$46*$C$46+E47/$S$47*$C$47+E48/$S$48*$C$48+E49/$S$49*$C$49+E50/$S$50*$C$50+E53/$S$53*$C$53+E54/$S$54*$C$54+E55/$S$55*$C$55)*100</f>
        <v>7.657205659305415</v>
      </c>
      <c r="F56" s="212">
        <f t="shared" si="36"/>
        <v>5.8047355245062739</v>
      </c>
      <c r="G56" s="212">
        <f t="shared" si="36"/>
        <v>3.7870927298981698</v>
      </c>
      <c r="H56" s="212">
        <f t="shared" si="36"/>
        <v>5.4205091239239982</v>
      </c>
      <c r="I56" s="212">
        <f t="shared" si="36"/>
        <v>4.8245982947611274</v>
      </c>
      <c r="J56" s="212">
        <f t="shared" si="36"/>
        <v>7.8813281864563987</v>
      </c>
      <c r="K56" s="212">
        <f t="shared" si="36"/>
        <v>7.6210945774746737</v>
      </c>
      <c r="L56" s="212">
        <f t="shared" si="36"/>
        <v>6.2379168445844293</v>
      </c>
      <c r="M56" s="212">
        <f t="shared" si="36"/>
        <v>4.5993027134948425</v>
      </c>
      <c r="N56" s="212">
        <f t="shared" si="36"/>
        <v>6.1652255463098635</v>
      </c>
      <c r="O56" s="212">
        <f t="shared" si="36"/>
        <v>8.4118100567603165</v>
      </c>
      <c r="P56" s="212">
        <f t="shared" si="36"/>
        <v>7.8725554082423157</v>
      </c>
      <c r="Q56" s="212">
        <f t="shared" si="36"/>
        <v>7.6917067169537754</v>
      </c>
      <c r="R56" s="212">
        <f t="shared" si="36"/>
        <v>7.5151431459832194</v>
      </c>
      <c r="S56" s="212">
        <f>SUM(D56:R56)</f>
        <v>100.00000000000001</v>
      </c>
      <c r="U56" s="388" t="str">
        <f>'Tabell 3.1 DOK32024'!A50</f>
        <v>Fordelingsnøkkel FO2C</v>
      </c>
      <c r="V56" s="388"/>
      <c r="W56" s="211" t="s">
        <v>202</v>
      </c>
      <c r="X56" s="212">
        <f t="shared" ref="X56:AL56" si="37">(X46/$AM$46*$W$46+X47/$AM$47*$W$47+X48/$AM$48*$W$48+X49/$AM$49*$W$49+X50/$AM$50*$W$50+X53/$AM$53*$W$53+X54/$AM$54*$W$54+X55/$AM$55*$W$55)*100</f>
        <v>8.7012115162232657</v>
      </c>
      <c r="Y56" s="212">
        <f t="shared" si="37"/>
        <v>7.8909643506084519</v>
      </c>
      <c r="Z56" s="212">
        <f t="shared" si="37"/>
        <v>5.6424020903178533</v>
      </c>
      <c r="AA56" s="212">
        <f t="shared" si="37"/>
        <v>3.8191544355717451</v>
      </c>
      <c r="AB56" s="212">
        <f t="shared" si="37"/>
        <v>5.3540760275349539</v>
      </c>
      <c r="AC56" s="212">
        <f t="shared" si="37"/>
        <v>4.8499090649671759</v>
      </c>
      <c r="AD56" s="212">
        <f t="shared" si="37"/>
        <v>7.7418702417892487</v>
      </c>
      <c r="AE56" s="212">
        <f t="shared" si="37"/>
        <v>7.6144296898011579</v>
      </c>
      <c r="AF56" s="212">
        <f t="shared" si="37"/>
        <v>6.2553107691430716</v>
      </c>
      <c r="AG56" s="212">
        <f t="shared" si="37"/>
        <v>4.5973960521647719</v>
      </c>
      <c r="AH56" s="212">
        <f t="shared" si="37"/>
        <v>6.1747084551043878</v>
      </c>
      <c r="AI56" s="212">
        <f t="shared" si="37"/>
        <v>8.4998578682449111</v>
      </c>
      <c r="AJ56" s="212">
        <f t="shared" si="37"/>
        <v>7.8705421211224911</v>
      </c>
      <c r="AK56" s="212">
        <f t="shared" si="37"/>
        <v>7.7045537082193709</v>
      </c>
      <c r="AL56" s="212">
        <f t="shared" si="37"/>
        <v>7.2836136091871451</v>
      </c>
      <c r="AM56" s="212">
        <f>SUM(X56:AL56)</f>
        <v>100.00000000000001</v>
      </c>
    </row>
    <row r="57" spans="1:39" ht="16.5" customHeight="1" thickBot="1" x14ac:dyDescent="0.4">
      <c r="A57" s="356"/>
      <c r="B57" s="356"/>
      <c r="C57" s="79"/>
      <c r="D57" s="17"/>
      <c r="E57" s="17"/>
      <c r="F57" s="17"/>
      <c r="G57" s="17"/>
      <c r="H57" s="17"/>
      <c r="I57" s="17"/>
      <c r="J57" s="17"/>
      <c r="K57" s="17"/>
      <c r="L57" s="17"/>
      <c r="M57" s="17"/>
      <c r="N57" s="17"/>
      <c r="O57" s="17"/>
      <c r="P57" s="17"/>
      <c r="Q57" s="17"/>
      <c r="R57" s="17"/>
      <c r="S57" s="17"/>
      <c r="U57" s="356"/>
      <c r="V57" s="356"/>
      <c r="W57" s="79"/>
      <c r="X57" s="17"/>
      <c r="Y57" s="17"/>
      <c r="Z57" s="17"/>
      <c r="AA57" s="17"/>
      <c r="AB57" s="17"/>
      <c r="AC57" s="17"/>
      <c r="AD57" s="17"/>
      <c r="AE57" s="17"/>
      <c r="AF57" s="17"/>
      <c r="AG57" s="17"/>
      <c r="AH57" s="17"/>
      <c r="AI57" s="17"/>
      <c r="AJ57" s="17"/>
      <c r="AK57" s="17"/>
      <c r="AL57" s="17"/>
      <c r="AM57" s="17"/>
    </row>
    <row r="58" spans="1:39" ht="16.5" customHeight="1" x14ac:dyDescent="0.35">
      <c r="A58" s="389" t="str">
        <f>'Tabell 2.1 DOK32024'!A36</f>
        <v>FO3 Helse og omsorg</v>
      </c>
      <c r="B58" s="389"/>
      <c r="C58" s="213"/>
      <c r="D58" s="214"/>
      <c r="E58" s="214"/>
      <c r="F58" s="214"/>
      <c r="G58" s="214"/>
      <c r="H58" s="214"/>
      <c r="I58" s="214"/>
      <c r="J58" s="214"/>
      <c r="K58" s="214"/>
      <c r="L58" s="214"/>
      <c r="M58" s="214"/>
      <c r="N58" s="214"/>
      <c r="O58" s="214"/>
      <c r="P58" s="214"/>
      <c r="Q58" s="214"/>
      <c r="R58" s="214"/>
      <c r="S58" s="214"/>
      <c r="U58" s="389" t="str">
        <f>'Tabell 2.1 DOK32024'!A36</f>
        <v>FO3 Helse og omsorg</v>
      </c>
      <c r="V58" s="389"/>
      <c r="W58" s="213"/>
      <c r="X58" s="214"/>
      <c r="Y58" s="214"/>
      <c r="Z58" s="214"/>
      <c r="AA58" s="214"/>
      <c r="AB58" s="214"/>
      <c r="AC58" s="214"/>
      <c r="AD58" s="214"/>
      <c r="AE58" s="214"/>
      <c r="AF58" s="214"/>
      <c r="AG58" s="214"/>
      <c r="AH58" s="214"/>
      <c r="AI58" s="214"/>
      <c r="AJ58" s="214"/>
      <c r="AK58" s="214"/>
      <c r="AL58" s="214"/>
      <c r="AM58" s="214"/>
    </row>
    <row r="59" spans="1:39" ht="16.5" customHeight="1" x14ac:dyDescent="0.35">
      <c r="A59" s="387" t="s">
        <v>231</v>
      </c>
      <c r="B59" s="387"/>
      <c r="C59" s="89">
        <v>4.9000000000000002E-2</v>
      </c>
      <c r="D59" s="322">
        <v>190</v>
      </c>
      <c r="E59" s="322">
        <v>121</v>
      </c>
      <c r="F59" s="322">
        <v>103</v>
      </c>
      <c r="G59" s="322">
        <v>61</v>
      </c>
      <c r="H59" s="322">
        <v>97</v>
      </c>
      <c r="I59" s="322">
        <v>90</v>
      </c>
      <c r="J59" s="322">
        <v>163</v>
      </c>
      <c r="K59" s="322">
        <v>180</v>
      </c>
      <c r="L59" s="322">
        <v>166</v>
      </c>
      <c r="M59" s="322">
        <v>138</v>
      </c>
      <c r="N59" s="322">
        <v>222</v>
      </c>
      <c r="O59" s="322">
        <v>318</v>
      </c>
      <c r="P59" s="322">
        <v>229</v>
      </c>
      <c r="Q59" s="322">
        <v>228</v>
      </c>
      <c r="R59" s="322">
        <v>249</v>
      </c>
      <c r="S59" s="110">
        <f>SUM(D59:R59)</f>
        <v>2555</v>
      </c>
      <c r="T59" s="84"/>
      <c r="U59" s="387" t="s">
        <v>231</v>
      </c>
      <c r="V59" s="387"/>
      <c r="W59" s="89">
        <v>4.9000000000000002E-2</v>
      </c>
      <c r="X59" s="322">
        <v>218</v>
      </c>
      <c r="Y59" s="322">
        <v>140</v>
      </c>
      <c r="Z59" s="322">
        <v>108</v>
      </c>
      <c r="AA59" s="322">
        <v>77</v>
      </c>
      <c r="AB59" s="322">
        <v>107</v>
      </c>
      <c r="AC59" s="322">
        <v>108</v>
      </c>
      <c r="AD59" s="322">
        <v>192</v>
      </c>
      <c r="AE59" s="322">
        <v>209</v>
      </c>
      <c r="AF59" s="322">
        <v>189</v>
      </c>
      <c r="AG59" s="322">
        <v>155</v>
      </c>
      <c r="AH59" s="322">
        <v>256</v>
      </c>
      <c r="AI59" s="322">
        <v>346</v>
      </c>
      <c r="AJ59" s="322">
        <v>249</v>
      </c>
      <c r="AK59" s="322">
        <v>261</v>
      </c>
      <c r="AL59" s="322">
        <v>274</v>
      </c>
      <c r="AM59" s="110">
        <f>SUM(X59:AL59)</f>
        <v>2889</v>
      </c>
    </row>
    <row r="60" spans="1:39" ht="16.5" customHeight="1" x14ac:dyDescent="0.35">
      <c r="A60" s="387" t="s">
        <v>232</v>
      </c>
      <c r="B60" s="387"/>
      <c r="C60" s="87">
        <v>0.121</v>
      </c>
      <c r="D60" s="322">
        <v>2242</v>
      </c>
      <c r="E60" s="322">
        <v>1933</v>
      </c>
      <c r="F60" s="322">
        <v>1565</v>
      </c>
      <c r="G60" s="322">
        <v>1191</v>
      </c>
      <c r="H60" s="322">
        <v>1552</v>
      </c>
      <c r="I60" s="322">
        <v>679</v>
      </c>
      <c r="J60" s="322">
        <v>908</v>
      </c>
      <c r="K60" s="322">
        <v>1117</v>
      </c>
      <c r="L60" s="322">
        <v>1035</v>
      </c>
      <c r="M60" s="322">
        <v>1424</v>
      </c>
      <c r="N60" s="322">
        <v>1353</v>
      </c>
      <c r="O60" s="322">
        <v>2173</v>
      </c>
      <c r="P60" s="322">
        <v>1678</v>
      </c>
      <c r="Q60" s="322">
        <v>1431</v>
      </c>
      <c r="R60" s="322">
        <v>1446</v>
      </c>
      <c r="S60" s="110">
        <f>SUM(D60:R60)</f>
        <v>21727</v>
      </c>
      <c r="U60" s="387" t="s">
        <v>232</v>
      </c>
      <c r="V60" s="387"/>
      <c r="W60" s="87">
        <v>0.121</v>
      </c>
      <c r="X60" s="322">
        <v>2346</v>
      </c>
      <c r="Y60" s="322">
        <v>1954</v>
      </c>
      <c r="Z60" s="322">
        <v>1553</v>
      </c>
      <c r="AA60" s="322">
        <v>1160</v>
      </c>
      <c r="AB60" s="322">
        <v>1621</v>
      </c>
      <c r="AC60" s="322">
        <v>692</v>
      </c>
      <c r="AD60" s="322">
        <v>889</v>
      </c>
      <c r="AE60" s="322">
        <v>1131</v>
      </c>
      <c r="AF60" s="322">
        <v>1079</v>
      </c>
      <c r="AG60" s="322">
        <v>1472</v>
      </c>
      <c r="AH60" s="322">
        <v>1370</v>
      </c>
      <c r="AI60" s="322">
        <v>2196</v>
      </c>
      <c r="AJ60" s="322">
        <v>1677</v>
      </c>
      <c r="AK60" s="322">
        <v>1459</v>
      </c>
      <c r="AL60" s="322">
        <v>1483</v>
      </c>
      <c r="AM60" s="110">
        <f>SUM(X60:AL60)</f>
        <v>22082</v>
      </c>
    </row>
    <row r="61" spans="1:39" ht="16.5" customHeight="1" x14ac:dyDescent="0.35">
      <c r="A61" s="387" t="s">
        <v>233</v>
      </c>
      <c r="B61" s="387"/>
      <c r="C61" s="87">
        <v>4.4999999999999998E-2</v>
      </c>
      <c r="D61" s="322">
        <v>131</v>
      </c>
      <c r="E61" s="322">
        <v>79</v>
      </c>
      <c r="F61" s="322">
        <v>53</v>
      </c>
      <c r="G61" s="322">
        <v>33</v>
      </c>
      <c r="H61" s="322">
        <v>80</v>
      </c>
      <c r="I61" s="322">
        <v>58</v>
      </c>
      <c r="J61" s="322">
        <v>93</v>
      </c>
      <c r="K61" s="322">
        <v>73</v>
      </c>
      <c r="L61" s="322">
        <v>102</v>
      </c>
      <c r="M61" s="322">
        <v>112</v>
      </c>
      <c r="N61" s="322">
        <v>166</v>
      </c>
      <c r="O61" s="322">
        <v>231</v>
      </c>
      <c r="P61" s="322">
        <v>117</v>
      </c>
      <c r="Q61" s="322">
        <v>124</v>
      </c>
      <c r="R61" s="322">
        <v>221</v>
      </c>
      <c r="S61" s="110">
        <f>SUM(D61:R61)</f>
        <v>1673</v>
      </c>
      <c r="U61" s="387" t="s">
        <v>233</v>
      </c>
      <c r="V61" s="387"/>
      <c r="W61" s="87">
        <v>4.4999999999999998E-2</v>
      </c>
      <c r="X61" s="322">
        <v>128</v>
      </c>
      <c r="Y61" s="322">
        <v>80</v>
      </c>
      <c r="Z61" s="322">
        <v>58</v>
      </c>
      <c r="AA61" s="322">
        <v>33</v>
      </c>
      <c r="AB61" s="322">
        <v>77</v>
      </c>
      <c r="AC61" s="322">
        <v>62</v>
      </c>
      <c r="AD61" s="322">
        <v>91</v>
      </c>
      <c r="AE61" s="322">
        <v>76</v>
      </c>
      <c r="AF61" s="322">
        <v>108</v>
      </c>
      <c r="AG61" s="322">
        <v>118</v>
      </c>
      <c r="AH61" s="322">
        <v>165</v>
      </c>
      <c r="AI61" s="322">
        <v>233</v>
      </c>
      <c r="AJ61" s="322">
        <v>122</v>
      </c>
      <c r="AK61" s="322">
        <v>125</v>
      </c>
      <c r="AL61" s="322">
        <v>219</v>
      </c>
      <c r="AM61" s="110">
        <f>SUM(X61:AL61)</f>
        <v>1695</v>
      </c>
    </row>
    <row r="62" spans="1:39" ht="16.5" customHeight="1" x14ac:dyDescent="0.35">
      <c r="A62" s="387" t="s">
        <v>234</v>
      </c>
      <c r="B62" s="387"/>
      <c r="C62" s="87">
        <v>2.5000000000000001E-2</v>
      </c>
      <c r="D62" s="322">
        <f>D63*D64</f>
        <v>13343.758159551078</v>
      </c>
      <c r="E62" s="322">
        <f t="shared" ref="E62:R62" si="38">E63*E64</f>
        <v>11632.500236025997</v>
      </c>
      <c r="F62" s="322">
        <f t="shared" si="38"/>
        <v>9686.1855126862883</v>
      </c>
      <c r="G62" s="322">
        <f t="shared" si="38"/>
        <v>6176.0771278325437</v>
      </c>
      <c r="H62" s="322">
        <f t="shared" si="38"/>
        <v>9439.3578441182472</v>
      </c>
      <c r="I62" s="322">
        <f t="shared" si="38"/>
        <v>4906.0731139373438</v>
      </c>
      <c r="J62" s="322">
        <f t="shared" si="38"/>
        <v>7100.725148814653</v>
      </c>
      <c r="K62" s="322">
        <f t="shared" si="38"/>
        <v>6508.432674232231</v>
      </c>
      <c r="L62" s="322">
        <f t="shared" si="38"/>
        <v>6736.0099132327296</v>
      </c>
      <c r="M62" s="322">
        <f t="shared" si="38"/>
        <v>8626.7563821473213</v>
      </c>
      <c r="N62" s="322">
        <f t="shared" si="38"/>
        <v>7436.6700247383978</v>
      </c>
      <c r="O62" s="322">
        <f t="shared" si="38"/>
        <v>11185.188175430309</v>
      </c>
      <c r="P62" s="322">
        <f t="shared" si="38"/>
        <v>10441.600743035338</v>
      </c>
      <c r="Q62" s="322">
        <f t="shared" si="38"/>
        <v>8368.4144488683596</v>
      </c>
      <c r="R62" s="322">
        <f t="shared" si="38"/>
        <v>7790.8350874243952</v>
      </c>
      <c r="S62" s="110">
        <f>SUM(D62:R62)</f>
        <v>129378.58459207522</v>
      </c>
      <c r="U62" s="387" t="s">
        <v>234</v>
      </c>
      <c r="V62" s="387"/>
      <c r="W62" s="87">
        <v>2.5000000000000001E-2</v>
      </c>
      <c r="X62" s="322">
        <f>X63*X64</f>
        <v>13430.144356612818</v>
      </c>
      <c r="Y62" s="322">
        <f t="shared" ref="Y62:AL62" si="39">Y63*Y64</f>
        <v>11518.53037773329</v>
      </c>
      <c r="Z62" s="322">
        <f t="shared" si="39"/>
        <v>9510.3955157713481</v>
      </c>
      <c r="AA62" s="322">
        <f t="shared" si="39"/>
        <v>6373.4476506090423</v>
      </c>
      <c r="AB62" s="322">
        <f t="shared" si="39"/>
        <v>9679.3064130974381</v>
      </c>
      <c r="AC62" s="322">
        <f t="shared" si="39"/>
        <v>5219.7622380756284</v>
      </c>
      <c r="AD62" s="322">
        <f t="shared" si="39"/>
        <v>6849.687556623102</v>
      </c>
      <c r="AE62" s="322">
        <f t="shared" si="39"/>
        <v>6802.9305210314815</v>
      </c>
      <c r="AF62" s="322">
        <f t="shared" si="39"/>
        <v>6964.2816646610954</v>
      </c>
      <c r="AG62" s="322">
        <f t="shared" si="39"/>
        <v>9153.1640126235125</v>
      </c>
      <c r="AH62" s="322">
        <f t="shared" si="39"/>
        <v>7950.2910337372386</v>
      </c>
      <c r="AI62" s="322">
        <f t="shared" si="39"/>
        <v>11182.326040720223</v>
      </c>
      <c r="AJ62" s="322">
        <f t="shared" si="39"/>
        <v>10715.700897046921</v>
      </c>
      <c r="AK62" s="322">
        <f t="shared" si="39"/>
        <v>8611.5660276097515</v>
      </c>
      <c r="AL62" s="322">
        <f t="shared" si="39"/>
        <v>7623.561191830956</v>
      </c>
      <c r="AM62" s="110">
        <f>SUM(X62:AL62)</f>
        <v>131585.09549778386</v>
      </c>
    </row>
    <row r="63" spans="1:39" ht="16.5" customHeight="1" x14ac:dyDescent="0.35">
      <c r="A63" s="387" t="s">
        <v>463</v>
      </c>
      <c r="B63" s="387"/>
      <c r="C63" s="87" t="s">
        <v>202</v>
      </c>
      <c r="D63" s="322">
        <v>9090</v>
      </c>
      <c r="E63" s="322">
        <v>8048</v>
      </c>
      <c r="F63" s="322">
        <v>5904</v>
      </c>
      <c r="G63" s="322">
        <v>5590</v>
      </c>
      <c r="H63" s="322">
        <v>10943</v>
      </c>
      <c r="I63" s="322">
        <v>7035</v>
      </c>
      <c r="J63" s="322">
        <v>10039</v>
      </c>
      <c r="K63" s="322">
        <v>10432</v>
      </c>
      <c r="L63" s="322">
        <v>6093</v>
      </c>
      <c r="M63" s="322">
        <v>5964</v>
      </c>
      <c r="N63" s="322">
        <v>6908</v>
      </c>
      <c r="O63" s="322">
        <v>9646</v>
      </c>
      <c r="P63" s="322">
        <v>10688</v>
      </c>
      <c r="Q63" s="322">
        <v>11149</v>
      </c>
      <c r="R63" s="322">
        <v>8186</v>
      </c>
      <c r="S63" s="110">
        <f t="shared" ref="S63:S66" si="40">SUM(D63:R63)</f>
        <v>125715</v>
      </c>
      <c r="U63" s="387" t="s">
        <v>463</v>
      </c>
      <c r="V63" s="387"/>
      <c r="W63" s="87" t="s">
        <v>202</v>
      </c>
      <c r="X63" s="322">
        <v>9483</v>
      </c>
      <c r="Y63" s="322">
        <v>8245</v>
      </c>
      <c r="Z63" s="322">
        <v>6086</v>
      </c>
      <c r="AA63" s="322">
        <v>5757</v>
      </c>
      <c r="AB63" s="322">
        <v>10961</v>
      </c>
      <c r="AC63" s="322">
        <v>7060</v>
      </c>
      <c r="AD63" s="322">
        <v>10147</v>
      </c>
      <c r="AE63" s="322">
        <v>10639</v>
      </c>
      <c r="AF63" s="322">
        <v>6171</v>
      </c>
      <c r="AG63" s="322">
        <v>6047</v>
      </c>
      <c r="AH63" s="322">
        <v>7076</v>
      </c>
      <c r="AI63" s="322">
        <v>9777</v>
      </c>
      <c r="AJ63" s="322">
        <v>10832</v>
      </c>
      <c r="AK63" s="322">
        <v>11431</v>
      </c>
      <c r="AL63" s="322">
        <v>8220</v>
      </c>
      <c r="AM63" s="110">
        <f t="shared" ref="AM63" si="41">SUM(X63:AL63)</f>
        <v>127932</v>
      </c>
    </row>
    <row r="64" spans="1:39" ht="16.5" customHeight="1" x14ac:dyDescent="0.35">
      <c r="A64" s="387" t="s">
        <v>464</v>
      </c>
      <c r="B64" s="387"/>
      <c r="C64" s="87" t="s">
        <v>202</v>
      </c>
      <c r="D64" s="90">
        <f>'Tabell 4.2-4.4 DOK32024'!D30</f>
        <v>1.4679601935699755</v>
      </c>
      <c r="E64" s="90">
        <f>'Tabell 4.2-4.4 DOK32024'!E30</f>
        <v>1.4453901883730116</v>
      </c>
      <c r="F64" s="90">
        <f>'Tabell 4.2-4.4 DOK32024'!F30</f>
        <v>1.6406140773520135</v>
      </c>
      <c r="G64" s="90">
        <f>'Tabell 4.2-4.4 DOK32024'!G30</f>
        <v>1.1048438511328342</v>
      </c>
      <c r="H64" s="90">
        <f>'Tabell 4.2-4.4 DOK32024'!H30</f>
        <v>0.86259324171783314</v>
      </c>
      <c r="I64" s="90">
        <f>'Tabell 4.2-4.4 DOK32024'!I30</f>
        <v>0.69738068428391531</v>
      </c>
      <c r="J64" s="90">
        <f>'Tabell 4.2-4.4 DOK32024'!J30</f>
        <v>0.70731399031922038</v>
      </c>
      <c r="K64" s="90">
        <f>'Tabell 4.2-4.4 DOK32024'!K30</f>
        <v>0.62389116892563568</v>
      </c>
      <c r="L64" s="90">
        <f>'Tabell 4.2-4.4 DOK32024'!L30</f>
        <v>1.1055325641281355</v>
      </c>
      <c r="M64" s="90">
        <f>'Tabell 4.2-4.4 DOK32024'!M30</f>
        <v>1.4464715597161839</v>
      </c>
      <c r="N64" s="90">
        <f>'Tabell 4.2-4.4 DOK32024'!N30</f>
        <v>1.0765301135984942</v>
      </c>
      <c r="O64" s="90">
        <f>'Tabell 4.2-4.4 DOK32024'!O30</f>
        <v>1.1595675073015042</v>
      </c>
      <c r="P64" s="90">
        <f>'Tabell 4.2-4.4 DOK32024'!P30</f>
        <v>0.97694617730495303</v>
      </c>
      <c r="Q64" s="90">
        <f>'Tabell 4.2-4.4 DOK32024'!Q30</f>
        <v>0.75059776202963135</v>
      </c>
      <c r="R64" s="90">
        <f>'Tabell 4.2-4.4 DOK32024'!R30</f>
        <v>0.95172673924070306</v>
      </c>
      <c r="S64" s="108">
        <v>1</v>
      </c>
      <c r="U64" s="387" t="s">
        <v>464</v>
      </c>
      <c r="V64" s="387"/>
      <c r="W64" s="87" t="s">
        <v>202</v>
      </c>
      <c r="X64" s="90">
        <f>'Tabell 4.2-4.4'!D30</f>
        <v>1.4162337189299607</v>
      </c>
      <c r="Y64" s="90">
        <f>'Tabell 4.2-4.4'!E30</f>
        <v>1.3970321865049473</v>
      </c>
      <c r="Z64" s="90">
        <f>'Tabell 4.2-4.4'!F30</f>
        <v>1.562667682512545</v>
      </c>
      <c r="AA64" s="90">
        <f>'Tabell 4.2-4.4'!G30</f>
        <v>1.1070779313199657</v>
      </c>
      <c r="AB64" s="90">
        <f>'Tabell 4.2-4.4'!H30</f>
        <v>0.88306782347390189</v>
      </c>
      <c r="AC64" s="90">
        <f>'Tabell 4.2-4.4'!I30</f>
        <v>0.73934309321184533</v>
      </c>
      <c r="AD64" s="90">
        <f>'Tabell 4.2-4.4'!J30</f>
        <v>0.67504558555465677</v>
      </c>
      <c r="AE64" s="90">
        <f>'Tabell 4.2-4.4'!K30</f>
        <v>0.6394332663813781</v>
      </c>
      <c r="AF64" s="90">
        <f>'Tabell 4.2-4.4'!L30</f>
        <v>1.1285499375564894</v>
      </c>
      <c r="AG64" s="90">
        <f>'Tabell 4.2-4.4'!M30</f>
        <v>1.5136702517981664</v>
      </c>
      <c r="AH64" s="90">
        <f>'Tabell 4.2-4.4'!N30</f>
        <v>1.1235572404942396</v>
      </c>
      <c r="AI64" s="90">
        <f>'Tabell 4.2-4.4'!O30</f>
        <v>1.1437379605932518</v>
      </c>
      <c r="AJ64" s="90">
        <f>'Tabell 4.2-4.4'!P30</f>
        <v>0.98926337675839371</v>
      </c>
      <c r="AK64" s="90">
        <f>'Tabell 4.2-4.4'!Q30</f>
        <v>0.75335194012857587</v>
      </c>
      <c r="AL64" s="90">
        <f>'Tabell 4.2-4.4'!R30</f>
        <v>0.92744053428600437</v>
      </c>
      <c r="AM64" s="108">
        <v>1</v>
      </c>
    </row>
    <row r="65" spans="1:39" ht="16.5" customHeight="1" x14ac:dyDescent="0.35">
      <c r="A65" s="387" t="s">
        <v>235</v>
      </c>
      <c r="B65" s="387"/>
      <c r="C65" s="87">
        <v>0.13</v>
      </c>
      <c r="D65" s="322">
        <v>71</v>
      </c>
      <c r="E65" s="322">
        <v>54</v>
      </c>
      <c r="F65" s="322">
        <v>66</v>
      </c>
      <c r="G65" s="322">
        <v>25</v>
      </c>
      <c r="H65" s="322">
        <v>52</v>
      </c>
      <c r="I65" s="322">
        <v>75</v>
      </c>
      <c r="J65" s="322">
        <v>94</v>
      </c>
      <c r="K65" s="322">
        <v>92</v>
      </c>
      <c r="L65" s="322">
        <v>61</v>
      </c>
      <c r="M65" s="322">
        <v>74</v>
      </c>
      <c r="N65" s="322">
        <v>89</v>
      </c>
      <c r="O65" s="322">
        <v>108</v>
      </c>
      <c r="P65" s="322">
        <v>96</v>
      </c>
      <c r="Q65" s="322">
        <v>86</v>
      </c>
      <c r="R65" s="322">
        <v>123</v>
      </c>
      <c r="S65" s="110">
        <f>SUM(D65:R65)</f>
        <v>1166</v>
      </c>
      <c r="U65" s="387" t="s">
        <v>235</v>
      </c>
      <c r="V65" s="387"/>
      <c r="W65" s="87">
        <v>0.13</v>
      </c>
      <c r="X65" s="322">
        <v>72</v>
      </c>
      <c r="Y65" s="322">
        <v>54</v>
      </c>
      <c r="Z65" s="322">
        <v>72</v>
      </c>
      <c r="AA65" s="322">
        <v>26</v>
      </c>
      <c r="AB65" s="322">
        <v>52</v>
      </c>
      <c r="AC65" s="322">
        <v>78</v>
      </c>
      <c r="AD65" s="322">
        <v>90</v>
      </c>
      <c r="AE65" s="322">
        <v>91</v>
      </c>
      <c r="AF65" s="322">
        <v>68</v>
      </c>
      <c r="AG65" s="322">
        <v>77</v>
      </c>
      <c r="AH65" s="322">
        <v>94</v>
      </c>
      <c r="AI65" s="322">
        <v>108</v>
      </c>
      <c r="AJ65" s="322">
        <v>98</v>
      </c>
      <c r="AK65" s="322">
        <v>85</v>
      </c>
      <c r="AL65" s="322">
        <v>130</v>
      </c>
      <c r="AM65" s="110">
        <f>SUM(X65:AL65)</f>
        <v>1195</v>
      </c>
    </row>
    <row r="66" spans="1:39" ht="16.5" customHeight="1" x14ac:dyDescent="0.35">
      <c r="A66" s="387" t="s">
        <v>236</v>
      </c>
      <c r="B66" s="387"/>
      <c r="C66" s="87">
        <v>0.09</v>
      </c>
      <c r="D66" s="322">
        <v>1539</v>
      </c>
      <c r="E66" s="322">
        <v>1603</v>
      </c>
      <c r="F66" s="322">
        <v>1158</v>
      </c>
      <c r="G66" s="322">
        <v>1103</v>
      </c>
      <c r="H66" s="322">
        <v>1212</v>
      </c>
      <c r="I66" s="322">
        <v>454</v>
      </c>
      <c r="J66" s="322">
        <v>704</v>
      </c>
      <c r="K66" s="322">
        <v>817</v>
      </c>
      <c r="L66" s="322">
        <v>675</v>
      </c>
      <c r="M66" s="322">
        <v>759</v>
      </c>
      <c r="N66" s="322">
        <v>794</v>
      </c>
      <c r="O66" s="322">
        <v>1249</v>
      </c>
      <c r="P66" s="322">
        <v>968</v>
      </c>
      <c r="Q66" s="322">
        <v>755</v>
      </c>
      <c r="R66" s="322">
        <v>906</v>
      </c>
      <c r="S66" s="110">
        <f t="shared" si="40"/>
        <v>14696</v>
      </c>
      <c r="U66" s="387" t="s">
        <v>236</v>
      </c>
      <c r="V66" s="387"/>
      <c r="W66" s="87">
        <v>0.09</v>
      </c>
      <c r="X66" s="322">
        <v>1597</v>
      </c>
      <c r="Y66" s="322">
        <v>1656</v>
      </c>
      <c r="Z66" s="322">
        <v>1192</v>
      </c>
      <c r="AA66" s="322">
        <v>1113</v>
      </c>
      <c r="AB66" s="322">
        <v>1270</v>
      </c>
      <c r="AC66" s="322">
        <v>466</v>
      </c>
      <c r="AD66" s="322">
        <v>702</v>
      </c>
      <c r="AE66" s="322">
        <v>829</v>
      </c>
      <c r="AF66" s="322">
        <v>687</v>
      </c>
      <c r="AG66" s="322">
        <v>765</v>
      </c>
      <c r="AH66" s="322">
        <v>826</v>
      </c>
      <c r="AI66" s="322">
        <v>1238</v>
      </c>
      <c r="AJ66" s="322">
        <v>982</v>
      </c>
      <c r="AK66" s="322">
        <v>771</v>
      </c>
      <c r="AL66" s="322">
        <v>921</v>
      </c>
      <c r="AM66" s="110">
        <f t="shared" ref="AM66" si="42">SUM(X66:AL66)</f>
        <v>15015</v>
      </c>
    </row>
    <row r="67" spans="1:39" ht="16.5" customHeight="1" x14ac:dyDescent="0.35">
      <c r="A67" s="387" t="s">
        <v>237</v>
      </c>
      <c r="B67" s="387"/>
      <c r="C67" s="87">
        <v>4.8000000000000001E-2</v>
      </c>
      <c r="D67" s="322">
        <f>(D68+D69)*D70</f>
        <v>4939.6860513629681</v>
      </c>
      <c r="E67" s="322">
        <f t="shared" ref="E67:R67" si="43">(E68+E69)*E70</f>
        <v>4130.925158370067</v>
      </c>
      <c r="F67" s="322">
        <f t="shared" si="43"/>
        <v>4336.1430064413717</v>
      </c>
      <c r="G67" s="322">
        <f t="shared" si="43"/>
        <v>2438.3903794501653</v>
      </c>
      <c r="H67" s="322">
        <f t="shared" si="43"/>
        <v>5091.8879058603688</v>
      </c>
      <c r="I67" s="322">
        <f t="shared" si="43"/>
        <v>3193.3061533360483</v>
      </c>
      <c r="J67" s="322">
        <f t="shared" si="43"/>
        <v>4281.3715834022405</v>
      </c>
      <c r="K67" s="322">
        <f t="shared" si="43"/>
        <v>3065.177312931648</v>
      </c>
      <c r="L67" s="322">
        <f t="shared" si="43"/>
        <v>2675.3888051900881</v>
      </c>
      <c r="M67" s="322">
        <f t="shared" si="43"/>
        <v>3459.959970841112</v>
      </c>
      <c r="N67" s="322">
        <f t="shared" si="43"/>
        <v>3412.6004601072264</v>
      </c>
      <c r="O67" s="322">
        <f t="shared" si="43"/>
        <v>5448.807716809768</v>
      </c>
      <c r="P67" s="322">
        <f t="shared" si="43"/>
        <v>4408.9580981772533</v>
      </c>
      <c r="Q67" s="322">
        <f t="shared" si="43"/>
        <v>4269.4000704245427</v>
      </c>
      <c r="R67" s="322">
        <f t="shared" si="43"/>
        <v>3225.4019192867427</v>
      </c>
      <c r="S67" s="110">
        <f>SUM(D67:R67)</f>
        <v>58377.404591991603</v>
      </c>
      <c r="U67" s="387" t="s">
        <v>237</v>
      </c>
      <c r="V67" s="387"/>
      <c r="W67" s="87">
        <v>4.8000000000000001E-2</v>
      </c>
      <c r="X67" s="322">
        <f>(X68+X69)*X70</f>
        <v>4938.4069779087731</v>
      </c>
      <c r="Y67" s="322">
        <f t="shared" ref="Y67:AL67" si="44">(Y68+Y69)*Y70</f>
        <v>4165.9499801577531</v>
      </c>
      <c r="Z67" s="322">
        <f t="shared" si="44"/>
        <v>4294.210791544474</v>
      </c>
      <c r="AA67" s="322">
        <f t="shared" si="44"/>
        <v>2510.8527482336822</v>
      </c>
      <c r="AB67" s="322">
        <f t="shared" si="44"/>
        <v>5187.1403950856993</v>
      </c>
      <c r="AC67" s="322">
        <f t="shared" si="44"/>
        <v>3402.4569149609124</v>
      </c>
      <c r="AD67" s="322">
        <f t="shared" si="44"/>
        <v>4098.2017499023214</v>
      </c>
      <c r="AE67" s="322">
        <f t="shared" si="44"/>
        <v>3183.7382333128817</v>
      </c>
      <c r="AF67" s="322">
        <f t="shared" si="44"/>
        <v>2804.4465948278762</v>
      </c>
      <c r="AG67" s="322">
        <f t="shared" si="44"/>
        <v>3696.3827548911222</v>
      </c>
      <c r="AH67" s="322">
        <f t="shared" si="44"/>
        <v>3487.5216744941195</v>
      </c>
      <c r="AI67" s="322">
        <f t="shared" si="44"/>
        <v>5485.3672590052356</v>
      </c>
      <c r="AJ67" s="322">
        <f t="shared" si="44"/>
        <v>4602.0532286800471</v>
      </c>
      <c r="AK67" s="322">
        <f t="shared" si="44"/>
        <v>4302.3929300742966</v>
      </c>
      <c r="AL67" s="322">
        <f t="shared" si="44"/>
        <v>3324.8743154153258</v>
      </c>
      <c r="AM67" s="110">
        <f>SUM(X67:AL67)</f>
        <v>59483.996548494521</v>
      </c>
    </row>
    <row r="68" spans="1:39" ht="16.5" customHeight="1" x14ac:dyDescent="0.35">
      <c r="A68" s="387" t="s">
        <v>465</v>
      </c>
      <c r="B68" s="387"/>
      <c r="C68" s="87" t="s">
        <v>202</v>
      </c>
      <c r="D68" s="322">
        <v>3353</v>
      </c>
      <c r="E68" s="322">
        <v>2860</v>
      </c>
      <c r="F68" s="322">
        <v>2648</v>
      </c>
      <c r="G68" s="322">
        <v>2226</v>
      </c>
      <c r="H68" s="322">
        <v>5880</v>
      </c>
      <c r="I68" s="322">
        <v>4586</v>
      </c>
      <c r="J68" s="322">
        <v>6053</v>
      </c>
      <c r="K68" s="322">
        <v>4909</v>
      </c>
      <c r="L68" s="322">
        <v>2419</v>
      </c>
      <c r="M68" s="322">
        <v>2388</v>
      </c>
      <c r="N68" s="322">
        <v>3180</v>
      </c>
      <c r="O68" s="322">
        <v>4691</v>
      </c>
      <c r="P68" s="322">
        <v>4508</v>
      </c>
      <c r="Q68" s="322">
        <v>5670</v>
      </c>
      <c r="R68" s="322">
        <v>3386</v>
      </c>
      <c r="S68" s="110">
        <f>SUM(D68:R68)</f>
        <v>58757</v>
      </c>
      <c r="U68" s="387" t="s">
        <v>465</v>
      </c>
      <c r="V68" s="387"/>
      <c r="W68" s="87" t="s">
        <v>202</v>
      </c>
      <c r="X68" s="322">
        <v>3481</v>
      </c>
      <c r="Y68" s="322">
        <v>2997</v>
      </c>
      <c r="Z68" s="322">
        <v>2757</v>
      </c>
      <c r="AA68" s="322">
        <v>2276</v>
      </c>
      <c r="AB68" s="322">
        <v>5853</v>
      </c>
      <c r="AC68" s="322">
        <v>4599</v>
      </c>
      <c r="AD68" s="322">
        <v>6069</v>
      </c>
      <c r="AE68" s="322">
        <v>4977</v>
      </c>
      <c r="AF68" s="322">
        <v>2488</v>
      </c>
      <c r="AG68" s="322">
        <v>2440</v>
      </c>
      <c r="AH68" s="322">
        <v>3113</v>
      </c>
      <c r="AI68" s="322">
        <v>4793</v>
      </c>
      <c r="AJ68" s="322">
        <v>4639</v>
      </c>
      <c r="AK68" s="322">
        <v>5697</v>
      </c>
      <c r="AL68" s="322">
        <v>3577</v>
      </c>
      <c r="AM68" s="110">
        <f>SUM(X68:AL68)</f>
        <v>59756</v>
      </c>
    </row>
    <row r="69" spans="1:39" ht="16.5" customHeight="1" x14ac:dyDescent="0.35">
      <c r="A69" s="387" t="s">
        <v>466</v>
      </c>
      <c r="B69" s="387"/>
      <c r="C69" s="87" t="s">
        <v>202</v>
      </c>
      <c r="D69" s="322">
        <v>12</v>
      </c>
      <c r="E69" s="322">
        <v>-2</v>
      </c>
      <c r="F69" s="322">
        <v>-5</v>
      </c>
      <c r="G69" s="322">
        <v>-19</v>
      </c>
      <c r="H69" s="322">
        <v>23</v>
      </c>
      <c r="I69" s="322">
        <v>-7</v>
      </c>
      <c r="J69" s="322">
        <v>0</v>
      </c>
      <c r="K69" s="322">
        <v>4</v>
      </c>
      <c r="L69" s="322">
        <v>1</v>
      </c>
      <c r="M69" s="322">
        <v>4</v>
      </c>
      <c r="N69" s="322">
        <v>-10</v>
      </c>
      <c r="O69" s="322">
        <v>8</v>
      </c>
      <c r="P69" s="322">
        <v>5</v>
      </c>
      <c r="Q69" s="322">
        <v>18</v>
      </c>
      <c r="R69" s="322">
        <v>3</v>
      </c>
      <c r="S69" s="110">
        <f>SUM(D69:R69)</f>
        <v>35</v>
      </c>
      <c r="U69" s="387" t="s">
        <v>466</v>
      </c>
      <c r="V69" s="387"/>
      <c r="W69" s="87" t="s">
        <v>202</v>
      </c>
      <c r="X69" s="322">
        <v>6</v>
      </c>
      <c r="Y69" s="322">
        <v>-15</v>
      </c>
      <c r="Z69" s="322">
        <v>-9</v>
      </c>
      <c r="AA69" s="322">
        <v>-8</v>
      </c>
      <c r="AB69" s="322">
        <v>21</v>
      </c>
      <c r="AC69" s="322">
        <v>3</v>
      </c>
      <c r="AD69" s="322">
        <v>2</v>
      </c>
      <c r="AE69" s="322">
        <v>2</v>
      </c>
      <c r="AF69" s="322">
        <v>-3</v>
      </c>
      <c r="AG69" s="322">
        <v>2</v>
      </c>
      <c r="AH69" s="322">
        <v>-9</v>
      </c>
      <c r="AI69" s="322">
        <v>3</v>
      </c>
      <c r="AJ69" s="322">
        <v>13</v>
      </c>
      <c r="AK69" s="322">
        <v>14</v>
      </c>
      <c r="AL69" s="322">
        <v>8</v>
      </c>
      <c r="AM69" s="110">
        <f>SUM(X69:AL69)</f>
        <v>30</v>
      </c>
    </row>
    <row r="70" spans="1:39" ht="16.5" customHeight="1" x14ac:dyDescent="0.35">
      <c r="A70" s="387" t="s">
        <v>467</v>
      </c>
      <c r="B70" s="387"/>
      <c r="C70" s="87" t="s">
        <v>202</v>
      </c>
      <c r="D70" s="90">
        <f>'Tabell 4.2-4.4 DOK32024'!D30</f>
        <v>1.4679601935699755</v>
      </c>
      <c r="E70" s="90">
        <f>'Tabell 4.2-4.4 DOK32024'!E30</f>
        <v>1.4453901883730116</v>
      </c>
      <c r="F70" s="90">
        <f>'Tabell 4.2-4.4 DOK32024'!F30</f>
        <v>1.6406140773520135</v>
      </c>
      <c r="G70" s="90">
        <f>'Tabell 4.2-4.4 DOK32024'!G30</f>
        <v>1.1048438511328342</v>
      </c>
      <c r="H70" s="90">
        <f>'Tabell 4.2-4.4 DOK32024'!H30</f>
        <v>0.86259324171783314</v>
      </c>
      <c r="I70" s="90">
        <f>'Tabell 4.2-4.4 DOK32024'!I30</f>
        <v>0.69738068428391531</v>
      </c>
      <c r="J70" s="90">
        <f>'Tabell 4.2-4.4 DOK32024'!J30</f>
        <v>0.70731399031922038</v>
      </c>
      <c r="K70" s="90">
        <f>'Tabell 4.2-4.4 DOK32024'!K30</f>
        <v>0.62389116892563568</v>
      </c>
      <c r="L70" s="90">
        <f>'Tabell 4.2-4.4 DOK32024'!L30</f>
        <v>1.1055325641281355</v>
      </c>
      <c r="M70" s="90">
        <f>'Tabell 4.2-4.4 DOK32024'!M30</f>
        <v>1.4464715597161839</v>
      </c>
      <c r="N70" s="90">
        <f>'Tabell 4.2-4.4 DOK32024'!N30</f>
        <v>1.0765301135984942</v>
      </c>
      <c r="O70" s="90">
        <f>'Tabell 4.2-4.4 DOK32024'!O30</f>
        <v>1.1595675073015042</v>
      </c>
      <c r="P70" s="90">
        <f>'Tabell 4.2-4.4 DOK32024'!P30</f>
        <v>0.97694617730495303</v>
      </c>
      <c r="Q70" s="90">
        <f>'Tabell 4.2-4.4 DOK32024'!Q30</f>
        <v>0.75059776202963135</v>
      </c>
      <c r="R70" s="90">
        <f>'Tabell 4.2-4.4 DOK32024'!R30</f>
        <v>0.95172673924070306</v>
      </c>
      <c r="S70" s="108">
        <v>1</v>
      </c>
      <c r="U70" s="387" t="s">
        <v>467</v>
      </c>
      <c r="V70" s="387"/>
      <c r="W70" s="87" t="s">
        <v>202</v>
      </c>
      <c r="X70" s="90">
        <f>'Tabell 4.2-4.4'!D30</f>
        <v>1.4162337189299607</v>
      </c>
      <c r="Y70" s="90">
        <f>'Tabell 4.2-4.4'!E30</f>
        <v>1.3970321865049473</v>
      </c>
      <c r="Z70" s="90">
        <f>'Tabell 4.2-4.4'!F30</f>
        <v>1.562667682512545</v>
      </c>
      <c r="AA70" s="90">
        <f>'Tabell 4.2-4.4'!G30</f>
        <v>1.1070779313199657</v>
      </c>
      <c r="AB70" s="90">
        <f>'Tabell 4.2-4.4'!H30</f>
        <v>0.88306782347390189</v>
      </c>
      <c r="AC70" s="90">
        <f>'Tabell 4.2-4.4'!I30</f>
        <v>0.73934309321184533</v>
      </c>
      <c r="AD70" s="90">
        <f>'Tabell 4.2-4.4'!J30</f>
        <v>0.67504558555465677</v>
      </c>
      <c r="AE70" s="90">
        <f>'Tabell 4.2-4.4'!K30</f>
        <v>0.6394332663813781</v>
      </c>
      <c r="AF70" s="90">
        <f>'Tabell 4.2-4.4'!L30</f>
        <v>1.1285499375564894</v>
      </c>
      <c r="AG70" s="90">
        <f>'Tabell 4.2-4.4'!M30</f>
        <v>1.5136702517981664</v>
      </c>
      <c r="AH70" s="90">
        <f>'Tabell 4.2-4.4'!N30</f>
        <v>1.1235572404942396</v>
      </c>
      <c r="AI70" s="90">
        <f>'Tabell 4.2-4.4'!O30</f>
        <v>1.1437379605932518</v>
      </c>
      <c r="AJ70" s="90">
        <f>'Tabell 4.2-4.4'!P30</f>
        <v>0.98926337675839371</v>
      </c>
      <c r="AK70" s="90">
        <f>'Tabell 4.2-4.4'!Q30</f>
        <v>0.75335194012857587</v>
      </c>
      <c r="AL70" s="90">
        <f>'Tabell 4.2-4.4'!R30</f>
        <v>0.92744053428600437</v>
      </c>
      <c r="AM70" s="108">
        <v>1</v>
      </c>
    </row>
    <row r="71" spans="1:39" ht="16.5" customHeight="1" x14ac:dyDescent="0.35">
      <c r="A71" s="387" t="s">
        <v>238</v>
      </c>
      <c r="B71" s="387"/>
      <c r="C71" s="87">
        <v>3.7999999999999999E-2</v>
      </c>
      <c r="D71" s="322">
        <f>D72+D73</f>
        <v>2017</v>
      </c>
      <c r="E71" s="322">
        <f t="shared" ref="E71:R71" si="45">E72+E73</f>
        <v>1775</v>
      </c>
      <c r="F71" s="322">
        <f t="shared" si="45"/>
        <v>1659</v>
      </c>
      <c r="G71" s="322">
        <f t="shared" si="45"/>
        <v>1486</v>
      </c>
      <c r="H71" s="322">
        <f t="shared" si="45"/>
        <v>3032</v>
      </c>
      <c r="I71" s="322">
        <f t="shared" si="45"/>
        <v>1829</v>
      </c>
      <c r="J71" s="322">
        <f t="shared" si="45"/>
        <v>2266</v>
      </c>
      <c r="K71" s="322">
        <f t="shared" si="45"/>
        <v>1938</v>
      </c>
      <c r="L71" s="322">
        <f t="shared" si="45"/>
        <v>1203</v>
      </c>
      <c r="M71" s="322">
        <f t="shared" si="45"/>
        <v>1268</v>
      </c>
      <c r="N71" s="322">
        <f t="shared" si="45"/>
        <v>1373</v>
      </c>
      <c r="O71" s="322">
        <f t="shared" si="45"/>
        <v>2322</v>
      </c>
      <c r="P71" s="322">
        <f t="shared" si="45"/>
        <v>2262</v>
      </c>
      <c r="Q71" s="322">
        <f t="shared" si="45"/>
        <v>2334</v>
      </c>
      <c r="R71" s="322">
        <f t="shared" si="45"/>
        <v>1454</v>
      </c>
      <c r="S71" s="110">
        <f>SUM(D71:R71)</f>
        <v>28218</v>
      </c>
      <c r="U71" s="387" t="s">
        <v>238</v>
      </c>
      <c r="V71" s="387"/>
      <c r="W71" s="87">
        <v>3.7999999999999999E-2</v>
      </c>
      <c r="X71" s="322">
        <f>X72+X73</f>
        <v>2059</v>
      </c>
      <c r="Y71" s="322">
        <f t="shared" ref="Y71:AL71" si="46">Y72+Y73</f>
        <v>1864</v>
      </c>
      <c r="Z71" s="322">
        <f t="shared" si="46"/>
        <v>1740</v>
      </c>
      <c r="AA71" s="322">
        <f t="shared" si="46"/>
        <v>1507</v>
      </c>
      <c r="AB71" s="322">
        <f t="shared" si="46"/>
        <v>3026</v>
      </c>
      <c r="AC71" s="322">
        <f t="shared" si="46"/>
        <v>1884</v>
      </c>
      <c r="AD71" s="322">
        <f t="shared" si="46"/>
        <v>2306</v>
      </c>
      <c r="AE71" s="322">
        <f t="shared" si="46"/>
        <v>2025</v>
      </c>
      <c r="AF71" s="322">
        <f t="shared" si="46"/>
        <v>1255</v>
      </c>
      <c r="AG71" s="322">
        <f t="shared" si="46"/>
        <v>1292</v>
      </c>
      <c r="AH71" s="322">
        <f t="shared" si="46"/>
        <v>1366</v>
      </c>
      <c r="AI71" s="322">
        <f t="shared" si="46"/>
        <v>2394</v>
      </c>
      <c r="AJ71" s="322">
        <f t="shared" si="46"/>
        <v>2352</v>
      </c>
      <c r="AK71" s="322">
        <f t="shared" si="46"/>
        <v>2388</v>
      </c>
      <c r="AL71" s="322">
        <f t="shared" si="46"/>
        <v>1541</v>
      </c>
      <c r="AM71" s="110">
        <f>SUM(X71:AL71)</f>
        <v>28999</v>
      </c>
    </row>
    <row r="72" spans="1:39" ht="16.5" customHeight="1" x14ac:dyDescent="0.35">
      <c r="A72" s="387" t="s">
        <v>468</v>
      </c>
      <c r="B72" s="387"/>
      <c r="C72" s="87" t="s">
        <v>202</v>
      </c>
      <c r="D72" s="322">
        <v>2005</v>
      </c>
      <c r="E72" s="322">
        <v>1777</v>
      </c>
      <c r="F72" s="322">
        <v>1664</v>
      </c>
      <c r="G72" s="322">
        <v>1505</v>
      </c>
      <c r="H72" s="322">
        <v>3009</v>
      </c>
      <c r="I72" s="322">
        <v>1836</v>
      </c>
      <c r="J72" s="322">
        <v>2266</v>
      </c>
      <c r="K72" s="322">
        <v>1934</v>
      </c>
      <c r="L72" s="322">
        <v>1202</v>
      </c>
      <c r="M72" s="322">
        <v>1264</v>
      </c>
      <c r="N72" s="322">
        <v>1383</v>
      </c>
      <c r="O72" s="322">
        <v>2314</v>
      </c>
      <c r="P72" s="322">
        <v>2257</v>
      </c>
      <c r="Q72" s="322">
        <v>2316</v>
      </c>
      <c r="R72" s="322">
        <v>1451</v>
      </c>
      <c r="S72" s="110">
        <f>SUM(D72:R72)</f>
        <v>28183</v>
      </c>
      <c r="U72" s="387" t="s">
        <v>468</v>
      </c>
      <c r="V72" s="387"/>
      <c r="W72" s="87" t="s">
        <v>202</v>
      </c>
      <c r="X72" s="322">
        <v>2053</v>
      </c>
      <c r="Y72" s="322">
        <v>1879</v>
      </c>
      <c r="Z72" s="322">
        <v>1749</v>
      </c>
      <c r="AA72" s="322">
        <v>1515</v>
      </c>
      <c r="AB72" s="322">
        <v>3005</v>
      </c>
      <c r="AC72" s="322">
        <v>1881</v>
      </c>
      <c r="AD72" s="322">
        <v>2304</v>
      </c>
      <c r="AE72" s="322">
        <v>2023</v>
      </c>
      <c r="AF72" s="322">
        <v>1258</v>
      </c>
      <c r="AG72" s="322">
        <v>1290</v>
      </c>
      <c r="AH72" s="322">
        <v>1375</v>
      </c>
      <c r="AI72" s="322">
        <v>2391</v>
      </c>
      <c r="AJ72" s="322">
        <v>2339</v>
      </c>
      <c r="AK72" s="322">
        <v>2374</v>
      </c>
      <c r="AL72" s="322">
        <v>1533</v>
      </c>
      <c r="AM72" s="110">
        <f>SUM(X72:AL72)</f>
        <v>28969</v>
      </c>
    </row>
    <row r="73" spans="1:39" ht="16.5" customHeight="1" x14ac:dyDescent="0.35">
      <c r="A73" s="387" t="s">
        <v>469</v>
      </c>
      <c r="B73" s="387"/>
      <c r="C73" s="87" t="s">
        <v>202</v>
      </c>
      <c r="D73" s="322">
        <v>12</v>
      </c>
      <c r="E73" s="322">
        <v>-2</v>
      </c>
      <c r="F73" s="322">
        <v>-5</v>
      </c>
      <c r="G73" s="322">
        <v>-19</v>
      </c>
      <c r="H73" s="322">
        <v>23</v>
      </c>
      <c r="I73" s="322">
        <v>-7</v>
      </c>
      <c r="J73" s="322">
        <v>0</v>
      </c>
      <c r="K73" s="322">
        <v>4</v>
      </c>
      <c r="L73" s="322">
        <v>1</v>
      </c>
      <c r="M73" s="322">
        <v>4</v>
      </c>
      <c r="N73" s="322">
        <v>-10</v>
      </c>
      <c r="O73" s="322">
        <v>8</v>
      </c>
      <c r="P73" s="322">
        <v>5</v>
      </c>
      <c r="Q73" s="322">
        <v>18</v>
      </c>
      <c r="R73" s="322">
        <v>3</v>
      </c>
      <c r="S73" s="110">
        <f>S69</f>
        <v>35</v>
      </c>
      <c r="U73" s="387" t="s">
        <v>469</v>
      </c>
      <c r="V73" s="387"/>
      <c r="W73" s="87" t="s">
        <v>202</v>
      </c>
      <c r="X73" s="322">
        <v>6</v>
      </c>
      <c r="Y73" s="322">
        <v>-15</v>
      </c>
      <c r="Z73" s="322">
        <v>-9</v>
      </c>
      <c r="AA73" s="322">
        <v>-8</v>
      </c>
      <c r="AB73" s="322">
        <v>21</v>
      </c>
      <c r="AC73" s="322">
        <v>3</v>
      </c>
      <c r="AD73" s="322">
        <v>2</v>
      </c>
      <c r="AE73" s="322">
        <v>2</v>
      </c>
      <c r="AF73" s="322">
        <v>-3</v>
      </c>
      <c r="AG73" s="322">
        <v>2</v>
      </c>
      <c r="AH73" s="322">
        <v>-9</v>
      </c>
      <c r="AI73" s="322">
        <v>3</v>
      </c>
      <c r="AJ73" s="322">
        <v>13</v>
      </c>
      <c r="AK73" s="322">
        <v>14</v>
      </c>
      <c r="AL73" s="322">
        <v>8</v>
      </c>
      <c r="AM73" s="110">
        <f>AM69</f>
        <v>30</v>
      </c>
    </row>
    <row r="74" spans="1:39" ht="16.5" customHeight="1" x14ac:dyDescent="0.35">
      <c r="A74" s="387" t="s">
        <v>239</v>
      </c>
      <c r="B74" s="387"/>
      <c r="C74" s="87">
        <v>0.127</v>
      </c>
      <c r="D74" s="322">
        <f>D75+D76</f>
        <v>607</v>
      </c>
      <c r="E74" s="322">
        <f t="shared" ref="E74:R74" si="47">E75+E76</f>
        <v>573</v>
      </c>
      <c r="F74" s="322">
        <f t="shared" si="47"/>
        <v>576</v>
      </c>
      <c r="G74" s="322">
        <f t="shared" si="47"/>
        <v>609</v>
      </c>
      <c r="H74" s="322">
        <f t="shared" si="47"/>
        <v>1866</v>
      </c>
      <c r="I74" s="322">
        <f t="shared" si="47"/>
        <v>1457</v>
      </c>
      <c r="J74" s="322">
        <f t="shared" si="47"/>
        <v>1869</v>
      </c>
      <c r="K74" s="322">
        <f t="shared" si="47"/>
        <v>1532</v>
      </c>
      <c r="L74" s="322">
        <f t="shared" si="47"/>
        <v>741</v>
      </c>
      <c r="M74" s="322">
        <f t="shared" si="47"/>
        <v>767</v>
      </c>
      <c r="N74" s="322">
        <f t="shared" si="47"/>
        <v>1094</v>
      </c>
      <c r="O74" s="322">
        <f t="shared" si="47"/>
        <v>1368</v>
      </c>
      <c r="P74" s="322">
        <f t="shared" si="47"/>
        <v>1770</v>
      </c>
      <c r="Q74" s="322">
        <f t="shared" si="47"/>
        <v>1833</v>
      </c>
      <c r="R74" s="322">
        <f t="shared" si="47"/>
        <v>667</v>
      </c>
      <c r="S74" s="110">
        <f t="shared" ref="S74:S87" si="48">SUM(D74:R74)</f>
        <v>17329</v>
      </c>
      <c r="U74" s="387" t="s">
        <v>239</v>
      </c>
      <c r="V74" s="387"/>
      <c r="W74" s="87">
        <v>0.127</v>
      </c>
      <c r="X74" s="322">
        <f>X75+X76</f>
        <v>665</v>
      </c>
      <c r="Y74" s="322">
        <f t="shared" ref="Y74:AL74" si="49">Y75+Y76</f>
        <v>649</v>
      </c>
      <c r="Z74" s="322">
        <f t="shared" si="49"/>
        <v>623</v>
      </c>
      <c r="AA74" s="322">
        <f t="shared" si="49"/>
        <v>653</v>
      </c>
      <c r="AB74" s="322">
        <f t="shared" si="49"/>
        <v>2035</v>
      </c>
      <c r="AC74" s="322">
        <f t="shared" si="49"/>
        <v>1615</v>
      </c>
      <c r="AD74" s="322">
        <f t="shared" si="49"/>
        <v>2021</v>
      </c>
      <c r="AE74" s="322">
        <f t="shared" si="49"/>
        <v>1579</v>
      </c>
      <c r="AF74" s="322">
        <f t="shared" si="49"/>
        <v>756</v>
      </c>
      <c r="AG74" s="322">
        <f t="shared" si="49"/>
        <v>778</v>
      </c>
      <c r="AH74" s="322">
        <f t="shared" si="49"/>
        <v>1117</v>
      </c>
      <c r="AI74" s="322">
        <f t="shared" si="49"/>
        <v>1454</v>
      </c>
      <c r="AJ74" s="322">
        <f t="shared" si="49"/>
        <v>1741</v>
      </c>
      <c r="AK74" s="322">
        <f t="shared" si="49"/>
        <v>1925</v>
      </c>
      <c r="AL74" s="322">
        <f t="shared" si="49"/>
        <v>735</v>
      </c>
      <c r="AM74" s="110">
        <f t="shared" ref="AM74:AM84" si="50">SUM(X74:AL74)</f>
        <v>18346</v>
      </c>
    </row>
    <row r="75" spans="1:39" ht="16.5" customHeight="1" x14ac:dyDescent="0.35">
      <c r="A75" s="387" t="s">
        <v>470</v>
      </c>
      <c r="B75" s="387"/>
      <c r="C75" s="87" t="s">
        <v>202</v>
      </c>
      <c r="D75" s="322">
        <v>592</v>
      </c>
      <c r="E75" s="322">
        <v>576</v>
      </c>
      <c r="F75" s="322">
        <v>599</v>
      </c>
      <c r="G75" s="322">
        <v>640</v>
      </c>
      <c r="H75" s="322">
        <v>1836</v>
      </c>
      <c r="I75" s="322">
        <v>1455</v>
      </c>
      <c r="J75" s="322">
        <v>1870</v>
      </c>
      <c r="K75" s="322">
        <v>1510</v>
      </c>
      <c r="L75" s="322">
        <v>751</v>
      </c>
      <c r="M75" s="322">
        <v>777</v>
      </c>
      <c r="N75" s="322">
        <v>1096</v>
      </c>
      <c r="O75" s="322">
        <v>1382</v>
      </c>
      <c r="P75" s="322">
        <v>1747</v>
      </c>
      <c r="Q75" s="322">
        <v>1811</v>
      </c>
      <c r="R75" s="322">
        <v>669</v>
      </c>
      <c r="S75" s="110">
        <f t="shared" si="48"/>
        <v>17311</v>
      </c>
      <c r="U75" s="387" t="s">
        <v>470</v>
      </c>
      <c r="V75" s="387"/>
      <c r="W75" s="87" t="s">
        <v>202</v>
      </c>
      <c r="X75" s="322">
        <v>665</v>
      </c>
      <c r="Y75" s="322">
        <v>662</v>
      </c>
      <c r="Z75" s="322">
        <v>631</v>
      </c>
      <c r="AA75" s="322">
        <v>671</v>
      </c>
      <c r="AB75" s="322">
        <v>1998</v>
      </c>
      <c r="AC75" s="322">
        <v>1608</v>
      </c>
      <c r="AD75" s="322">
        <v>2020</v>
      </c>
      <c r="AE75" s="322">
        <v>1586</v>
      </c>
      <c r="AF75" s="322">
        <v>764</v>
      </c>
      <c r="AG75" s="322">
        <v>772</v>
      </c>
      <c r="AH75" s="322">
        <v>1132</v>
      </c>
      <c r="AI75" s="322">
        <v>1470</v>
      </c>
      <c r="AJ75" s="322">
        <v>1704</v>
      </c>
      <c r="AK75" s="322">
        <v>1909</v>
      </c>
      <c r="AL75" s="322">
        <v>737</v>
      </c>
      <c r="AM75" s="110">
        <f t="shared" si="50"/>
        <v>18329</v>
      </c>
    </row>
    <row r="76" spans="1:39" ht="16.5" customHeight="1" x14ac:dyDescent="0.35">
      <c r="A76" s="387" t="s">
        <v>471</v>
      </c>
      <c r="B76" s="387"/>
      <c r="C76" s="87" t="s">
        <v>202</v>
      </c>
      <c r="D76" s="322">
        <v>15</v>
      </c>
      <c r="E76" s="322">
        <v>-3</v>
      </c>
      <c r="F76" s="322">
        <v>-23</v>
      </c>
      <c r="G76" s="322">
        <v>-31</v>
      </c>
      <c r="H76" s="322">
        <v>30</v>
      </c>
      <c r="I76" s="322">
        <v>2</v>
      </c>
      <c r="J76" s="322">
        <v>-1</v>
      </c>
      <c r="K76" s="322">
        <v>22</v>
      </c>
      <c r="L76" s="322">
        <v>-10</v>
      </c>
      <c r="M76" s="322">
        <v>-10</v>
      </c>
      <c r="N76" s="322">
        <v>-2</v>
      </c>
      <c r="O76" s="322">
        <v>-14</v>
      </c>
      <c r="P76" s="322">
        <v>23</v>
      </c>
      <c r="Q76" s="322">
        <v>22</v>
      </c>
      <c r="R76" s="322">
        <v>-2</v>
      </c>
      <c r="S76" s="110">
        <f t="shared" si="48"/>
        <v>18</v>
      </c>
      <c r="U76" s="387" t="s">
        <v>471</v>
      </c>
      <c r="V76" s="387"/>
      <c r="W76" s="87" t="s">
        <v>202</v>
      </c>
      <c r="X76" s="322">
        <v>0</v>
      </c>
      <c r="Y76" s="322">
        <v>-13</v>
      </c>
      <c r="Z76" s="322">
        <v>-8</v>
      </c>
      <c r="AA76" s="322">
        <v>-18</v>
      </c>
      <c r="AB76" s="322">
        <v>37</v>
      </c>
      <c r="AC76" s="322">
        <v>7</v>
      </c>
      <c r="AD76" s="322">
        <v>1</v>
      </c>
      <c r="AE76" s="322">
        <v>-7</v>
      </c>
      <c r="AF76" s="322">
        <v>-8</v>
      </c>
      <c r="AG76" s="322">
        <v>6</v>
      </c>
      <c r="AH76" s="322">
        <v>-15</v>
      </c>
      <c r="AI76" s="322">
        <v>-16</v>
      </c>
      <c r="AJ76" s="322">
        <v>37</v>
      </c>
      <c r="AK76" s="322">
        <v>16</v>
      </c>
      <c r="AL76" s="322">
        <v>-2</v>
      </c>
      <c r="AM76" s="110">
        <f t="shared" si="50"/>
        <v>17</v>
      </c>
    </row>
    <row r="77" spans="1:39" ht="16.5" customHeight="1" x14ac:dyDescent="0.35">
      <c r="A77" s="387" t="s">
        <v>240</v>
      </c>
      <c r="B77" s="387"/>
      <c r="C77" s="87">
        <v>7.0000000000000007E-2</v>
      </c>
      <c r="D77" s="322">
        <f>D78+D79</f>
        <v>428</v>
      </c>
      <c r="E77" s="322">
        <f t="shared" ref="E77:R77" si="51">E78+E79</f>
        <v>408</v>
      </c>
      <c r="F77" s="322">
        <f t="shared" si="51"/>
        <v>450</v>
      </c>
      <c r="G77" s="322">
        <f t="shared" si="51"/>
        <v>415</v>
      </c>
      <c r="H77" s="322">
        <f t="shared" si="51"/>
        <v>1153</v>
      </c>
      <c r="I77" s="322">
        <f t="shared" si="51"/>
        <v>793</v>
      </c>
      <c r="J77" s="322">
        <f t="shared" si="51"/>
        <v>973</v>
      </c>
      <c r="K77" s="322">
        <f t="shared" si="51"/>
        <v>827</v>
      </c>
      <c r="L77" s="322">
        <f t="shared" si="51"/>
        <v>465</v>
      </c>
      <c r="M77" s="322">
        <f t="shared" si="51"/>
        <v>508</v>
      </c>
      <c r="N77" s="322">
        <f t="shared" si="51"/>
        <v>633</v>
      </c>
      <c r="O77" s="322">
        <f t="shared" si="51"/>
        <v>851</v>
      </c>
      <c r="P77" s="322">
        <f t="shared" si="51"/>
        <v>1146</v>
      </c>
      <c r="Q77" s="322">
        <f t="shared" si="51"/>
        <v>1039</v>
      </c>
      <c r="R77" s="322">
        <f t="shared" si="51"/>
        <v>387</v>
      </c>
      <c r="S77" s="110">
        <f t="shared" si="48"/>
        <v>10476</v>
      </c>
      <c r="U77" s="387" t="s">
        <v>240</v>
      </c>
      <c r="V77" s="387"/>
      <c r="W77" s="87">
        <v>7.0000000000000007E-2</v>
      </c>
      <c r="X77" s="322">
        <f>X78+X79</f>
        <v>466</v>
      </c>
      <c r="Y77" s="322">
        <f t="shared" ref="Y77:AL77" si="52">Y78+Y79</f>
        <v>446</v>
      </c>
      <c r="Z77" s="322">
        <f t="shared" si="52"/>
        <v>465</v>
      </c>
      <c r="AA77" s="322">
        <f t="shared" si="52"/>
        <v>449</v>
      </c>
      <c r="AB77" s="322">
        <f t="shared" si="52"/>
        <v>1236</v>
      </c>
      <c r="AC77" s="322">
        <f t="shared" si="52"/>
        <v>856</v>
      </c>
      <c r="AD77" s="322">
        <f t="shared" si="52"/>
        <v>1027</v>
      </c>
      <c r="AE77" s="322">
        <f t="shared" si="52"/>
        <v>820</v>
      </c>
      <c r="AF77" s="322">
        <f t="shared" si="52"/>
        <v>457</v>
      </c>
      <c r="AG77" s="322">
        <f t="shared" si="52"/>
        <v>522</v>
      </c>
      <c r="AH77" s="322">
        <f t="shared" si="52"/>
        <v>633</v>
      </c>
      <c r="AI77" s="322">
        <f t="shared" si="52"/>
        <v>878</v>
      </c>
      <c r="AJ77" s="322">
        <f t="shared" si="52"/>
        <v>1117</v>
      </c>
      <c r="AK77" s="322">
        <f t="shared" si="52"/>
        <v>1066</v>
      </c>
      <c r="AL77" s="322">
        <f t="shared" si="52"/>
        <v>417</v>
      </c>
      <c r="AM77" s="110">
        <f t="shared" si="50"/>
        <v>10855</v>
      </c>
    </row>
    <row r="78" spans="1:39" ht="16.5" customHeight="1" x14ac:dyDescent="0.35">
      <c r="A78" s="387" t="s">
        <v>472</v>
      </c>
      <c r="B78" s="387"/>
      <c r="C78" s="87" t="s">
        <v>202</v>
      </c>
      <c r="D78" s="322">
        <v>413</v>
      </c>
      <c r="E78" s="322">
        <v>411</v>
      </c>
      <c r="F78" s="322">
        <v>473</v>
      </c>
      <c r="G78" s="322">
        <v>446</v>
      </c>
      <c r="H78" s="322">
        <v>1123</v>
      </c>
      <c r="I78" s="322">
        <v>791</v>
      </c>
      <c r="J78" s="322">
        <v>974</v>
      </c>
      <c r="K78" s="322">
        <v>805</v>
      </c>
      <c r="L78" s="322">
        <v>475</v>
      </c>
      <c r="M78" s="322">
        <v>518</v>
      </c>
      <c r="N78" s="322">
        <v>635</v>
      </c>
      <c r="O78" s="322">
        <v>865</v>
      </c>
      <c r="P78" s="322">
        <v>1123</v>
      </c>
      <c r="Q78" s="322">
        <v>1017</v>
      </c>
      <c r="R78" s="322">
        <v>389</v>
      </c>
      <c r="S78" s="110">
        <f t="shared" si="48"/>
        <v>10458</v>
      </c>
      <c r="U78" s="387" t="s">
        <v>472</v>
      </c>
      <c r="V78" s="387"/>
      <c r="W78" s="87" t="s">
        <v>202</v>
      </c>
      <c r="X78" s="322">
        <v>466</v>
      </c>
      <c r="Y78" s="322">
        <v>459</v>
      </c>
      <c r="Z78" s="322">
        <v>473</v>
      </c>
      <c r="AA78" s="322">
        <v>467</v>
      </c>
      <c r="AB78" s="322">
        <v>1199</v>
      </c>
      <c r="AC78" s="322">
        <v>849</v>
      </c>
      <c r="AD78" s="322">
        <v>1026</v>
      </c>
      <c r="AE78" s="322">
        <v>827</v>
      </c>
      <c r="AF78" s="322">
        <v>465</v>
      </c>
      <c r="AG78" s="322">
        <v>516</v>
      </c>
      <c r="AH78" s="322">
        <v>648</v>
      </c>
      <c r="AI78" s="322">
        <v>894</v>
      </c>
      <c r="AJ78" s="322">
        <v>1080</v>
      </c>
      <c r="AK78" s="322">
        <v>1050</v>
      </c>
      <c r="AL78" s="322">
        <v>419</v>
      </c>
      <c r="AM78" s="110">
        <f t="shared" si="50"/>
        <v>10838</v>
      </c>
    </row>
    <row r="79" spans="1:39" ht="16.5" customHeight="1" x14ac:dyDescent="0.35">
      <c r="A79" s="387" t="s">
        <v>473</v>
      </c>
      <c r="B79" s="387"/>
      <c r="C79" s="87" t="s">
        <v>202</v>
      </c>
      <c r="D79" s="322">
        <v>15</v>
      </c>
      <c r="E79" s="322">
        <v>-3</v>
      </c>
      <c r="F79" s="322">
        <v>-23</v>
      </c>
      <c r="G79" s="322">
        <v>-31</v>
      </c>
      <c r="H79" s="322">
        <v>30</v>
      </c>
      <c r="I79" s="322">
        <v>2</v>
      </c>
      <c r="J79" s="322">
        <v>-1</v>
      </c>
      <c r="K79" s="322">
        <v>22</v>
      </c>
      <c r="L79" s="322">
        <v>-10</v>
      </c>
      <c r="M79" s="322">
        <v>-10</v>
      </c>
      <c r="N79" s="322">
        <v>-2</v>
      </c>
      <c r="O79" s="322">
        <v>-14</v>
      </c>
      <c r="P79" s="322">
        <v>23</v>
      </c>
      <c r="Q79" s="322">
        <v>22</v>
      </c>
      <c r="R79" s="322">
        <v>-2</v>
      </c>
      <c r="S79" s="110">
        <f t="shared" si="48"/>
        <v>18</v>
      </c>
      <c r="U79" s="387" t="s">
        <v>473</v>
      </c>
      <c r="V79" s="387"/>
      <c r="W79" s="87" t="s">
        <v>202</v>
      </c>
      <c r="X79" s="322">
        <v>0</v>
      </c>
      <c r="Y79" s="322">
        <v>-13</v>
      </c>
      <c r="Z79" s="322">
        <v>-8</v>
      </c>
      <c r="AA79" s="322">
        <v>-18</v>
      </c>
      <c r="AB79" s="322">
        <v>37</v>
      </c>
      <c r="AC79" s="322">
        <v>7</v>
      </c>
      <c r="AD79" s="322">
        <v>1</v>
      </c>
      <c r="AE79" s="322">
        <v>-7</v>
      </c>
      <c r="AF79" s="322">
        <v>-8</v>
      </c>
      <c r="AG79" s="322">
        <v>6</v>
      </c>
      <c r="AH79" s="322">
        <v>-15</v>
      </c>
      <c r="AI79" s="322">
        <v>-16</v>
      </c>
      <c r="AJ79" s="322">
        <v>37</v>
      </c>
      <c r="AK79" s="322">
        <v>16</v>
      </c>
      <c r="AL79" s="322">
        <v>-2</v>
      </c>
      <c r="AM79" s="110">
        <f t="shared" si="50"/>
        <v>17</v>
      </c>
    </row>
    <row r="80" spans="1:39" ht="16.5" customHeight="1" x14ac:dyDescent="0.35">
      <c r="A80" s="387" t="s">
        <v>241</v>
      </c>
      <c r="B80" s="387"/>
      <c r="C80" s="87">
        <v>0.16</v>
      </c>
      <c r="D80" s="322">
        <f>D81+D82</f>
        <v>163</v>
      </c>
      <c r="E80" s="322">
        <f t="shared" ref="E80:R80" si="53">E81+E82</f>
        <v>156</v>
      </c>
      <c r="F80" s="322">
        <f t="shared" si="53"/>
        <v>116</v>
      </c>
      <c r="G80" s="322">
        <f t="shared" si="53"/>
        <v>135</v>
      </c>
      <c r="H80" s="322">
        <f t="shared" si="53"/>
        <v>435</v>
      </c>
      <c r="I80" s="322">
        <f t="shared" si="53"/>
        <v>393</v>
      </c>
      <c r="J80" s="322">
        <f t="shared" si="53"/>
        <v>537</v>
      </c>
      <c r="K80" s="322">
        <f t="shared" si="53"/>
        <v>474</v>
      </c>
      <c r="L80" s="322">
        <f t="shared" si="53"/>
        <v>255</v>
      </c>
      <c r="M80" s="322">
        <f t="shared" si="53"/>
        <v>217</v>
      </c>
      <c r="N80" s="322">
        <f t="shared" si="53"/>
        <v>197</v>
      </c>
      <c r="O80" s="322">
        <f t="shared" si="53"/>
        <v>337</v>
      </c>
      <c r="P80" s="322">
        <f t="shared" si="53"/>
        <v>657</v>
      </c>
      <c r="Q80" s="322">
        <f t="shared" si="53"/>
        <v>579</v>
      </c>
      <c r="R80" s="322">
        <f t="shared" si="53"/>
        <v>128</v>
      </c>
      <c r="S80" s="110">
        <f t="shared" si="48"/>
        <v>4779</v>
      </c>
      <c r="U80" s="387" t="s">
        <v>241</v>
      </c>
      <c r="V80" s="387"/>
      <c r="W80" s="87">
        <v>0.16</v>
      </c>
      <c r="X80" s="322">
        <f>X81+X82</f>
        <v>152</v>
      </c>
      <c r="Y80" s="322">
        <f t="shared" ref="Y80:AL80" si="54">Y81+Y82</f>
        <v>137</v>
      </c>
      <c r="Z80" s="322">
        <f t="shared" si="54"/>
        <v>125</v>
      </c>
      <c r="AA80" s="322">
        <f t="shared" si="54"/>
        <v>155</v>
      </c>
      <c r="AB80" s="322">
        <f t="shared" si="54"/>
        <v>424</v>
      </c>
      <c r="AC80" s="322">
        <f t="shared" si="54"/>
        <v>383</v>
      </c>
      <c r="AD80" s="322">
        <f t="shared" si="54"/>
        <v>545</v>
      </c>
      <c r="AE80" s="322">
        <f t="shared" si="54"/>
        <v>467</v>
      </c>
      <c r="AF80" s="322">
        <f t="shared" si="54"/>
        <v>244</v>
      </c>
      <c r="AG80" s="322">
        <f t="shared" si="54"/>
        <v>209</v>
      </c>
      <c r="AH80" s="322">
        <f t="shared" si="54"/>
        <v>177</v>
      </c>
      <c r="AI80" s="322">
        <f t="shared" si="54"/>
        <v>327</v>
      </c>
      <c r="AJ80" s="322">
        <f t="shared" si="54"/>
        <v>655</v>
      </c>
      <c r="AK80" s="322">
        <f t="shared" si="54"/>
        <v>561</v>
      </c>
      <c r="AL80" s="322">
        <f t="shared" si="54"/>
        <v>130</v>
      </c>
      <c r="AM80" s="110">
        <f t="shared" si="50"/>
        <v>4691</v>
      </c>
    </row>
    <row r="81" spans="1:39" ht="16.5" customHeight="1" x14ac:dyDescent="0.35">
      <c r="A81" s="387" t="s">
        <v>474</v>
      </c>
      <c r="B81" s="387"/>
      <c r="C81" s="87" t="s">
        <v>202</v>
      </c>
      <c r="D81" s="322">
        <v>154</v>
      </c>
      <c r="E81" s="322">
        <v>164</v>
      </c>
      <c r="F81" s="322">
        <v>133</v>
      </c>
      <c r="G81" s="322">
        <v>172</v>
      </c>
      <c r="H81" s="322">
        <v>399</v>
      </c>
      <c r="I81" s="322">
        <v>399</v>
      </c>
      <c r="J81" s="322">
        <v>537</v>
      </c>
      <c r="K81" s="322">
        <v>483</v>
      </c>
      <c r="L81" s="322">
        <v>252</v>
      </c>
      <c r="M81" s="322">
        <v>220</v>
      </c>
      <c r="N81" s="322">
        <v>212</v>
      </c>
      <c r="O81" s="322">
        <v>350</v>
      </c>
      <c r="P81" s="322">
        <v>626</v>
      </c>
      <c r="Q81" s="322">
        <v>539</v>
      </c>
      <c r="R81" s="322">
        <v>133</v>
      </c>
      <c r="S81" s="110">
        <f t="shared" si="48"/>
        <v>4773</v>
      </c>
      <c r="U81" s="387" t="s">
        <v>474</v>
      </c>
      <c r="V81" s="387"/>
      <c r="W81" s="87" t="s">
        <v>202</v>
      </c>
      <c r="X81" s="322">
        <v>149</v>
      </c>
      <c r="Y81" s="322">
        <v>154</v>
      </c>
      <c r="Z81" s="322">
        <v>141</v>
      </c>
      <c r="AA81" s="322">
        <v>181</v>
      </c>
      <c r="AB81" s="322">
        <v>401</v>
      </c>
      <c r="AC81" s="322">
        <v>378</v>
      </c>
      <c r="AD81" s="322">
        <v>538</v>
      </c>
      <c r="AE81" s="322">
        <v>473</v>
      </c>
      <c r="AF81" s="322">
        <v>243</v>
      </c>
      <c r="AG81" s="322">
        <v>207</v>
      </c>
      <c r="AH81" s="322">
        <v>200</v>
      </c>
      <c r="AI81" s="322">
        <v>341</v>
      </c>
      <c r="AJ81" s="322">
        <v>621</v>
      </c>
      <c r="AK81" s="322">
        <v>533</v>
      </c>
      <c r="AL81" s="322">
        <v>130</v>
      </c>
      <c r="AM81" s="110">
        <f t="shared" si="50"/>
        <v>4690</v>
      </c>
    </row>
    <row r="82" spans="1:39" ht="16.5" customHeight="1" x14ac:dyDescent="0.35">
      <c r="A82" s="387" t="s">
        <v>475</v>
      </c>
      <c r="B82" s="387"/>
      <c r="C82" s="87" t="s">
        <v>202</v>
      </c>
      <c r="D82" s="322">
        <v>9</v>
      </c>
      <c r="E82" s="322">
        <v>-8</v>
      </c>
      <c r="F82" s="322">
        <v>-17</v>
      </c>
      <c r="G82" s="322">
        <v>-37</v>
      </c>
      <c r="H82" s="322">
        <v>36</v>
      </c>
      <c r="I82" s="322">
        <v>-6</v>
      </c>
      <c r="J82" s="322">
        <v>0</v>
      </c>
      <c r="K82" s="322">
        <v>-9</v>
      </c>
      <c r="L82" s="322">
        <v>3</v>
      </c>
      <c r="M82" s="322">
        <v>-3</v>
      </c>
      <c r="N82" s="322">
        <v>-15</v>
      </c>
      <c r="O82" s="322">
        <v>-13</v>
      </c>
      <c r="P82" s="322">
        <v>31</v>
      </c>
      <c r="Q82" s="322">
        <v>40</v>
      </c>
      <c r="R82" s="322">
        <v>-5</v>
      </c>
      <c r="S82" s="110">
        <f t="shared" si="48"/>
        <v>6</v>
      </c>
      <c r="U82" s="387" t="s">
        <v>475</v>
      </c>
      <c r="V82" s="387"/>
      <c r="W82" s="87" t="s">
        <v>202</v>
      </c>
      <c r="X82" s="322">
        <v>3</v>
      </c>
      <c r="Y82" s="322">
        <v>-17</v>
      </c>
      <c r="Z82" s="322">
        <v>-16</v>
      </c>
      <c r="AA82" s="322">
        <v>-26</v>
      </c>
      <c r="AB82" s="322">
        <v>23</v>
      </c>
      <c r="AC82" s="322">
        <v>5</v>
      </c>
      <c r="AD82" s="322">
        <v>7</v>
      </c>
      <c r="AE82" s="322">
        <v>-6</v>
      </c>
      <c r="AF82" s="322">
        <v>1</v>
      </c>
      <c r="AG82" s="322">
        <v>2</v>
      </c>
      <c r="AH82" s="322">
        <v>-23</v>
      </c>
      <c r="AI82" s="322">
        <v>-14</v>
      </c>
      <c r="AJ82" s="322">
        <v>34</v>
      </c>
      <c r="AK82" s="322">
        <v>28</v>
      </c>
      <c r="AL82" s="322">
        <v>0</v>
      </c>
      <c r="AM82" s="110">
        <f t="shared" si="50"/>
        <v>1</v>
      </c>
    </row>
    <row r="83" spans="1:39" ht="16.5" customHeight="1" x14ac:dyDescent="0.35">
      <c r="A83" s="387" t="s">
        <v>242</v>
      </c>
      <c r="B83" s="387"/>
      <c r="C83" s="87">
        <v>6.7000000000000004E-2</v>
      </c>
      <c r="D83" s="322">
        <v>956</v>
      </c>
      <c r="E83" s="322">
        <v>832</v>
      </c>
      <c r="F83" s="322">
        <v>685</v>
      </c>
      <c r="G83" s="322">
        <v>327</v>
      </c>
      <c r="H83" s="322">
        <v>537</v>
      </c>
      <c r="I83" s="322">
        <v>335</v>
      </c>
      <c r="J83" s="322">
        <v>442</v>
      </c>
      <c r="K83" s="322">
        <v>577</v>
      </c>
      <c r="L83" s="322">
        <v>787</v>
      </c>
      <c r="M83" s="322">
        <v>1107</v>
      </c>
      <c r="N83" s="322">
        <v>1458</v>
      </c>
      <c r="O83" s="322">
        <v>1885</v>
      </c>
      <c r="P83" s="322">
        <v>1496</v>
      </c>
      <c r="Q83" s="322">
        <v>1035</v>
      </c>
      <c r="R83" s="322">
        <v>1045</v>
      </c>
      <c r="S83" s="110">
        <f t="shared" si="48"/>
        <v>13504</v>
      </c>
      <c r="U83" s="387" t="s">
        <v>242</v>
      </c>
      <c r="V83" s="387"/>
      <c r="W83" s="87">
        <v>6.7000000000000004E-2</v>
      </c>
      <c r="X83" s="322">
        <v>964</v>
      </c>
      <c r="Y83" s="322">
        <v>863</v>
      </c>
      <c r="Z83" s="322">
        <v>705</v>
      </c>
      <c r="AA83" s="322">
        <v>332</v>
      </c>
      <c r="AB83" s="322">
        <v>529</v>
      </c>
      <c r="AC83" s="322">
        <v>334</v>
      </c>
      <c r="AD83" s="322">
        <v>446</v>
      </c>
      <c r="AE83" s="322">
        <v>569</v>
      </c>
      <c r="AF83" s="322">
        <v>796</v>
      </c>
      <c r="AG83" s="322">
        <v>1101</v>
      </c>
      <c r="AH83" s="322">
        <v>1450</v>
      </c>
      <c r="AI83" s="322">
        <v>1926</v>
      </c>
      <c r="AJ83" s="322">
        <v>1478</v>
      </c>
      <c r="AK83" s="322">
        <v>1035</v>
      </c>
      <c r="AL83" s="322">
        <v>1102</v>
      </c>
      <c r="AM83" s="110">
        <f t="shared" si="50"/>
        <v>13630</v>
      </c>
    </row>
    <row r="84" spans="1:39" ht="16.5" customHeight="1" x14ac:dyDescent="0.35">
      <c r="A84" s="387" t="s">
        <v>293</v>
      </c>
      <c r="B84" s="387"/>
      <c r="C84" s="87">
        <v>0.01</v>
      </c>
      <c r="D84" s="322">
        <v>102</v>
      </c>
      <c r="E84" s="322">
        <v>83</v>
      </c>
      <c r="F84" s="322">
        <v>88</v>
      </c>
      <c r="G84" s="322">
        <v>76</v>
      </c>
      <c r="H84" s="322">
        <v>197</v>
      </c>
      <c r="I84" s="322">
        <v>130</v>
      </c>
      <c r="J84" s="322">
        <v>164</v>
      </c>
      <c r="K84" s="322">
        <v>134</v>
      </c>
      <c r="L84" s="322">
        <v>86</v>
      </c>
      <c r="M84" s="322">
        <v>104</v>
      </c>
      <c r="N84" s="322">
        <v>123</v>
      </c>
      <c r="O84" s="322">
        <v>160</v>
      </c>
      <c r="P84" s="322">
        <v>172</v>
      </c>
      <c r="Q84" s="322">
        <v>172</v>
      </c>
      <c r="R84" s="322">
        <v>105</v>
      </c>
      <c r="S84" s="110">
        <f t="shared" si="48"/>
        <v>1896</v>
      </c>
      <c r="U84" s="387" t="s">
        <v>293</v>
      </c>
      <c r="V84" s="387"/>
      <c r="W84" s="87">
        <v>0.01</v>
      </c>
      <c r="X84" s="322">
        <v>106</v>
      </c>
      <c r="Y84" s="322">
        <v>82</v>
      </c>
      <c r="Z84" s="322">
        <v>87</v>
      </c>
      <c r="AA84" s="322">
        <v>80</v>
      </c>
      <c r="AB84" s="322">
        <v>195</v>
      </c>
      <c r="AC84" s="322">
        <v>135</v>
      </c>
      <c r="AD84" s="322">
        <v>170</v>
      </c>
      <c r="AE84" s="322">
        <v>132</v>
      </c>
      <c r="AF84" s="322">
        <v>98</v>
      </c>
      <c r="AG84" s="322">
        <v>102</v>
      </c>
      <c r="AH84" s="322">
        <v>126</v>
      </c>
      <c r="AI84" s="322">
        <v>163</v>
      </c>
      <c r="AJ84" s="322">
        <v>181</v>
      </c>
      <c r="AK84" s="322">
        <v>176</v>
      </c>
      <c r="AL84" s="322">
        <v>107</v>
      </c>
      <c r="AM84" s="110">
        <f t="shared" si="50"/>
        <v>1940</v>
      </c>
    </row>
    <row r="85" spans="1:39" ht="16.5" customHeight="1" x14ac:dyDescent="0.35">
      <c r="A85" s="387" t="s">
        <v>294</v>
      </c>
      <c r="B85" s="387"/>
      <c r="C85" s="87">
        <v>0.01</v>
      </c>
      <c r="D85" s="322">
        <v>1148</v>
      </c>
      <c r="E85" s="322">
        <v>1025</v>
      </c>
      <c r="F85" s="322">
        <v>1041</v>
      </c>
      <c r="G85" s="322">
        <v>989</v>
      </c>
      <c r="H85" s="322">
        <v>2658</v>
      </c>
      <c r="I85" s="322">
        <v>2043</v>
      </c>
      <c r="J85" s="322">
        <v>2495</v>
      </c>
      <c r="K85" s="322">
        <v>2103</v>
      </c>
      <c r="L85" s="322">
        <v>1087</v>
      </c>
      <c r="M85" s="322">
        <v>1131</v>
      </c>
      <c r="N85" s="322">
        <v>1524</v>
      </c>
      <c r="O85" s="322">
        <v>2030</v>
      </c>
      <c r="P85" s="322">
        <v>2411</v>
      </c>
      <c r="Q85" s="322">
        <v>2635</v>
      </c>
      <c r="R85" s="322">
        <v>1142</v>
      </c>
      <c r="S85" s="110">
        <f>SUM(D85:R85)</f>
        <v>25462</v>
      </c>
      <c r="U85" s="387" t="s">
        <v>294</v>
      </c>
      <c r="V85" s="387"/>
      <c r="W85" s="87">
        <v>0.01</v>
      </c>
      <c r="X85" s="322">
        <v>1191</v>
      </c>
      <c r="Y85" s="322">
        <v>1053</v>
      </c>
      <c r="Z85" s="322">
        <v>1073</v>
      </c>
      <c r="AA85" s="322">
        <v>998</v>
      </c>
      <c r="AB85" s="322">
        <v>2709</v>
      </c>
      <c r="AC85" s="322">
        <v>2075</v>
      </c>
      <c r="AD85" s="322">
        <v>2566</v>
      </c>
      <c r="AE85" s="322">
        <v>2136</v>
      </c>
      <c r="AF85" s="322">
        <v>1098</v>
      </c>
      <c r="AG85" s="322">
        <v>1112</v>
      </c>
      <c r="AH85" s="322">
        <v>1533</v>
      </c>
      <c r="AI85" s="322">
        <v>2041</v>
      </c>
      <c r="AJ85" s="322">
        <v>2394</v>
      </c>
      <c r="AK85" s="322">
        <v>2676</v>
      </c>
      <c r="AL85" s="322">
        <v>1184</v>
      </c>
      <c r="AM85" s="110">
        <f>SUM(X85:AL85)</f>
        <v>25839</v>
      </c>
    </row>
    <row r="86" spans="1:39" ht="16.5" customHeight="1" x14ac:dyDescent="0.35">
      <c r="A86" s="387" t="s">
        <v>295</v>
      </c>
      <c r="B86" s="387"/>
      <c r="C86" s="93">
        <v>0.01</v>
      </c>
      <c r="D86" s="322">
        <v>149</v>
      </c>
      <c r="E86" s="322">
        <v>167</v>
      </c>
      <c r="F86" s="322">
        <v>149</v>
      </c>
      <c r="G86" s="322">
        <v>130</v>
      </c>
      <c r="H86" s="322">
        <v>277</v>
      </c>
      <c r="I86" s="322">
        <v>179</v>
      </c>
      <c r="J86" s="322">
        <v>265</v>
      </c>
      <c r="K86" s="322">
        <v>201</v>
      </c>
      <c r="L86" s="322">
        <v>111</v>
      </c>
      <c r="M86" s="322">
        <v>132</v>
      </c>
      <c r="N86" s="322">
        <v>185</v>
      </c>
      <c r="O86" s="322">
        <v>269</v>
      </c>
      <c r="P86" s="322">
        <v>204</v>
      </c>
      <c r="Q86" s="322">
        <v>223</v>
      </c>
      <c r="R86" s="322">
        <v>165</v>
      </c>
      <c r="S86" s="110">
        <f>SUM(D86:R86)</f>
        <v>2806</v>
      </c>
      <c r="U86" s="387" t="s">
        <v>295</v>
      </c>
      <c r="V86" s="387"/>
      <c r="W86" s="93">
        <v>0.01</v>
      </c>
      <c r="X86" s="322">
        <v>162</v>
      </c>
      <c r="Y86" s="322">
        <v>167</v>
      </c>
      <c r="Z86" s="322">
        <v>149</v>
      </c>
      <c r="AA86" s="322">
        <v>135</v>
      </c>
      <c r="AB86" s="322">
        <v>285</v>
      </c>
      <c r="AC86" s="322">
        <v>190</v>
      </c>
      <c r="AD86" s="322">
        <v>288</v>
      </c>
      <c r="AE86" s="322">
        <v>208</v>
      </c>
      <c r="AF86" s="322">
        <v>125</v>
      </c>
      <c r="AG86" s="322">
        <v>143</v>
      </c>
      <c r="AH86" s="322">
        <v>193</v>
      </c>
      <c r="AI86" s="322">
        <v>275</v>
      </c>
      <c r="AJ86" s="322">
        <v>212</v>
      </c>
      <c r="AK86" s="322">
        <v>228</v>
      </c>
      <c r="AL86" s="322">
        <v>169</v>
      </c>
      <c r="AM86" s="110">
        <f>SUM(X86:AL86)</f>
        <v>2929</v>
      </c>
    </row>
    <row r="87" spans="1:39" ht="16.5" customHeight="1" thickBot="1" x14ac:dyDescent="0.4">
      <c r="A87" s="360" t="str">
        <f>'Tabell 3.1 DOK32024'!A68</f>
        <v>Fordelingsnøkkel FO3</v>
      </c>
      <c r="B87" s="360"/>
      <c r="C87" s="277" t="s">
        <v>202</v>
      </c>
      <c r="D87" s="275">
        <f>(D59/$S$59*$C$59+D60/$S$60*$C$60+D61/$S$61*$C$61+D62/$S$62*$C$62+D65/$S$65*$C$65+D66/$S$66*$C$66+D67/$S$67*$C$67+D71/$S$71*$C$71+D74/$S$74*$C$74+D77/$S$77*$C$77+D80/$S$80*$C$80+D83/$S$83*$C$83+D84/$S$84*$C$84+D85/$S$85*$C$85+D86/$S$86*$C$86)*100</f>
        <v>6.5379248171854005</v>
      </c>
      <c r="E87" s="275">
        <f t="shared" ref="E87:R87" si="55">(E59/$S$59*$C$59+E60/$S$60*$C$60+E61/$S$61*$C$61+E62/$S$62*$C$62+E65/$S$65*$C$65+E66/$S$66*$C$66+E67/$S$67*$C$67+E71/$S$71*$C$71+E74/$S$74*$C$74+E77/$S$77*$C$77+E80/$S$80*$C$80+E83/$S$83*$C$83+E84/$S$84*$C$84+E85/$S$85*$C$85+E86/$S$86*$C$86)*100</f>
        <v>5.6794673385180454</v>
      </c>
      <c r="F87" s="275">
        <f t="shared" si="55"/>
        <v>5.0152408850083372</v>
      </c>
      <c r="G87" s="275">
        <f t="shared" si="55"/>
        <v>3.8062939374821378</v>
      </c>
      <c r="H87" s="275">
        <f t="shared" si="55"/>
        <v>7.7647039379909781</v>
      </c>
      <c r="I87" s="275">
        <f t="shared" si="55"/>
        <v>5.7168872653808434</v>
      </c>
      <c r="J87" s="275">
        <f t="shared" si="55"/>
        <v>7.6579713556210542</v>
      </c>
      <c r="K87" s="275">
        <f t="shared" si="55"/>
        <v>7.1019571660229488</v>
      </c>
      <c r="L87" s="275">
        <f t="shared" si="55"/>
        <v>5.0003241902049602</v>
      </c>
      <c r="M87" s="275">
        <f t="shared" si="55"/>
        <v>5.5943801654574532</v>
      </c>
      <c r="N87" s="275">
        <f t="shared" si="55"/>
        <v>6.5118132043813564</v>
      </c>
      <c r="O87" s="275">
        <f t="shared" si="55"/>
        <v>9.2819336894913285</v>
      </c>
      <c r="P87" s="275">
        <f t="shared" si="55"/>
        <v>9.4833290926202469</v>
      </c>
      <c r="Q87" s="275">
        <f t="shared" si="55"/>
        <v>8.5792830664512092</v>
      </c>
      <c r="R87" s="275">
        <f t="shared" si="55"/>
        <v>6.2684898881837121</v>
      </c>
      <c r="S87" s="275">
        <f t="shared" si="48"/>
        <v>100</v>
      </c>
      <c r="U87" s="360" t="str">
        <f>'Tabell 3.1 DOK32024'!A68</f>
        <v>Fordelingsnøkkel FO3</v>
      </c>
      <c r="V87" s="360"/>
      <c r="W87" s="277" t="s">
        <v>202</v>
      </c>
      <c r="X87" s="275">
        <f t="shared" ref="X87:AL87" si="56">(X59/$AM$59*$W$59+X60/$AM$60*$W$60+X61/$AM$61*$W$61+X62/$AM$62*$W$62+X65/$AM$65*$W$65+X66/$AM$66*$W$66+X67/$AM$67*$W$67+X71/$AM$71*$W$71+X74/$AM$74*$W$74+X77/$AM$77*$W$77+X80/$AM$80*$W$80+X83/$AM$83*$W$83+X84/$AM$84*$W$84+X85/$AM$85*$W$85+X86/$AM$86*$W$86)*100</f>
        <v>6.5682546071853647</v>
      </c>
      <c r="Y87" s="275">
        <f t="shared" si="56"/>
        <v>5.6682834892070089</v>
      </c>
      <c r="Z87" s="275">
        <f t="shared" si="56"/>
        <v>5.0823763465129748</v>
      </c>
      <c r="AA87" s="275">
        <f t="shared" si="56"/>
        <v>3.8843996809864731</v>
      </c>
      <c r="AB87" s="275">
        <f t="shared" si="56"/>
        <v>7.8147166725950719</v>
      </c>
      <c r="AC87" s="275">
        <f t="shared" si="56"/>
        <v>5.8306885257094621</v>
      </c>
      <c r="AD87" s="275">
        <f t="shared" si="56"/>
        <v>7.641938601623818</v>
      </c>
      <c r="AE87" s="275">
        <f t="shared" si="56"/>
        <v>7.0304731002544072</v>
      </c>
      <c r="AF87" s="275">
        <f t="shared" si="56"/>
        <v>5.0503859495957224</v>
      </c>
      <c r="AG87" s="275">
        <f t="shared" si="56"/>
        <v>5.594129145255728</v>
      </c>
      <c r="AH87" s="275">
        <f t="shared" si="56"/>
        <v>6.440208944673838</v>
      </c>
      <c r="AI87" s="275">
        <f t="shared" si="56"/>
        <v>9.1861929115427845</v>
      </c>
      <c r="AJ87" s="275">
        <f t="shared" si="56"/>
        <v>9.3474583790584287</v>
      </c>
      <c r="AK87" s="275">
        <f t="shared" si="56"/>
        <v>8.4988936379819524</v>
      </c>
      <c r="AL87" s="275">
        <f t="shared" si="56"/>
        <v>6.361600007816973</v>
      </c>
      <c r="AM87" s="275">
        <f t="shared" ref="AM87" si="57">SUM(X87:AL87)</f>
        <v>100</v>
      </c>
    </row>
    <row r="88" spans="1:39" ht="16.5" customHeight="1" thickBot="1" x14ac:dyDescent="0.4">
      <c r="A88" s="356"/>
      <c r="B88" s="356"/>
      <c r="C88" s="79"/>
      <c r="D88" s="17"/>
      <c r="E88" s="17"/>
      <c r="F88" s="17"/>
      <c r="G88" s="17"/>
      <c r="H88" s="17"/>
      <c r="I88" s="17"/>
      <c r="J88" s="17"/>
      <c r="K88" s="17"/>
      <c r="L88" s="17"/>
      <c r="M88" s="17"/>
      <c r="N88" s="17"/>
      <c r="O88" s="17"/>
      <c r="P88" s="17"/>
      <c r="Q88" s="17"/>
      <c r="R88" s="17"/>
      <c r="S88" s="17"/>
      <c r="U88" s="356"/>
      <c r="V88" s="356"/>
      <c r="W88" s="79"/>
      <c r="X88" s="17"/>
      <c r="Y88" s="17"/>
      <c r="Z88" s="17"/>
      <c r="AA88" s="17"/>
      <c r="AB88" s="17"/>
      <c r="AC88" s="17"/>
      <c r="AD88" s="17"/>
      <c r="AE88" s="17"/>
      <c r="AF88" s="17"/>
      <c r="AG88" s="17"/>
      <c r="AH88" s="17"/>
      <c r="AI88" s="17"/>
      <c r="AJ88" s="17"/>
      <c r="AK88" s="17"/>
      <c r="AL88" s="17"/>
      <c r="AM88" s="17"/>
    </row>
    <row r="89" spans="1:39" ht="16.5" customHeight="1" x14ac:dyDescent="0.35">
      <c r="A89" s="358" t="str">
        <f>'Tabell 2.3'!A65</f>
        <v>FO4A Sosiale tjenester</v>
      </c>
      <c r="B89" s="358"/>
      <c r="C89" s="216"/>
      <c r="D89" s="217"/>
      <c r="E89" s="217"/>
      <c r="F89" s="217"/>
      <c r="G89" s="217"/>
      <c r="H89" s="217"/>
      <c r="I89" s="217"/>
      <c r="J89" s="217"/>
      <c r="K89" s="217"/>
      <c r="L89" s="217"/>
      <c r="M89" s="217"/>
      <c r="N89" s="217"/>
      <c r="O89" s="217"/>
      <c r="P89" s="217"/>
      <c r="Q89" s="217"/>
      <c r="R89" s="217"/>
      <c r="S89" s="217"/>
      <c r="U89" s="358" t="str">
        <f>'Tabell 2.3'!A65</f>
        <v>FO4A Sosiale tjenester</v>
      </c>
      <c r="V89" s="358"/>
      <c r="W89" s="216"/>
      <c r="X89" s="217"/>
      <c r="Y89" s="217"/>
      <c r="Z89" s="217"/>
      <c r="AA89" s="217"/>
      <c r="AB89" s="217"/>
      <c r="AC89" s="217"/>
      <c r="AD89" s="217"/>
      <c r="AE89" s="217"/>
      <c r="AF89" s="217"/>
      <c r="AG89" s="217"/>
      <c r="AH89" s="217"/>
      <c r="AI89" s="217"/>
      <c r="AJ89" s="217"/>
      <c r="AK89" s="217"/>
      <c r="AL89" s="217"/>
      <c r="AM89" s="217"/>
    </row>
    <row r="90" spans="1:39" ht="16.5" customHeight="1" x14ac:dyDescent="0.35">
      <c r="A90" s="410" t="s">
        <v>249</v>
      </c>
      <c r="B90" s="410"/>
      <c r="C90" s="87">
        <v>0.26</v>
      </c>
      <c r="D90" s="322">
        <v>2710</v>
      </c>
      <c r="E90" s="322">
        <v>2404</v>
      </c>
      <c r="F90" s="322">
        <v>1561</v>
      </c>
      <c r="G90" s="322">
        <v>1190</v>
      </c>
      <c r="H90" s="322">
        <v>1350</v>
      </c>
      <c r="I90" s="322">
        <v>427</v>
      </c>
      <c r="J90" s="322">
        <v>566</v>
      </c>
      <c r="K90" s="322">
        <v>811</v>
      </c>
      <c r="L90" s="322">
        <v>1448</v>
      </c>
      <c r="M90" s="322">
        <v>1250</v>
      </c>
      <c r="N90" s="322">
        <v>1966</v>
      </c>
      <c r="O90" s="322">
        <v>2207</v>
      </c>
      <c r="P90" s="322">
        <v>1116</v>
      </c>
      <c r="Q90" s="322">
        <v>781</v>
      </c>
      <c r="R90" s="322">
        <v>1892</v>
      </c>
      <c r="S90" s="109">
        <f>SUM(D90:R90)</f>
        <v>21679</v>
      </c>
      <c r="U90" s="410" t="s">
        <v>249</v>
      </c>
      <c r="V90" s="410"/>
      <c r="W90" s="87">
        <v>0.26</v>
      </c>
      <c r="X90" s="322">
        <v>2567</v>
      </c>
      <c r="Y90" s="322">
        <v>2173</v>
      </c>
      <c r="Z90" s="322">
        <v>1490</v>
      </c>
      <c r="AA90" s="322">
        <v>1151</v>
      </c>
      <c r="AB90" s="322">
        <v>1312</v>
      </c>
      <c r="AC90" s="322">
        <v>428</v>
      </c>
      <c r="AD90" s="322">
        <v>536</v>
      </c>
      <c r="AE90" s="322">
        <v>833</v>
      </c>
      <c r="AF90" s="322">
        <v>1387</v>
      </c>
      <c r="AG90" s="322">
        <v>1229</v>
      </c>
      <c r="AH90" s="322">
        <v>1836</v>
      </c>
      <c r="AI90" s="322">
        <v>2114</v>
      </c>
      <c r="AJ90" s="322">
        <v>1076</v>
      </c>
      <c r="AK90" s="322">
        <v>738</v>
      </c>
      <c r="AL90" s="322">
        <v>1838</v>
      </c>
      <c r="AM90" s="109">
        <f>SUM(X90:AL90)</f>
        <v>20708</v>
      </c>
    </row>
    <row r="91" spans="1:39" ht="16.5" customHeight="1" x14ac:dyDescent="0.35">
      <c r="A91" s="410" t="s">
        <v>250</v>
      </c>
      <c r="B91" s="410"/>
      <c r="C91" s="87">
        <v>0.21</v>
      </c>
      <c r="D91" s="322">
        <v>3055</v>
      </c>
      <c r="E91" s="322">
        <v>1913</v>
      </c>
      <c r="F91" s="322">
        <v>1225</v>
      </c>
      <c r="G91" s="322">
        <v>593</v>
      </c>
      <c r="H91" s="322">
        <v>764</v>
      </c>
      <c r="I91" s="322">
        <v>313</v>
      </c>
      <c r="J91" s="322">
        <v>409</v>
      </c>
      <c r="K91" s="322">
        <v>702</v>
      </c>
      <c r="L91" s="322">
        <v>1727</v>
      </c>
      <c r="M91" s="322">
        <v>1512</v>
      </c>
      <c r="N91" s="322">
        <v>3163</v>
      </c>
      <c r="O91" s="322">
        <v>2940</v>
      </c>
      <c r="P91" s="322">
        <v>1257</v>
      </c>
      <c r="Q91" s="322">
        <v>650</v>
      </c>
      <c r="R91" s="322">
        <v>3138</v>
      </c>
      <c r="S91" s="109">
        <f t="shared" ref="S91:S97" si="58">SUM(D91:R91)</f>
        <v>23361</v>
      </c>
      <c r="U91" s="410" t="s">
        <v>250</v>
      </c>
      <c r="V91" s="410"/>
      <c r="W91" s="87">
        <v>0.21</v>
      </c>
      <c r="X91" s="322">
        <v>2582</v>
      </c>
      <c r="Y91" s="322">
        <v>1639</v>
      </c>
      <c r="Z91" s="322">
        <v>954</v>
      </c>
      <c r="AA91" s="322">
        <v>555</v>
      </c>
      <c r="AB91" s="322">
        <v>776</v>
      </c>
      <c r="AC91" s="322">
        <v>361</v>
      </c>
      <c r="AD91" s="322">
        <v>455</v>
      </c>
      <c r="AE91" s="322">
        <v>647</v>
      </c>
      <c r="AF91" s="322">
        <v>1421</v>
      </c>
      <c r="AG91" s="322">
        <v>1342</v>
      </c>
      <c r="AH91" s="322">
        <v>2403</v>
      </c>
      <c r="AI91" s="322">
        <v>2453</v>
      </c>
      <c r="AJ91" s="322">
        <v>1027</v>
      </c>
      <c r="AK91" s="322">
        <v>651</v>
      </c>
      <c r="AL91" s="322">
        <v>2491</v>
      </c>
      <c r="AM91" s="109">
        <f t="shared" ref="AM91:AM94" si="59">SUM(X91:AL91)</f>
        <v>19757</v>
      </c>
    </row>
    <row r="92" spans="1:39" ht="16.5" customHeight="1" x14ac:dyDescent="0.35">
      <c r="A92" s="410" t="s">
        <v>251</v>
      </c>
      <c r="B92" s="410"/>
      <c r="C92" s="87">
        <v>0.21</v>
      </c>
      <c r="D92" s="322">
        <v>10988</v>
      </c>
      <c r="E92" s="322">
        <v>9849</v>
      </c>
      <c r="F92" s="322">
        <v>5599</v>
      </c>
      <c r="G92" s="322">
        <v>4793</v>
      </c>
      <c r="H92" s="322">
        <v>6433</v>
      </c>
      <c r="I92" s="322">
        <v>2816</v>
      </c>
      <c r="J92" s="322">
        <v>3254</v>
      </c>
      <c r="K92" s="322">
        <v>4483</v>
      </c>
      <c r="L92" s="322">
        <v>7218</v>
      </c>
      <c r="M92" s="322">
        <v>7234</v>
      </c>
      <c r="N92" s="322">
        <v>9740</v>
      </c>
      <c r="O92" s="322">
        <v>12996</v>
      </c>
      <c r="P92" s="322">
        <v>6007</v>
      </c>
      <c r="Q92" s="322">
        <v>3787</v>
      </c>
      <c r="R92" s="322">
        <v>9697</v>
      </c>
      <c r="S92" s="109">
        <f t="shared" si="58"/>
        <v>104894</v>
      </c>
      <c r="U92" s="410" t="s">
        <v>251</v>
      </c>
      <c r="V92" s="410"/>
      <c r="W92" s="87">
        <v>0.21</v>
      </c>
      <c r="X92" s="322">
        <v>11167</v>
      </c>
      <c r="Y92" s="322">
        <v>10081</v>
      </c>
      <c r="Z92" s="322">
        <v>5797</v>
      </c>
      <c r="AA92" s="322">
        <v>4929</v>
      </c>
      <c r="AB92" s="322">
        <v>6644</v>
      </c>
      <c r="AC92" s="322">
        <v>2916</v>
      </c>
      <c r="AD92" s="322">
        <v>3285</v>
      </c>
      <c r="AE92" s="322">
        <v>4513</v>
      </c>
      <c r="AF92" s="322">
        <v>7359</v>
      </c>
      <c r="AG92" s="322">
        <v>7454</v>
      </c>
      <c r="AH92" s="322">
        <v>10045</v>
      </c>
      <c r="AI92" s="322">
        <v>13312</v>
      </c>
      <c r="AJ92" s="322">
        <v>6183</v>
      </c>
      <c r="AK92" s="322">
        <v>3948</v>
      </c>
      <c r="AL92" s="322">
        <v>9852</v>
      </c>
      <c r="AM92" s="109">
        <f t="shared" si="59"/>
        <v>107485</v>
      </c>
    </row>
    <row r="93" spans="1:39" ht="16.5" customHeight="1" x14ac:dyDescent="0.35">
      <c r="A93" s="387" t="s">
        <v>252</v>
      </c>
      <c r="B93" s="387"/>
      <c r="C93" s="87">
        <v>0.05</v>
      </c>
      <c r="D93" s="322">
        <v>967</v>
      </c>
      <c r="E93" s="322">
        <v>755</v>
      </c>
      <c r="F93" s="322">
        <v>452</v>
      </c>
      <c r="G93" s="322">
        <v>262</v>
      </c>
      <c r="H93" s="322">
        <v>387</v>
      </c>
      <c r="I93" s="322">
        <v>171</v>
      </c>
      <c r="J93" s="322">
        <v>231</v>
      </c>
      <c r="K93" s="322">
        <v>300</v>
      </c>
      <c r="L93" s="322">
        <v>606</v>
      </c>
      <c r="M93" s="322">
        <v>497</v>
      </c>
      <c r="N93" s="322">
        <v>845</v>
      </c>
      <c r="O93" s="322">
        <v>869</v>
      </c>
      <c r="P93" s="322">
        <v>468</v>
      </c>
      <c r="Q93" s="322">
        <v>285</v>
      </c>
      <c r="R93" s="322">
        <v>959</v>
      </c>
      <c r="S93" s="109">
        <f t="shared" si="58"/>
        <v>8054</v>
      </c>
      <c r="U93" s="387" t="s">
        <v>252</v>
      </c>
      <c r="V93" s="387"/>
      <c r="W93" s="87">
        <v>0.05</v>
      </c>
      <c r="X93" s="322">
        <v>817</v>
      </c>
      <c r="Y93" s="322">
        <v>607</v>
      </c>
      <c r="Z93" s="322">
        <v>350</v>
      </c>
      <c r="AA93" s="322">
        <v>244</v>
      </c>
      <c r="AB93" s="322">
        <v>371</v>
      </c>
      <c r="AC93" s="322">
        <v>169</v>
      </c>
      <c r="AD93" s="322">
        <v>220</v>
      </c>
      <c r="AE93" s="322">
        <v>263</v>
      </c>
      <c r="AF93" s="322">
        <v>501</v>
      </c>
      <c r="AG93" s="322">
        <v>416</v>
      </c>
      <c r="AH93" s="322">
        <v>662</v>
      </c>
      <c r="AI93" s="322">
        <v>727</v>
      </c>
      <c r="AJ93" s="322">
        <v>374</v>
      </c>
      <c r="AK93" s="322">
        <v>271</v>
      </c>
      <c r="AL93" s="322">
        <v>745</v>
      </c>
      <c r="AM93" s="109">
        <f t="shared" si="59"/>
        <v>6737</v>
      </c>
    </row>
    <row r="94" spans="1:39" ht="16.5" customHeight="1" x14ac:dyDescent="0.35">
      <c r="A94" s="410" t="s">
        <v>253</v>
      </c>
      <c r="B94" s="410"/>
      <c r="C94" s="87">
        <v>0.02</v>
      </c>
      <c r="D94" s="322">
        <v>1893</v>
      </c>
      <c r="E94" s="322">
        <v>1560</v>
      </c>
      <c r="F94" s="322">
        <v>2174</v>
      </c>
      <c r="G94" s="322">
        <v>460</v>
      </c>
      <c r="H94" s="322">
        <v>680</v>
      </c>
      <c r="I94" s="322">
        <v>345</v>
      </c>
      <c r="J94" s="322">
        <v>614</v>
      </c>
      <c r="K94" s="322">
        <v>507</v>
      </c>
      <c r="L94" s="322">
        <v>514</v>
      </c>
      <c r="M94" s="322">
        <v>629</v>
      </c>
      <c r="N94" s="322">
        <v>599</v>
      </c>
      <c r="O94" s="322">
        <v>884</v>
      </c>
      <c r="P94" s="322">
        <v>921</v>
      </c>
      <c r="Q94" s="322">
        <v>523</v>
      </c>
      <c r="R94" s="322">
        <v>606</v>
      </c>
      <c r="S94" s="109">
        <f t="shared" si="58"/>
        <v>12909</v>
      </c>
      <c r="U94" s="410" t="s">
        <v>253</v>
      </c>
      <c r="V94" s="410"/>
      <c r="W94" s="87">
        <v>0.02</v>
      </c>
      <c r="X94" s="322">
        <v>1904</v>
      </c>
      <c r="Y94" s="322">
        <v>1630</v>
      </c>
      <c r="Z94" s="322">
        <v>2175</v>
      </c>
      <c r="AA94" s="322">
        <v>476</v>
      </c>
      <c r="AB94" s="322">
        <v>750</v>
      </c>
      <c r="AC94" s="322">
        <v>346</v>
      </c>
      <c r="AD94" s="322">
        <v>614</v>
      </c>
      <c r="AE94" s="322">
        <v>542</v>
      </c>
      <c r="AF94" s="322">
        <v>563</v>
      </c>
      <c r="AG94" s="322">
        <v>642</v>
      </c>
      <c r="AH94" s="322">
        <v>601</v>
      </c>
      <c r="AI94" s="322">
        <v>896</v>
      </c>
      <c r="AJ94" s="322">
        <v>875</v>
      </c>
      <c r="AK94" s="322">
        <v>521</v>
      </c>
      <c r="AL94" s="322">
        <v>592</v>
      </c>
      <c r="AM94" s="109">
        <f t="shared" si="59"/>
        <v>13127</v>
      </c>
    </row>
    <row r="95" spans="1:39" ht="16.5" customHeight="1" x14ac:dyDescent="0.35">
      <c r="A95" s="387" t="s">
        <v>254</v>
      </c>
      <c r="B95" s="387"/>
      <c r="C95" s="87">
        <v>7.0000000000000007E-2</v>
      </c>
      <c r="D95" s="322">
        <v>2536</v>
      </c>
      <c r="E95" s="322">
        <v>2861</v>
      </c>
      <c r="F95" s="322">
        <v>1574</v>
      </c>
      <c r="G95" s="322">
        <v>1628</v>
      </c>
      <c r="H95" s="322">
        <v>1849</v>
      </c>
      <c r="I95" s="322">
        <v>538</v>
      </c>
      <c r="J95" s="322">
        <v>734</v>
      </c>
      <c r="K95" s="322">
        <v>1022</v>
      </c>
      <c r="L95" s="322">
        <v>1361</v>
      </c>
      <c r="M95" s="322">
        <v>1263</v>
      </c>
      <c r="N95" s="322">
        <v>1649</v>
      </c>
      <c r="O95" s="322">
        <v>2202</v>
      </c>
      <c r="P95" s="322">
        <v>1119</v>
      </c>
      <c r="Q95" s="322">
        <v>1059</v>
      </c>
      <c r="R95" s="322">
        <v>1758</v>
      </c>
      <c r="S95" s="114">
        <f>SUM(D95:R95)</f>
        <v>23153</v>
      </c>
      <c r="U95" s="387" t="s">
        <v>254</v>
      </c>
      <c r="V95" s="387"/>
      <c r="W95" s="87">
        <v>7.0000000000000007E-2</v>
      </c>
      <c r="X95" s="322">
        <v>2433</v>
      </c>
      <c r="Y95" s="322">
        <v>2667</v>
      </c>
      <c r="Z95" s="322">
        <v>1488</v>
      </c>
      <c r="AA95" s="322">
        <v>1533</v>
      </c>
      <c r="AB95" s="322">
        <v>1785</v>
      </c>
      <c r="AC95" s="322">
        <v>532</v>
      </c>
      <c r="AD95" s="322">
        <v>678</v>
      </c>
      <c r="AE95" s="322">
        <v>987</v>
      </c>
      <c r="AF95" s="322">
        <v>1327</v>
      </c>
      <c r="AG95" s="322">
        <v>1207</v>
      </c>
      <c r="AH95" s="322">
        <v>1547</v>
      </c>
      <c r="AI95" s="322">
        <v>2122</v>
      </c>
      <c r="AJ95" s="322">
        <v>1075</v>
      </c>
      <c r="AK95" s="322">
        <v>990</v>
      </c>
      <c r="AL95" s="322">
        <v>1658</v>
      </c>
      <c r="AM95" s="114">
        <f>SUM(X95:AL95)</f>
        <v>22029</v>
      </c>
    </row>
    <row r="96" spans="1:39" ht="16.5" customHeight="1" x14ac:dyDescent="0.35">
      <c r="A96" s="410" t="s">
        <v>255</v>
      </c>
      <c r="B96" s="410"/>
      <c r="C96" s="87">
        <v>0.13</v>
      </c>
      <c r="D96" s="322">
        <v>826</v>
      </c>
      <c r="E96" s="322">
        <v>900</v>
      </c>
      <c r="F96" s="322">
        <v>479</v>
      </c>
      <c r="G96" s="322">
        <v>731</v>
      </c>
      <c r="H96" s="322">
        <v>761</v>
      </c>
      <c r="I96" s="322">
        <v>196</v>
      </c>
      <c r="J96" s="322">
        <v>251</v>
      </c>
      <c r="K96" s="322">
        <v>357</v>
      </c>
      <c r="L96" s="322">
        <v>319</v>
      </c>
      <c r="M96" s="322">
        <v>195</v>
      </c>
      <c r="N96" s="322">
        <v>275</v>
      </c>
      <c r="O96" s="322">
        <v>418</v>
      </c>
      <c r="P96" s="322">
        <v>294</v>
      </c>
      <c r="Q96" s="322">
        <v>310</v>
      </c>
      <c r="R96" s="322">
        <v>276</v>
      </c>
      <c r="S96" s="109">
        <f t="shared" si="58"/>
        <v>6588</v>
      </c>
      <c r="U96" s="410" t="s">
        <v>255</v>
      </c>
      <c r="V96" s="410"/>
      <c r="W96" s="87">
        <v>0.13</v>
      </c>
      <c r="X96" s="322">
        <v>640</v>
      </c>
      <c r="Y96" s="322">
        <v>686</v>
      </c>
      <c r="Z96" s="322">
        <v>365</v>
      </c>
      <c r="AA96" s="322">
        <v>470</v>
      </c>
      <c r="AB96" s="322">
        <v>597</v>
      </c>
      <c r="AC96" s="322">
        <v>181</v>
      </c>
      <c r="AD96" s="322">
        <v>204</v>
      </c>
      <c r="AE96" s="322">
        <v>234</v>
      </c>
      <c r="AF96" s="322">
        <v>284</v>
      </c>
      <c r="AG96" s="322">
        <v>152</v>
      </c>
      <c r="AH96" s="322">
        <v>222</v>
      </c>
      <c r="AI96" s="322">
        <v>340</v>
      </c>
      <c r="AJ96" s="322">
        <v>183</v>
      </c>
      <c r="AK96" s="322">
        <v>249</v>
      </c>
      <c r="AL96" s="322">
        <v>233</v>
      </c>
      <c r="AM96" s="109">
        <f t="shared" ref="AM96:AM97" si="60">SUM(X96:AL96)</f>
        <v>5040</v>
      </c>
    </row>
    <row r="97" spans="1:39" ht="16.5" customHeight="1" x14ac:dyDescent="0.35">
      <c r="A97" s="410" t="s">
        <v>256</v>
      </c>
      <c r="B97" s="410"/>
      <c r="C97" s="115">
        <v>0.05</v>
      </c>
      <c r="D97" s="322">
        <v>120</v>
      </c>
      <c r="E97" s="322">
        <v>73</v>
      </c>
      <c r="F97" s="322">
        <v>54</v>
      </c>
      <c r="G97" s="322">
        <v>17</v>
      </c>
      <c r="H97" s="322">
        <v>32</v>
      </c>
      <c r="I97" s="322">
        <v>9</v>
      </c>
      <c r="J97" s="322">
        <v>18</v>
      </c>
      <c r="K97" s="322">
        <v>17</v>
      </c>
      <c r="L97" s="322">
        <v>56</v>
      </c>
      <c r="M97" s="322">
        <v>35</v>
      </c>
      <c r="N97" s="322">
        <v>83</v>
      </c>
      <c r="O97" s="322">
        <v>86</v>
      </c>
      <c r="P97" s="322">
        <v>33</v>
      </c>
      <c r="Q97" s="322">
        <v>23</v>
      </c>
      <c r="R97" s="322">
        <v>118</v>
      </c>
      <c r="S97" s="109">
        <f t="shared" si="58"/>
        <v>774</v>
      </c>
      <c r="U97" s="410" t="s">
        <v>256</v>
      </c>
      <c r="V97" s="410"/>
      <c r="W97" s="115">
        <v>0.05</v>
      </c>
      <c r="X97" s="322">
        <v>113</v>
      </c>
      <c r="Y97" s="322">
        <v>62</v>
      </c>
      <c r="Z97" s="322">
        <v>48</v>
      </c>
      <c r="AA97" s="322">
        <v>14</v>
      </c>
      <c r="AB97" s="322">
        <v>21</v>
      </c>
      <c r="AC97" s="322">
        <v>9</v>
      </c>
      <c r="AD97" s="322">
        <v>16</v>
      </c>
      <c r="AE97" s="322">
        <v>13</v>
      </c>
      <c r="AF97" s="322">
        <v>54</v>
      </c>
      <c r="AG97" s="322">
        <v>36</v>
      </c>
      <c r="AH97" s="322">
        <v>65</v>
      </c>
      <c r="AI97" s="322">
        <v>82</v>
      </c>
      <c r="AJ97" s="322">
        <v>27</v>
      </c>
      <c r="AK97" s="322">
        <v>17</v>
      </c>
      <c r="AL97" s="322">
        <v>93</v>
      </c>
      <c r="AM97" s="109">
        <f t="shared" si="60"/>
        <v>670</v>
      </c>
    </row>
    <row r="98" spans="1:39" ht="16.5" customHeight="1" thickBot="1" x14ac:dyDescent="0.4">
      <c r="A98" s="409" t="str">
        <f>'Tabell 3.1 DOK32024'!A82</f>
        <v>Fordelingsnøkkel FO4A</v>
      </c>
      <c r="B98" s="409"/>
      <c r="C98" s="218" t="s">
        <v>202</v>
      </c>
      <c r="D98" s="219">
        <f t="shared" ref="D98:Q98" si="61">(D90/$S$90*$C$90+D91/$S$91*$C$91+D92/$S$92*$C$92+D93/$S$93*$C$93+D94/$S$94*$C$94+D95/$S$95*$C$95+D96/$S$96*$C$96+D97/$S$97*$C$97)*100</f>
        <v>12.261673706797811</v>
      </c>
      <c r="E98" s="219">
        <f t="shared" si="61"/>
        <v>10.397531013203922</v>
      </c>
      <c r="F98" s="219">
        <f t="shared" si="61"/>
        <v>6.4816038777815459</v>
      </c>
      <c r="G98" s="219">
        <f t="shared" si="61"/>
        <v>5.1982387631207496</v>
      </c>
      <c r="H98" s="219">
        <f t="shared" si="61"/>
        <v>6.2067788280257616</v>
      </c>
      <c r="I98" s="219">
        <f t="shared" si="61"/>
        <v>2.1244139765035595</v>
      </c>
      <c r="J98" s="219">
        <f t="shared" si="61"/>
        <v>2.7699583802853813</v>
      </c>
      <c r="K98" s="219">
        <f t="shared" si="61"/>
        <v>3.8892666729960794</v>
      </c>
      <c r="L98" s="219">
        <f t="shared" si="61"/>
        <v>6.5926895559354328</v>
      </c>
      <c r="M98" s="219">
        <f t="shared" si="61"/>
        <v>5.7053306986967787</v>
      </c>
      <c r="N98" s="219">
        <f t="shared" si="61"/>
        <v>9.3459246500391107</v>
      </c>
      <c r="O98" s="219">
        <f t="shared" si="61"/>
        <v>10.614162270991415</v>
      </c>
      <c r="P98" s="219">
        <f t="shared" si="61"/>
        <v>5.2358810891286618</v>
      </c>
      <c r="Q98" s="219">
        <f t="shared" si="61"/>
        <v>3.6175704208087232</v>
      </c>
      <c r="R98" s="219">
        <f>(R90/$S$90*$C$90+R91/$S$91*$C$91+R92/$S$92*$C$92+R93/$S$93*$C$93+R94/$S$94*$C$94+R95/$S$95*$C$95+R96/$S$96*$C$96+R97/$S$97*$C$97)*100</f>
        <v>9.5589760956850682</v>
      </c>
      <c r="S98" s="219">
        <f>SUM(D98:R98)</f>
        <v>100</v>
      </c>
      <c r="U98" s="409" t="str">
        <f>'Tabell 3.1 DOK32024'!A82</f>
        <v>Fordelingsnøkkel FO4A</v>
      </c>
      <c r="V98" s="409"/>
      <c r="W98" s="218" t="s">
        <v>202</v>
      </c>
      <c r="X98" s="219">
        <f t="shared" ref="X98:AL98" si="62">(X90/$AM$90*$W$90+X91/$AM$91*$W$91+X92/$AM$92*$W$92+X93/$AM$93*$W$93+X94/$AM$94*$W$94+X95/$AM$95*$W$95+X96/$AM$96*$W$96+X97/$AM$97*$W$97)*100</f>
        <v>12.312852098749383</v>
      </c>
      <c r="Y98" s="219">
        <f t="shared" si="62"/>
        <v>10.218465890237894</v>
      </c>
      <c r="Z98" s="219">
        <f t="shared" si="62"/>
        <v>6.3810362626134278</v>
      </c>
      <c r="AA98" s="219">
        <f t="shared" si="62"/>
        <v>5.0555898514839814</v>
      </c>
      <c r="AB98" s="219">
        <f t="shared" si="62"/>
        <v>6.4236041019756742</v>
      </c>
      <c r="AC98" s="219">
        <f t="shared" si="62"/>
        <v>2.3720273375877858</v>
      </c>
      <c r="AD98" s="219">
        <f t="shared" si="62"/>
        <v>2.9162749828079502</v>
      </c>
      <c r="AE98" s="219">
        <f t="shared" si="62"/>
        <v>3.9073009630827373</v>
      </c>
      <c r="AF98" s="219">
        <f t="shared" si="62"/>
        <v>6.7044274863369555</v>
      </c>
      <c r="AG98" s="219">
        <f t="shared" si="62"/>
        <v>5.8766562383106953</v>
      </c>
      <c r="AH98" s="219">
        <f t="shared" si="62"/>
        <v>8.9540888667041152</v>
      </c>
      <c r="AI98" s="219">
        <f t="shared" si="62"/>
        <v>10.701703185948274</v>
      </c>
      <c r="AJ98" s="219">
        <f t="shared" si="62"/>
        <v>5.0765951428554734</v>
      </c>
      <c r="AK98" s="219">
        <f t="shared" si="62"/>
        <v>3.754119910602427</v>
      </c>
      <c r="AL98" s="219">
        <f t="shared" si="62"/>
        <v>9.345257680703229</v>
      </c>
      <c r="AM98" s="219">
        <f>SUM(X98:AL98)</f>
        <v>100</v>
      </c>
    </row>
    <row r="99" spans="1:39" ht="16.5" customHeight="1" thickBot="1" x14ac:dyDescent="0.4">
      <c r="A99" s="411"/>
      <c r="B99" s="411"/>
      <c r="C99" s="94"/>
      <c r="D99" s="95"/>
      <c r="E99" s="95"/>
      <c r="F99" s="95"/>
      <c r="G99" s="95"/>
      <c r="H99" s="95"/>
      <c r="I99" s="95"/>
      <c r="J99" s="95"/>
      <c r="K99" s="95"/>
      <c r="L99" s="95"/>
      <c r="M99" s="95"/>
      <c r="N99" s="95"/>
      <c r="O99" s="95"/>
      <c r="P99" s="95"/>
      <c r="Q99" s="95"/>
      <c r="R99" s="95"/>
      <c r="S99" s="95"/>
      <c r="U99" s="411"/>
      <c r="V99" s="411"/>
      <c r="W99" s="94"/>
      <c r="X99" s="95"/>
      <c r="Y99" s="95"/>
      <c r="Z99" s="95"/>
      <c r="AA99" s="95"/>
      <c r="AB99" s="95"/>
      <c r="AC99" s="95"/>
      <c r="AD99" s="95"/>
      <c r="AE99" s="95"/>
      <c r="AF99" s="95"/>
      <c r="AG99" s="95"/>
      <c r="AH99" s="95"/>
      <c r="AI99" s="95"/>
      <c r="AJ99" s="95"/>
      <c r="AK99" s="95"/>
      <c r="AL99" s="95"/>
      <c r="AM99" s="95"/>
    </row>
    <row r="100" spans="1:39" ht="16.5" customHeight="1" x14ac:dyDescent="0.35">
      <c r="A100" s="358" t="str">
        <f>'Tabell 3.1 DOK32024'!A84</f>
        <v>FO4B Kvalifiseringsprogram (KVP) og FO4C Økonomisk sosialhjelp</v>
      </c>
      <c r="B100" s="358"/>
      <c r="C100" s="216"/>
      <c r="D100" s="217"/>
      <c r="E100" s="217"/>
      <c r="F100" s="217"/>
      <c r="G100" s="217"/>
      <c r="H100" s="217"/>
      <c r="I100" s="217"/>
      <c r="J100" s="217"/>
      <c r="K100" s="217"/>
      <c r="L100" s="217"/>
      <c r="M100" s="217"/>
      <c r="N100" s="217"/>
      <c r="O100" s="217"/>
      <c r="P100" s="217"/>
      <c r="Q100" s="217"/>
      <c r="R100" s="217"/>
      <c r="S100" s="217"/>
      <c r="U100" s="358" t="str">
        <f>'Tabell 3.1 DOK32024'!A84</f>
        <v>FO4B Kvalifiseringsprogram (KVP) og FO4C Økonomisk sosialhjelp</v>
      </c>
      <c r="V100" s="358"/>
      <c r="W100" s="216"/>
      <c r="X100" s="217"/>
      <c r="Y100" s="217"/>
      <c r="Z100" s="217"/>
      <c r="AA100" s="217"/>
      <c r="AB100" s="217"/>
      <c r="AC100" s="217"/>
      <c r="AD100" s="217"/>
      <c r="AE100" s="217"/>
      <c r="AF100" s="217"/>
      <c r="AG100" s="217"/>
      <c r="AH100" s="217"/>
      <c r="AI100" s="217"/>
      <c r="AJ100" s="217"/>
      <c r="AK100" s="217"/>
      <c r="AL100" s="217"/>
      <c r="AM100" s="217"/>
    </row>
    <row r="101" spans="1:39" ht="16.5" customHeight="1" x14ac:dyDescent="0.35">
      <c r="A101" s="410" t="s">
        <v>259</v>
      </c>
      <c r="B101" s="410"/>
      <c r="C101" s="87">
        <v>0.23</v>
      </c>
      <c r="D101" s="322">
        <f>D102*D103*D104</f>
        <v>42702.83722413284</v>
      </c>
      <c r="E101" s="322">
        <f t="shared" ref="E101:R101" si="63">E102*E103*E104</f>
        <v>49037.505176138031</v>
      </c>
      <c r="F101" s="322">
        <f t="shared" si="63"/>
        <v>32021.727030444403</v>
      </c>
      <c r="G101" s="322">
        <f t="shared" si="63"/>
        <v>32137.454491599008</v>
      </c>
      <c r="H101" s="322">
        <f t="shared" si="63"/>
        <v>27014.634182963786</v>
      </c>
      <c r="I101" s="322">
        <f t="shared" si="63"/>
        <v>3329.030397099586</v>
      </c>
      <c r="J101" s="322">
        <f t="shared" si="63"/>
        <v>3030.735357014863</v>
      </c>
      <c r="K101" s="322">
        <f t="shared" si="63"/>
        <v>6444.6141498777597</v>
      </c>
      <c r="L101" s="322">
        <f t="shared" si="63"/>
        <v>13867.950323294008</v>
      </c>
      <c r="M101" s="322">
        <f t="shared" si="63"/>
        <v>10737.050211078234</v>
      </c>
      <c r="N101" s="322">
        <f t="shared" si="63"/>
        <v>13497.915778877679</v>
      </c>
      <c r="O101" s="322">
        <f t="shared" si="63"/>
        <v>19004.541988061668</v>
      </c>
      <c r="P101" s="322">
        <f t="shared" si="63"/>
        <v>6276.4468719463966</v>
      </c>
      <c r="Q101" s="322">
        <f t="shared" si="63"/>
        <v>4378.9863516156202</v>
      </c>
      <c r="R101" s="322">
        <f t="shared" si="63"/>
        <v>12025.139257250321</v>
      </c>
      <c r="S101" s="112">
        <f>SUM(D101:R101)</f>
        <v>275506.56879139418</v>
      </c>
      <c r="U101" s="410" t="s">
        <v>259</v>
      </c>
      <c r="V101" s="410"/>
      <c r="W101" s="87">
        <v>0.23</v>
      </c>
      <c r="X101" s="322">
        <f>X102*X103*X104</f>
        <v>41386.341824636707</v>
      </c>
      <c r="Y101" s="322">
        <f t="shared" ref="Y101:AL101" si="64">Y102*Y103*Y104</f>
        <v>48276.116781025783</v>
      </c>
      <c r="Z101" s="322">
        <f t="shared" si="64"/>
        <v>32347.728975532773</v>
      </c>
      <c r="AA101" s="322">
        <f t="shared" si="64"/>
        <v>33895.629986112275</v>
      </c>
      <c r="AB101" s="322">
        <f t="shared" si="64"/>
        <v>28846.699830026206</v>
      </c>
      <c r="AC101" s="322">
        <f t="shared" si="64"/>
        <v>3225.3413978145331</v>
      </c>
      <c r="AD101" s="322">
        <f t="shared" si="64"/>
        <v>3340.6110391560228</v>
      </c>
      <c r="AE101" s="322">
        <f t="shared" si="64"/>
        <v>6469.5194770394464</v>
      </c>
      <c r="AF101" s="322">
        <f t="shared" si="64"/>
        <v>15534.832690858064</v>
      </c>
      <c r="AG101" s="322">
        <f t="shared" si="64"/>
        <v>10324.785854271082</v>
      </c>
      <c r="AH101" s="322">
        <f t="shared" si="64"/>
        <v>13714.60512025543</v>
      </c>
      <c r="AI101" s="322">
        <f t="shared" si="64"/>
        <v>18786.685635966809</v>
      </c>
      <c r="AJ101" s="322">
        <f t="shared" si="64"/>
        <v>6446.2829653514236</v>
      </c>
      <c r="AK101" s="322">
        <f t="shared" si="64"/>
        <v>4430.5789799993627</v>
      </c>
      <c r="AL101" s="322">
        <f t="shared" si="64"/>
        <v>12253.755803466314</v>
      </c>
      <c r="AM101" s="112">
        <f>SUM(X101:AL101)</f>
        <v>279279.5163615123</v>
      </c>
    </row>
    <row r="102" spans="1:39" ht="16.5" customHeight="1" x14ac:dyDescent="0.35">
      <c r="A102" s="410" t="s">
        <v>476</v>
      </c>
      <c r="B102" s="410"/>
      <c r="C102" s="87" t="s">
        <v>202</v>
      </c>
      <c r="D102" s="322">
        <v>30247</v>
      </c>
      <c r="E102" s="322">
        <v>35773</v>
      </c>
      <c r="F102" s="322">
        <v>26143</v>
      </c>
      <c r="G102" s="322">
        <v>23794</v>
      </c>
      <c r="H102" s="322">
        <v>28027</v>
      </c>
      <c r="I102" s="322">
        <v>8926</v>
      </c>
      <c r="J102" s="322">
        <v>12471</v>
      </c>
      <c r="K102" s="322">
        <v>17300</v>
      </c>
      <c r="L102" s="322">
        <v>11892</v>
      </c>
      <c r="M102" s="322">
        <v>7878</v>
      </c>
      <c r="N102" s="322">
        <v>7978</v>
      </c>
      <c r="O102" s="322">
        <v>13778</v>
      </c>
      <c r="P102" s="322">
        <v>13958</v>
      </c>
      <c r="Q102" s="322">
        <v>13819</v>
      </c>
      <c r="R102" s="322">
        <v>9382</v>
      </c>
      <c r="S102" s="112">
        <f t="shared" ref="S102" si="65">SUM(D102:R102)</f>
        <v>261366</v>
      </c>
      <c r="U102" s="410" t="s">
        <v>476</v>
      </c>
      <c r="V102" s="410"/>
      <c r="W102" s="87" t="s">
        <v>202</v>
      </c>
      <c r="X102" s="322">
        <v>31312</v>
      </c>
      <c r="Y102" s="322">
        <v>36319</v>
      </c>
      <c r="Z102" s="322">
        <v>26486</v>
      </c>
      <c r="AA102" s="322">
        <v>24106</v>
      </c>
      <c r="AB102" s="322">
        <v>28401</v>
      </c>
      <c r="AC102" s="322">
        <v>9079</v>
      </c>
      <c r="AD102" s="322">
        <v>12729</v>
      </c>
      <c r="AE102" s="322">
        <v>17432</v>
      </c>
      <c r="AF102" s="322">
        <v>11799</v>
      </c>
      <c r="AG102" s="322">
        <v>8067</v>
      </c>
      <c r="AH102" s="322">
        <v>8233</v>
      </c>
      <c r="AI102" s="322">
        <v>14102</v>
      </c>
      <c r="AJ102" s="322">
        <v>14103</v>
      </c>
      <c r="AK102" s="322">
        <v>14199</v>
      </c>
      <c r="AL102" s="322">
        <v>9412</v>
      </c>
      <c r="AM102" s="112">
        <f t="shared" ref="AM102" si="66">SUM(X102:AL102)</f>
        <v>265779</v>
      </c>
    </row>
    <row r="103" spans="1:39" ht="16.5" customHeight="1" x14ac:dyDescent="0.35">
      <c r="A103" s="387" t="s">
        <v>477</v>
      </c>
      <c r="B103" s="387"/>
      <c r="C103" s="87" t="s">
        <v>202</v>
      </c>
      <c r="D103" s="323">
        <f>'Tabell 4.2-4.4 DOK32024'!D7</f>
        <v>1.1503658054808148</v>
      </c>
      <c r="E103" s="323">
        <f>'Tabell 4.2-4.4 DOK32024'!E7</f>
        <v>0.91897373674178251</v>
      </c>
      <c r="F103" s="323">
        <f>'Tabell 4.2-4.4 DOK32024'!F7</f>
        <v>0.89690748369843565</v>
      </c>
      <c r="G103" s="323">
        <f>'Tabell 4.2-4.4 DOK32024'!G7</f>
        <v>0.7656012875459921</v>
      </c>
      <c r="H103" s="323">
        <f>'Tabell 4.2-4.4 DOK32024'!H7</f>
        <v>0.70547660798730072</v>
      </c>
      <c r="I103" s="323">
        <f>'Tabell 4.2-4.4 DOK32024'!I7</f>
        <v>0.47512123006602103</v>
      </c>
      <c r="J103" s="323">
        <f>'Tabell 4.2-4.4 DOK32024'!J7</f>
        <v>0.37714736765456347</v>
      </c>
      <c r="K103" s="323">
        <f>'Tabell 4.2-4.4 DOK32024'!K7</f>
        <v>0.41310783273997032</v>
      </c>
      <c r="L103" s="323">
        <f>'Tabell 4.2-4.4 DOK32024'!L7</f>
        <v>1.3024979123942384</v>
      </c>
      <c r="M103" s="323">
        <f>'Tabell 4.2-4.4 DOK32024'!M7</f>
        <v>1.7970267552700352</v>
      </c>
      <c r="N103" s="323">
        <f>'Tabell 4.2-4.4 DOK32024'!N7</f>
        <v>2.2052052111881961</v>
      </c>
      <c r="O103" s="323">
        <f>'Tabell 4.2-4.4 DOK32024'!O7</f>
        <v>1.7922982516843513</v>
      </c>
      <c r="P103" s="323">
        <f>'Tabell 4.2-4.4 DOK32024'!P7</f>
        <v>0.79631400978050715</v>
      </c>
      <c r="Q103" s="323">
        <f>'Tabell 4.2-4.4 DOK32024'!Q7</f>
        <v>0.52001812309233797</v>
      </c>
      <c r="R103" s="323">
        <f>'Tabell 4.2-4.4 DOK32024'!R7</f>
        <v>1.8296304699606234</v>
      </c>
      <c r="S103" s="113">
        <v>1</v>
      </c>
      <c r="U103" s="387" t="s">
        <v>477</v>
      </c>
      <c r="V103" s="387"/>
      <c r="W103" s="87" t="s">
        <v>202</v>
      </c>
      <c r="X103" s="323">
        <f>'Tabell 4.2-4.4'!D7</f>
        <v>1.1094202928304959</v>
      </c>
      <c r="Y103" s="323">
        <f>'Tabell 4.2-4.4'!E7</f>
        <v>0.92212140878884197</v>
      </c>
      <c r="Z103" s="323">
        <f>'Tabell 4.2-4.4'!F7</f>
        <v>0.88803149623091571</v>
      </c>
      <c r="AA103" s="323">
        <f>'Tabell 4.2-4.4'!G7</f>
        <v>0.81363985294553065</v>
      </c>
      <c r="AB103" s="323">
        <f>'Tabell 4.2-4.4'!H7</f>
        <v>0.73490547213356083</v>
      </c>
      <c r="AC103" s="323">
        <f>'Tabell 4.2-4.4'!I7</f>
        <v>0.45253651517761712</v>
      </c>
      <c r="AD103" s="323">
        <f>'Tabell 4.2-4.4'!J7</f>
        <v>0.38005933164059486</v>
      </c>
      <c r="AE103" s="323">
        <f>'Tabell 4.2-4.4'!K7</f>
        <v>0.40761481156360324</v>
      </c>
      <c r="AF103" s="323">
        <f>'Tabell 4.2-4.4'!L7</f>
        <v>1.27034418108831</v>
      </c>
      <c r="AG103" s="323">
        <f>'Tabell 4.2-4.4'!M7</f>
        <v>1.7839545060125359</v>
      </c>
      <c r="AH103" s="323">
        <f>'Tabell 4.2-4.4'!N7</f>
        <v>2.202162857928605</v>
      </c>
      <c r="AI103" s="323">
        <f>'Tabell 4.2-4.4'!O7</f>
        <v>1.7936377444074585</v>
      </c>
      <c r="AJ103" s="323">
        <f>'Tabell 4.2-4.4'!P7</f>
        <v>0.8071082189644665</v>
      </c>
      <c r="AK103" s="323">
        <f>'Tabell 4.2-4.4'!Q7</f>
        <v>0.53129760340476995</v>
      </c>
      <c r="AL103" s="323">
        <f>'Tabell 4.2-4.4'!R7</f>
        <v>1.8098619705686863</v>
      </c>
      <c r="AM103" s="113">
        <v>1</v>
      </c>
    </row>
    <row r="104" spans="1:39" ht="16.5" customHeight="1" x14ac:dyDescent="0.35">
      <c r="A104" s="410" t="s">
        <v>478</v>
      </c>
      <c r="B104" s="410"/>
      <c r="C104" s="87" t="s">
        <v>202</v>
      </c>
      <c r="D104" s="90">
        <f>'Tabell 4.2-4.4 DOK32024'!D16</f>
        <v>1.2272653162724296</v>
      </c>
      <c r="E104" s="90">
        <f>'Tabell 4.2-4.4 DOK32024'!E16</f>
        <v>1.4916602081088293</v>
      </c>
      <c r="F104" s="90">
        <f>'Tabell 4.2-4.4 DOK32024'!F16</f>
        <v>1.3656571423889412</v>
      </c>
      <c r="G104" s="90">
        <f>'Tabell 4.2-4.4 DOK32024'!G16</f>
        <v>1.7641737766645476</v>
      </c>
      <c r="H104" s="90">
        <f>'Tabell 4.2-4.4 DOK32024'!H16</f>
        <v>1.366280466428115</v>
      </c>
      <c r="I104" s="90">
        <f>'Tabell 4.2-4.4 DOK32024'!I16</f>
        <v>0.78497611349110552</v>
      </c>
      <c r="J104" s="90">
        <f>'Tabell 4.2-4.4 DOK32024'!J16</f>
        <v>0.64437050853581324</v>
      </c>
      <c r="K104" s="90">
        <f>'Tabell 4.2-4.4 DOK32024'!K16</f>
        <v>0.90175256822197447</v>
      </c>
      <c r="L104" s="90">
        <f>'Tabell 4.2-4.4 DOK32024'!L16</f>
        <v>0.89532423613166856</v>
      </c>
      <c r="M104" s="90">
        <f>'Tabell 4.2-4.4 DOK32024'!M16</f>
        <v>0.75842818558200265</v>
      </c>
      <c r="N104" s="90">
        <f>'Tabell 4.2-4.4 DOK32024'!N16</f>
        <v>0.76722663598806895</v>
      </c>
      <c r="O104" s="90">
        <f>'Tabell 4.2-4.4 DOK32024'!O16</f>
        <v>0.76959271135707064</v>
      </c>
      <c r="P104" s="90">
        <f>'Tabell 4.2-4.4 DOK32024'!P16</f>
        <v>0.56468507157777514</v>
      </c>
      <c r="Q104" s="90">
        <f>'Tabell 4.2-4.4 DOK32024'!Q16</f>
        <v>0.60936638798050924</v>
      </c>
      <c r="R104" s="90">
        <f>'Tabell 4.2-4.4 DOK32024'!R16</f>
        <v>0.70053736033434755</v>
      </c>
      <c r="S104" s="116">
        <v>1</v>
      </c>
      <c r="U104" s="410" t="s">
        <v>478</v>
      </c>
      <c r="V104" s="410"/>
      <c r="W104" s="87" t="s">
        <v>202</v>
      </c>
      <c r="X104" s="90">
        <f>'Tabell 4.2-4.4'!D16</f>
        <v>1.191379510154627</v>
      </c>
      <c r="Y104" s="90">
        <f>'Tabell 4.2-4.4'!E16</f>
        <v>1.4414857114194901</v>
      </c>
      <c r="Z104" s="90">
        <f>'Tabell 4.2-4.4'!F16</f>
        <v>1.3753050941840794</v>
      </c>
      <c r="AA104" s="90">
        <f>'Tabell 4.2-4.4'!G16</f>
        <v>1.7281695364329748</v>
      </c>
      <c r="AB104" s="90">
        <f>'Tabell 4.2-4.4'!H16</f>
        <v>1.3820731263083907</v>
      </c>
      <c r="AC104" s="90">
        <f>'Tabell 4.2-4.4'!I16</f>
        <v>0.78502601047597576</v>
      </c>
      <c r="AD104" s="90">
        <f>'Tabell 4.2-4.4'!J16</f>
        <v>0.69052630158306683</v>
      </c>
      <c r="AE104" s="90">
        <f>'Tabell 4.2-4.4'!K16</f>
        <v>0.91048930929189731</v>
      </c>
      <c r="AF104" s="90">
        <f>'Tabell 4.2-4.4'!L16</f>
        <v>1.0364300028244076</v>
      </c>
      <c r="AG104" s="90">
        <f>'Tabell 4.2-4.4'!M16</f>
        <v>0.71743939590897765</v>
      </c>
      <c r="AH104" s="90">
        <f>'Tabell 4.2-4.4'!N16</f>
        <v>0.75644221690605939</v>
      </c>
      <c r="AI104" s="90">
        <f>'Tabell 4.2-4.4'!O16</f>
        <v>0.74273642590237232</v>
      </c>
      <c r="AJ104" s="90">
        <f>'Tabell 4.2-4.4'!P16</f>
        <v>0.56632546412611973</v>
      </c>
      <c r="AK104" s="90">
        <f>'Tabell 4.2-4.4'!Q16</f>
        <v>0.58730658013842785</v>
      </c>
      <c r="AL104" s="90">
        <f>'Tabell 4.2-4.4'!R16</f>
        <v>0.71935265067979892</v>
      </c>
      <c r="AM104" s="116">
        <v>1</v>
      </c>
    </row>
    <row r="105" spans="1:39" ht="16.5" customHeight="1" x14ac:dyDescent="0.35">
      <c r="A105" s="410" t="s">
        <v>260</v>
      </c>
      <c r="B105" s="410"/>
      <c r="C105" s="87">
        <v>0.12</v>
      </c>
      <c r="D105" s="322">
        <v>1277</v>
      </c>
      <c r="E105" s="322">
        <v>1260</v>
      </c>
      <c r="F105" s="322">
        <v>808</v>
      </c>
      <c r="G105" s="322">
        <v>750</v>
      </c>
      <c r="H105" s="322">
        <v>794</v>
      </c>
      <c r="I105" s="322">
        <v>230</v>
      </c>
      <c r="J105" s="322">
        <v>341</v>
      </c>
      <c r="K105" s="322">
        <v>475</v>
      </c>
      <c r="L105" s="322">
        <v>590</v>
      </c>
      <c r="M105" s="322">
        <v>477</v>
      </c>
      <c r="N105" s="322">
        <v>631</v>
      </c>
      <c r="O105" s="322">
        <v>819</v>
      </c>
      <c r="P105" s="322">
        <v>452</v>
      </c>
      <c r="Q105" s="322">
        <v>376</v>
      </c>
      <c r="R105" s="322">
        <v>692</v>
      </c>
      <c r="S105" s="109">
        <f t="shared" ref="S105:S109" si="67">SUM(D105:R105)</f>
        <v>9972</v>
      </c>
      <c r="U105" s="410" t="s">
        <v>260</v>
      </c>
      <c r="V105" s="410"/>
      <c r="W105" s="87">
        <v>0.12</v>
      </c>
      <c r="X105" s="322">
        <v>1273</v>
      </c>
      <c r="Y105" s="322">
        <v>1164</v>
      </c>
      <c r="Z105" s="322">
        <v>805</v>
      </c>
      <c r="AA105" s="322">
        <v>689</v>
      </c>
      <c r="AB105" s="322">
        <v>782</v>
      </c>
      <c r="AC105" s="322">
        <v>243</v>
      </c>
      <c r="AD105" s="322">
        <v>304</v>
      </c>
      <c r="AE105" s="322">
        <v>523</v>
      </c>
      <c r="AF105" s="322">
        <v>603</v>
      </c>
      <c r="AG105" s="322">
        <v>469</v>
      </c>
      <c r="AH105" s="322">
        <v>616</v>
      </c>
      <c r="AI105" s="322">
        <v>797</v>
      </c>
      <c r="AJ105" s="322">
        <v>416</v>
      </c>
      <c r="AK105" s="322">
        <v>354</v>
      </c>
      <c r="AL105" s="322">
        <v>659</v>
      </c>
      <c r="AM105" s="109">
        <f t="shared" ref="AM105:AM109" si="68">SUM(X105:AL105)</f>
        <v>9697</v>
      </c>
    </row>
    <row r="106" spans="1:39" ht="16.5" customHeight="1" x14ac:dyDescent="0.35">
      <c r="A106" s="410" t="s">
        <v>261</v>
      </c>
      <c r="B106" s="410"/>
      <c r="C106" s="87">
        <v>0.25</v>
      </c>
      <c r="D106" s="322">
        <v>3055</v>
      </c>
      <c r="E106" s="322">
        <v>1913</v>
      </c>
      <c r="F106" s="322">
        <v>1225</v>
      </c>
      <c r="G106" s="322">
        <v>593</v>
      </c>
      <c r="H106" s="322">
        <v>764</v>
      </c>
      <c r="I106" s="322">
        <v>313</v>
      </c>
      <c r="J106" s="322">
        <v>409</v>
      </c>
      <c r="K106" s="322">
        <v>702</v>
      </c>
      <c r="L106" s="322">
        <v>1727</v>
      </c>
      <c r="M106" s="322">
        <v>1512</v>
      </c>
      <c r="N106" s="322">
        <v>3163</v>
      </c>
      <c r="O106" s="322">
        <v>2940</v>
      </c>
      <c r="P106" s="322">
        <v>1257</v>
      </c>
      <c r="Q106" s="322">
        <v>650</v>
      </c>
      <c r="R106" s="322">
        <v>3138</v>
      </c>
      <c r="S106" s="109">
        <f t="shared" si="67"/>
        <v>23361</v>
      </c>
      <c r="U106" s="410" t="s">
        <v>261</v>
      </c>
      <c r="V106" s="410"/>
      <c r="W106" s="87">
        <v>0.25</v>
      </c>
      <c r="X106" s="322">
        <v>2582</v>
      </c>
      <c r="Y106" s="322">
        <v>1639</v>
      </c>
      <c r="Z106" s="322">
        <v>954</v>
      </c>
      <c r="AA106" s="322">
        <v>555</v>
      </c>
      <c r="AB106" s="322">
        <v>776</v>
      </c>
      <c r="AC106" s="322">
        <v>361</v>
      </c>
      <c r="AD106" s="322">
        <v>455</v>
      </c>
      <c r="AE106" s="322">
        <v>647</v>
      </c>
      <c r="AF106" s="322">
        <v>1421</v>
      </c>
      <c r="AG106" s="322">
        <v>1342</v>
      </c>
      <c r="AH106" s="322">
        <v>2403</v>
      </c>
      <c r="AI106" s="322">
        <v>2453</v>
      </c>
      <c r="AJ106" s="322">
        <v>1027</v>
      </c>
      <c r="AK106" s="322">
        <v>651</v>
      </c>
      <c r="AL106" s="322">
        <v>2491</v>
      </c>
      <c r="AM106" s="109">
        <f t="shared" si="68"/>
        <v>19757</v>
      </c>
    </row>
    <row r="107" spans="1:39" ht="16.5" customHeight="1" x14ac:dyDescent="0.35">
      <c r="A107" s="410" t="s">
        <v>262</v>
      </c>
      <c r="B107" s="410"/>
      <c r="C107" s="87">
        <v>0.06</v>
      </c>
      <c r="D107" s="322">
        <v>10988</v>
      </c>
      <c r="E107" s="322">
        <v>9849</v>
      </c>
      <c r="F107" s="322">
        <v>5599</v>
      </c>
      <c r="G107" s="322">
        <v>4793</v>
      </c>
      <c r="H107" s="322">
        <v>6433</v>
      </c>
      <c r="I107" s="322">
        <v>2816</v>
      </c>
      <c r="J107" s="322">
        <v>3254</v>
      </c>
      <c r="K107" s="322">
        <v>4483</v>
      </c>
      <c r="L107" s="322">
        <v>7218</v>
      </c>
      <c r="M107" s="322">
        <v>7234</v>
      </c>
      <c r="N107" s="322">
        <v>9740</v>
      </c>
      <c r="O107" s="322">
        <v>12996</v>
      </c>
      <c r="P107" s="322">
        <v>6007</v>
      </c>
      <c r="Q107" s="322">
        <v>3787</v>
      </c>
      <c r="R107" s="322">
        <v>9697</v>
      </c>
      <c r="S107" s="109">
        <f t="shared" si="67"/>
        <v>104894</v>
      </c>
      <c r="U107" s="410" t="s">
        <v>262</v>
      </c>
      <c r="V107" s="410"/>
      <c r="W107" s="87">
        <v>0.06</v>
      </c>
      <c r="X107" s="322">
        <v>11167</v>
      </c>
      <c r="Y107" s="322">
        <v>10081</v>
      </c>
      <c r="Z107" s="322">
        <v>5797</v>
      </c>
      <c r="AA107" s="322">
        <v>4929</v>
      </c>
      <c r="AB107" s="322">
        <v>6644</v>
      </c>
      <c r="AC107" s="322">
        <v>2916</v>
      </c>
      <c r="AD107" s="322">
        <v>3285</v>
      </c>
      <c r="AE107" s="322">
        <v>4513</v>
      </c>
      <c r="AF107" s="322">
        <v>7359</v>
      </c>
      <c r="AG107" s="322">
        <v>7454</v>
      </c>
      <c r="AH107" s="322">
        <v>10045</v>
      </c>
      <c r="AI107" s="322">
        <v>13312</v>
      </c>
      <c r="AJ107" s="322">
        <v>6183</v>
      </c>
      <c r="AK107" s="322">
        <v>3948</v>
      </c>
      <c r="AL107" s="322">
        <v>9852</v>
      </c>
      <c r="AM107" s="109">
        <f t="shared" si="68"/>
        <v>107485</v>
      </c>
    </row>
    <row r="108" spans="1:39" ht="16.5" customHeight="1" x14ac:dyDescent="0.35">
      <c r="A108" s="387" t="s">
        <v>263</v>
      </c>
      <c r="B108" s="387"/>
      <c r="C108" s="87">
        <v>0.1</v>
      </c>
      <c r="D108" s="322">
        <v>967</v>
      </c>
      <c r="E108" s="322">
        <v>755</v>
      </c>
      <c r="F108" s="322">
        <v>452</v>
      </c>
      <c r="G108" s="322">
        <v>262</v>
      </c>
      <c r="H108" s="322">
        <v>387</v>
      </c>
      <c r="I108" s="322">
        <v>171</v>
      </c>
      <c r="J108" s="322">
        <v>231</v>
      </c>
      <c r="K108" s="322">
        <v>300</v>
      </c>
      <c r="L108" s="322">
        <v>606</v>
      </c>
      <c r="M108" s="322">
        <v>497</v>
      </c>
      <c r="N108" s="322">
        <v>845</v>
      </c>
      <c r="O108" s="322">
        <v>869</v>
      </c>
      <c r="P108" s="322">
        <v>468</v>
      </c>
      <c r="Q108" s="322">
        <v>285</v>
      </c>
      <c r="R108" s="322">
        <v>959</v>
      </c>
      <c r="S108" s="109">
        <f t="shared" si="67"/>
        <v>8054</v>
      </c>
      <c r="U108" s="387" t="s">
        <v>263</v>
      </c>
      <c r="V108" s="387"/>
      <c r="W108" s="87">
        <v>0.1</v>
      </c>
      <c r="X108" s="322">
        <v>817</v>
      </c>
      <c r="Y108" s="322">
        <v>607</v>
      </c>
      <c r="Z108" s="322">
        <v>350</v>
      </c>
      <c r="AA108" s="322">
        <v>244</v>
      </c>
      <c r="AB108" s="322">
        <v>371</v>
      </c>
      <c r="AC108" s="322">
        <v>169</v>
      </c>
      <c r="AD108" s="322">
        <v>220</v>
      </c>
      <c r="AE108" s="322">
        <v>263</v>
      </c>
      <c r="AF108" s="322">
        <v>501</v>
      </c>
      <c r="AG108" s="322">
        <v>416</v>
      </c>
      <c r="AH108" s="322">
        <v>662</v>
      </c>
      <c r="AI108" s="322">
        <v>727</v>
      </c>
      <c r="AJ108" s="322">
        <v>374</v>
      </c>
      <c r="AK108" s="322">
        <v>271</v>
      </c>
      <c r="AL108" s="322">
        <v>745</v>
      </c>
      <c r="AM108" s="109">
        <f t="shared" si="68"/>
        <v>6737</v>
      </c>
    </row>
    <row r="109" spans="1:39" ht="16.5" customHeight="1" x14ac:dyDescent="0.35">
      <c r="A109" s="410" t="s">
        <v>264</v>
      </c>
      <c r="B109" s="410"/>
      <c r="C109" s="87">
        <v>0.02</v>
      </c>
      <c r="D109" s="322">
        <v>1893</v>
      </c>
      <c r="E109" s="322">
        <v>1560</v>
      </c>
      <c r="F109" s="322">
        <v>2174</v>
      </c>
      <c r="G109" s="322">
        <v>460</v>
      </c>
      <c r="H109" s="322">
        <v>680</v>
      </c>
      <c r="I109" s="322">
        <v>345</v>
      </c>
      <c r="J109" s="322">
        <v>614</v>
      </c>
      <c r="K109" s="322">
        <v>507</v>
      </c>
      <c r="L109" s="322">
        <v>514</v>
      </c>
      <c r="M109" s="322">
        <v>629</v>
      </c>
      <c r="N109" s="322">
        <v>599</v>
      </c>
      <c r="O109" s="322">
        <v>884</v>
      </c>
      <c r="P109" s="322">
        <v>921</v>
      </c>
      <c r="Q109" s="322">
        <v>523</v>
      </c>
      <c r="R109" s="322">
        <v>606</v>
      </c>
      <c r="S109" s="109">
        <f t="shared" si="67"/>
        <v>12909</v>
      </c>
      <c r="U109" s="410" t="s">
        <v>264</v>
      </c>
      <c r="V109" s="410"/>
      <c r="W109" s="87">
        <v>0.02</v>
      </c>
      <c r="X109" s="322">
        <v>1904</v>
      </c>
      <c r="Y109" s="322">
        <v>1630</v>
      </c>
      <c r="Z109" s="322">
        <v>2175</v>
      </c>
      <c r="AA109" s="322">
        <v>476</v>
      </c>
      <c r="AB109" s="322">
        <v>750</v>
      </c>
      <c r="AC109" s="322">
        <v>346</v>
      </c>
      <c r="AD109" s="322">
        <v>614</v>
      </c>
      <c r="AE109" s="322">
        <v>542</v>
      </c>
      <c r="AF109" s="322">
        <v>563</v>
      </c>
      <c r="AG109" s="322">
        <v>642</v>
      </c>
      <c r="AH109" s="322">
        <v>601</v>
      </c>
      <c r="AI109" s="322">
        <v>896</v>
      </c>
      <c r="AJ109" s="322">
        <v>875</v>
      </c>
      <c r="AK109" s="322">
        <v>521</v>
      </c>
      <c r="AL109" s="322">
        <v>592</v>
      </c>
      <c r="AM109" s="109">
        <f t="shared" si="68"/>
        <v>13127</v>
      </c>
    </row>
    <row r="110" spans="1:39" ht="16.5" customHeight="1" x14ac:dyDescent="0.35">
      <c r="A110" s="387" t="s">
        <v>265</v>
      </c>
      <c r="B110" s="387"/>
      <c r="C110" s="87">
        <v>0.05</v>
      </c>
      <c r="D110" s="322">
        <f>D95</f>
        <v>2536</v>
      </c>
      <c r="E110" s="322">
        <f t="shared" ref="E110:R112" si="69">E95</f>
        <v>2861</v>
      </c>
      <c r="F110" s="322">
        <f t="shared" si="69"/>
        <v>1574</v>
      </c>
      <c r="G110" s="322">
        <f t="shared" si="69"/>
        <v>1628</v>
      </c>
      <c r="H110" s="322">
        <f t="shared" si="69"/>
        <v>1849</v>
      </c>
      <c r="I110" s="322">
        <f t="shared" si="69"/>
        <v>538</v>
      </c>
      <c r="J110" s="322">
        <f t="shared" si="69"/>
        <v>734</v>
      </c>
      <c r="K110" s="322">
        <f t="shared" si="69"/>
        <v>1022</v>
      </c>
      <c r="L110" s="322">
        <f t="shared" si="69"/>
        <v>1361</v>
      </c>
      <c r="M110" s="322">
        <f t="shared" si="69"/>
        <v>1263</v>
      </c>
      <c r="N110" s="322">
        <f t="shared" si="69"/>
        <v>1649</v>
      </c>
      <c r="O110" s="322">
        <f t="shared" si="69"/>
        <v>2202</v>
      </c>
      <c r="P110" s="322">
        <f t="shared" si="69"/>
        <v>1119</v>
      </c>
      <c r="Q110" s="322">
        <f t="shared" si="69"/>
        <v>1059</v>
      </c>
      <c r="R110" s="322">
        <f t="shared" si="69"/>
        <v>1758</v>
      </c>
      <c r="S110" s="114">
        <f>SUM(D110:R110)</f>
        <v>23153</v>
      </c>
      <c r="U110" s="387" t="s">
        <v>265</v>
      </c>
      <c r="V110" s="387"/>
      <c r="W110" s="87">
        <v>0.05</v>
      </c>
      <c r="X110" s="322">
        <f>X95</f>
        <v>2433</v>
      </c>
      <c r="Y110" s="322">
        <f t="shared" ref="Y110:AL110" si="70">Y95</f>
        <v>2667</v>
      </c>
      <c r="Z110" s="322">
        <f t="shared" si="70"/>
        <v>1488</v>
      </c>
      <c r="AA110" s="322">
        <f t="shared" si="70"/>
        <v>1533</v>
      </c>
      <c r="AB110" s="322">
        <f t="shared" si="70"/>
        <v>1785</v>
      </c>
      <c r="AC110" s="322">
        <f t="shared" si="70"/>
        <v>532</v>
      </c>
      <c r="AD110" s="322">
        <f t="shared" si="70"/>
        <v>678</v>
      </c>
      <c r="AE110" s="322">
        <f t="shared" si="70"/>
        <v>987</v>
      </c>
      <c r="AF110" s="322">
        <f t="shared" si="70"/>
        <v>1327</v>
      </c>
      <c r="AG110" s="322">
        <f t="shared" si="70"/>
        <v>1207</v>
      </c>
      <c r="AH110" s="322">
        <f t="shared" si="70"/>
        <v>1547</v>
      </c>
      <c r="AI110" s="322">
        <f t="shared" si="70"/>
        <v>2122</v>
      </c>
      <c r="AJ110" s="322">
        <f t="shared" si="70"/>
        <v>1075</v>
      </c>
      <c r="AK110" s="322">
        <f t="shared" si="70"/>
        <v>990</v>
      </c>
      <c r="AL110" s="322">
        <f t="shared" si="70"/>
        <v>1658</v>
      </c>
      <c r="AM110" s="114">
        <f>SUM(X110:AL110)</f>
        <v>22029</v>
      </c>
    </row>
    <row r="111" spans="1:39" ht="16.5" customHeight="1" x14ac:dyDescent="0.35">
      <c r="A111" s="410" t="s">
        <v>266</v>
      </c>
      <c r="B111" s="410"/>
      <c r="C111" s="87">
        <v>0.05</v>
      </c>
      <c r="D111" s="322">
        <f>D96</f>
        <v>826</v>
      </c>
      <c r="E111" s="322">
        <f t="shared" si="69"/>
        <v>900</v>
      </c>
      <c r="F111" s="322">
        <f t="shared" si="69"/>
        <v>479</v>
      </c>
      <c r="G111" s="322">
        <f t="shared" si="69"/>
        <v>731</v>
      </c>
      <c r="H111" s="322">
        <f t="shared" si="69"/>
        <v>761</v>
      </c>
      <c r="I111" s="322">
        <f t="shared" si="69"/>
        <v>196</v>
      </c>
      <c r="J111" s="322">
        <f t="shared" si="69"/>
        <v>251</v>
      </c>
      <c r="K111" s="322">
        <f t="shared" si="69"/>
        <v>357</v>
      </c>
      <c r="L111" s="322">
        <f t="shared" si="69"/>
        <v>319</v>
      </c>
      <c r="M111" s="322">
        <f t="shared" si="69"/>
        <v>195</v>
      </c>
      <c r="N111" s="322">
        <f t="shared" si="69"/>
        <v>275</v>
      </c>
      <c r="O111" s="322">
        <f t="shared" si="69"/>
        <v>418</v>
      </c>
      <c r="P111" s="322">
        <f t="shared" si="69"/>
        <v>294</v>
      </c>
      <c r="Q111" s="322">
        <f t="shared" si="69"/>
        <v>310</v>
      </c>
      <c r="R111" s="322">
        <f t="shared" si="69"/>
        <v>276</v>
      </c>
      <c r="S111" s="109">
        <f t="shared" ref="S111:S112" si="71">SUM(D111:R111)</f>
        <v>6588</v>
      </c>
      <c r="U111" s="410" t="s">
        <v>266</v>
      </c>
      <c r="V111" s="410"/>
      <c r="W111" s="87">
        <v>0.05</v>
      </c>
      <c r="X111" s="322">
        <f>X96</f>
        <v>640</v>
      </c>
      <c r="Y111" s="322">
        <f t="shared" ref="Y111:AL111" si="72">Y96</f>
        <v>686</v>
      </c>
      <c r="Z111" s="322">
        <f t="shared" si="72"/>
        <v>365</v>
      </c>
      <c r="AA111" s="322">
        <f t="shared" si="72"/>
        <v>470</v>
      </c>
      <c r="AB111" s="322">
        <f t="shared" si="72"/>
        <v>597</v>
      </c>
      <c r="AC111" s="322">
        <f t="shared" si="72"/>
        <v>181</v>
      </c>
      <c r="AD111" s="322">
        <f t="shared" si="72"/>
        <v>204</v>
      </c>
      <c r="AE111" s="322">
        <f t="shared" si="72"/>
        <v>234</v>
      </c>
      <c r="AF111" s="322">
        <f t="shared" si="72"/>
        <v>284</v>
      </c>
      <c r="AG111" s="322">
        <f t="shared" si="72"/>
        <v>152</v>
      </c>
      <c r="AH111" s="322">
        <f t="shared" si="72"/>
        <v>222</v>
      </c>
      <c r="AI111" s="322">
        <f t="shared" si="72"/>
        <v>340</v>
      </c>
      <c r="AJ111" s="322">
        <f t="shared" si="72"/>
        <v>183</v>
      </c>
      <c r="AK111" s="322">
        <f t="shared" si="72"/>
        <v>249</v>
      </c>
      <c r="AL111" s="322">
        <f t="shared" si="72"/>
        <v>233</v>
      </c>
      <c r="AM111" s="109">
        <f t="shared" ref="AM111:AM112" si="73">SUM(X111:AL111)</f>
        <v>5040</v>
      </c>
    </row>
    <row r="112" spans="1:39" ht="16.5" customHeight="1" x14ac:dyDescent="0.35">
      <c r="A112" s="410" t="s">
        <v>267</v>
      </c>
      <c r="B112" s="410"/>
      <c r="C112" s="87">
        <v>0.12</v>
      </c>
      <c r="D112" s="322">
        <f>D97</f>
        <v>120</v>
      </c>
      <c r="E112" s="322">
        <f t="shared" si="69"/>
        <v>73</v>
      </c>
      <c r="F112" s="322">
        <f t="shared" si="69"/>
        <v>54</v>
      </c>
      <c r="G112" s="322">
        <f t="shared" si="69"/>
        <v>17</v>
      </c>
      <c r="H112" s="322">
        <f t="shared" si="69"/>
        <v>32</v>
      </c>
      <c r="I112" s="322">
        <f t="shared" si="69"/>
        <v>9</v>
      </c>
      <c r="J112" s="322">
        <f t="shared" si="69"/>
        <v>18</v>
      </c>
      <c r="K112" s="322">
        <f t="shared" si="69"/>
        <v>17</v>
      </c>
      <c r="L112" s="322">
        <f t="shared" si="69"/>
        <v>56</v>
      </c>
      <c r="M112" s="322">
        <f t="shared" si="69"/>
        <v>35</v>
      </c>
      <c r="N112" s="322">
        <f t="shared" si="69"/>
        <v>83</v>
      </c>
      <c r="O112" s="322">
        <f t="shared" si="69"/>
        <v>86</v>
      </c>
      <c r="P112" s="322">
        <f t="shared" si="69"/>
        <v>33</v>
      </c>
      <c r="Q112" s="322">
        <f t="shared" si="69"/>
        <v>23</v>
      </c>
      <c r="R112" s="322">
        <f t="shared" si="69"/>
        <v>118</v>
      </c>
      <c r="S112" s="109">
        <f t="shared" si="71"/>
        <v>774</v>
      </c>
      <c r="U112" s="410" t="s">
        <v>267</v>
      </c>
      <c r="V112" s="410"/>
      <c r="W112" s="87">
        <v>0.12</v>
      </c>
      <c r="X112" s="322">
        <f>X97</f>
        <v>113</v>
      </c>
      <c r="Y112" s="322">
        <f t="shared" ref="Y112:AL112" si="74">Y97</f>
        <v>62</v>
      </c>
      <c r="Z112" s="322">
        <f t="shared" si="74"/>
        <v>48</v>
      </c>
      <c r="AA112" s="322">
        <f t="shared" si="74"/>
        <v>14</v>
      </c>
      <c r="AB112" s="322">
        <f t="shared" si="74"/>
        <v>21</v>
      </c>
      <c r="AC112" s="322">
        <f t="shared" si="74"/>
        <v>9</v>
      </c>
      <c r="AD112" s="322">
        <f t="shared" si="74"/>
        <v>16</v>
      </c>
      <c r="AE112" s="322">
        <f t="shared" si="74"/>
        <v>13</v>
      </c>
      <c r="AF112" s="322">
        <f t="shared" si="74"/>
        <v>54</v>
      </c>
      <c r="AG112" s="322">
        <f t="shared" si="74"/>
        <v>36</v>
      </c>
      <c r="AH112" s="322">
        <f t="shared" si="74"/>
        <v>65</v>
      </c>
      <c r="AI112" s="322">
        <f t="shared" si="74"/>
        <v>82</v>
      </c>
      <c r="AJ112" s="322">
        <f t="shared" si="74"/>
        <v>27</v>
      </c>
      <c r="AK112" s="322">
        <f t="shared" si="74"/>
        <v>17</v>
      </c>
      <c r="AL112" s="322">
        <f t="shared" si="74"/>
        <v>93</v>
      </c>
      <c r="AM112" s="109">
        <f t="shared" si="73"/>
        <v>670</v>
      </c>
    </row>
    <row r="113" spans="1:39" ht="16.5" customHeight="1" thickBot="1" x14ac:dyDescent="0.4">
      <c r="A113" s="409" t="str">
        <f>'Tabell 3.1 DOK32024'!A94</f>
        <v xml:space="preserve">Fordelingsnøkkel FO4B </v>
      </c>
      <c r="B113" s="409"/>
      <c r="C113" s="218"/>
      <c r="D113" s="219">
        <f>(D101/$S$101*$C$101+D105/$S$105*$C$105+D106/$S$106*$C$106+D107/$S$107*$C$107+D108/$S$108*$C$108+D109/$S$109*$C$109+D110/$S$110*$C$110+D111/$S$111*$C$111+D112/$S$112*$C$112)*100</f>
        <v>13.528457039970954</v>
      </c>
      <c r="E113" s="219">
        <f t="shared" ref="E113:R113" si="75">(E101/$S$101*$C$101+E105/$S$105*$C$105+E106/$S$106*$C$106+E107/$S$107*$C$107+E108/$S$108*$C$108+E109/$S$109*$C$109+E110/$S$110*$C$110+E111/$S$111*$C$111+E112/$S$112*$C$112)*100</f>
        <v>11.832411058828827</v>
      </c>
      <c r="F113" s="219">
        <f t="shared" si="75"/>
        <v>7.715483674107003</v>
      </c>
      <c r="G113" s="219">
        <f t="shared" si="75"/>
        <v>6.0607210646963301</v>
      </c>
      <c r="H113" s="219">
        <f t="shared" si="75"/>
        <v>6.4551492769086813</v>
      </c>
      <c r="I113" s="219">
        <f t="shared" si="75"/>
        <v>1.7209696852489365</v>
      </c>
      <c r="J113" s="219">
        <f t="shared" si="75"/>
        <v>2.2972085123331052</v>
      </c>
      <c r="K113" s="219">
        <f t="shared" si="75"/>
        <v>3.3235502835425432</v>
      </c>
      <c r="L113" s="219">
        <f t="shared" si="75"/>
        <v>6.3650538072476879</v>
      </c>
      <c r="M113" s="219">
        <f t="shared" si="75"/>
        <v>5.180153398390555</v>
      </c>
      <c r="N113" s="219">
        <f>(N101/$S$101*$C$101+N105/$S$105*$C$105+N106/$S$106*$C$106+N107/$S$107*$C$107+N108/$S$108*$C$108+N109/$S$109*$C$109+N110/$S$110*$C$110+N111/$S$111*$C$111+N112/$S$112*$C$112)*100</f>
        <v>8.8218313471861869</v>
      </c>
      <c r="O113" s="219">
        <f t="shared" si="75"/>
        <v>9.8037910932514549</v>
      </c>
      <c r="P113" s="219">
        <f t="shared" si="75"/>
        <v>4.4568747996596807</v>
      </c>
      <c r="Q113" s="219">
        <f t="shared" si="75"/>
        <v>2.9857101121659846</v>
      </c>
      <c r="R113" s="219">
        <f t="shared" si="75"/>
        <v>9.4526348464620771</v>
      </c>
      <c r="S113" s="219">
        <f t="shared" ref="S113" si="76">SUM(D113:R113)</f>
        <v>100.00000000000004</v>
      </c>
      <c r="U113" s="409" t="str">
        <f>'Tabell 3.1 DOK32024'!A94</f>
        <v xml:space="preserve">Fordelingsnøkkel FO4B </v>
      </c>
      <c r="V113" s="409"/>
      <c r="W113" s="218"/>
      <c r="X113" s="219">
        <f t="shared" ref="X113:AL113" si="77">(X101/$AM$101*$W$101+X105/$AM$105*$W$105+X106/$AM$106*$W$106+X107/$AM$107*$W$107+X108/$AM$108*$W$108+X109/$AM$109*$W$109+X110/$AM$110*$W$110+X111/$AM$111*$W$111+X112/$AM$112*$W$112)*100</f>
        <v>13.588075949216721</v>
      </c>
      <c r="Y113" s="219">
        <f t="shared" si="77"/>
        <v>11.598580747226375</v>
      </c>
      <c r="Z113" s="219">
        <f t="shared" si="77"/>
        <v>7.6013782860849908</v>
      </c>
      <c r="AA113" s="219">
        <f t="shared" si="77"/>
        <v>6.1211975432978587</v>
      </c>
      <c r="AB113" s="219">
        <f t="shared" si="77"/>
        <v>6.7346829713035561</v>
      </c>
      <c r="AC113" s="219">
        <f t="shared" si="77"/>
        <v>1.9509868429329664</v>
      </c>
      <c r="AD113" s="219">
        <f t="shared" si="77"/>
        <v>2.4733724734177756</v>
      </c>
      <c r="AE113" s="219">
        <f t="shared" si="77"/>
        <v>3.4125878783668324</v>
      </c>
      <c r="AF113" s="219">
        <f t="shared" si="77"/>
        <v>6.6140027458763617</v>
      </c>
      <c r="AG113" s="219">
        <f t="shared" si="77"/>
        <v>5.3297346358327928</v>
      </c>
      <c r="AH113" s="219">
        <f t="shared" si="77"/>
        <v>8.3029300702058215</v>
      </c>
      <c r="AI113" s="219">
        <f t="shared" si="77"/>
        <v>9.883743768674778</v>
      </c>
      <c r="AJ113" s="219">
        <f t="shared" si="77"/>
        <v>4.2879482889328289</v>
      </c>
      <c r="AK113" s="219">
        <f t="shared" si="77"/>
        <v>3.1049356445935277</v>
      </c>
      <c r="AL113" s="219">
        <f t="shared" si="77"/>
        <v>8.9958421540368043</v>
      </c>
      <c r="AM113" s="219">
        <f t="shared" ref="AM113" si="78">SUM(X113:AL113)</f>
        <v>99.999999999999986</v>
      </c>
    </row>
    <row r="114" spans="1:39" ht="16.5" customHeight="1" x14ac:dyDescent="0.35">
      <c r="A114" s="406"/>
      <c r="B114" s="406"/>
      <c r="C114" s="79"/>
      <c r="D114" s="17"/>
      <c r="E114" s="17"/>
      <c r="F114" s="17"/>
      <c r="G114" s="17"/>
      <c r="H114" s="17"/>
      <c r="I114" s="17"/>
      <c r="J114" s="17"/>
      <c r="K114" s="17"/>
      <c r="L114" s="17"/>
      <c r="M114" s="17"/>
      <c r="N114" s="17"/>
      <c r="O114" s="17"/>
      <c r="P114" s="17"/>
      <c r="Q114" s="17"/>
      <c r="R114" s="17"/>
      <c r="S114" s="17"/>
      <c r="U114" s="406"/>
      <c r="V114" s="406"/>
      <c r="W114" s="79"/>
      <c r="X114" s="17"/>
      <c r="Y114" s="17"/>
      <c r="Z114" s="17"/>
      <c r="AA114" s="17"/>
      <c r="AB114" s="17"/>
      <c r="AC114" s="17"/>
      <c r="AD114" s="17"/>
      <c r="AE114" s="17"/>
      <c r="AF114" s="17"/>
      <c r="AG114" s="17"/>
      <c r="AH114" s="17"/>
      <c r="AI114" s="17"/>
      <c r="AJ114" s="17"/>
      <c r="AK114" s="17"/>
      <c r="AL114" s="17"/>
      <c r="AM114" s="17"/>
    </row>
    <row r="115" spans="1:39" ht="16.5" customHeight="1" x14ac:dyDescent="0.35">
      <c r="A115" s="407" t="str">
        <f>'Tabell 3.1 DOK32024'!A96</f>
        <v xml:space="preserve">Fordelingsnøkkel FO4B </v>
      </c>
      <c r="B115" s="407"/>
      <c r="C115" s="89">
        <v>0.8</v>
      </c>
      <c r="D115" s="90">
        <f>D113</f>
        <v>13.528457039970954</v>
      </c>
      <c r="E115" s="90">
        <f t="shared" ref="E115:R115" si="79">E113</f>
        <v>11.832411058828827</v>
      </c>
      <c r="F115" s="90">
        <f t="shared" si="79"/>
        <v>7.715483674107003</v>
      </c>
      <c r="G115" s="90">
        <f t="shared" si="79"/>
        <v>6.0607210646963301</v>
      </c>
      <c r="H115" s="90">
        <f t="shared" si="79"/>
        <v>6.4551492769086813</v>
      </c>
      <c r="I115" s="90">
        <f t="shared" si="79"/>
        <v>1.7209696852489365</v>
      </c>
      <c r="J115" s="90">
        <f t="shared" si="79"/>
        <v>2.2972085123331052</v>
      </c>
      <c r="K115" s="90">
        <f t="shared" si="79"/>
        <v>3.3235502835425432</v>
      </c>
      <c r="L115" s="90">
        <f t="shared" si="79"/>
        <v>6.3650538072476879</v>
      </c>
      <c r="M115" s="90">
        <f t="shared" si="79"/>
        <v>5.180153398390555</v>
      </c>
      <c r="N115" s="90">
        <f t="shared" si="79"/>
        <v>8.8218313471861869</v>
      </c>
      <c r="O115" s="90">
        <f t="shared" si="79"/>
        <v>9.8037910932514549</v>
      </c>
      <c r="P115" s="90">
        <f t="shared" si="79"/>
        <v>4.4568747996596807</v>
      </c>
      <c r="Q115" s="90">
        <f t="shared" si="79"/>
        <v>2.9857101121659846</v>
      </c>
      <c r="R115" s="90">
        <f t="shared" si="79"/>
        <v>9.4526348464620771</v>
      </c>
      <c r="S115" s="90">
        <f>SUM(D115:R115)</f>
        <v>100.00000000000004</v>
      </c>
      <c r="U115" s="407" t="str">
        <f>'Tabell 3.1 DOK32024'!A96</f>
        <v xml:space="preserve">Fordelingsnøkkel FO4B </v>
      </c>
      <c r="V115" s="407"/>
      <c r="W115" s="89">
        <v>0.8</v>
      </c>
      <c r="X115" s="90">
        <f>X113</f>
        <v>13.588075949216721</v>
      </c>
      <c r="Y115" s="90">
        <f t="shared" ref="Y115:AL115" si="80">Y113</f>
        <v>11.598580747226375</v>
      </c>
      <c r="Z115" s="90">
        <f t="shared" si="80"/>
        <v>7.6013782860849908</v>
      </c>
      <c r="AA115" s="90">
        <f t="shared" si="80"/>
        <v>6.1211975432978587</v>
      </c>
      <c r="AB115" s="90">
        <f t="shared" si="80"/>
        <v>6.7346829713035561</v>
      </c>
      <c r="AC115" s="90">
        <f t="shared" si="80"/>
        <v>1.9509868429329664</v>
      </c>
      <c r="AD115" s="90">
        <f t="shared" si="80"/>
        <v>2.4733724734177756</v>
      </c>
      <c r="AE115" s="90">
        <f t="shared" si="80"/>
        <v>3.4125878783668324</v>
      </c>
      <c r="AF115" s="90">
        <f t="shared" si="80"/>
        <v>6.6140027458763617</v>
      </c>
      <c r="AG115" s="90">
        <f t="shared" si="80"/>
        <v>5.3297346358327928</v>
      </c>
      <c r="AH115" s="90">
        <f t="shared" si="80"/>
        <v>8.3029300702058215</v>
      </c>
      <c r="AI115" s="90">
        <f t="shared" si="80"/>
        <v>9.883743768674778</v>
      </c>
      <c r="AJ115" s="90">
        <f t="shared" si="80"/>
        <v>4.2879482889328289</v>
      </c>
      <c r="AK115" s="90">
        <f t="shared" si="80"/>
        <v>3.1049356445935277</v>
      </c>
      <c r="AL115" s="90">
        <f t="shared" si="80"/>
        <v>8.9958421540368043</v>
      </c>
      <c r="AM115" s="90">
        <f>SUM(X115:AL115)</f>
        <v>99.999999999999986</v>
      </c>
    </row>
    <row r="116" spans="1:39" ht="16.5" customHeight="1" x14ac:dyDescent="0.35">
      <c r="A116" s="408" t="s">
        <v>479</v>
      </c>
      <c r="B116" s="408"/>
      <c r="C116" s="94">
        <v>0.2</v>
      </c>
      <c r="D116" s="323">
        <v>13.0404142908131</v>
      </c>
      <c r="E116" s="323">
        <v>13.141471061701894</v>
      </c>
      <c r="F116" s="323">
        <v>7.8402098960344855</v>
      </c>
      <c r="G116" s="323">
        <v>5.9369017896576546</v>
      </c>
      <c r="H116" s="323">
        <v>4.9824746178013761</v>
      </c>
      <c r="I116" s="323">
        <v>2.4124555479249223</v>
      </c>
      <c r="J116" s="323">
        <v>2.9857737493363201</v>
      </c>
      <c r="K116" s="323">
        <v>4.1734715959223658</v>
      </c>
      <c r="L116" s="323">
        <v>6.4119357091256308</v>
      </c>
      <c r="M116" s="323">
        <v>5.8137578766435816</v>
      </c>
      <c r="N116" s="323">
        <v>6.2467361776733501</v>
      </c>
      <c r="O116" s="323">
        <v>9.1129308742117896</v>
      </c>
      <c r="P116" s="323">
        <v>5.1854420667617935</v>
      </c>
      <c r="Q116" s="323">
        <v>3.170999044863426</v>
      </c>
      <c r="R116" s="323">
        <v>9.5450257015283491</v>
      </c>
      <c r="S116" s="117">
        <f>SUM(D116:R116)</f>
        <v>100.00000000000003</v>
      </c>
      <c r="U116" s="408" t="s">
        <v>299</v>
      </c>
      <c r="V116" s="408"/>
      <c r="W116" s="94">
        <v>0.2</v>
      </c>
      <c r="X116" s="323">
        <v>12.246704325364249</v>
      </c>
      <c r="Y116" s="323">
        <v>12.103065483027985</v>
      </c>
      <c r="Z116" s="323">
        <v>7.2821439505606351</v>
      </c>
      <c r="AA116" s="323">
        <v>6.5056061833472789</v>
      </c>
      <c r="AB116" s="323">
        <v>5.054268508008418</v>
      </c>
      <c r="AC116" s="323">
        <v>2.5907578561740006</v>
      </c>
      <c r="AD116" s="323">
        <v>3.1504303953408272</v>
      </c>
      <c r="AE116" s="323">
        <v>4.4226897440869433</v>
      </c>
      <c r="AF116" s="323">
        <v>6.6831130222147204</v>
      </c>
      <c r="AG116" s="323">
        <v>5.5716287147930332</v>
      </c>
      <c r="AH116" s="323">
        <v>6.5529562999414068</v>
      </c>
      <c r="AI116" s="323">
        <v>9.0287378988464155</v>
      </c>
      <c r="AJ116" s="323">
        <v>5.4498316293289051</v>
      </c>
      <c r="AK116" s="323">
        <v>3.2325250303290725</v>
      </c>
      <c r="AL116" s="323">
        <v>10.125540958636106</v>
      </c>
      <c r="AM116" s="117">
        <f>SUM(X116:AL116)</f>
        <v>99.999999999999986</v>
      </c>
    </row>
    <row r="117" spans="1:39" ht="16.5" customHeight="1" thickBot="1" x14ac:dyDescent="0.4">
      <c r="A117" s="409" t="str">
        <f>'Tabell 3.1 DOK32024'!A98</f>
        <v xml:space="preserve">Fordelingsnøkkel FO4C </v>
      </c>
      <c r="B117" s="409"/>
      <c r="C117" s="218" t="s">
        <v>202</v>
      </c>
      <c r="D117" s="219">
        <f>SUMPRODUCT($C$115:$C$116,D115:D116)</f>
        <v>13.430848490139384</v>
      </c>
      <c r="E117" s="219">
        <f t="shared" ref="E117:R117" si="81">SUMPRODUCT($C$115:$C$116,E115:E116)</f>
        <v>12.09422305940344</v>
      </c>
      <c r="F117" s="219">
        <f t="shared" si="81"/>
        <v>7.7404289184924995</v>
      </c>
      <c r="G117" s="219">
        <f t="shared" si="81"/>
        <v>6.0359572096885952</v>
      </c>
      <c r="H117" s="219">
        <f t="shared" si="81"/>
        <v>6.1606143450872208</v>
      </c>
      <c r="I117" s="219">
        <f t="shared" si="81"/>
        <v>1.8592668577841336</v>
      </c>
      <c r="J117" s="219">
        <f t="shared" si="81"/>
        <v>2.4349215597337484</v>
      </c>
      <c r="K117" s="219">
        <f t="shared" si="81"/>
        <v>3.4935345460185081</v>
      </c>
      <c r="L117" s="219">
        <f t="shared" si="81"/>
        <v>6.3744301876232772</v>
      </c>
      <c r="M117" s="219">
        <f t="shared" si="81"/>
        <v>5.3068742940411608</v>
      </c>
      <c r="N117" s="219">
        <f t="shared" si="81"/>
        <v>8.3068123132836202</v>
      </c>
      <c r="O117" s="219">
        <f t="shared" si="81"/>
        <v>9.6656190494435226</v>
      </c>
      <c r="P117" s="219">
        <f t="shared" si="81"/>
        <v>4.6025882530801034</v>
      </c>
      <c r="Q117" s="219">
        <f t="shared" si="81"/>
        <v>3.0227678987054727</v>
      </c>
      <c r="R117" s="219">
        <f t="shared" si="81"/>
        <v>9.4711130174753322</v>
      </c>
      <c r="S117" s="219">
        <f t="shared" ref="S117" si="82">SUM(D117:R117)</f>
        <v>100</v>
      </c>
      <c r="U117" s="409" t="str">
        <f>'Tabell 3.1 DOK32024'!A98</f>
        <v xml:space="preserve">Fordelingsnøkkel FO4C </v>
      </c>
      <c r="V117" s="409"/>
      <c r="W117" s="218" t="s">
        <v>202</v>
      </c>
      <c r="X117" s="219">
        <f t="shared" ref="X117:AL117" si="83">SUMPRODUCT($W$115:$W$116,X115:X116)</f>
        <v>13.319801624446228</v>
      </c>
      <c r="Y117" s="219">
        <f t="shared" si="83"/>
        <v>11.699477694386697</v>
      </c>
      <c r="Z117" s="219">
        <f t="shared" si="83"/>
        <v>7.5375314189801195</v>
      </c>
      <c r="AA117" s="219">
        <f t="shared" si="83"/>
        <v>6.1980792713077433</v>
      </c>
      <c r="AB117" s="219">
        <f t="shared" si="83"/>
        <v>6.3986000786445283</v>
      </c>
      <c r="AC117" s="219">
        <f t="shared" si="83"/>
        <v>2.0789410455811734</v>
      </c>
      <c r="AD117" s="219">
        <f t="shared" si="83"/>
        <v>2.608784057802386</v>
      </c>
      <c r="AE117" s="219">
        <f t="shared" si="83"/>
        <v>3.6146082515108549</v>
      </c>
      <c r="AF117" s="219">
        <f t="shared" si="83"/>
        <v>6.6278248011440333</v>
      </c>
      <c r="AG117" s="219">
        <f t="shared" si="83"/>
        <v>5.3781134516248414</v>
      </c>
      <c r="AH117" s="219">
        <f t="shared" si="83"/>
        <v>7.9529353161529386</v>
      </c>
      <c r="AI117" s="219">
        <f t="shared" si="83"/>
        <v>9.7127425947091055</v>
      </c>
      <c r="AJ117" s="219">
        <f t="shared" si="83"/>
        <v>4.5203249570120443</v>
      </c>
      <c r="AK117" s="219">
        <f t="shared" si="83"/>
        <v>3.1304535217406366</v>
      </c>
      <c r="AL117" s="219">
        <f t="shared" si="83"/>
        <v>9.2217819149566651</v>
      </c>
      <c r="AM117" s="219">
        <f t="shared" ref="AM117" si="84">SUM(X117:AL117)</f>
        <v>100.00000000000001</v>
      </c>
    </row>
    <row r="118" spans="1:39" ht="16.5" customHeight="1" x14ac:dyDescent="0.35">
      <c r="A118" s="17"/>
      <c r="B118" s="17"/>
      <c r="C118" s="17"/>
      <c r="D118" s="17"/>
      <c r="E118" s="17"/>
      <c r="F118" s="17"/>
      <c r="G118" s="17"/>
      <c r="H118" s="17"/>
      <c r="I118" s="17"/>
      <c r="J118" s="17"/>
      <c r="K118" s="17"/>
      <c r="L118" s="17"/>
      <c r="M118" s="17"/>
      <c r="N118" s="17"/>
      <c r="O118" s="17"/>
      <c r="P118" s="17"/>
      <c r="Q118" s="17"/>
      <c r="R118" s="17"/>
      <c r="S118" s="17"/>
    </row>
    <row r="119" spans="1:39" x14ac:dyDescent="0.35">
      <c r="B119" s="118"/>
    </row>
    <row r="120" spans="1:39" x14ac:dyDescent="0.35">
      <c r="B120" s="118"/>
      <c r="D120" s="234"/>
      <c r="E120" s="234"/>
      <c r="F120" s="234"/>
      <c r="G120" s="234"/>
      <c r="H120" s="234"/>
      <c r="I120" s="234"/>
      <c r="J120" s="234"/>
      <c r="K120" s="234"/>
      <c r="L120" s="234"/>
      <c r="M120" s="234"/>
      <c r="N120" s="234"/>
      <c r="O120" s="234"/>
      <c r="P120" s="234"/>
      <c r="Q120" s="234"/>
      <c r="R120" s="234"/>
    </row>
    <row r="121" spans="1:39" x14ac:dyDescent="0.35">
      <c r="B121" s="118"/>
    </row>
    <row r="122" spans="1:39" x14ac:dyDescent="0.35">
      <c r="B122" s="118"/>
    </row>
    <row r="123" spans="1:39" x14ac:dyDescent="0.35">
      <c r="B123" s="118"/>
    </row>
    <row r="124" spans="1:39" x14ac:dyDescent="0.35">
      <c r="B124" s="118"/>
    </row>
    <row r="125" spans="1:39" x14ac:dyDescent="0.35">
      <c r="B125" s="118"/>
    </row>
    <row r="126" spans="1:39" x14ac:dyDescent="0.35">
      <c r="B126" s="118"/>
    </row>
    <row r="127" spans="1:39" x14ac:dyDescent="0.35">
      <c r="B127" s="118"/>
    </row>
    <row r="128" spans="1:39" x14ac:dyDescent="0.35">
      <c r="B128" s="118"/>
    </row>
    <row r="129" spans="2:2" x14ac:dyDescent="0.35">
      <c r="B129" s="118"/>
    </row>
    <row r="130" spans="2:2" x14ac:dyDescent="0.35">
      <c r="B130" s="118"/>
    </row>
    <row r="131" spans="2:2" x14ac:dyDescent="0.35">
      <c r="B131" s="118"/>
    </row>
    <row r="132" spans="2:2" x14ac:dyDescent="0.35">
      <c r="B132" s="118"/>
    </row>
    <row r="133" spans="2:2" x14ac:dyDescent="0.35">
      <c r="B133" s="118"/>
    </row>
    <row r="134" spans="2:2" x14ac:dyDescent="0.35">
      <c r="B134" s="118"/>
    </row>
    <row r="135" spans="2:2" x14ac:dyDescent="0.35">
      <c r="B135" s="118"/>
    </row>
    <row r="136" spans="2:2" x14ac:dyDescent="0.35">
      <c r="B136" s="118"/>
    </row>
    <row r="137" spans="2:2" x14ac:dyDescent="0.35">
      <c r="B137" s="118"/>
    </row>
    <row r="138" spans="2:2" x14ac:dyDescent="0.35">
      <c r="B138" s="118"/>
    </row>
    <row r="139" spans="2:2" x14ac:dyDescent="0.35">
      <c r="B139" s="118"/>
    </row>
    <row r="140" spans="2:2" x14ac:dyDescent="0.35">
      <c r="B140" s="118"/>
    </row>
    <row r="141" spans="2:2" x14ac:dyDescent="0.35">
      <c r="B141" s="118"/>
    </row>
    <row r="142" spans="2:2" x14ac:dyDescent="0.35">
      <c r="B142" s="118"/>
    </row>
    <row r="143" spans="2:2" x14ac:dyDescent="0.35">
      <c r="B143" s="118"/>
    </row>
    <row r="144" spans="2:2" x14ac:dyDescent="0.35">
      <c r="B144" s="118"/>
    </row>
    <row r="145" spans="2:2" x14ac:dyDescent="0.35">
      <c r="B145" s="118"/>
    </row>
    <row r="146" spans="2:2" x14ac:dyDescent="0.35">
      <c r="B146" s="118"/>
    </row>
    <row r="147" spans="2:2" x14ac:dyDescent="0.35">
      <c r="B147" s="118"/>
    </row>
    <row r="148" spans="2:2" x14ac:dyDescent="0.35">
      <c r="B148" s="118"/>
    </row>
    <row r="149" spans="2:2" x14ac:dyDescent="0.35">
      <c r="B149" s="118"/>
    </row>
    <row r="150" spans="2:2" x14ac:dyDescent="0.35">
      <c r="B150" s="118"/>
    </row>
    <row r="151" spans="2:2" x14ac:dyDescent="0.35">
      <c r="B151" s="118"/>
    </row>
    <row r="152" spans="2:2" x14ac:dyDescent="0.35">
      <c r="B152" s="118"/>
    </row>
    <row r="153" spans="2:2" x14ac:dyDescent="0.35">
      <c r="B153" s="118"/>
    </row>
  </sheetData>
  <mergeCells count="234">
    <mergeCell ref="A1:B1"/>
    <mergeCell ref="A2:B2"/>
    <mergeCell ref="A3:B3"/>
    <mergeCell ref="A4:B4"/>
    <mergeCell ref="A5:B5"/>
    <mergeCell ref="A6:B6"/>
    <mergeCell ref="A13:B13"/>
    <mergeCell ref="A14:B14"/>
    <mergeCell ref="A15:B15"/>
    <mergeCell ref="A16:B16"/>
    <mergeCell ref="A17:B17"/>
    <mergeCell ref="A18:B18"/>
    <mergeCell ref="A7:B7"/>
    <mergeCell ref="A8:B8"/>
    <mergeCell ref="A9:B9"/>
    <mergeCell ref="A10:B10"/>
    <mergeCell ref="A11:B11"/>
    <mergeCell ref="A12:B12"/>
    <mergeCell ref="A25:B25"/>
    <mergeCell ref="A26:B26"/>
    <mergeCell ref="A27:B27"/>
    <mergeCell ref="A28:B28"/>
    <mergeCell ref="A29:B29"/>
    <mergeCell ref="A30:B30"/>
    <mergeCell ref="A19:B19"/>
    <mergeCell ref="A20:B20"/>
    <mergeCell ref="A21:B21"/>
    <mergeCell ref="A22:B22"/>
    <mergeCell ref="A23:B23"/>
    <mergeCell ref="A24:B24"/>
    <mergeCell ref="A37:B37"/>
    <mergeCell ref="A38:B38"/>
    <mergeCell ref="A39:B39"/>
    <mergeCell ref="A40:B40"/>
    <mergeCell ref="A41:B41"/>
    <mergeCell ref="A42:B42"/>
    <mergeCell ref="A31:B31"/>
    <mergeCell ref="A32:B32"/>
    <mergeCell ref="A33:B33"/>
    <mergeCell ref="A34:B34"/>
    <mergeCell ref="A35:B35"/>
    <mergeCell ref="A36:B36"/>
    <mergeCell ref="A49:B49"/>
    <mergeCell ref="A50:B50"/>
    <mergeCell ref="A51:B51"/>
    <mergeCell ref="A52:B52"/>
    <mergeCell ref="A53:B53"/>
    <mergeCell ref="A54:B54"/>
    <mergeCell ref="A43:B43"/>
    <mergeCell ref="A44:B44"/>
    <mergeCell ref="A45:B45"/>
    <mergeCell ref="A46:B46"/>
    <mergeCell ref="A47:B47"/>
    <mergeCell ref="A48:B48"/>
    <mergeCell ref="A61:B61"/>
    <mergeCell ref="A62:B62"/>
    <mergeCell ref="A63:B63"/>
    <mergeCell ref="A64:B64"/>
    <mergeCell ref="A65:B65"/>
    <mergeCell ref="A66:B66"/>
    <mergeCell ref="A55:B55"/>
    <mergeCell ref="A56:B56"/>
    <mergeCell ref="A57:B57"/>
    <mergeCell ref="A58:B58"/>
    <mergeCell ref="A59:B59"/>
    <mergeCell ref="A60:B60"/>
    <mergeCell ref="A73:B73"/>
    <mergeCell ref="A74:B74"/>
    <mergeCell ref="A75:B75"/>
    <mergeCell ref="A76:B76"/>
    <mergeCell ref="A77:B77"/>
    <mergeCell ref="A78:B78"/>
    <mergeCell ref="A67:B67"/>
    <mergeCell ref="A68:B68"/>
    <mergeCell ref="A69:B69"/>
    <mergeCell ref="A70:B70"/>
    <mergeCell ref="A71:B71"/>
    <mergeCell ref="A72:B72"/>
    <mergeCell ref="A85:B85"/>
    <mergeCell ref="A86:B86"/>
    <mergeCell ref="A87:B87"/>
    <mergeCell ref="A88:B88"/>
    <mergeCell ref="A89:B89"/>
    <mergeCell ref="A90:B90"/>
    <mergeCell ref="A79:B79"/>
    <mergeCell ref="A80:B80"/>
    <mergeCell ref="A81:B81"/>
    <mergeCell ref="A82:B82"/>
    <mergeCell ref="A83:B83"/>
    <mergeCell ref="A84:B84"/>
    <mergeCell ref="A99:B99"/>
    <mergeCell ref="A100:B100"/>
    <mergeCell ref="A101:B101"/>
    <mergeCell ref="A102:B102"/>
    <mergeCell ref="A91:B91"/>
    <mergeCell ref="A92:B92"/>
    <mergeCell ref="A93:B93"/>
    <mergeCell ref="A94:B94"/>
    <mergeCell ref="A95:B95"/>
    <mergeCell ref="A96:B96"/>
    <mergeCell ref="A115:B115"/>
    <mergeCell ref="A116:B116"/>
    <mergeCell ref="A117:B117"/>
    <mergeCell ref="U1:V1"/>
    <mergeCell ref="U2:V2"/>
    <mergeCell ref="U3:V3"/>
    <mergeCell ref="U4:V4"/>
    <mergeCell ref="U5:V5"/>
    <mergeCell ref="U6:V6"/>
    <mergeCell ref="U7:V7"/>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U14:V14"/>
    <mergeCell ref="U15:V15"/>
    <mergeCell ref="U16:V16"/>
    <mergeCell ref="U17:V17"/>
    <mergeCell ref="U18:V18"/>
    <mergeCell ref="U19:V19"/>
    <mergeCell ref="U8:V8"/>
    <mergeCell ref="U9:V9"/>
    <mergeCell ref="U10:V10"/>
    <mergeCell ref="U11:V11"/>
    <mergeCell ref="U12:V12"/>
    <mergeCell ref="U13:V13"/>
    <mergeCell ref="U26:V26"/>
    <mergeCell ref="U27:V27"/>
    <mergeCell ref="U28:V28"/>
    <mergeCell ref="U29:V29"/>
    <mergeCell ref="U30:V30"/>
    <mergeCell ref="U31:V31"/>
    <mergeCell ref="U20:V20"/>
    <mergeCell ref="U21:V21"/>
    <mergeCell ref="U22:V22"/>
    <mergeCell ref="U23:V23"/>
    <mergeCell ref="U24:V24"/>
    <mergeCell ref="U25:V25"/>
    <mergeCell ref="U38:V38"/>
    <mergeCell ref="U39:V39"/>
    <mergeCell ref="U40:V40"/>
    <mergeCell ref="U41:V41"/>
    <mergeCell ref="U42:V42"/>
    <mergeCell ref="U43:V43"/>
    <mergeCell ref="U32:V32"/>
    <mergeCell ref="U33:V33"/>
    <mergeCell ref="U34:V34"/>
    <mergeCell ref="U35:V35"/>
    <mergeCell ref="U36:V36"/>
    <mergeCell ref="U37:V37"/>
    <mergeCell ref="U50:V50"/>
    <mergeCell ref="U51:V51"/>
    <mergeCell ref="U52:V52"/>
    <mergeCell ref="U53:V53"/>
    <mergeCell ref="U54:V54"/>
    <mergeCell ref="U55:V55"/>
    <mergeCell ref="U44:V44"/>
    <mergeCell ref="U45:V45"/>
    <mergeCell ref="U46:V46"/>
    <mergeCell ref="U47:V47"/>
    <mergeCell ref="U48:V48"/>
    <mergeCell ref="U49:V49"/>
    <mergeCell ref="U62:V62"/>
    <mergeCell ref="U63:V63"/>
    <mergeCell ref="U64:V64"/>
    <mergeCell ref="U65:V65"/>
    <mergeCell ref="U66:V66"/>
    <mergeCell ref="U67:V67"/>
    <mergeCell ref="U56:V56"/>
    <mergeCell ref="U57:V57"/>
    <mergeCell ref="U58:V58"/>
    <mergeCell ref="U59:V59"/>
    <mergeCell ref="U60:V60"/>
    <mergeCell ref="U61:V61"/>
    <mergeCell ref="U74:V74"/>
    <mergeCell ref="U75:V75"/>
    <mergeCell ref="U76:V76"/>
    <mergeCell ref="U77:V77"/>
    <mergeCell ref="U78:V78"/>
    <mergeCell ref="U79:V79"/>
    <mergeCell ref="U68:V68"/>
    <mergeCell ref="U69:V69"/>
    <mergeCell ref="U70:V70"/>
    <mergeCell ref="U71:V71"/>
    <mergeCell ref="U72:V72"/>
    <mergeCell ref="U73:V73"/>
    <mergeCell ref="U86:V86"/>
    <mergeCell ref="U87:V87"/>
    <mergeCell ref="U88:V88"/>
    <mergeCell ref="U89:V89"/>
    <mergeCell ref="U90:V90"/>
    <mergeCell ref="U91:V91"/>
    <mergeCell ref="U80:V80"/>
    <mergeCell ref="U81:V81"/>
    <mergeCell ref="U82:V82"/>
    <mergeCell ref="U83:V83"/>
    <mergeCell ref="U84:V84"/>
    <mergeCell ref="U85:V85"/>
    <mergeCell ref="U98:V98"/>
    <mergeCell ref="U99:V99"/>
    <mergeCell ref="U100:V100"/>
    <mergeCell ref="U101:V101"/>
    <mergeCell ref="U102:V102"/>
    <mergeCell ref="U103:V103"/>
    <mergeCell ref="U92:V92"/>
    <mergeCell ref="U93:V93"/>
    <mergeCell ref="U94:V94"/>
    <mergeCell ref="U95:V95"/>
    <mergeCell ref="U96:V96"/>
    <mergeCell ref="U97:V97"/>
    <mergeCell ref="U116:V116"/>
    <mergeCell ref="U117:V117"/>
    <mergeCell ref="U110:V110"/>
    <mergeCell ref="U111:V111"/>
    <mergeCell ref="U112:V112"/>
    <mergeCell ref="U113:V113"/>
    <mergeCell ref="U114:V114"/>
    <mergeCell ref="U115:V115"/>
    <mergeCell ref="U104:V104"/>
    <mergeCell ref="U105:V105"/>
    <mergeCell ref="U106:V106"/>
    <mergeCell ref="U107:V107"/>
    <mergeCell ref="U108:V108"/>
    <mergeCell ref="U109:V109"/>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28"/>
  <sheetViews>
    <sheetView tabSelected="1" zoomScale="70" zoomScaleNormal="70" workbookViewId="0">
      <selection activeCell="F10" sqref="F10"/>
    </sheetView>
  </sheetViews>
  <sheetFormatPr baseColWidth="10" defaultColWidth="11.42578125" defaultRowHeight="15.75" x14ac:dyDescent="0.35"/>
  <cols>
    <col min="1" max="1" width="68.7109375" style="18" customWidth="1"/>
    <col min="2" max="2" width="16.42578125" style="18" customWidth="1"/>
    <col min="3" max="4" width="15.28515625" style="18" customWidth="1"/>
    <col min="5" max="5" width="17.42578125" style="18" customWidth="1"/>
    <col min="6" max="6" width="15.28515625" style="18" customWidth="1"/>
    <col min="7" max="7" width="18.7109375" style="18" customWidth="1"/>
    <col min="8" max="8" width="17.85546875" style="18" customWidth="1"/>
    <col min="9" max="9" width="18.5703125" style="18" customWidth="1"/>
    <col min="10" max="10" width="17.28515625" style="18" customWidth="1"/>
    <col min="11" max="11" width="12.7109375" style="18" customWidth="1"/>
    <col min="12" max="16384" width="11.42578125" style="18"/>
  </cols>
  <sheetData>
    <row r="1" spans="1:13" x14ac:dyDescent="0.35">
      <c r="A1" s="23" t="s">
        <v>1</v>
      </c>
    </row>
    <row r="2" spans="1:13" ht="16.5" thickBot="1" x14ac:dyDescent="0.4">
      <c r="A2" s="18" t="s">
        <v>17</v>
      </c>
    </row>
    <row r="3" spans="1:13" ht="78.75" x14ac:dyDescent="0.35">
      <c r="A3" s="24"/>
      <c r="B3" s="25" t="s">
        <v>18</v>
      </c>
      <c r="C3" s="25" t="s">
        <v>19</v>
      </c>
      <c r="D3" s="25" t="s">
        <v>20</v>
      </c>
      <c r="E3" s="25" t="s">
        <v>21</v>
      </c>
      <c r="F3" s="25" t="s">
        <v>22</v>
      </c>
      <c r="G3" s="25" t="s">
        <v>23</v>
      </c>
      <c r="H3" s="246"/>
    </row>
    <row r="4" spans="1:13" x14ac:dyDescent="0.35">
      <c r="A4" s="26"/>
      <c r="B4" s="27" t="s">
        <v>24</v>
      </c>
      <c r="C4" s="27" t="s">
        <v>25</v>
      </c>
      <c r="D4" s="27" t="s">
        <v>26</v>
      </c>
      <c r="E4" s="27" t="s">
        <v>27</v>
      </c>
      <c r="F4" s="27" t="s">
        <v>28</v>
      </c>
      <c r="G4" s="27" t="s">
        <v>29</v>
      </c>
      <c r="H4" s="247"/>
      <c r="J4" s="283"/>
    </row>
    <row r="5" spans="1:13" ht="16.5" customHeight="1" x14ac:dyDescent="0.35">
      <c r="A5" s="17" t="s">
        <v>30</v>
      </c>
      <c r="B5" s="28">
        <f>E5-D5-C5</f>
        <v>404192.08111627062</v>
      </c>
      <c r="C5" s="28">
        <f>'Tabell 2.3'!S13</f>
        <v>14612</v>
      </c>
      <c r="D5" s="28">
        <f>'Tabell 2.2'!S38</f>
        <v>18510.49825103335</v>
      </c>
      <c r="E5" s="349">
        <v>437314.57936730399</v>
      </c>
      <c r="F5" s="28">
        <f>'Tabell 1.2'!B66</f>
        <v>24250</v>
      </c>
      <c r="G5" s="28">
        <f>F5+E5</f>
        <v>461564.57936730399</v>
      </c>
      <c r="H5" s="29"/>
      <c r="I5" s="283"/>
      <c r="J5" s="283"/>
      <c r="K5" s="29"/>
      <c r="L5" s="245"/>
      <c r="M5" s="29"/>
    </row>
    <row r="6" spans="1:13" ht="16.5" customHeight="1" x14ac:dyDescent="0.35">
      <c r="A6" s="17" t="s">
        <v>31</v>
      </c>
      <c r="B6" s="28">
        <f t="shared" ref="B6:B11" si="0">E6-D6-C6</f>
        <v>6994359.0541827297</v>
      </c>
      <c r="C6" s="28">
        <f>'Tabell 2.3'!S23</f>
        <v>1462417.6045835998</v>
      </c>
      <c r="D6" s="28">
        <f>'Tabell 2.2'!S53</f>
        <v>346782.33507041307</v>
      </c>
      <c r="E6" s="349">
        <v>8803558.9938367419</v>
      </c>
      <c r="F6" s="28">
        <f>'Tabell 1.2'!B16+'Tabell 1.2'!B32</f>
        <v>245892</v>
      </c>
      <c r="G6" s="28">
        <f t="shared" ref="G6:G10" si="1">F6+E6</f>
        <v>9049450.9938367419</v>
      </c>
      <c r="H6" s="29"/>
      <c r="I6" s="283"/>
      <c r="J6" s="283"/>
      <c r="K6" s="29"/>
      <c r="L6" s="245"/>
      <c r="M6" s="29"/>
    </row>
    <row r="7" spans="1:13" ht="16.5" customHeight="1" x14ac:dyDescent="0.35">
      <c r="A7" s="17" t="s">
        <v>32</v>
      </c>
      <c r="B7" s="28">
        <f t="shared" si="0"/>
        <v>2253375.7764969338</v>
      </c>
      <c r="C7" s="28">
        <f>'Tabell 2.3'!S28</f>
        <v>6249</v>
      </c>
      <c r="D7" s="28">
        <f>'Tabell 2.2'!S71</f>
        <v>103527.59488247473</v>
      </c>
      <c r="E7" s="349">
        <v>2363152.3713794085</v>
      </c>
      <c r="F7" s="28">
        <f>'Tabell 1.2'!B41</f>
        <v>51784</v>
      </c>
      <c r="G7" s="28">
        <f t="shared" si="1"/>
        <v>2414936.3713794085</v>
      </c>
      <c r="H7" s="29"/>
      <c r="I7" s="283"/>
      <c r="J7" s="283"/>
      <c r="K7" s="29"/>
      <c r="L7" s="245"/>
      <c r="M7" s="29"/>
    </row>
    <row r="8" spans="1:13" ht="16.5" customHeight="1" x14ac:dyDescent="0.35">
      <c r="A8" s="244" t="s">
        <v>33</v>
      </c>
      <c r="B8" s="28">
        <f>E8-D8-C8</f>
        <v>1028908.3037985344</v>
      </c>
      <c r="C8" s="28">
        <f>'Tabell 2.3'!S45</f>
        <v>186427.41074999998</v>
      </c>
      <c r="D8" s="28">
        <f>'Tabell 2.2'!S89</f>
        <v>49103.857413804348</v>
      </c>
      <c r="E8" s="349">
        <v>1264439.5719623389</v>
      </c>
      <c r="F8" s="28">
        <f>'Tabell 1.2'!B49+'Tabell 1.2'!B70</f>
        <v>67500</v>
      </c>
      <c r="G8" s="28">
        <f t="shared" si="1"/>
        <v>1331939.5719623389</v>
      </c>
      <c r="H8" s="29"/>
      <c r="I8" s="283"/>
      <c r="J8" s="283"/>
      <c r="K8" s="29"/>
      <c r="L8" s="245"/>
      <c r="M8" s="29"/>
    </row>
    <row r="9" spans="1:13" ht="16.5" customHeight="1" x14ac:dyDescent="0.35">
      <c r="A9" s="17" t="s">
        <v>34</v>
      </c>
      <c r="B9" s="28">
        <f>E9-D9-C9</f>
        <v>13350212.229178688</v>
      </c>
      <c r="C9" s="28">
        <f>'Tabell 2.3'!S63</f>
        <v>158987</v>
      </c>
      <c r="D9" s="28">
        <f>'Tabell 2.2'!S107</f>
        <v>606767.87067275017</v>
      </c>
      <c r="E9" s="349">
        <v>14115967.099851437</v>
      </c>
      <c r="F9" s="28">
        <f>'Tabell 1.2'!B76</f>
        <v>57900</v>
      </c>
      <c r="G9" s="28">
        <f t="shared" si="1"/>
        <v>14173867.099851437</v>
      </c>
      <c r="H9" s="29"/>
      <c r="I9" s="283"/>
      <c r="J9" s="283"/>
      <c r="K9" s="29"/>
      <c r="L9" s="245"/>
      <c r="M9" s="29"/>
    </row>
    <row r="10" spans="1:13" ht="16.5" customHeight="1" x14ac:dyDescent="0.35">
      <c r="A10" s="17" t="s">
        <v>35</v>
      </c>
      <c r="B10" s="28">
        <f t="shared" si="0"/>
        <v>1194036.698018685</v>
      </c>
      <c r="C10" s="28">
        <f>'Tabell 2.3'!S78</f>
        <v>967745.63</v>
      </c>
      <c r="D10" s="28">
        <f>'Tabell 2.2'!S125</f>
        <v>91208.704933111527</v>
      </c>
      <c r="E10" s="349">
        <v>2252991.0329517964</v>
      </c>
      <c r="F10" s="28">
        <f>'Tabell 1.2'!B55+'Tabell 1.2'!B4+'Tabell 1.2'!B6+'Tabell 1.2'!B7</f>
        <v>239655</v>
      </c>
      <c r="G10" s="28">
        <f t="shared" si="1"/>
        <v>2492646.0329517964</v>
      </c>
      <c r="H10" s="29"/>
      <c r="I10" s="283"/>
      <c r="J10" s="283"/>
      <c r="K10" s="29"/>
      <c r="L10" s="245"/>
      <c r="M10" s="29"/>
    </row>
    <row r="11" spans="1:13" ht="16.5" customHeight="1" x14ac:dyDescent="0.35">
      <c r="A11" s="17" t="s">
        <v>36</v>
      </c>
      <c r="B11" s="28">
        <f t="shared" si="0"/>
        <v>503491.36066302704</v>
      </c>
      <c r="C11" s="28">
        <f>'Tabell 2.3'!S82</f>
        <v>0</v>
      </c>
      <c r="D11" s="28">
        <f>'Tabell 2.2'!S143</f>
        <v>23218.13877641259</v>
      </c>
      <c r="E11" s="349">
        <v>526709.49943943962</v>
      </c>
      <c r="F11" s="28">
        <v>0</v>
      </c>
      <c r="G11" s="28">
        <f>F11+E11</f>
        <v>526709.49943943962</v>
      </c>
      <c r="H11" s="29"/>
      <c r="I11" s="283"/>
      <c r="J11" s="283"/>
      <c r="K11" s="29"/>
      <c r="L11" s="245"/>
      <c r="M11" s="29"/>
    </row>
    <row r="12" spans="1:13" ht="16.5" customHeight="1" x14ac:dyDescent="0.35">
      <c r="A12" s="17" t="s">
        <v>37</v>
      </c>
      <c r="B12" s="28">
        <f>E12-D12-C12</f>
        <v>1884111.99989033</v>
      </c>
      <c r="C12" s="28">
        <f>'Tabell 2.3'!S86</f>
        <v>3000</v>
      </c>
      <c r="D12" s="28">
        <f>'Tabell 2.2'!S161</f>
        <v>68942</v>
      </c>
      <c r="E12" s="349">
        <v>1956053.99989033</v>
      </c>
      <c r="F12" s="28">
        <f>'Tabell 1.2'!B5</f>
        <v>45450</v>
      </c>
      <c r="G12" s="28">
        <f>F12+E12</f>
        <v>2001503.99989033</v>
      </c>
      <c r="H12" s="29"/>
      <c r="I12" s="283"/>
      <c r="J12" s="283"/>
      <c r="K12" s="29"/>
      <c r="L12" s="245"/>
      <c r="M12" s="29"/>
    </row>
    <row r="13" spans="1:13" ht="16.5" customHeight="1" x14ac:dyDescent="0.35">
      <c r="A13" s="17" t="s">
        <v>38</v>
      </c>
      <c r="B13" s="28">
        <f>E13-D13-C13</f>
        <v>0</v>
      </c>
      <c r="C13" s="28">
        <f>'Tabell 2.3'!S90</f>
        <v>-79094</v>
      </c>
      <c r="D13" s="28">
        <v>0</v>
      </c>
      <c r="E13" s="349">
        <v>-79094</v>
      </c>
      <c r="F13" s="28">
        <v>0</v>
      </c>
      <c r="G13" s="28">
        <f>F13+E13</f>
        <v>-79094</v>
      </c>
      <c r="H13" s="29"/>
      <c r="I13" s="283"/>
      <c r="J13" s="283"/>
      <c r="K13" s="29"/>
      <c r="L13" s="29"/>
      <c r="M13" s="29"/>
    </row>
    <row r="14" spans="1:13" ht="16.5" customHeight="1" x14ac:dyDescent="0.35">
      <c r="A14" s="31" t="s">
        <v>39</v>
      </c>
      <c r="B14" s="32">
        <f>SUM(B5:B13)</f>
        <v>27612687.503345195</v>
      </c>
      <c r="C14" s="32">
        <f>SUM(C5:C13)</f>
        <v>2720344.6453335998</v>
      </c>
      <c r="D14" s="32">
        <f t="shared" ref="D14:F14" si="2">SUM(D5:D13)</f>
        <v>1308061</v>
      </c>
      <c r="E14" s="32">
        <f>SUM(E5:E13)</f>
        <v>31641093.148678798</v>
      </c>
      <c r="F14" s="32">
        <f t="shared" si="2"/>
        <v>732431</v>
      </c>
      <c r="G14" s="32">
        <f>SUM(G5:G13)</f>
        <v>32373524.148678798</v>
      </c>
      <c r="H14" s="29"/>
      <c r="I14" s="283"/>
      <c r="J14" s="29"/>
      <c r="K14" s="29"/>
      <c r="L14" s="29"/>
      <c r="M14" s="29"/>
    </row>
    <row r="15" spans="1:13" x14ac:dyDescent="0.35">
      <c r="B15" s="30"/>
      <c r="C15" s="30"/>
      <c r="D15" s="30"/>
      <c r="E15" s="30"/>
      <c r="F15" s="30"/>
      <c r="G15" s="30"/>
      <c r="H15" s="30"/>
    </row>
    <row r="16" spans="1:13" x14ac:dyDescent="0.35">
      <c r="D16" s="29"/>
      <c r="G16" s="29"/>
      <c r="H16" s="343"/>
      <c r="I16" s="29"/>
    </row>
    <row r="17" spans="4:9" ht="16.5" x14ac:dyDescent="0.35">
      <c r="D17"/>
      <c r="E17" s="312"/>
      <c r="F17"/>
      <c r="H17" s="29"/>
      <c r="I17" s="29"/>
    </row>
    <row r="18" spans="4:9" ht="16.5" x14ac:dyDescent="0.35">
      <c r="D18"/>
      <c r="E18"/>
      <c r="F18"/>
    </row>
    <row r="19" spans="4:9" ht="16.5" x14ac:dyDescent="0.35">
      <c r="D19"/>
      <c r="E19" s="313"/>
      <c r="F19"/>
    </row>
    <row r="20" spans="4:9" ht="16.5" x14ac:dyDescent="0.35">
      <c r="D20" s="312"/>
      <c r="E20"/>
      <c r="F20"/>
    </row>
    <row r="21" spans="4:9" ht="16.5" x14ac:dyDescent="0.35">
      <c r="D21" s="313"/>
      <c r="E21"/>
      <c r="F21"/>
    </row>
    <row r="22" spans="4:9" ht="16.5" x14ac:dyDescent="0.35">
      <c r="D22"/>
      <c r="E22"/>
      <c r="F22"/>
    </row>
    <row r="23" spans="4:9" ht="16.5" x14ac:dyDescent="0.35">
      <c r="D23"/>
      <c r="E23"/>
      <c r="F23"/>
    </row>
    <row r="24" spans="4:9" ht="16.5" x14ac:dyDescent="0.35">
      <c r="D24"/>
      <c r="E24"/>
      <c r="F24"/>
    </row>
    <row r="25" spans="4:9" ht="16.5" x14ac:dyDescent="0.35">
      <c r="D25"/>
      <c r="E25"/>
      <c r="F25"/>
    </row>
    <row r="26" spans="4:9" ht="16.5" x14ac:dyDescent="0.35">
      <c r="D26"/>
      <c r="E26"/>
      <c r="F26"/>
    </row>
    <row r="27" spans="4:9" ht="16.5" x14ac:dyDescent="0.35">
      <c r="D27"/>
      <c r="E27"/>
      <c r="F27"/>
    </row>
    <row r="28" spans="4:9" ht="16.5" x14ac:dyDescent="0.3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B7171-4978-41ED-83E2-79B4DFEA39A6}">
  <sheetPr>
    <tabColor theme="3" tint="0.79998168889431442"/>
  </sheetPr>
  <dimension ref="A1:AJ32"/>
  <sheetViews>
    <sheetView zoomScale="70" zoomScaleNormal="70" workbookViewId="0">
      <selection activeCell="D36" sqref="D36"/>
    </sheetView>
  </sheetViews>
  <sheetFormatPr baseColWidth="10" defaultColWidth="11.42578125" defaultRowHeight="15.75" x14ac:dyDescent="0.35"/>
  <cols>
    <col min="1" max="1" width="48.42578125" style="18" customWidth="1"/>
    <col min="2" max="2" width="24.85546875" style="18" customWidth="1"/>
    <col min="3" max="3" width="14" style="18" customWidth="1"/>
    <col min="4" max="4" width="18.7109375" style="18" bestFit="1" customWidth="1"/>
    <col min="5" max="19" width="13.28515625" style="18" customWidth="1"/>
    <col min="20" max="16384" width="11.42578125" style="18"/>
  </cols>
  <sheetData>
    <row r="1" spans="1:21" ht="16.5" customHeight="1" x14ac:dyDescent="0.35">
      <c r="A1" s="368" t="s">
        <v>8</v>
      </c>
      <c r="B1" s="368"/>
      <c r="C1" s="19"/>
      <c r="D1" s="17"/>
      <c r="E1" s="17"/>
      <c r="F1" s="17"/>
      <c r="G1" s="17"/>
      <c r="H1" s="17"/>
      <c r="I1" s="17"/>
      <c r="J1" s="17"/>
      <c r="K1" s="17"/>
      <c r="L1" s="17"/>
      <c r="M1" s="17"/>
      <c r="N1" s="17"/>
      <c r="O1" s="17"/>
      <c r="P1" s="17"/>
      <c r="Q1" s="17"/>
      <c r="R1" s="17"/>
      <c r="S1" s="17"/>
    </row>
    <row r="2" spans="1:21" ht="54.75" customHeight="1" x14ac:dyDescent="0.35">
      <c r="A2" s="369"/>
      <c r="B2" s="369"/>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21" ht="16.5" customHeight="1" x14ac:dyDescent="0.35">
      <c r="A3" s="365"/>
      <c r="B3" s="365"/>
      <c r="C3" s="17"/>
      <c r="D3" s="17"/>
      <c r="E3" s="17"/>
      <c r="F3" s="17"/>
      <c r="G3" s="17"/>
      <c r="H3" s="17"/>
      <c r="I3" s="17"/>
      <c r="J3" s="17"/>
      <c r="K3" s="17"/>
      <c r="L3" s="17"/>
      <c r="M3" s="17"/>
      <c r="N3" s="17"/>
      <c r="O3" s="17"/>
      <c r="P3" s="17"/>
      <c r="Q3" s="17"/>
      <c r="R3" s="17"/>
      <c r="S3" s="17"/>
    </row>
    <row r="4" spans="1:21" ht="16.5" customHeight="1" x14ac:dyDescent="0.35">
      <c r="A4" s="363" t="s">
        <v>480</v>
      </c>
      <c r="B4" s="363"/>
      <c r="C4" s="17"/>
      <c r="D4" s="28">
        <v>1571</v>
      </c>
      <c r="E4" s="28">
        <v>1152</v>
      </c>
      <c r="F4" s="28">
        <v>795</v>
      </c>
      <c r="G4" s="28">
        <v>561</v>
      </c>
      <c r="H4" s="28">
        <v>696</v>
      </c>
      <c r="I4" s="28">
        <v>349</v>
      </c>
      <c r="J4" s="28">
        <v>442</v>
      </c>
      <c r="K4" s="28">
        <v>483</v>
      </c>
      <c r="L4" s="28">
        <v>1083</v>
      </c>
      <c r="M4" s="28">
        <v>1082</v>
      </c>
      <c r="N4" s="28">
        <v>1502</v>
      </c>
      <c r="O4" s="28">
        <v>1911</v>
      </c>
      <c r="P4" s="28">
        <v>978</v>
      </c>
      <c r="Q4" s="28">
        <v>649</v>
      </c>
      <c r="R4" s="28">
        <v>1552</v>
      </c>
      <c r="S4" s="28">
        <f>SUM(D4:R4)</f>
        <v>14806</v>
      </c>
      <c r="U4" s="29"/>
    </row>
    <row r="5" spans="1:21" ht="16.5" customHeight="1" x14ac:dyDescent="0.35">
      <c r="A5" s="423" t="s">
        <v>481</v>
      </c>
      <c r="B5" s="423"/>
      <c r="C5" s="119"/>
      <c r="D5" s="28">
        <v>8383</v>
      </c>
      <c r="E5" s="28">
        <v>7695</v>
      </c>
      <c r="F5" s="28">
        <v>5441</v>
      </c>
      <c r="G5" s="28">
        <v>4498</v>
      </c>
      <c r="H5" s="28">
        <v>6056</v>
      </c>
      <c r="I5" s="28">
        <v>4509</v>
      </c>
      <c r="J5" s="28">
        <v>7194</v>
      </c>
      <c r="K5" s="28">
        <v>7177</v>
      </c>
      <c r="L5" s="28">
        <v>5104</v>
      </c>
      <c r="M5" s="28">
        <v>3696</v>
      </c>
      <c r="N5" s="28">
        <v>4181</v>
      </c>
      <c r="O5" s="28">
        <v>6545</v>
      </c>
      <c r="P5" s="28">
        <v>7539</v>
      </c>
      <c r="Q5" s="28">
        <v>7661</v>
      </c>
      <c r="R5" s="28">
        <v>5207</v>
      </c>
      <c r="S5" s="120">
        <f>SUM(D5:R5)</f>
        <v>90886</v>
      </c>
      <c r="U5" s="29"/>
    </row>
    <row r="6" spans="1:21" ht="16.5" customHeight="1" x14ac:dyDescent="0.35">
      <c r="A6" s="415" t="s">
        <v>482</v>
      </c>
      <c r="B6" s="415"/>
      <c r="C6" s="36"/>
      <c r="D6" s="290">
        <f>D4/D5</f>
        <v>0.1874030776571633</v>
      </c>
      <c r="E6" s="290">
        <f t="shared" ref="E6:S6" si="0">E4/E5</f>
        <v>0.14970760233918129</v>
      </c>
      <c r="F6" s="290">
        <f t="shared" si="0"/>
        <v>0.1461128469031428</v>
      </c>
      <c r="G6" s="290">
        <f t="shared" si="0"/>
        <v>0.12472209871053802</v>
      </c>
      <c r="H6" s="290">
        <f t="shared" si="0"/>
        <v>0.11492734478203434</v>
      </c>
      <c r="I6" s="290">
        <f t="shared" si="0"/>
        <v>7.7400754047460635E-2</v>
      </c>
      <c r="J6" s="290">
        <f t="shared" si="0"/>
        <v>6.144008896302474E-2</v>
      </c>
      <c r="K6" s="290">
        <f t="shared" si="0"/>
        <v>6.7298314058798936E-2</v>
      </c>
      <c r="L6" s="290">
        <f t="shared" si="0"/>
        <v>0.21218652037617555</v>
      </c>
      <c r="M6" s="290">
        <f t="shared" si="0"/>
        <v>0.29274891774891776</v>
      </c>
      <c r="N6" s="290">
        <f t="shared" si="0"/>
        <v>0.35924419995216456</v>
      </c>
      <c r="O6" s="290">
        <f t="shared" si="0"/>
        <v>0.29197860962566846</v>
      </c>
      <c r="P6" s="290">
        <f t="shared" si="0"/>
        <v>0.12972542777556706</v>
      </c>
      <c r="Q6" s="290">
        <f t="shared" si="0"/>
        <v>8.4714789192011489E-2</v>
      </c>
      <c r="R6" s="290">
        <f t="shared" si="0"/>
        <v>0.29806030343768003</v>
      </c>
      <c r="S6" s="121">
        <f t="shared" si="0"/>
        <v>0.16290737847413242</v>
      </c>
    </row>
    <row r="7" spans="1:21" ht="16.5" customHeight="1" thickBot="1" x14ac:dyDescent="0.4">
      <c r="A7" s="424" t="s">
        <v>483</v>
      </c>
      <c r="B7" s="424"/>
      <c r="C7" s="31"/>
      <c r="D7" s="122">
        <f>D6/$S$6</f>
        <v>1.1503658054808148</v>
      </c>
      <c r="E7" s="122">
        <f t="shared" ref="E7:S7" si="1">E6/$S$6</f>
        <v>0.91897373674178251</v>
      </c>
      <c r="F7" s="122">
        <f t="shared" si="1"/>
        <v>0.89690748369843565</v>
      </c>
      <c r="G7" s="122">
        <f t="shared" si="1"/>
        <v>0.7656012875459921</v>
      </c>
      <c r="H7" s="122">
        <f t="shared" si="1"/>
        <v>0.70547660798730072</v>
      </c>
      <c r="I7" s="122">
        <f t="shared" si="1"/>
        <v>0.47512123006602103</v>
      </c>
      <c r="J7" s="122">
        <f t="shared" si="1"/>
        <v>0.37714736765456347</v>
      </c>
      <c r="K7" s="122">
        <f t="shared" si="1"/>
        <v>0.41310783273997032</v>
      </c>
      <c r="L7" s="122">
        <f t="shared" si="1"/>
        <v>1.3024979123942384</v>
      </c>
      <c r="M7" s="122">
        <f t="shared" si="1"/>
        <v>1.7970267552700352</v>
      </c>
      <c r="N7" s="122">
        <f t="shared" si="1"/>
        <v>2.2052052111881961</v>
      </c>
      <c r="O7" s="122">
        <f t="shared" si="1"/>
        <v>1.7922982516843513</v>
      </c>
      <c r="P7" s="122">
        <f t="shared" si="1"/>
        <v>0.79631400978050715</v>
      </c>
      <c r="Q7" s="122">
        <f t="shared" si="1"/>
        <v>0.52001812309233797</v>
      </c>
      <c r="R7" s="122">
        <f t="shared" si="1"/>
        <v>1.8296304699606234</v>
      </c>
      <c r="S7" s="122">
        <f t="shared" si="1"/>
        <v>1</v>
      </c>
    </row>
    <row r="8" spans="1:21" ht="16.5" customHeight="1" x14ac:dyDescent="0.35">
      <c r="A8" s="406" t="s">
        <v>304</v>
      </c>
      <c r="B8" s="406"/>
      <c r="C8" s="17"/>
      <c r="D8" s="17"/>
      <c r="E8" s="17"/>
      <c r="F8" s="17"/>
      <c r="G8" s="17"/>
      <c r="H8" s="17"/>
      <c r="I8" s="17"/>
      <c r="J8" s="17"/>
      <c r="K8" s="17"/>
      <c r="L8" s="17"/>
      <c r="M8" s="17"/>
      <c r="N8" s="17"/>
      <c r="O8" s="17"/>
      <c r="P8" s="17"/>
      <c r="Q8" s="17"/>
      <c r="R8" s="17"/>
      <c r="S8" s="17"/>
    </row>
    <row r="9" spans="1:21" ht="16.5" customHeight="1" x14ac:dyDescent="0.35">
      <c r="A9" s="363"/>
      <c r="B9" s="363"/>
      <c r="C9" s="17"/>
      <c r="D9" s="17"/>
      <c r="E9" s="17"/>
      <c r="F9" s="17"/>
      <c r="G9" s="17"/>
      <c r="H9" s="17"/>
      <c r="I9" s="17"/>
      <c r="J9" s="17"/>
      <c r="K9" s="17"/>
      <c r="L9" s="17"/>
      <c r="M9" s="17"/>
      <c r="N9" s="17"/>
      <c r="O9" s="17"/>
      <c r="P9" s="17"/>
      <c r="Q9" s="17"/>
      <c r="R9" s="17"/>
      <c r="S9" s="17"/>
    </row>
    <row r="10" spans="1:21" ht="16.5" customHeight="1" x14ac:dyDescent="0.35">
      <c r="A10" s="368" t="s">
        <v>9</v>
      </c>
      <c r="B10" s="368"/>
      <c r="C10" s="19"/>
      <c r="D10" s="17"/>
      <c r="E10" s="17"/>
      <c r="F10" s="17"/>
      <c r="G10" s="17"/>
      <c r="H10" s="17"/>
      <c r="I10" s="17"/>
      <c r="J10" s="17"/>
      <c r="K10" s="17"/>
      <c r="L10" s="17"/>
      <c r="M10" s="17"/>
      <c r="N10" s="17"/>
      <c r="O10" s="17"/>
      <c r="P10" s="17"/>
      <c r="Q10" s="17"/>
      <c r="R10" s="17"/>
      <c r="S10" s="17"/>
    </row>
    <row r="11" spans="1:21" ht="54.75" customHeight="1" x14ac:dyDescent="0.35">
      <c r="A11" s="369"/>
      <c r="B11" s="369"/>
      <c r="C11" s="46"/>
      <c r="D11" s="46" t="str">
        <f t="shared" ref="D11:S11" si="2">D2</f>
        <v xml:space="preserve">1. 
Gamle Oslo </v>
      </c>
      <c r="E11" s="46" t="str">
        <f t="shared" si="2"/>
        <v>2. 
Grünerløkka</v>
      </c>
      <c r="F11" s="46" t="str">
        <f t="shared" si="2"/>
        <v>3. 
Sagene</v>
      </c>
      <c r="G11" s="46" t="str">
        <f t="shared" si="2"/>
        <v>4. 
St. Hanshaugen</v>
      </c>
      <c r="H11" s="46" t="str">
        <f t="shared" si="2"/>
        <v>5. 
Frogner</v>
      </c>
      <c r="I11" s="46" t="str">
        <f t="shared" si="2"/>
        <v>6. 
Ullern</v>
      </c>
      <c r="J11" s="46" t="str">
        <f t="shared" si="2"/>
        <v>7. 
Vestre Aker</v>
      </c>
      <c r="K11" s="46" t="str">
        <f t="shared" si="2"/>
        <v>8. 
Nordre Aker</v>
      </c>
      <c r="L11" s="46" t="str">
        <f t="shared" si="2"/>
        <v>9. 
Bjerke</v>
      </c>
      <c r="M11" s="46" t="str">
        <f t="shared" si="2"/>
        <v>10. 
Grorud</v>
      </c>
      <c r="N11" s="46" t="str">
        <f t="shared" si="2"/>
        <v>11. 
Stovner</v>
      </c>
      <c r="O11" s="46" t="str">
        <f t="shared" si="2"/>
        <v>12. 
Alna</v>
      </c>
      <c r="P11" s="46" t="str">
        <f t="shared" si="2"/>
        <v>13. 
Østensjø</v>
      </c>
      <c r="Q11" s="46" t="str">
        <f t="shared" si="2"/>
        <v>14.
Nordstrand</v>
      </c>
      <c r="R11" s="46" t="str">
        <f t="shared" si="2"/>
        <v>15. 
Søndre Nordstrand</v>
      </c>
      <c r="S11" s="46" t="str">
        <f t="shared" si="2"/>
        <v>Sum</v>
      </c>
    </row>
    <row r="12" spans="1:21" ht="16.5" customHeight="1" x14ac:dyDescent="0.35">
      <c r="A12" s="365"/>
      <c r="B12" s="365"/>
      <c r="C12" s="17"/>
      <c r="D12" s="17"/>
      <c r="E12" s="17"/>
      <c r="F12" s="17"/>
      <c r="G12" s="17"/>
      <c r="H12" s="17"/>
      <c r="I12" s="17"/>
      <c r="J12" s="17"/>
      <c r="K12" s="17"/>
      <c r="L12" s="17"/>
      <c r="M12" s="17"/>
      <c r="N12" s="17"/>
      <c r="O12" s="17"/>
      <c r="P12" s="17"/>
      <c r="Q12" s="17"/>
      <c r="R12" s="17"/>
      <c r="S12" s="17"/>
    </row>
    <row r="13" spans="1:21" ht="16.5" customHeight="1" x14ac:dyDescent="0.35">
      <c r="A13" s="363" t="s">
        <v>484</v>
      </c>
      <c r="B13" s="363"/>
      <c r="C13" s="17"/>
      <c r="D13" s="28">
        <v>10219</v>
      </c>
      <c r="E13" s="28">
        <v>12916</v>
      </c>
      <c r="F13" s="28">
        <v>8638</v>
      </c>
      <c r="G13" s="28">
        <v>9753</v>
      </c>
      <c r="H13" s="28">
        <v>11093</v>
      </c>
      <c r="I13" s="28">
        <v>3722</v>
      </c>
      <c r="J13" s="28">
        <v>4531</v>
      </c>
      <c r="K13" s="28">
        <v>6631</v>
      </c>
      <c r="L13" s="28">
        <v>4383</v>
      </c>
      <c r="M13" s="28">
        <v>2838</v>
      </c>
      <c r="N13" s="28">
        <v>3487</v>
      </c>
      <c r="O13" s="28">
        <v>5159</v>
      </c>
      <c r="P13" s="28">
        <v>3913</v>
      </c>
      <c r="Q13" s="28">
        <v>4371</v>
      </c>
      <c r="R13" s="28">
        <v>3698</v>
      </c>
      <c r="S13" s="28">
        <f>SUM(D13:R13)</f>
        <v>95352</v>
      </c>
    </row>
    <row r="14" spans="1:21" ht="16.5" customHeight="1" x14ac:dyDescent="0.35">
      <c r="A14" s="423" t="s">
        <v>485</v>
      </c>
      <c r="B14" s="423"/>
      <c r="C14" s="119"/>
      <c r="D14" s="28">
        <v>61792</v>
      </c>
      <c r="E14" s="28">
        <v>64257</v>
      </c>
      <c r="F14" s="28">
        <v>46939</v>
      </c>
      <c r="G14" s="28">
        <v>41026</v>
      </c>
      <c r="H14" s="28">
        <v>60252</v>
      </c>
      <c r="I14" s="28">
        <v>35187</v>
      </c>
      <c r="J14" s="28">
        <v>52182</v>
      </c>
      <c r="K14" s="28">
        <v>54570</v>
      </c>
      <c r="L14" s="28">
        <v>36329</v>
      </c>
      <c r="M14" s="28">
        <v>27769</v>
      </c>
      <c r="N14" s="28">
        <v>33728</v>
      </c>
      <c r="O14" s="28">
        <v>49747</v>
      </c>
      <c r="P14" s="28">
        <v>51424</v>
      </c>
      <c r="Q14" s="28">
        <v>53231</v>
      </c>
      <c r="R14" s="28">
        <v>39174</v>
      </c>
      <c r="S14" s="289">
        <f>SUM(D14:R14)</f>
        <v>707607</v>
      </c>
    </row>
    <row r="15" spans="1:21" ht="16.5" customHeight="1" x14ac:dyDescent="0.35">
      <c r="A15" s="415" t="s">
        <v>486</v>
      </c>
      <c r="B15" s="415"/>
      <c r="C15" s="36"/>
      <c r="D15" s="290">
        <f>D13/D14</f>
        <v>0.16537739513205593</v>
      </c>
      <c r="E15" s="290">
        <f t="shared" ref="E15:S15" si="3">E13/E14</f>
        <v>0.20100533793983535</v>
      </c>
      <c r="F15" s="290">
        <f t="shared" si="3"/>
        <v>0.18402607639702592</v>
      </c>
      <c r="G15" s="290">
        <f t="shared" si="3"/>
        <v>0.23772729488616975</v>
      </c>
      <c r="H15" s="290">
        <f t="shared" si="3"/>
        <v>0.18411007103498639</v>
      </c>
      <c r="I15" s="290">
        <f t="shared" si="3"/>
        <v>0.10577770199221304</v>
      </c>
      <c r="J15" s="290">
        <f t="shared" si="3"/>
        <v>8.6830707906941085E-2</v>
      </c>
      <c r="K15" s="290">
        <f t="shared" si="3"/>
        <v>0.1215136521898479</v>
      </c>
      <c r="L15" s="290">
        <f t="shared" si="3"/>
        <v>0.12064741666437281</v>
      </c>
      <c r="M15" s="290">
        <f t="shared" si="3"/>
        <v>0.10220029529331269</v>
      </c>
      <c r="N15" s="290">
        <f t="shared" si="3"/>
        <v>0.10338591081593927</v>
      </c>
      <c r="O15" s="290">
        <f t="shared" si="3"/>
        <v>0.10370474601483506</v>
      </c>
      <c r="P15" s="290">
        <f t="shared" si="3"/>
        <v>7.6092874922215309E-2</v>
      </c>
      <c r="Q15" s="290">
        <f t="shared" si="3"/>
        <v>8.211380586500347E-2</v>
      </c>
      <c r="R15" s="290">
        <f t="shared" si="3"/>
        <v>9.4399346505335172E-2</v>
      </c>
      <c r="S15" s="290">
        <f t="shared" si="3"/>
        <v>0.1347527653061657</v>
      </c>
    </row>
    <row r="16" spans="1:21" ht="16.5" customHeight="1" thickBot="1" x14ac:dyDescent="0.4">
      <c r="A16" s="424" t="s">
        <v>487</v>
      </c>
      <c r="B16" s="424"/>
      <c r="C16" s="31"/>
      <c r="D16" s="122">
        <f>D15/$S$15</f>
        <v>1.2272653162724296</v>
      </c>
      <c r="E16" s="122">
        <f t="shared" ref="E16:R16" si="4">E15/$S$15</f>
        <v>1.4916602081088293</v>
      </c>
      <c r="F16" s="122">
        <f t="shared" si="4"/>
        <v>1.3656571423889412</v>
      </c>
      <c r="G16" s="122">
        <f t="shared" si="4"/>
        <v>1.7641737766645476</v>
      </c>
      <c r="H16" s="122">
        <f t="shared" si="4"/>
        <v>1.366280466428115</v>
      </c>
      <c r="I16" s="122">
        <f t="shared" si="4"/>
        <v>0.78497611349110552</v>
      </c>
      <c r="J16" s="122">
        <f t="shared" si="4"/>
        <v>0.64437050853581324</v>
      </c>
      <c r="K16" s="122">
        <f t="shared" si="4"/>
        <v>0.90175256822197447</v>
      </c>
      <c r="L16" s="122">
        <f t="shared" si="4"/>
        <v>0.89532423613166856</v>
      </c>
      <c r="M16" s="122">
        <f t="shared" si="4"/>
        <v>0.75842818558200265</v>
      </c>
      <c r="N16" s="122">
        <f t="shared" si="4"/>
        <v>0.76722663598806895</v>
      </c>
      <c r="O16" s="122">
        <f t="shared" si="4"/>
        <v>0.76959271135707064</v>
      </c>
      <c r="P16" s="122">
        <f t="shared" si="4"/>
        <v>0.56468507157777514</v>
      </c>
      <c r="Q16" s="122">
        <f t="shared" si="4"/>
        <v>0.60936638798050924</v>
      </c>
      <c r="R16" s="122">
        <f t="shared" si="4"/>
        <v>0.70053736033434755</v>
      </c>
      <c r="S16" s="122">
        <v>1</v>
      </c>
    </row>
    <row r="17" spans="1:36" ht="16.5" customHeight="1" x14ac:dyDescent="0.35">
      <c r="A17" s="406" t="s">
        <v>304</v>
      </c>
      <c r="B17" s="406"/>
      <c r="C17" s="17"/>
      <c r="D17" s="17"/>
      <c r="E17" s="17"/>
      <c r="F17" s="17"/>
      <c r="G17" s="17"/>
      <c r="H17" s="17"/>
      <c r="I17" s="17"/>
      <c r="J17" s="17"/>
      <c r="K17" s="17"/>
      <c r="L17" s="17"/>
      <c r="M17" s="17"/>
      <c r="N17" s="17"/>
      <c r="O17" s="17"/>
      <c r="P17" s="17"/>
      <c r="Q17" s="17"/>
      <c r="R17" s="17"/>
      <c r="S17" s="17"/>
    </row>
    <row r="18" spans="1:36" ht="16.5" customHeight="1" x14ac:dyDescent="0.35">
      <c r="A18" s="363"/>
      <c r="B18" s="363"/>
      <c r="C18" s="17"/>
      <c r="D18" s="17"/>
      <c r="E18" s="17"/>
      <c r="F18" s="17"/>
      <c r="G18" s="17"/>
      <c r="H18" s="17"/>
      <c r="I18" s="17"/>
      <c r="J18" s="17"/>
      <c r="K18" s="17"/>
      <c r="L18" s="17"/>
      <c r="M18" s="17"/>
      <c r="N18" s="17"/>
      <c r="O18" s="17"/>
      <c r="P18" s="17"/>
      <c r="Q18" s="17"/>
      <c r="R18" s="17"/>
      <c r="S18" s="17"/>
    </row>
    <row r="19" spans="1:36" ht="16.5" customHeight="1" x14ac:dyDescent="0.35">
      <c r="A19" s="368" t="s">
        <v>10</v>
      </c>
      <c r="B19" s="368"/>
      <c r="C19" s="19"/>
      <c r="D19" s="270"/>
      <c r="E19" s="270"/>
      <c r="F19" s="270"/>
      <c r="G19" s="270"/>
      <c r="H19" s="270"/>
      <c r="I19" s="270"/>
      <c r="J19" s="270"/>
      <c r="K19" s="270"/>
      <c r="L19" s="270"/>
      <c r="M19" s="270"/>
      <c r="N19" s="270"/>
      <c r="O19" s="270"/>
      <c r="P19" s="270"/>
      <c r="Q19" s="270"/>
      <c r="R19" s="270"/>
      <c r="S19" s="17"/>
    </row>
    <row r="20" spans="1:36" ht="54.75" customHeight="1" x14ac:dyDescent="0.35">
      <c r="A20" s="369"/>
      <c r="B20" s="369"/>
      <c r="C20" s="46"/>
      <c r="D20" s="46" t="str">
        <f t="shared" ref="D20:S20" si="5">D2</f>
        <v xml:space="preserve">1. 
Gamle Oslo </v>
      </c>
      <c r="E20" s="46" t="str">
        <f t="shared" si="5"/>
        <v>2. 
Grünerløkka</v>
      </c>
      <c r="F20" s="46" t="str">
        <f t="shared" si="5"/>
        <v>3. 
Sagene</v>
      </c>
      <c r="G20" s="46" t="str">
        <f t="shared" si="5"/>
        <v>4. 
St. Hanshaugen</v>
      </c>
      <c r="H20" s="46" t="str">
        <f t="shared" si="5"/>
        <v>5. 
Frogner</v>
      </c>
      <c r="I20" s="46" t="str">
        <f t="shared" si="5"/>
        <v>6. 
Ullern</v>
      </c>
      <c r="J20" s="46" t="str">
        <f t="shared" si="5"/>
        <v>7. 
Vestre Aker</v>
      </c>
      <c r="K20" s="46" t="str">
        <f t="shared" si="5"/>
        <v>8. 
Nordre Aker</v>
      </c>
      <c r="L20" s="46" t="str">
        <f t="shared" si="5"/>
        <v>9. 
Bjerke</v>
      </c>
      <c r="M20" s="46" t="str">
        <f t="shared" si="5"/>
        <v>10. 
Grorud</v>
      </c>
      <c r="N20" s="46" t="str">
        <f t="shared" si="5"/>
        <v>11. 
Stovner</v>
      </c>
      <c r="O20" s="46" t="str">
        <f t="shared" si="5"/>
        <v>12. 
Alna</v>
      </c>
      <c r="P20" s="46" t="str">
        <f t="shared" si="5"/>
        <v>13. 
Østensjø</v>
      </c>
      <c r="Q20" s="46" t="str">
        <f t="shared" si="5"/>
        <v>14.
Nordstrand</v>
      </c>
      <c r="R20" s="46" t="str">
        <f t="shared" si="5"/>
        <v>15. 
Søndre Nordstrand</v>
      </c>
      <c r="S20" s="46" t="str">
        <f t="shared" si="5"/>
        <v>Sum</v>
      </c>
    </row>
    <row r="21" spans="1:36" ht="16.5" customHeight="1" x14ac:dyDescent="0.35">
      <c r="A21" s="365"/>
      <c r="B21" s="365"/>
      <c r="C21" s="17"/>
      <c r="D21" s="17"/>
      <c r="E21" s="17"/>
      <c r="F21" s="17"/>
      <c r="G21" s="17"/>
      <c r="H21" s="17"/>
      <c r="I21" s="17"/>
      <c r="J21" s="17"/>
      <c r="K21" s="17"/>
      <c r="L21" s="17"/>
      <c r="M21" s="17"/>
      <c r="N21" s="17"/>
      <c r="O21" s="17"/>
      <c r="P21" s="17"/>
      <c r="Q21" s="17"/>
      <c r="R21" s="17"/>
      <c r="S21" s="17"/>
    </row>
    <row r="22" spans="1:36" ht="16.5" customHeight="1" x14ac:dyDescent="0.35">
      <c r="A22" s="17" t="s">
        <v>488</v>
      </c>
      <c r="B22" s="17"/>
      <c r="C22" s="17"/>
      <c r="D22" s="123">
        <v>13.316662308611518</v>
      </c>
      <c r="E22" s="123">
        <v>13.188142962530938</v>
      </c>
      <c r="F22" s="123">
        <v>17.269517403625056</v>
      </c>
      <c r="G22" s="123">
        <v>9.0491799431076565</v>
      </c>
      <c r="H22" s="123">
        <v>6.8338774867844503</v>
      </c>
      <c r="I22" s="123">
        <v>5.8263038849406339</v>
      </c>
      <c r="J22" s="123">
        <v>6.5658748557348137</v>
      </c>
      <c r="K22" s="123">
        <v>5.5314966531779293</v>
      </c>
      <c r="L22" s="123">
        <v>9.8003392119382351</v>
      </c>
      <c r="M22" s="123">
        <v>11.331484283891317</v>
      </c>
      <c r="N22" s="123">
        <v>8.4788613106473889</v>
      </c>
      <c r="O22" s="123">
        <v>10.44461216519791</v>
      </c>
      <c r="P22" s="123">
        <v>7.5346929409835921</v>
      </c>
      <c r="Q22" s="123">
        <v>6.7084503918508007</v>
      </c>
      <c r="R22" s="123">
        <v>9.3534949970875019</v>
      </c>
      <c r="S22" s="123">
        <v>8.7749281649979842</v>
      </c>
      <c r="T22" s="104"/>
      <c r="U22" s="104"/>
      <c r="V22" s="104"/>
      <c r="W22" s="104"/>
      <c r="X22" s="104"/>
      <c r="Y22" s="104"/>
      <c r="Z22" s="104"/>
      <c r="AA22" s="104"/>
      <c r="AB22" s="104"/>
      <c r="AC22" s="104"/>
      <c r="AD22" s="104"/>
      <c r="AE22" s="104"/>
      <c r="AF22" s="104"/>
      <c r="AG22" s="104"/>
      <c r="AH22" s="104"/>
      <c r="AI22" s="104"/>
      <c r="AJ22" s="104"/>
    </row>
    <row r="23" spans="1:36" ht="16.5" customHeight="1" x14ac:dyDescent="0.35">
      <c r="A23" s="17" t="s">
        <v>309</v>
      </c>
      <c r="B23" s="17"/>
      <c r="C23" s="17"/>
      <c r="D23" s="123">
        <v>13.963843929716683</v>
      </c>
      <c r="E23" s="123">
        <v>14.808067270297244</v>
      </c>
      <c r="F23" s="123">
        <v>13.705054547059854</v>
      </c>
      <c r="G23" s="123">
        <v>11.839787037443648</v>
      </c>
      <c r="H23" s="123">
        <v>7.5391862682361204</v>
      </c>
      <c r="I23" s="123">
        <v>5.3757761835236861</v>
      </c>
      <c r="J23" s="123">
        <v>7.1719539415261711</v>
      </c>
      <c r="K23" s="123">
        <v>5.3437424466822874</v>
      </c>
      <c r="L23" s="123">
        <v>10.996101564583956</v>
      </c>
      <c r="M23" s="123">
        <v>12.805136347498626</v>
      </c>
      <c r="N23" s="123">
        <v>9.450312517840306</v>
      </c>
      <c r="O23" s="123">
        <v>9.5878158172292167</v>
      </c>
      <c r="P23" s="123">
        <v>8.6466176052164947</v>
      </c>
      <c r="Q23" s="123">
        <v>6.6695146115360284</v>
      </c>
      <c r="R23" s="123">
        <v>7.1832049559611892</v>
      </c>
      <c r="S23" s="123">
        <v>8.9642968646010974</v>
      </c>
      <c r="T23" s="104"/>
      <c r="U23" s="104"/>
      <c r="V23" s="104"/>
      <c r="W23" s="104"/>
      <c r="X23" s="104"/>
      <c r="Y23" s="104"/>
      <c r="Z23" s="104"/>
      <c r="AA23" s="104"/>
      <c r="AB23" s="104"/>
      <c r="AC23" s="104"/>
      <c r="AD23" s="104"/>
      <c r="AE23" s="104"/>
      <c r="AF23" s="104"/>
      <c r="AG23" s="104"/>
      <c r="AH23" s="104"/>
      <c r="AI23" s="104"/>
      <c r="AJ23" s="104"/>
    </row>
    <row r="24" spans="1:36" ht="16.5" customHeight="1" x14ac:dyDescent="0.35">
      <c r="A24" s="17" t="s">
        <v>310</v>
      </c>
      <c r="B24" s="17"/>
      <c r="C24" s="17"/>
      <c r="D24" s="123">
        <v>12.663562274151648</v>
      </c>
      <c r="E24" s="123">
        <v>11.849040795180834</v>
      </c>
      <c r="F24" s="123">
        <v>11.984249368330516</v>
      </c>
      <c r="G24" s="123">
        <v>9.5225704855824027</v>
      </c>
      <c r="H24" s="123">
        <v>7.0779435667462511</v>
      </c>
      <c r="I24" s="123">
        <v>7.4450427601596036</v>
      </c>
      <c r="J24" s="123">
        <v>5.8385973513401339</v>
      </c>
      <c r="K24" s="123">
        <v>5.589981791281728</v>
      </c>
      <c r="L24" s="123">
        <v>8.1301812055680518</v>
      </c>
      <c r="M24" s="123">
        <v>11.615861270274376</v>
      </c>
      <c r="N24" s="123">
        <v>8.0574259047605779</v>
      </c>
      <c r="O24" s="123">
        <v>9.3438943587075638</v>
      </c>
      <c r="P24" s="123">
        <v>9.8851346139981153</v>
      </c>
      <c r="Q24" s="123">
        <v>6.605871277896429</v>
      </c>
      <c r="R24" s="123">
        <v>8.0117314393182166</v>
      </c>
      <c r="S24" s="123">
        <v>8.4245452497572586</v>
      </c>
      <c r="T24" s="104"/>
      <c r="U24" s="104"/>
      <c r="V24" s="104"/>
      <c r="W24" s="104"/>
      <c r="X24" s="104"/>
      <c r="Y24" s="104"/>
      <c r="Z24" s="104"/>
      <c r="AA24" s="104"/>
      <c r="AB24" s="104"/>
      <c r="AC24" s="104"/>
      <c r="AD24" s="104"/>
      <c r="AE24" s="104"/>
      <c r="AF24" s="104"/>
      <c r="AG24" s="104"/>
      <c r="AH24" s="104"/>
      <c r="AI24" s="104"/>
      <c r="AJ24" s="104"/>
    </row>
    <row r="25" spans="1:36" ht="16.5" customHeight="1" x14ac:dyDescent="0.35">
      <c r="A25" s="17" t="s">
        <v>311</v>
      </c>
      <c r="B25" s="17"/>
      <c r="C25" s="17"/>
      <c r="D25" s="123">
        <v>10.412513569565697</v>
      </c>
      <c r="E25" s="123">
        <v>10.716910759297475</v>
      </c>
      <c r="F25" s="123">
        <v>14.680016450122963</v>
      </c>
      <c r="G25" s="123">
        <v>6.4440856556956447</v>
      </c>
      <c r="H25" s="123">
        <v>8.2887791267044655</v>
      </c>
      <c r="I25" s="123">
        <v>6.2989077515056477</v>
      </c>
      <c r="J25" s="123">
        <v>4.8310492259078934</v>
      </c>
      <c r="K25" s="123">
        <v>5.3218161365564383</v>
      </c>
      <c r="L25" s="123">
        <v>9.2686985622955156</v>
      </c>
      <c r="M25" s="123">
        <v>11.463812882927073</v>
      </c>
      <c r="N25" s="123">
        <v>8.1905421037097152</v>
      </c>
      <c r="O25" s="123">
        <v>9.2446513245202215</v>
      </c>
      <c r="P25" s="123">
        <v>7.2919306897381819</v>
      </c>
      <c r="Q25" s="123">
        <v>5.8844443728198561</v>
      </c>
      <c r="R25" s="123">
        <v>7.3663801284476165</v>
      </c>
      <c r="S25" s="123">
        <v>7.8993087351712905</v>
      </c>
      <c r="T25" s="104"/>
      <c r="U25" s="104"/>
      <c r="V25" s="104"/>
      <c r="W25" s="104"/>
      <c r="X25" s="104"/>
      <c r="Y25" s="104"/>
      <c r="Z25" s="104"/>
      <c r="AA25" s="104"/>
      <c r="AB25" s="104"/>
      <c r="AC25" s="104"/>
      <c r="AD25" s="104"/>
      <c r="AE25" s="104"/>
      <c r="AF25" s="104"/>
      <c r="AG25" s="104"/>
      <c r="AH25" s="104"/>
      <c r="AI25" s="104"/>
      <c r="AJ25" s="104"/>
    </row>
    <row r="26" spans="1:36" ht="16.5" customHeight="1" x14ac:dyDescent="0.35">
      <c r="A26" s="423" t="s">
        <v>312</v>
      </c>
      <c r="B26" s="423"/>
      <c r="C26" s="119"/>
      <c r="D26" s="123">
        <v>13.508785457311561</v>
      </c>
      <c r="E26" s="123">
        <v>9.7495138509813586</v>
      </c>
      <c r="F26" s="123">
        <v>11.790789529638385</v>
      </c>
      <c r="G26" s="123">
        <v>9.5707195729199501</v>
      </c>
      <c r="H26" s="123">
        <v>7.506574740375572</v>
      </c>
      <c r="I26" s="123">
        <v>5.0795790177036277</v>
      </c>
      <c r="J26" s="123">
        <v>4.7521428379551187</v>
      </c>
      <c r="K26" s="123">
        <v>5.2456848460899348</v>
      </c>
      <c r="L26" s="123">
        <v>8.4156816318010943</v>
      </c>
      <c r="M26" s="123">
        <v>11.214651533942407</v>
      </c>
      <c r="N26" s="123">
        <v>10.412756600413275</v>
      </c>
      <c r="O26" s="123">
        <v>9.8996262883920636</v>
      </c>
      <c r="P26" s="123">
        <v>7.3149897706359344</v>
      </c>
      <c r="Q26" s="123">
        <v>6.0048300079116732</v>
      </c>
      <c r="R26" s="123">
        <v>7.7022948239809086</v>
      </c>
      <c r="S26" s="124">
        <v>8.0158390981225232</v>
      </c>
      <c r="T26" s="104"/>
      <c r="U26" s="104"/>
      <c r="V26" s="104"/>
      <c r="W26" s="104"/>
      <c r="X26" s="104"/>
      <c r="Y26" s="104"/>
      <c r="Z26" s="104"/>
      <c r="AA26" s="104"/>
      <c r="AB26" s="104"/>
      <c r="AC26" s="104"/>
      <c r="AD26" s="104"/>
      <c r="AE26" s="104"/>
      <c r="AF26" s="104"/>
      <c r="AG26" s="104"/>
      <c r="AH26" s="104"/>
      <c r="AI26" s="104"/>
      <c r="AJ26" s="104"/>
    </row>
    <row r="27" spans="1:36" ht="16.5" customHeight="1" x14ac:dyDescent="0.35">
      <c r="A27" s="423" t="s">
        <v>313</v>
      </c>
      <c r="B27" s="423"/>
      <c r="C27" s="119"/>
      <c r="D27" s="300">
        <v>10.202</v>
      </c>
      <c r="E27" s="300">
        <v>14.496</v>
      </c>
      <c r="F27" s="300">
        <v>11.747999999999999</v>
      </c>
      <c r="G27" s="300">
        <v>9.3480000000000008</v>
      </c>
      <c r="H27" s="300">
        <v>6.827</v>
      </c>
      <c r="I27" s="300">
        <v>5.6980000000000004</v>
      </c>
      <c r="J27" s="300">
        <v>5.524</v>
      </c>
      <c r="K27" s="300">
        <v>3.7149999999999999</v>
      </c>
      <c r="L27" s="300">
        <v>9.2569999999999997</v>
      </c>
      <c r="M27" s="300">
        <v>12.2</v>
      </c>
      <c r="N27" s="300">
        <v>7.5339999999999998</v>
      </c>
      <c r="O27" s="300">
        <v>8.8179999999999996</v>
      </c>
      <c r="P27" s="300">
        <v>8.2550000000000008</v>
      </c>
      <c r="Q27" s="300">
        <v>5.9429999999999996</v>
      </c>
      <c r="R27" s="300">
        <v>6.734</v>
      </c>
      <c r="S27" s="124">
        <v>7.8540000000000001</v>
      </c>
    </row>
    <row r="28" spans="1:36" ht="16.5" customHeight="1" x14ac:dyDescent="0.35">
      <c r="A28" s="17" t="s">
        <v>314</v>
      </c>
      <c r="B28" s="17"/>
      <c r="C28" s="288"/>
      <c r="D28" s="300">
        <v>10.465</v>
      </c>
      <c r="E28" s="300">
        <v>8.4250000000000007</v>
      </c>
      <c r="F28" s="300">
        <v>13.297000000000001</v>
      </c>
      <c r="G28" s="300">
        <v>7.8479999999999999</v>
      </c>
      <c r="H28" s="300">
        <v>5.5990000000000002</v>
      </c>
      <c r="I28" s="300">
        <v>4.4349999999999996</v>
      </c>
      <c r="J28" s="300">
        <v>6.0469999999999997</v>
      </c>
      <c r="K28" s="300">
        <v>5.1790000000000003</v>
      </c>
      <c r="L28" s="300">
        <v>7.7939999999999996</v>
      </c>
      <c r="M28" s="300">
        <v>12.664</v>
      </c>
      <c r="N28" s="300">
        <v>9.8680000000000003</v>
      </c>
      <c r="O28" s="300">
        <v>9.4350000000000005</v>
      </c>
      <c r="P28" s="300">
        <v>7.3289999999999997</v>
      </c>
      <c r="Q28" s="300">
        <v>5.407</v>
      </c>
      <c r="R28" s="300">
        <v>8.4540000000000006</v>
      </c>
      <c r="S28" s="124">
        <v>7.6520000000000001</v>
      </c>
    </row>
    <row r="29" spans="1:36" ht="16.5" customHeight="1" x14ac:dyDescent="0.35">
      <c r="A29" s="415" t="s">
        <v>489</v>
      </c>
      <c r="B29" s="415"/>
      <c r="C29" s="36"/>
      <c r="D29" s="121">
        <f>AVERAGE(D22:D28)</f>
        <v>12.076052505622444</v>
      </c>
      <c r="E29" s="121">
        <f t="shared" ref="E29:S29" si="6">AVERAGE(E22:E28)</f>
        <v>11.890382234041121</v>
      </c>
      <c r="F29" s="121">
        <f t="shared" si="6"/>
        <v>13.496375328396683</v>
      </c>
      <c r="G29" s="121">
        <f t="shared" si="6"/>
        <v>9.0889060992499004</v>
      </c>
      <c r="H29" s="121">
        <f t="shared" si="6"/>
        <v>7.096051598406695</v>
      </c>
      <c r="I29" s="121">
        <f t="shared" si="6"/>
        <v>5.7369442282618852</v>
      </c>
      <c r="J29" s="121">
        <f t="shared" si="6"/>
        <v>5.8186597446377331</v>
      </c>
      <c r="K29" s="121">
        <f t="shared" si="6"/>
        <v>5.1323888391126165</v>
      </c>
      <c r="L29" s="121">
        <f t="shared" si="6"/>
        <v>9.0945717394552634</v>
      </c>
      <c r="M29" s="121">
        <f t="shared" si="6"/>
        <v>11.899278045504829</v>
      </c>
      <c r="N29" s="121">
        <f t="shared" si="6"/>
        <v>8.8559854910530369</v>
      </c>
      <c r="O29" s="121">
        <f t="shared" si="6"/>
        <v>9.5390857077209965</v>
      </c>
      <c r="P29" s="121">
        <f t="shared" si="6"/>
        <v>8.036766517224617</v>
      </c>
      <c r="Q29" s="121">
        <f t="shared" si="6"/>
        <v>6.1747300945735413</v>
      </c>
      <c r="R29" s="121">
        <f t="shared" si="6"/>
        <v>7.8293009063993475</v>
      </c>
      <c r="S29" s="121">
        <f t="shared" si="6"/>
        <v>8.2264168732357366</v>
      </c>
    </row>
    <row r="30" spans="1:36" ht="16.5" customHeight="1" thickBot="1" x14ac:dyDescent="0.4">
      <c r="A30" s="424" t="s">
        <v>490</v>
      </c>
      <c r="B30" s="424"/>
      <c r="C30" s="31"/>
      <c r="D30" s="122">
        <f>D29/$S$29</f>
        <v>1.4679601935699755</v>
      </c>
      <c r="E30" s="122">
        <f t="shared" ref="E30:R30" si="7">E29/$S$29</f>
        <v>1.4453901883730116</v>
      </c>
      <c r="F30" s="122">
        <f t="shared" si="7"/>
        <v>1.6406140773520135</v>
      </c>
      <c r="G30" s="122">
        <f t="shared" si="7"/>
        <v>1.1048438511328342</v>
      </c>
      <c r="H30" s="122">
        <f t="shared" si="7"/>
        <v>0.86259324171783314</v>
      </c>
      <c r="I30" s="122">
        <f t="shared" si="7"/>
        <v>0.69738068428391531</v>
      </c>
      <c r="J30" s="122">
        <f t="shared" si="7"/>
        <v>0.70731399031922038</v>
      </c>
      <c r="K30" s="122">
        <f t="shared" si="7"/>
        <v>0.62389116892563568</v>
      </c>
      <c r="L30" s="122">
        <f t="shared" si="7"/>
        <v>1.1055325641281355</v>
      </c>
      <c r="M30" s="122">
        <f t="shared" si="7"/>
        <v>1.4464715597161839</v>
      </c>
      <c r="N30" s="122">
        <f t="shared" si="7"/>
        <v>1.0765301135984942</v>
      </c>
      <c r="O30" s="122">
        <f t="shared" si="7"/>
        <v>1.1595675073015042</v>
      </c>
      <c r="P30" s="122">
        <f t="shared" si="7"/>
        <v>0.97694617730495303</v>
      </c>
      <c r="Q30" s="122">
        <f t="shared" si="7"/>
        <v>0.75059776202963135</v>
      </c>
      <c r="R30" s="122">
        <f t="shared" si="7"/>
        <v>0.95172673924070306</v>
      </c>
      <c r="S30" s="122">
        <f>S29/$S$29</f>
        <v>1</v>
      </c>
    </row>
    <row r="31" spans="1:36" ht="16.5" customHeight="1" x14ac:dyDescent="0.35">
      <c r="A31" s="406" t="s">
        <v>304</v>
      </c>
      <c r="B31" s="406"/>
      <c r="C31" s="17"/>
      <c r="D31" s="17"/>
      <c r="E31" s="17"/>
      <c r="F31" s="17"/>
      <c r="G31" s="17"/>
      <c r="H31" s="17"/>
      <c r="I31" s="17"/>
      <c r="J31" s="17"/>
      <c r="K31" s="17"/>
      <c r="L31" s="17"/>
      <c r="M31" s="17"/>
      <c r="N31" s="17"/>
      <c r="O31" s="17"/>
      <c r="P31" s="17"/>
      <c r="Q31" s="17"/>
      <c r="R31" s="17"/>
      <c r="S31" s="17"/>
    </row>
    <row r="32" spans="1:36" x14ac:dyDescent="0.35">
      <c r="D32" s="104"/>
      <c r="E32" s="104"/>
      <c r="F32" s="104"/>
      <c r="G32" s="104"/>
      <c r="H32" s="104"/>
      <c r="I32" s="104"/>
      <c r="J32" s="104"/>
      <c r="K32" s="104"/>
      <c r="L32" s="104"/>
      <c r="M32" s="104"/>
      <c r="N32" s="104"/>
      <c r="O32" s="104"/>
      <c r="P32" s="104"/>
      <c r="Q32" s="104"/>
      <c r="R32" s="104"/>
    </row>
  </sheetData>
  <mergeCells count="26">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31:B31"/>
    <mergeCell ref="A19:B19"/>
    <mergeCell ref="A20:B20"/>
    <mergeCell ref="A21:B21"/>
    <mergeCell ref="A26:B26"/>
    <mergeCell ref="A27:B27"/>
    <mergeCell ref="A29:B29"/>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EDC5C-6514-4D56-BB29-4A86F2A912A2}">
  <sheetPr>
    <tabColor theme="3" tint="0.79998168889431442"/>
  </sheetPr>
  <dimension ref="A1:XDR71"/>
  <sheetViews>
    <sheetView zoomScale="70" zoomScaleNormal="70" workbookViewId="0">
      <selection activeCell="D54" sqref="D54"/>
    </sheetView>
  </sheetViews>
  <sheetFormatPr baseColWidth="10" defaultColWidth="11.42578125" defaultRowHeight="15.75" x14ac:dyDescent="0.35"/>
  <cols>
    <col min="1" max="1" width="48.42578125" style="18" customWidth="1"/>
    <col min="2" max="2" width="24.85546875" style="18" customWidth="1"/>
    <col min="3" max="3" width="14" style="18" customWidth="1"/>
    <col min="4" max="19" width="13.28515625" style="18" customWidth="1"/>
    <col min="20" max="16384" width="11.42578125" style="18"/>
  </cols>
  <sheetData>
    <row r="1" spans="1:19" ht="16.5" customHeight="1" x14ac:dyDescent="0.35">
      <c r="A1" s="425" t="s">
        <v>318</v>
      </c>
      <c r="B1" s="425"/>
      <c r="C1" s="425"/>
      <c r="D1" s="17"/>
      <c r="E1" s="17"/>
      <c r="F1" s="17"/>
      <c r="G1" s="17"/>
      <c r="H1" s="17"/>
      <c r="I1" s="17"/>
      <c r="J1" s="17"/>
      <c r="K1" s="17"/>
      <c r="L1" s="17"/>
      <c r="M1" s="17"/>
      <c r="N1" s="17"/>
      <c r="O1" s="17"/>
      <c r="P1" s="17"/>
      <c r="Q1" s="17"/>
      <c r="R1" s="17"/>
      <c r="S1" s="17"/>
    </row>
    <row r="2" spans="1:19" ht="54.75" customHeight="1" x14ac:dyDescent="0.35">
      <c r="A2" s="46" t="s">
        <v>319</v>
      </c>
      <c r="B2" s="46" t="s">
        <v>320</v>
      </c>
      <c r="C2" s="46" t="s">
        <v>321</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x14ac:dyDescent="0.35">
      <c r="A3" s="17"/>
      <c r="B3" s="17"/>
      <c r="C3" s="126"/>
      <c r="D3" s="52"/>
      <c r="E3" s="75"/>
      <c r="F3" s="75"/>
      <c r="G3" s="75"/>
      <c r="H3" s="52"/>
      <c r="I3" s="52"/>
      <c r="J3" s="52"/>
      <c r="K3" s="52"/>
      <c r="L3" s="52"/>
      <c r="M3" s="52"/>
      <c r="N3" s="52"/>
      <c r="O3" s="52"/>
      <c r="P3" s="52"/>
      <c r="Q3" s="52"/>
      <c r="R3" s="52"/>
      <c r="S3" s="52"/>
    </row>
    <row r="4" spans="1:19" ht="16.5" customHeight="1" x14ac:dyDescent="0.35">
      <c r="A4" s="70" t="s">
        <v>322</v>
      </c>
      <c r="B4" s="70" t="s">
        <v>323</v>
      </c>
      <c r="C4" s="127" t="s">
        <v>202</v>
      </c>
      <c r="D4" s="128">
        <f>SUM(D5:D10)</f>
        <v>878</v>
      </c>
      <c r="E4" s="128">
        <f t="shared" ref="E4:R4" si="0">SUM(E5:E10)</f>
        <v>912</v>
      </c>
      <c r="F4" s="128">
        <f t="shared" si="0"/>
        <v>708</v>
      </c>
      <c r="G4" s="128">
        <f t="shared" si="0"/>
        <v>346</v>
      </c>
      <c r="H4" s="128">
        <f t="shared" si="0"/>
        <v>413</v>
      </c>
      <c r="I4" s="128">
        <f t="shared" si="0"/>
        <v>481</v>
      </c>
      <c r="J4" s="128">
        <f t="shared" si="0"/>
        <v>471</v>
      </c>
      <c r="K4" s="128">
        <f t="shared" si="0"/>
        <v>502</v>
      </c>
      <c r="L4" s="128">
        <f t="shared" si="0"/>
        <v>454</v>
      </c>
      <c r="M4" s="128">
        <f t="shared" si="0"/>
        <v>358</v>
      </c>
      <c r="N4" s="128">
        <f t="shared" si="0"/>
        <v>359</v>
      </c>
      <c r="O4" s="128">
        <f t="shared" si="0"/>
        <v>485</v>
      </c>
      <c r="P4" s="128">
        <f t="shared" si="0"/>
        <v>731</v>
      </c>
      <c r="Q4" s="128">
        <f t="shared" si="0"/>
        <v>644</v>
      </c>
      <c r="R4" s="128">
        <f t="shared" si="0"/>
        <v>392</v>
      </c>
      <c r="S4" s="128">
        <f>SUM(D4:R4)</f>
        <v>8134</v>
      </c>
    </row>
    <row r="5" spans="1:19" ht="16.5" customHeight="1" x14ac:dyDescent="0.35">
      <c r="A5" s="17"/>
      <c r="B5" s="17" t="s">
        <v>324</v>
      </c>
      <c r="C5" s="106">
        <v>0.13333333333333333</v>
      </c>
      <c r="D5" s="129">
        <v>0</v>
      </c>
      <c r="E5" s="129">
        <v>0</v>
      </c>
      <c r="F5" s="129">
        <v>0</v>
      </c>
      <c r="G5" s="129">
        <v>0</v>
      </c>
      <c r="H5" s="129">
        <v>0</v>
      </c>
      <c r="I5" s="129">
        <v>0</v>
      </c>
      <c r="J5" s="129">
        <v>0</v>
      </c>
      <c r="K5" s="129">
        <v>0</v>
      </c>
      <c r="L5" s="129">
        <v>0</v>
      </c>
      <c r="M5" s="129">
        <v>0</v>
      </c>
      <c r="N5" s="129">
        <v>0</v>
      </c>
      <c r="O5" s="129">
        <v>0</v>
      </c>
      <c r="P5" s="129">
        <v>0</v>
      </c>
      <c r="Q5" s="129">
        <v>0</v>
      </c>
      <c r="R5" s="129">
        <v>0</v>
      </c>
      <c r="S5" s="28">
        <f>SUM(D5:R5)</f>
        <v>0</v>
      </c>
    </row>
    <row r="6" spans="1:19" ht="16.5" customHeight="1" x14ac:dyDescent="0.35">
      <c r="A6" s="17"/>
      <c r="B6" s="17" t="s">
        <v>325</v>
      </c>
      <c r="C6" s="106">
        <v>0.28888888888888897</v>
      </c>
      <c r="D6" s="129">
        <v>0</v>
      </c>
      <c r="E6" s="129">
        <v>0</v>
      </c>
      <c r="F6" s="129">
        <v>0</v>
      </c>
      <c r="G6" s="129">
        <v>0</v>
      </c>
      <c r="H6" s="129">
        <v>0</v>
      </c>
      <c r="I6" s="129">
        <v>0</v>
      </c>
      <c r="J6" s="129">
        <v>0</v>
      </c>
      <c r="K6" s="129">
        <v>0</v>
      </c>
      <c r="L6" s="129">
        <v>0</v>
      </c>
      <c r="M6" s="129">
        <v>0</v>
      </c>
      <c r="N6" s="129">
        <v>0</v>
      </c>
      <c r="O6" s="129">
        <v>0</v>
      </c>
      <c r="P6" s="129">
        <v>0</v>
      </c>
      <c r="Q6" s="129">
        <v>0</v>
      </c>
      <c r="R6" s="129">
        <v>0</v>
      </c>
      <c r="S6" s="28">
        <f t="shared" ref="S6:S10" si="1">SUM(D6:R6)</f>
        <v>0</v>
      </c>
    </row>
    <row r="7" spans="1:19" ht="16.5" customHeight="1" x14ac:dyDescent="0.35">
      <c r="A7" s="17"/>
      <c r="B7" s="17" t="s">
        <v>326</v>
      </c>
      <c r="C7" s="106">
        <v>0.46666666666666667</v>
      </c>
      <c r="D7" s="129">
        <v>0</v>
      </c>
      <c r="E7" s="129">
        <v>0</v>
      </c>
      <c r="F7" s="129">
        <v>0</v>
      </c>
      <c r="G7" s="129">
        <v>0</v>
      </c>
      <c r="H7" s="129">
        <v>0</v>
      </c>
      <c r="I7" s="129">
        <v>0</v>
      </c>
      <c r="J7" s="129">
        <v>0</v>
      </c>
      <c r="K7" s="129">
        <v>0</v>
      </c>
      <c r="L7" s="129">
        <v>0</v>
      </c>
      <c r="M7" s="129">
        <v>0</v>
      </c>
      <c r="N7" s="129">
        <v>0</v>
      </c>
      <c r="O7" s="129">
        <v>0</v>
      </c>
      <c r="P7" s="129">
        <v>0</v>
      </c>
      <c r="Q7" s="129">
        <v>0</v>
      </c>
      <c r="R7" s="129">
        <v>0</v>
      </c>
      <c r="S7" s="28">
        <f t="shared" si="1"/>
        <v>0</v>
      </c>
    </row>
    <row r="8" spans="1:19" ht="16.5" customHeight="1" x14ac:dyDescent="0.35">
      <c r="A8" s="17"/>
      <c r="B8" s="17" t="s">
        <v>327</v>
      </c>
      <c r="C8" s="106">
        <v>0.64444444444444449</v>
      </c>
      <c r="D8" s="129">
        <v>0</v>
      </c>
      <c r="E8" s="129">
        <v>0</v>
      </c>
      <c r="F8" s="129">
        <v>0</v>
      </c>
      <c r="G8" s="129">
        <v>0</v>
      </c>
      <c r="H8" s="129">
        <v>0</v>
      </c>
      <c r="I8" s="129">
        <v>0</v>
      </c>
      <c r="J8" s="129">
        <v>0</v>
      </c>
      <c r="K8" s="129">
        <v>0</v>
      </c>
      <c r="L8" s="129">
        <v>0</v>
      </c>
      <c r="M8" s="129">
        <v>0</v>
      </c>
      <c r="N8" s="129">
        <v>0</v>
      </c>
      <c r="O8" s="129">
        <v>0</v>
      </c>
      <c r="P8" s="129">
        <v>0</v>
      </c>
      <c r="Q8" s="129">
        <v>0</v>
      </c>
      <c r="R8" s="129">
        <v>0</v>
      </c>
      <c r="S8" s="28">
        <f t="shared" si="1"/>
        <v>0</v>
      </c>
    </row>
    <row r="9" spans="1:19" ht="16.5" customHeight="1" x14ac:dyDescent="0.35">
      <c r="A9" s="17"/>
      <c r="B9" s="17" t="s">
        <v>328</v>
      </c>
      <c r="C9" s="106">
        <v>0.82222222222222219</v>
      </c>
      <c r="D9" s="129">
        <v>0</v>
      </c>
      <c r="E9" s="129">
        <v>0</v>
      </c>
      <c r="F9" s="129">
        <v>0</v>
      </c>
      <c r="G9" s="129">
        <v>0</v>
      </c>
      <c r="H9" s="129">
        <v>0</v>
      </c>
      <c r="I9" s="129">
        <v>0</v>
      </c>
      <c r="J9" s="129">
        <v>0</v>
      </c>
      <c r="K9" s="129">
        <v>0</v>
      </c>
      <c r="L9" s="129">
        <v>0</v>
      </c>
      <c r="M9" s="129">
        <v>0</v>
      </c>
      <c r="N9" s="129">
        <v>0</v>
      </c>
      <c r="O9" s="129">
        <v>0</v>
      </c>
      <c r="P9" s="129">
        <v>0</v>
      </c>
      <c r="Q9" s="129">
        <v>0</v>
      </c>
      <c r="R9" s="129">
        <v>0</v>
      </c>
      <c r="S9" s="28">
        <f t="shared" si="1"/>
        <v>0</v>
      </c>
    </row>
    <row r="10" spans="1:19" ht="16.5" customHeight="1" x14ac:dyDescent="0.35">
      <c r="A10" s="17"/>
      <c r="B10" s="17" t="s">
        <v>329</v>
      </c>
      <c r="C10" s="106">
        <v>1</v>
      </c>
      <c r="D10" s="129">
        <v>878</v>
      </c>
      <c r="E10" s="129">
        <v>912</v>
      </c>
      <c r="F10" s="129">
        <v>708</v>
      </c>
      <c r="G10" s="129">
        <v>346</v>
      </c>
      <c r="H10" s="129">
        <v>413</v>
      </c>
      <c r="I10" s="129">
        <v>481</v>
      </c>
      <c r="J10" s="129">
        <v>471</v>
      </c>
      <c r="K10" s="129">
        <v>502</v>
      </c>
      <c r="L10" s="129">
        <v>454</v>
      </c>
      <c r="M10" s="129">
        <v>358</v>
      </c>
      <c r="N10" s="129">
        <v>359</v>
      </c>
      <c r="O10" s="129">
        <v>485</v>
      </c>
      <c r="P10" s="129">
        <v>731</v>
      </c>
      <c r="Q10" s="129">
        <v>644</v>
      </c>
      <c r="R10" s="129">
        <v>392</v>
      </c>
      <c r="S10" s="28">
        <f t="shared" si="1"/>
        <v>8134</v>
      </c>
    </row>
    <row r="11" spans="1:19" ht="16.5" customHeight="1" x14ac:dyDescent="0.35">
      <c r="A11" s="17"/>
      <c r="B11" s="17"/>
      <c r="C11" s="106"/>
      <c r="D11" s="28"/>
      <c r="E11" s="28"/>
      <c r="F11" s="28"/>
      <c r="G11" s="28"/>
      <c r="H11" s="28"/>
      <c r="I11" s="28"/>
      <c r="J11" s="28"/>
      <c r="K11" s="28"/>
      <c r="L11" s="28"/>
      <c r="M11" s="28"/>
      <c r="N11" s="28"/>
      <c r="O11" s="28"/>
      <c r="P11" s="28"/>
      <c r="Q11" s="28"/>
      <c r="R11" s="28"/>
      <c r="S11" s="28"/>
    </row>
    <row r="12" spans="1:19" ht="16.5" customHeight="1" x14ac:dyDescent="0.35">
      <c r="A12" s="70" t="s">
        <v>330</v>
      </c>
      <c r="B12" s="70" t="s">
        <v>323</v>
      </c>
      <c r="C12" s="127" t="s">
        <v>202</v>
      </c>
      <c r="D12" s="128">
        <f>SUM(D13:D18)</f>
        <v>940</v>
      </c>
      <c r="E12" s="128">
        <f t="shared" ref="E12:R12" si="2">SUM(E13:E18)</f>
        <v>1022</v>
      </c>
      <c r="F12" s="128">
        <f t="shared" si="2"/>
        <v>697</v>
      </c>
      <c r="G12" s="128">
        <f t="shared" si="2"/>
        <v>404</v>
      </c>
      <c r="H12" s="128">
        <f t="shared" si="2"/>
        <v>455</v>
      </c>
      <c r="I12" s="128">
        <f t="shared" si="2"/>
        <v>680</v>
      </c>
      <c r="J12" s="128">
        <f t="shared" si="2"/>
        <v>690</v>
      </c>
      <c r="K12" s="128">
        <f t="shared" si="2"/>
        <v>852</v>
      </c>
      <c r="L12" s="128">
        <f t="shared" si="2"/>
        <v>782</v>
      </c>
      <c r="M12" s="128">
        <f t="shared" si="2"/>
        <v>742</v>
      </c>
      <c r="N12" s="128">
        <f t="shared" si="2"/>
        <v>898</v>
      </c>
      <c r="O12" s="128">
        <f t="shared" si="2"/>
        <v>947</v>
      </c>
      <c r="P12" s="128">
        <f t="shared" si="2"/>
        <v>1211</v>
      </c>
      <c r="Q12" s="128">
        <f t="shared" si="2"/>
        <v>1096</v>
      </c>
      <c r="R12" s="128">
        <f t="shared" si="2"/>
        <v>805</v>
      </c>
      <c r="S12" s="128">
        <f>SUM(D12:R12)</f>
        <v>12221</v>
      </c>
    </row>
    <row r="13" spans="1:19" ht="16.5" customHeight="1" x14ac:dyDescent="0.35">
      <c r="A13" s="17"/>
      <c r="B13" s="17" t="s">
        <v>324</v>
      </c>
      <c r="C13" s="106">
        <v>0.13333333333333333</v>
      </c>
      <c r="D13" s="129">
        <v>0</v>
      </c>
      <c r="E13" s="129">
        <v>0</v>
      </c>
      <c r="F13" s="129">
        <v>0</v>
      </c>
      <c r="G13" s="129">
        <v>0</v>
      </c>
      <c r="H13" s="129">
        <v>0</v>
      </c>
      <c r="I13" s="129">
        <v>0</v>
      </c>
      <c r="J13" s="129">
        <v>0</v>
      </c>
      <c r="K13" s="129">
        <v>0</v>
      </c>
      <c r="L13" s="129">
        <v>0</v>
      </c>
      <c r="M13" s="129">
        <v>0</v>
      </c>
      <c r="N13" s="129">
        <v>0</v>
      </c>
      <c r="O13" s="129">
        <v>0</v>
      </c>
      <c r="P13" s="129">
        <v>0</v>
      </c>
      <c r="Q13" s="129">
        <v>0</v>
      </c>
      <c r="R13" s="129">
        <v>0</v>
      </c>
      <c r="S13" s="28">
        <f>SUM(D13:R13)</f>
        <v>0</v>
      </c>
    </row>
    <row r="14" spans="1:19" ht="16.5" customHeight="1" x14ac:dyDescent="0.35">
      <c r="A14" s="17"/>
      <c r="B14" s="17" t="s">
        <v>325</v>
      </c>
      <c r="C14" s="106">
        <v>0.28888888888888886</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28">
        <f t="shared" ref="S14:S18" si="3">SUM(D14:R14)</f>
        <v>0</v>
      </c>
    </row>
    <row r="15" spans="1:19" ht="16.5" customHeight="1" x14ac:dyDescent="0.35">
      <c r="A15" s="17"/>
      <c r="B15" s="17" t="s">
        <v>326</v>
      </c>
      <c r="C15" s="106">
        <v>0.46666666666666667</v>
      </c>
      <c r="D15" s="129">
        <v>0</v>
      </c>
      <c r="E15" s="129">
        <v>0</v>
      </c>
      <c r="F15" s="129">
        <v>0</v>
      </c>
      <c r="G15" s="129">
        <v>0</v>
      </c>
      <c r="H15" s="129">
        <v>0</v>
      </c>
      <c r="I15" s="129">
        <v>0</v>
      </c>
      <c r="J15" s="129">
        <v>0</v>
      </c>
      <c r="K15" s="129">
        <v>0</v>
      </c>
      <c r="L15" s="129">
        <v>0</v>
      </c>
      <c r="M15" s="129">
        <v>0</v>
      </c>
      <c r="N15" s="129">
        <v>0</v>
      </c>
      <c r="O15" s="129">
        <v>0</v>
      </c>
      <c r="P15" s="129">
        <v>0</v>
      </c>
      <c r="Q15" s="129">
        <v>0</v>
      </c>
      <c r="R15" s="129">
        <v>0</v>
      </c>
      <c r="S15" s="28">
        <f t="shared" si="3"/>
        <v>0</v>
      </c>
    </row>
    <row r="16" spans="1:19" ht="16.5" customHeight="1" x14ac:dyDescent="0.35">
      <c r="A16" s="17"/>
      <c r="B16" s="17" t="s">
        <v>327</v>
      </c>
      <c r="C16" s="106">
        <v>0.64444444444444449</v>
      </c>
      <c r="D16" s="129">
        <v>0</v>
      </c>
      <c r="E16" s="129">
        <v>0</v>
      </c>
      <c r="F16" s="129">
        <v>0</v>
      </c>
      <c r="G16" s="129">
        <v>0</v>
      </c>
      <c r="H16" s="129">
        <v>0</v>
      </c>
      <c r="I16" s="129">
        <v>0</v>
      </c>
      <c r="J16" s="129">
        <v>0</v>
      </c>
      <c r="K16" s="129">
        <v>0</v>
      </c>
      <c r="L16" s="129">
        <v>15</v>
      </c>
      <c r="M16" s="129">
        <v>0</v>
      </c>
      <c r="N16" s="129">
        <v>0</v>
      </c>
      <c r="O16" s="129">
        <v>0</v>
      </c>
      <c r="P16" s="129">
        <v>0</v>
      </c>
      <c r="Q16" s="129">
        <v>0</v>
      </c>
      <c r="R16" s="129">
        <v>0</v>
      </c>
      <c r="S16" s="28">
        <f t="shared" si="3"/>
        <v>15</v>
      </c>
    </row>
    <row r="17" spans="1:16346" ht="16.5" customHeight="1" x14ac:dyDescent="0.35">
      <c r="A17" s="17"/>
      <c r="B17" s="17" t="s">
        <v>328</v>
      </c>
      <c r="C17" s="106">
        <v>0.82222222222222219</v>
      </c>
      <c r="D17" s="129">
        <v>0</v>
      </c>
      <c r="E17" s="129">
        <v>0</v>
      </c>
      <c r="F17" s="129">
        <v>0</v>
      </c>
      <c r="G17" s="129">
        <v>0</v>
      </c>
      <c r="H17" s="129">
        <v>0</v>
      </c>
      <c r="I17" s="129">
        <v>0</v>
      </c>
      <c r="J17" s="129">
        <v>0</v>
      </c>
      <c r="K17" s="129">
        <v>0</v>
      </c>
      <c r="L17" s="129">
        <v>0</v>
      </c>
      <c r="M17" s="129">
        <v>0</v>
      </c>
      <c r="N17" s="129">
        <v>0</v>
      </c>
      <c r="O17" s="129">
        <v>0</v>
      </c>
      <c r="P17" s="129">
        <v>0</v>
      </c>
      <c r="Q17" s="129">
        <v>0</v>
      </c>
      <c r="R17" s="129">
        <v>0</v>
      </c>
      <c r="S17" s="28">
        <f t="shared" si="3"/>
        <v>0</v>
      </c>
    </row>
    <row r="18" spans="1:16346" ht="16.5" customHeight="1" x14ac:dyDescent="0.35">
      <c r="A18" s="17"/>
      <c r="B18" s="17" t="s">
        <v>329</v>
      </c>
      <c r="C18" s="106">
        <v>1</v>
      </c>
      <c r="D18" s="129">
        <v>940</v>
      </c>
      <c r="E18" s="129">
        <v>1022</v>
      </c>
      <c r="F18" s="129">
        <v>697</v>
      </c>
      <c r="G18" s="129">
        <v>404</v>
      </c>
      <c r="H18" s="129">
        <v>455</v>
      </c>
      <c r="I18" s="129">
        <v>680</v>
      </c>
      <c r="J18" s="129">
        <v>690</v>
      </c>
      <c r="K18" s="129">
        <v>852</v>
      </c>
      <c r="L18" s="129">
        <v>767</v>
      </c>
      <c r="M18" s="129">
        <v>742</v>
      </c>
      <c r="N18" s="129">
        <v>898</v>
      </c>
      <c r="O18" s="129">
        <v>947</v>
      </c>
      <c r="P18" s="129">
        <v>1211</v>
      </c>
      <c r="Q18" s="129">
        <v>1096</v>
      </c>
      <c r="R18" s="129">
        <v>805</v>
      </c>
      <c r="S18" s="28">
        <f t="shared" si="3"/>
        <v>12206</v>
      </c>
    </row>
    <row r="19" spans="1:16346" ht="16.5" customHeight="1" x14ac:dyDescent="0.35">
      <c r="A19" s="17"/>
      <c r="B19" s="17"/>
      <c r="C19" s="106"/>
      <c r="D19" s="28"/>
      <c r="E19" s="28"/>
      <c r="F19" s="28"/>
      <c r="G19" s="28"/>
      <c r="H19" s="28"/>
      <c r="I19" s="28"/>
      <c r="J19" s="28"/>
      <c r="K19" s="28"/>
      <c r="L19" s="28"/>
      <c r="M19" s="28"/>
      <c r="N19" s="28"/>
      <c r="O19" s="28"/>
      <c r="P19" s="28"/>
      <c r="Q19" s="28"/>
      <c r="R19" s="28"/>
      <c r="S19" s="28"/>
    </row>
    <row r="20" spans="1:16346" ht="16.5" customHeight="1" x14ac:dyDescent="0.35">
      <c r="A20" s="17"/>
      <c r="B20" s="17"/>
      <c r="C20" s="17"/>
      <c r="D20" s="28"/>
      <c r="E20" s="28"/>
      <c r="F20" s="28"/>
      <c r="G20" s="28"/>
      <c r="H20" s="28"/>
      <c r="I20" s="28"/>
      <c r="J20" s="28"/>
      <c r="K20" s="28"/>
      <c r="L20" s="28"/>
      <c r="M20" s="28"/>
      <c r="N20" s="28"/>
      <c r="O20" s="28"/>
      <c r="P20" s="28"/>
      <c r="Q20" s="28"/>
      <c r="R20" s="28"/>
      <c r="S20" s="28"/>
    </row>
    <row r="21" spans="1:16346" ht="16.5" customHeight="1" x14ac:dyDescent="0.35">
      <c r="A21" s="130" t="s">
        <v>322</v>
      </c>
      <c r="B21" s="130" t="s">
        <v>331</v>
      </c>
      <c r="C21" s="131" t="s">
        <v>202</v>
      </c>
      <c r="D21" s="132">
        <f>SUMPRODUCT($C$5:$C$10,D5:D10)</f>
        <v>878</v>
      </c>
      <c r="E21" s="132">
        <f t="shared" ref="E21:R21" si="4">SUMPRODUCT($C$5:$C$10,E5:E10)</f>
        <v>912</v>
      </c>
      <c r="F21" s="132">
        <f t="shared" si="4"/>
        <v>708</v>
      </c>
      <c r="G21" s="132">
        <f t="shared" si="4"/>
        <v>346</v>
      </c>
      <c r="H21" s="132">
        <f t="shared" si="4"/>
        <v>413</v>
      </c>
      <c r="I21" s="132">
        <f t="shared" si="4"/>
        <v>481</v>
      </c>
      <c r="J21" s="132">
        <f t="shared" si="4"/>
        <v>471</v>
      </c>
      <c r="K21" s="132">
        <f t="shared" si="4"/>
        <v>502</v>
      </c>
      <c r="L21" s="132">
        <f t="shared" si="4"/>
        <v>454</v>
      </c>
      <c r="M21" s="132">
        <f t="shared" si="4"/>
        <v>358</v>
      </c>
      <c r="N21" s="132">
        <f t="shared" si="4"/>
        <v>359</v>
      </c>
      <c r="O21" s="132">
        <f t="shared" si="4"/>
        <v>485</v>
      </c>
      <c r="P21" s="132">
        <f t="shared" si="4"/>
        <v>731</v>
      </c>
      <c r="Q21" s="132">
        <f t="shared" si="4"/>
        <v>644</v>
      </c>
      <c r="R21" s="132">
        <f t="shared" si="4"/>
        <v>392</v>
      </c>
      <c r="S21" s="132">
        <f>SUM(D21:R21)</f>
        <v>8134</v>
      </c>
    </row>
    <row r="22" spans="1:16346" ht="16.5" customHeight="1" thickBot="1" x14ac:dyDescent="0.4">
      <c r="A22" s="249" t="s">
        <v>330</v>
      </c>
      <c r="B22" s="249" t="s">
        <v>331</v>
      </c>
      <c r="C22" s="134" t="s">
        <v>202</v>
      </c>
      <c r="D22" s="135">
        <f>SUMPRODUCT($C$13:$C$18,D13:D18)</f>
        <v>940</v>
      </c>
      <c r="E22" s="135">
        <f t="shared" ref="E22:R22" si="5">SUMPRODUCT($C$13:$C$18,E13:E18)</f>
        <v>1022</v>
      </c>
      <c r="F22" s="135">
        <f t="shared" si="5"/>
        <v>697</v>
      </c>
      <c r="G22" s="135">
        <f t="shared" si="5"/>
        <v>404</v>
      </c>
      <c r="H22" s="135">
        <f t="shared" si="5"/>
        <v>455</v>
      </c>
      <c r="I22" s="135">
        <f t="shared" si="5"/>
        <v>680</v>
      </c>
      <c r="J22" s="135">
        <f t="shared" si="5"/>
        <v>690</v>
      </c>
      <c r="K22" s="135">
        <f t="shared" si="5"/>
        <v>852</v>
      </c>
      <c r="L22" s="135">
        <f t="shared" si="5"/>
        <v>776.66666666666663</v>
      </c>
      <c r="M22" s="135">
        <f t="shared" si="5"/>
        <v>742</v>
      </c>
      <c r="N22" s="135">
        <f t="shared" si="5"/>
        <v>898</v>
      </c>
      <c r="O22" s="135">
        <f t="shared" si="5"/>
        <v>947</v>
      </c>
      <c r="P22" s="135">
        <f t="shared" si="5"/>
        <v>1211</v>
      </c>
      <c r="Q22" s="135">
        <f t="shared" si="5"/>
        <v>1096</v>
      </c>
      <c r="R22" s="135">
        <f t="shared" si="5"/>
        <v>805</v>
      </c>
      <c r="S22" s="135">
        <f>SUM(D22:R22)</f>
        <v>12215.666666666668</v>
      </c>
    </row>
    <row r="23" spans="1:16346" ht="16.5" customHeight="1" x14ac:dyDescent="0.35">
      <c r="A23" s="136" t="s">
        <v>332</v>
      </c>
      <c r="B23" s="136"/>
      <c r="C23" s="136"/>
      <c r="D23" s="136"/>
      <c r="E23" s="136"/>
      <c r="F23" s="136"/>
      <c r="G23" s="136"/>
      <c r="H23" s="136"/>
      <c r="I23" s="136"/>
      <c r="J23" s="136"/>
      <c r="K23" s="136"/>
      <c r="L23" s="136"/>
      <c r="M23" s="136"/>
      <c r="N23" s="136"/>
      <c r="O23" s="136"/>
      <c r="P23" s="136"/>
      <c r="Q23" s="136"/>
      <c r="R23" s="136"/>
      <c r="S23" s="136"/>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c r="DJ23" s="125"/>
      <c r="DK23" s="125"/>
      <c r="DL23" s="125"/>
      <c r="DM23" s="125"/>
      <c r="DN23" s="125"/>
      <c r="DO23" s="125"/>
      <c r="DP23" s="125"/>
      <c r="DQ23" s="125"/>
      <c r="DR23" s="125"/>
      <c r="DS23" s="125"/>
      <c r="DT23" s="125"/>
      <c r="DU23" s="125"/>
      <c r="DV23" s="125"/>
      <c r="DW23" s="125"/>
      <c r="DX23" s="125"/>
      <c r="DY23" s="125"/>
      <c r="DZ23" s="125"/>
      <c r="EA23" s="125"/>
      <c r="EB23" s="125"/>
      <c r="EC23" s="125"/>
      <c r="ED23" s="125"/>
      <c r="EE23" s="125"/>
      <c r="EF23" s="125"/>
      <c r="EG23" s="125"/>
      <c r="EH23" s="125"/>
      <c r="EI23" s="125"/>
      <c r="EJ23" s="125"/>
      <c r="EK23" s="125"/>
      <c r="EL23" s="125"/>
      <c r="EM23" s="125"/>
      <c r="EN23" s="125"/>
      <c r="EO23" s="125"/>
      <c r="EP23" s="125"/>
      <c r="EQ23" s="125"/>
      <c r="ER23" s="125"/>
      <c r="ES23" s="125"/>
      <c r="ET23" s="125"/>
      <c r="EU23" s="125"/>
      <c r="EV23" s="125"/>
      <c r="EW23" s="125"/>
      <c r="EX23" s="125"/>
      <c r="EY23" s="125"/>
      <c r="EZ23" s="125"/>
      <c r="FA23" s="125"/>
      <c r="FB23" s="125"/>
      <c r="FC23" s="125"/>
      <c r="FD23" s="125"/>
      <c r="FE23" s="125"/>
      <c r="FF23" s="125"/>
      <c r="FG23" s="125"/>
      <c r="FH23" s="125"/>
      <c r="FI23" s="125"/>
      <c r="FJ23" s="125"/>
      <c r="FK23" s="125"/>
      <c r="FL23" s="125"/>
      <c r="FM23" s="125"/>
      <c r="FN23" s="125"/>
      <c r="FO23" s="125"/>
      <c r="FP23" s="125"/>
      <c r="FQ23" s="125"/>
      <c r="FR23" s="125"/>
      <c r="FS23" s="125"/>
      <c r="FT23" s="125"/>
      <c r="FU23" s="125"/>
      <c r="FV23" s="125"/>
      <c r="FW23" s="125"/>
      <c r="FX23" s="125"/>
      <c r="FY23" s="125"/>
      <c r="FZ23" s="125"/>
      <c r="GA23" s="125"/>
      <c r="GB23" s="125"/>
      <c r="GC23" s="125"/>
      <c r="GD23" s="125"/>
      <c r="GE23" s="125"/>
      <c r="GF23" s="125"/>
      <c r="GG23" s="125"/>
      <c r="GH23" s="125"/>
      <c r="GI23" s="125"/>
      <c r="GJ23" s="125"/>
      <c r="GK23" s="125"/>
      <c r="GL23" s="125"/>
      <c r="GM23" s="125"/>
      <c r="GN23" s="125"/>
      <c r="GO23" s="125"/>
      <c r="GP23" s="125"/>
      <c r="GQ23" s="125"/>
      <c r="GR23" s="125"/>
      <c r="GS23" s="125"/>
      <c r="GT23" s="125"/>
      <c r="GU23" s="125"/>
      <c r="GV23" s="125"/>
      <c r="GW23" s="125"/>
      <c r="GX23" s="125"/>
      <c r="GY23" s="125"/>
      <c r="GZ23" s="125"/>
      <c r="HA23" s="125"/>
      <c r="HB23" s="125"/>
      <c r="HC23" s="125"/>
      <c r="HD23" s="125"/>
      <c r="HE23" s="125"/>
      <c r="HF23" s="125"/>
      <c r="HG23" s="125"/>
      <c r="HH23" s="125"/>
      <c r="HI23" s="125"/>
      <c r="HJ23" s="125"/>
      <c r="HK23" s="125"/>
      <c r="HL23" s="125"/>
      <c r="HM23" s="125"/>
      <c r="HN23" s="125"/>
      <c r="HO23" s="125"/>
      <c r="HP23" s="125"/>
      <c r="HQ23" s="125"/>
      <c r="HR23" s="125"/>
      <c r="HS23" s="125"/>
      <c r="HT23" s="125"/>
      <c r="HU23" s="125"/>
      <c r="HV23" s="125"/>
      <c r="HW23" s="125"/>
      <c r="HX23" s="125"/>
      <c r="HY23" s="125"/>
      <c r="HZ23" s="125"/>
      <c r="IA23" s="125"/>
      <c r="IB23" s="125"/>
      <c r="IC23" s="125"/>
      <c r="ID23" s="125"/>
      <c r="IE23" s="125"/>
      <c r="IF23" s="125"/>
      <c r="IG23" s="125"/>
      <c r="IH23" s="125"/>
      <c r="II23" s="125"/>
      <c r="IJ23" s="125"/>
      <c r="IK23" s="125"/>
      <c r="IL23" s="125"/>
      <c r="IM23" s="125"/>
      <c r="IN23" s="125"/>
      <c r="IO23" s="125"/>
      <c r="IP23" s="125"/>
      <c r="IQ23" s="125"/>
      <c r="IR23" s="125"/>
      <c r="IS23" s="125"/>
      <c r="IT23" s="125"/>
      <c r="IU23" s="125"/>
      <c r="IV23" s="125"/>
      <c r="IW23" s="125"/>
      <c r="IX23" s="125"/>
      <c r="IY23" s="125"/>
      <c r="IZ23" s="125"/>
      <c r="JA23" s="125"/>
      <c r="JB23" s="125"/>
      <c r="JC23" s="125"/>
      <c r="JD23" s="125"/>
      <c r="JE23" s="125"/>
      <c r="JF23" s="125"/>
      <c r="JG23" s="125"/>
      <c r="JH23" s="125"/>
      <c r="JI23" s="125"/>
      <c r="JJ23" s="125"/>
      <c r="JK23" s="125"/>
      <c r="JL23" s="125"/>
      <c r="JM23" s="125"/>
      <c r="JN23" s="125"/>
      <c r="JO23" s="125"/>
      <c r="JP23" s="125"/>
      <c r="JQ23" s="125"/>
      <c r="JR23" s="125"/>
      <c r="JS23" s="125"/>
      <c r="JT23" s="125"/>
      <c r="JU23" s="125"/>
      <c r="JV23" s="125"/>
      <c r="JW23" s="125"/>
      <c r="JX23" s="125"/>
      <c r="JY23" s="125"/>
      <c r="JZ23" s="125"/>
      <c r="KA23" s="125"/>
      <c r="KB23" s="125"/>
      <c r="KC23" s="125"/>
      <c r="KD23" s="125"/>
      <c r="KE23" s="125"/>
      <c r="KF23" s="125"/>
      <c r="KG23" s="125"/>
      <c r="KH23" s="125"/>
      <c r="KI23" s="125"/>
      <c r="KJ23" s="125"/>
      <c r="KK23" s="125"/>
      <c r="KL23" s="125"/>
      <c r="KM23" s="125"/>
      <c r="KN23" s="125"/>
      <c r="KO23" s="125"/>
      <c r="KP23" s="125"/>
      <c r="KQ23" s="125"/>
      <c r="KR23" s="125"/>
      <c r="KS23" s="125"/>
      <c r="KT23" s="125"/>
      <c r="KU23" s="125"/>
      <c r="KV23" s="125"/>
      <c r="KW23" s="125"/>
      <c r="KX23" s="125"/>
      <c r="KY23" s="125"/>
      <c r="KZ23" s="125"/>
      <c r="LA23" s="125"/>
      <c r="LB23" s="125"/>
      <c r="LC23" s="125"/>
      <c r="LD23" s="125"/>
      <c r="LE23" s="125"/>
      <c r="LF23" s="125"/>
      <c r="LG23" s="125"/>
      <c r="LH23" s="125"/>
      <c r="LI23" s="125"/>
      <c r="LJ23" s="125"/>
      <c r="LK23" s="125"/>
      <c r="LL23" s="125"/>
      <c r="LM23" s="125"/>
      <c r="LN23" s="125"/>
      <c r="LO23" s="125"/>
      <c r="LP23" s="125"/>
      <c r="LQ23" s="125"/>
      <c r="LR23" s="125"/>
      <c r="LS23" s="125"/>
      <c r="LT23" s="125"/>
      <c r="LU23" s="125"/>
      <c r="LV23" s="125"/>
      <c r="LW23" s="125"/>
      <c r="LX23" s="125"/>
      <c r="LY23" s="125"/>
      <c r="LZ23" s="125"/>
      <c r="MA23" s="125"/>
      <c r="MB23" s="125"/>
      <c r="MC23" s="125"/>
      <c r="MD23" s="125"/>
      <c r="ME23" s="125"/>
      <c r="MF23" s="125"/>
      <c r="MG23" s="125"/>
      <c r="MH23" s="125"/>
      <c r="MI23" s="125"/>
      <c r="MJ23" s="125"/>
      <c r="MK23" s="125"/>
      <c r="ML23" s="125"/>
      <c r="MM23" s="125"/>
      <c r="MN23" s="125"/>
      <c r="MO23" s="125"/>
      <c r="MP23" s="125"/>
      <c r="MQ23" s="125"/>
      <c r="MR23" s="125"/>
      <c r="MS23" s="125"/>
      <c r="MT23" s="125"/>
      <c r="MU23" s="125"/>
      <c r="MV23" s="125"/>
      <c r="MW23" s="125"/>
      <c r="MX23" s="125"/>
      <c r="MY23" s="125"/>
      <c r="MZ23" s="125"/>
      <c r="NA23" s="125"/>
      <c r="NB23" s="125"/>
      <c r="NC23" s="125"/>
      <c r="ND23" s="125"/>
      <c r="NE23" s="125"/>
      <c r="NF23" s="125"/>
      <c r="NG23" s="125"/>
      <c r="NH23" s="125"/>
      <c r="NI23" s="125"/>
      <c r="NJ23" s="125"/>
      <c r="NK23" s="125"/>
      <c r="NL23" s="125"/>
      <c r="NM23" s="125"/>
      <c r="NN23" s="125"/>
      <c r="NO23" s="125"/>
      <c r="NP23" s="125"/>
      <c r="NQ23" s="125"/>
      <c r="NR23" s="125"/>
      <c r="NS23" s="125"/>
      <c r="NT23" s="125"/>
      <c r="NU23" s="125"/>
      <c r="NV23" s="125"/>
      <c r="NW23" s="125"/>
      <c r="NX23" s="125"/>
      <c r="NY23" s="125"/>
      <c r="NZ23" s="125"/>
      <c r="OA23" s="125"/>
      <c r="OB23" s="125"/>
      <c r="OC23" s="125"/>
      <c r="OD23" s="125"/>
      <c r="OE23" s="125"/>
      <c r="OF23" s="125"/>
      <c r="OG23" s="125"/>
      <c r="OH23" s="125"/>
      <c r="OI23" s="125"/>
      <c r="OJ23" s="125"/>
      <c r="OK23" s="125"/>
      <c r="OL23" s="125"/>
      <c r="OM23" s="125"/>
      <c r="ON23" s="125"/>
      <c r="OO23" s="125"/>
      <c r="OP23" s="125"/>
      <c r="OQ23" s="125"/>
      <c r="OR23" s="125"/>
      <c r="OS23" s="125"/>
      <c r="OT23" s="125"/>
      <c r="OU23" s="125"/>
      <c r="OV23" s="125"/>
      <c r="OW23" s="125"/>
      <c r="OX23" s="125"/>
      <c r="OY23" s="125"/>
      <c r="OZ23" s="125"/>
      <c r="PA23" s="125"/>
      <c r="PB23" s="125"/>
      <c r="PC23" s="125"/>
      <c r="PD23" s="125"/>
      <c r="PE23" s="125"/>
      <c r="PF23" s="125"/>
      <c r="PG23" s="125"/>
      <c r="PH23" s="125"/>
      <c r="PI23" s="125"/>
      <c r="PJ23" s="125"/>
      <c r="PK23" s="125"/>
      <c r="PL23" s="125"/>
      <c r="PM23" s="125"/>
      <c r="PN23" s="125"/>
      <c r="PO23" s="125"/>
      <c r="PP23" s="125"/>
      <c r="PQ23" s="125"/>
      <c r="PR23" s="125"/>
      <c r="PS23" s="125"/>
      <c r="PT23" s="125"/>
      <c r="PU23" s="125"/>
      <c r="PV23" s="125"/>
      <c r="PW23" s="125"/>
      <c r="PX23" s="125"/>
      <c r="PY23" s="125"/>
      <c r="PZ23" s="125"/>
      <c r="QA23" s="125"/>
      <c r="QB23" s="125"/>
      <c r="QC23" s="125"/>
      <c r="QD23" s="125"/>
      <c r="QE23" s="125"/>
      <c r="QF23" s="125"/>
      <c r="QG23" s="125"/>
      <c r="QH23" s="125"/>
      <c r="QI23" s="125"/>
      <c r="QJ23" s="125"/>
      <c r="QK23" s="125"/>
      <c r="QL23" s="125"/>
      <c r="QM23" s="125"/>
      <c r="QN23" s="125"/>
      <c r="QO23" s="125"/>
      <c r="QP23" s="125"/>
      <c r="QQ23" s="125"/>
      <c r="QR23" s="125"/>
      <c r="QS23" s="125"/>
      <c r="QT23" s="125"/>
      <c r="QU23" s="125"/>
      <c r="QV23" s="125"/>
      <c r="QW23" s="125"/>
      <c r="QX23" s="125"/>
      <c r="QY23" s="125"/>
      <c r="QZ23" s="125"/>
      <c r="RA23" s="125"/>
      <c r="RB23" s="125"/>
      <c r="RC23" s="125"/>
      <c r="RD23" s="125"/>
      <c r="RE23" s="125"/>
      <c r="RF23" s="125"/>
      <c r="RG23" s="125"/>
      <c r="RH23" s="125"/>
      <c r="RI23" s="125"/>
      <c r="RJ23" s="125"/>
      <c r="RK23" s="125"/>
      <c r="RL23" s="125"/>
      <c r="RM23" s="125"/>
      <c r="RN23" s="125"/>
      <c r="RO23" s="125"/>
      <c r="RP23" s="125"/>
      <c r="RQ23" s="125"/>
      <c r="RR23" s="125"/>
      <c r="RS23" s="125"/>
      <c r="RT23" s="125"/>
      <c r="RU23" s="125"/>
      <c r="RV23" s="125"/>
      <c r="RW23" s="125"/>
      <c r="RX23" s="125"/>
      <c r="RY23" s="125"/>
      <c r="RZ23" s="125"/>
      <c r="SA23" s="125"/>
      <c r="SB23" s="125"/>
      <c r="SC23" s="125"/>
      <c r="SD23" s="125"/>
      <c r="SE23" s="125"/>
      <c r="SF23" s="125"/>
      <c r="SG23" s="125"/>
      <c r="SH23" s="125"/>
      <c r="SI23" s="125"/>
      <c r="SJ23" s="125"/>
      <c r="SK23" s="125"/>
      <c r="SL23" s="125"/>
      <c r="SM23" s="125"/>
      <c r="SN23" s="125"/>
      <c r="SO23" s="125"/>
      <c r="SP23" s="125"/>
      <c r="SQ23" s="125"/>
      <c r="SR23" s="125"/>
      <c r="SS23" s="125"/>
      <c r="ST23" s="125"/>
      <c r="SU23" s="125"/>
      <c r="SV23" s="125"/>
      <c r="SW23" s="125"/>
      <c r="SX23" s="125"/>
      <c r="SY23" s="125"/>
      <c r="SZ23" s="125"/>
      <c r="TA23" s="125"/>
      <c r="TB23" s="125"/>
      <c r="TC23" s="125"/>
      <c r="TD23" s="125"/>
      <c r="TE23" s="125"/>
      <c r="TF23" s="125"/>
      <c r="TG23" s="125"/>
      <c r="TH23" s="125"/>
      <c r="TI23" s="125"/>
      <c r="TJ23" s="125"/>
      <c r="TK23" s="125"/>
      <c r="TL23" s="125"/>
      <c r="TM23" s="125"/>
      <c r="TN23" s="125"/>
      <c r="TO23" s="125"/>
      <c r="TP23" s="125"/>
      <c r="TQ23" s="125"/>
      <c r="TR23" s="125"/>
      <c r="TS23" s="125"/>
      <c r="TT23" s="125"/>
      <c r="TU23" s="125"/>
      <c r="TV23" s="125"/>
      <c r="TW23" s="125"/>
      <c r="TX23" s="125"/>
      <c r="TY23" s="125"/>
      <c r="TZ23" s="125"/>
      <c r="UA23" s="125"/>
      <c r="UB23" s="125"/>
      <c r="UC23" s="125"/>
      <c r="UD23" s="125"/>
      <c r="UE23" s="125"/>
      <c r="UF23" s="125"/>
      <c r="UG23" s="125"/>
      <c r="UH23" s="125"/>
      <c r="UI23" s="125"/>
      <c r="UJ23" s="125"/>
      <c r="UK23" s="125"/>
      <c r="UL23" s="125"/>
      <c r="UM23" s="125"/>
      <c r="UN23" s="125"/>
      <c r="UO23" s="125"/>
      <c r="UP23" s="125"/>
      <c r="UQ23" s="125"/>
      <c r="UR23" s="125"/>
      <c r="US23" s="125"/>
      <c r="UT23" s="125"/>
      <c r="UU23" s="125"/>
      <c r="UV23" s="125"/>
      <c r="UW23" s="125"/>
      <c r="UX23" s="125"/>
      <c r="UY23" s="125"/>
      <c r="UZ23" s="125"/>
      <c r="VA23" s="125"/>
      <c r="VB23" s="125"/>
      <c r="VC23" s="125"/>
      <c r="VD23" s="125"/>
      <c r="VE23" s="125"/>
      <c r="VF23" s="125"/>
      <c r="VG23" s="125"/>
      <c r="VH23" s="125"/>
      <c r="VI23" s="125"/>
      <c r="VJ23" s="125"/>
      <c r="VK23" s="125"/>
      <c r="VL23" s="125"/>
      <c r="VM23" s="125"/>
      <c r="VN23" s="125"/>
      <c r="VO23" s="125"/>
      <c r="VP23" s="125"/>
      <c r="VQ23" s="125"/>
      <c r="VR23" s="125"/>
      <c r="VS23" s="125"/>
      <c r="VT23" s="125"/>
      <c r="VU23" s="125"/>
      <c r="VV23" s="125"/>
      <c r="VW23" s="125"/>
      <c r="VX23" s="125"/>
      <c r="VY23" s="125"/>
      <c r="VZ23" s="125"/>
      <c r="WA23" s="125"/>
      <c r="WB23" s="125"/>
      <c r="WC23" s="125"/>
      <c r="WD23" s="125"/>
      <c r="WE23" s="125"/>
      <c r="WF23" s="125"/>
      <c r="WG23" s="125"/>
      <c r="WH23" s="125"/>
      <c r="WI23" s="125"/>
      <c r="WJ23" s="125"/>
      <c r="WK23" s="125"/>
      <c r="WL23" s="125"/>
      <c r="WM23" s="125"/>
      <c r="WN23" s="125"/>
      <c r="WO23" s="125"/>
      <c r="WP23" s="125"/>
      <c r="WQ23" s="125"/>
      <c r="WR23" s="125"/>
      <c r="WS23" s="125"/>
      <c r="WT23" s="125"/>
      <c r="WU23" s="125"/>
      <c r="WV23" s="125"/>
      <c r="WW23" s="125"/>
      <c r="WX23" s="125"/>
      <c r="WY23" s="125"/>
      <c r="WZ23" s="125"/>
      <c r="XA23" s="125"/>
      <c r="XB23" s="125"/>
      <c r="XC23" s="125"/>
      <c r="XD23" s="125"/>
      <c r="XE23" s="125"/>
      <c r="XF23" s="125"/>
      <c r="XG23" s="125"/>
      <c r="XH23" s="125"/>
      <c r="XI23" s="125"/>
      <c r="XJ23" s="125"/>
      <c r="XK23" s="125"/>
      <c r="XL23" s="125"/>
      <c r="XM23" s="125"/>
      <c r="XN23" s="125"/>
      <c r="XO23" s="125"/>
      <c r="XP23" s="125"/>
      <c r="XQ23" s="125"/>
      <c r="XR23" s="125"/>
      <c r="XS23" s="125"/>
      <c r="XT23" s="125"/>
      <c r="XU23" s="125"/>
      <c r="XV23" s="125"/>
      <c r="XW23" s="125"/>
      <c r="XX23" s="125"/>
      <c r="XY23" s="125"/>
      <c r="XZ23" s="125"/>
      <c r="YA23" s="125"/>
      <c r="YB23" s="125"/>
      <c r="YC23" s="125"/>
      <c r="YD23" s="125"/>
      <c r="YE23" s="125"/>
      <c r="YF23" s="125"/>
      <c r="YG23" s="125"/>
      <c r="YH23" s="125"/>
      <c r="YI23" s="125"/>
      <c r="YJ23" s="125"/>
      <c r="YK23" s="125"/>
      <c r="YL23" s="125"/>
      <c r="YM23" s="125"/>
      <c r="YN23" s="125"/>
      <c r="YO23" s="125"/>
      <c r="YP23" s="125"/>
      <c r="YQ23" s="125"/>
      <c r="YR23" s="125"/>
      <c r="YS23" s="125"/>
      <c r="YT23" s="125"/>
      <c r="YU23" s="125"/>
      <c r="YV23" s="125"/>
      <c r="YW23" s="125"/>
      <c r="YX23" s="125"/>
      <c r="YY23" s="125"/>
      <c r="YZ23" s="125"/>
      <c r="ZA23" s="125"/>
      <c r="ZB23" s="125"/>
      <c r="ZC23" s="125"/>
      <c r="ZD23" s="125"/>
      <c r="ZE23" s="125"/>
      <c r="ZF23" s="125"/>
      <c r="ZG23" s="125"/>
      <c r="ZH23" s="125"/>
      <c r="ZI23" s="125"/>
      <c r="ZJ23" s="125"/>
      <c r="ZK23" s="125"/>
      <c r="ZL23" s="125"/>
      <c r="ZM23" s="125"/>
      <c r="ZN23" s="125"/>
      <c r="ZO23" s="125"/>
      <c r="ZP23" s="125"/>
      <c r="ZQ23" s="125"/>
      <c r="ZR23" s="125"/>
      <c r="ZS23" s="125"/>
      <c r="ZT23" s="125"/>
      <c r="ZU23" s="125"/>
      <c r="ZV23" s="125"/>
      <c r="ZW23" s="125"/>
      <c r="ZX23" s="125"/>
      <c r="ZY23" s="125"/>
      <c r="ZZ23" s="125"/>
      <c r="AAA23" s="125"/>
      <c r="AAB23" s="125"/>
      <c r="AAC23" s="125"/>
      <c r="AAD23" s="125"/>
      <c r="AAE23" s="125"/>
      <c r="AAF23" s="125"/>
      <c r="AAG23" s="125"/>
      <c r="AAH23" s="125"/>
      <c r="AAI23" s="125"/>
      <c r="AAJ23" s="125"/>
      <c r="AAK23" s="125"/>
      <c r="AAL23" s="125"/>
      <c r="AAM23" s="125"/>
      <c r="AAN23" s="125"/>
      <c r="AAO23" s="125"/>
      <c r="AAP23" s="125"/>
      <c r="AAQ23" s="125"/>
      <c r="AAR23" s="125"/>
      <c r="AAS23" s="125"/>
      <c r="AAT23" s="125"/>
      <c r="AAU23" s="125"/>
      <c r="AAV23" s="125"/>
      <c r="AAW23" s="125"/>
      <c r="AAX23" s="125"/>
      <c r="AAY23" s="125"/>
      <c r="AAZ23" s="125"/>
      <c r="ABA23" s="125"/>
      <c r="ABB23" s="125"/>
      <c r="ABC23" s="125"/>
      <c r="ABD23" s="125"/>
      <c r="ABE23" s="125"/>
      <c r="ABF23" s="125"/>
      <c r="ABG23" s="125"/>
      <c r="ABH23" s="125"/>
      <c r="ABI23" s="125"/>
      <c r="ABJ23" s="125"/>
      <c r="ABK23" s="125"/>
      <c r="ABL23" s="125"/>
      <c r="ABM23" s="125"/>
      <c r="ABN23" s="125"/>
      <c r="ABO23" s="125"/>
      <c r="ABP23" s="125"/>
      <c r="ABQ23" s="125"/>
      <c r="ABR23" s="125"/>
      <c r="ABS23" s="125"/>
      <c r="ABT23" s="125"/>
      <c r="ABU23" s="125"/>
      <c r="ABV23" s="125"/>
      <c r="ABW23" s="125"/>
      <c r="ABX23" s="125"/>
      <c r="ABY23" s="125"/>
      <c r="ABZ23" s="125"/>
      <c r="ACA23" s="125"/>
      <c r="ACB23" s="125"/>
      <c r="ACC23" s="125"/>
      <c r="ACD23" s="125"/>
      <c r="ACE23" s="125"/>
      <c r="ACF23" s="125"/>
      <c r="ACG23" s="125"/>
      <c r="ACH23" s="125"/>
      <c r="ACI23" s="125"/>
      <c r="ACJ23" s="125"/>
      <c r="ACK23" s="125"/>
      <c r="ACL23" s="125"/>
      <c r="ACM23" s="125"/>
      <c r="ACN23" s="125"/>
      <c r="ACO23" s="125"/>
      <c r="ACP23" s="125"/>
      <c r="ACQ23" s="125"/>
      <c r="ACR23" s="125"/>
      <c r="ACS23" s="125"/>
      <c r="ACT23" s="125"/>
      <c r="ACU23" s="125"/>
      <c r="ACV23" s="125"/>
      <c r="ACW23" s="125"/>
      <c r="ACX23" s="125"/>
      <c r="ACY23" s="125"/>
      <c r="ACZ23" s="125"/>
      <c r="ADA23" s="125"/>
      <c r="ADB23" s="125"/>
      <c r="ADC23" s="125"/>
      <c r="ADD23" s="125"/>
      <c r="ADE23" s="125"/>
      <c r="ADF23" s="125"/>
      <c r="ADG23" s="125"/>
      <c r="ADH23" s="125"/>
      <c r="ADI23" s="125"/>
      <c r="ADJ23" s="125"/>
      <c r="ADK23" s="125"/>
      <c r="ADL23" s="125"/>
      <c r="ADM23" s="125"/>
      <c r="ADN23" s="125"/>
      <c r="ADO23" s="125"/>
      <c r="ADP23" s="125"/>
      <c r="ADQ23" s="125"/>
      <c r="ADR23" s="125"/>
      <c r="ADS23" s="125"/>
      <c r="ADT23" s="125"/>
      <c r="ADU23" s="125"/>
      <c r="ADV23" s="125"/>
      <c r="ADW23" s="125"/>
      <c r="ADX23" s="125"/>
      <c r="ADY23" s="125"/>
      <c r="ADZ23" s="125"/>
      <c r="AEA23" s="125"/>
      <c r="AEB23" s="125"/>
      <c r="AEC23" s="125"/>
      <c r="AED23" s="125"/>
      <c r="AEE23" s="125"/>
      <c r="AEF23" s="125"/>
      <c r="AEG23" s="125"/>
      <c r="AEH23" s="125"/>
      <c r="AEI23" s="125"/>
      <c r="AEJ23" s="125"/>
      <c r="AEK23" s="125"/>
      <c r="AEL23" s="125"/>
      <c r="AEM23" s="125"/>
      <c r="AEN23" s="125"/>
      <c r="AEO23" s="125"/>
      <c r="AEP23" s="125"/>
      <c r="AEQ23" s="125"/>
      <c r="AER23" s="125"/>
      <c r="AES23" s="125"/>
      <c r="AET23" s="125"/>
      <c r="AEU23" s="125"/>
      <c r="AEV23" s="125"/>
      <c r="AEW23" s="125"/>
      <c r="AEX23" s="125"/>
      <c r="AEY23" s="125"/>
      <c r="AEZ23" s="125"/>
      <c r="AFA23" s="125"/>
      <c r="AFB23" s="125"/>
      <c r="AFC23" s="125"/>
      <c r="AFD23" s="125"/>
      <c r="AFE23" s="125"/>
      <c r="AFF23" s="125"/>
      <c r="AFG23" s="125"/>
      <c r="AFH23" s="125"/>
      <c r="AFI23" s="125"/>
      <c r="AFJ23" s="125"/>
      <c r="AFK23" s="125"/>
      <c r="AFL23" s="125"/>
      <c r="AFM23" s="125"/>
      <c r="AFN23" s="125"/>
      <c r="AFO23" s="125"/>
      <c r="AFP23" s="125"/>
      <c r="AFQ23" s="125"/>
      <c r="AFR23" s="125"/>
      <c r="AFS23" s="125"/>
      <c r="AFT23" s="125"/>
      <c r="AFU23" s="125"/>
      <c r="AFV23" s="125"/>
      <c r="AFW23" s="125"/>
      <c r="AFX23" s="125"/>
      <c r="AFY23" s="125"/>
      <c r="AFZ23" s="125"/>
      <c r="AGA23" s="125"/>
      <c r="AGB23" s="125"/>
      <c r="AGC23" s="125"/>
      <c r="AGD23" s="125"/>
      <c r="AGE23" s="125"/>
      <c r="AGF23" s="125"/>
      <c r="AGG23" s="125"/>
      <c r="AGH23" s="125"/>
      <c r="AGI23" s="125"/>
      <c r="AGJ23" s="125"/>
      <c r="AGK23" s="125"/>
      <c r="AGL23" s="125"/>
      <c r="AGM23" s="125"/>
      <c r="AGN23" s="125"/>
      <c r="AGO23" s="125"/>
      <c r="AGP23" s="125"/>
      <c r="AGQ23" s="125"/>
      <c r="AGR23" s="125"/>
      <c r="AGS23" s="125"/>
      <c r="AGT23" s="125"/>
      <c r="AGU23" s="125"/>
      <c r="AGV23" s="125"/>
      <c r="AGW23" s="125"/>
      <c r="AGX23" s="125"/>
      <c r="AGY23" s="125"/>
      <c r="AGZ23" s="125"/>
      <c r="AHA23" s="125"/>
      <c r="AHB23" s="125"/>
      <c r="AHC23" s="125"/>
      <c r="AHD23" s="125"/>
      <c r="AHE23" s="125"/>
      <c r="AHF23" s="125"/>
      <c r="AHG23" s="125"/>
      <c r="AHH23" s="125"/>
      <c r="AHI23" s="125"/>
      <c r="AHJ23" s="125"/>
      <c r="AHK23" s="125"/>
      <c r="AHL23" s="125"/>
      <c r="AHM23" s="125"/>
      <c r="AHN23" s="125"/>
      <c r="AHO23" s="125"/>
      <c r="AHP23" s="125"/>
      <c r="AHQ23" s="125"/>
      <c r="AHR23" s="125"/>
      <c r="AHS23" s="125"/>
      <c r="AHT23" s="125"/>
      <c r="AHU23" s="125"/>
      <c r="AHV23" s="125"/>
      <c r="AHW23" s="125"/>
      <c r="AHX23" s="125"/>
      <c r="AHY23" s="125"/>
      <c r="AHZ23" s="125"/>
      <c r="AIA23" s="125"/>
      <c r="AIB23" s="125"/>
      <c r="AIC23" s="125"/>
      <c r="AID23" s="125"/>
      <c r="AIE23" s="125"/>
      <c r="AIF23" s="125"/>
      <c r="AIG23" s="125"/>
      <c r="AIH23" s="125"/>
      <c r="AII23" s="125"/>
      <c r="AIJ23" s="125"/>
      <c r="AIK23" s="125"/>
      <c r="AIL23" s="125"/>
      <c r="AIM23" s="125"/>
      <c r="AIN23" s="125"/>
      <c r="AIO23" s="125"/>
      <c r="AIP23" s="125"/>
      <c r="AIQ23" s="125"/>
      <c r="AIR23" s="125"/>
      <c r="AIS23" s="125"/>
      <c r="AIT23" s="125"/>
      <c r="AIU23" s="125"/>
      <c r="AIV23" s="125"/>
      <c r="AIW23" s="125"/>
      <c r="AIX23" s="125"/>
      <c r="AIY23" s="125"/>
      <c r="AIZ23" s="125"/>
      <c r="AJA23" s="125"/>
      <c r="AJB23" s="125"/>
      <c r="AJC23" s="125"/>
      <c r="AJD23" s="125"/>
      <c r="AJE23" s="125"/>
      <c r="AJF23" s="125"/>
      <c r="AJG23" s="125"/>
      <c r="AJH23" s="125"/>
      <c r="AJI23" s="125"/>
      <c r="AJJ23" s="125"/>
      <c r="AJK23" s="125"/>
      <c r="AJL23" s="125"/>
      <c r="AJM23" s="125"/>
      <c r="AJN23" s="125"/>
      <c r="AJO23" s="125"/>
      <c r="AJP23" s="125"/>
      <c r="AJQ23" s="125"/>
      <c r="AJR23" s="125"/>
      <c r="AJS23" s="125"/>
      <c r="AJT23" s="125"/>
      <c r="AJU23" s="125"/>
      <c r="AJV23" s="125"/>
      <c r="AJW23" s="125"/>
      <c r="AJX23" s="125"/>
      <c r="AJY23" s="125"/>
      <c r="AJZ23" s="125"/>
      <c r="AKA23" s="125"/>
      <c r="AKB23" s="125"/>
      <c r="AKC23" s="125"/>
      <c r="AKD23" s="125"/>
      <c r="AKE23" s="125"/>
      <c r="AKF23" s="125"/>
      <c r="AKG23" s="125"/>
      <c r="AKH23" s="125"/>
      <c r="AKI23" s="125"/>
      <c r="AKJ23" s="125"/>
      <c r="AKK23" s="125"/>
      <c r="AKL23" s="125"/>
      <c r="AKM23" s="125"/>
      <c r="AKN23" s="125"/>
      <c r="AKO23" s="125"/>
      <c r="AKP23" s="125"/>
      <c r="AKQ23" s="125"/>
      <c r="AKR23" s="125"/>
      <c r="AKS23" s="125"/>
      <c r="AKT23" s="125"/>
      <c r="AKU23" s="125"/>
      <c r="AKV23" s="125"/>
      <c r="AKW23" s="125"/>
      <c r="AKX23" s="125"/>
      <c r="AKY23" s="125"/>
      <c r="AKZ23" s="125"/>
      <c r="ALA23" s="125"/>
      <c r="ALB23" s="125"/>
      <c r="ALC23" s="125"/>
      <c r="ALD23" s="125"/>
      <c r="ALE23" s="125"/>
      <c r="ALF23" s="125"/>
      <c r="ALG23" s="125"/>
      <c r="ALH23" s="125"/>
      <c r="ALI23" s="125"/>
      <c r="ALJ23" s="125"/>
      <c r="ALK23" s="125"/>
      <c r="ALL23" s="125"/>
      <c r="ALM23" s="125"/>
      <c r="ALN23" s="125"/>
      <c r="ALO23" s="125"/>
      <c r="ALP23" s="125"/>
      <c r="ALQ23" s="125"/>
      <c r="ALR23" s="125"/>
      <c r="ALS23" s="125"/>
      <c r="ALT23" s="125"/>
      <c r="ALU23" s="125"/>
      <c r="ALV23" s="125"/>
      <c r="ALW23" s="125"/>
      <c r="ALX23" s="125"/>
      <c r="ALY23" s="125"/>
      <c r="ALZ23" s="125"/>
      <c r="AMA23" s="125"/>
      <c r="AMB23" s="125"/>
      <c r="AMC23" s="125"/>
      <c r="AMD23" s="125"/>
      <c r="AME23" s="125"/>
      <c r="AMF23" s="125"/>
      <c r="AMG23" s="125"/>
      <c r="AMH23" s="125"/>
      <c r="AMI23" s="125"/>
      <c r="AMJ23" s="125"/>
      <c r="AMK23" s="125"/>
      <c r="AML23" s="125"/>
      <c r="AMM23" s="125"/>
      <c r="AMN23" s="125"/>
      <c r="AMO23" s="125"/>
      <c r="AMP23" s="125"/>
      <c r="AMQ23" s="125"/>
      <c r="AMR23" s="125"/>
      <c r="AMS23" s="125"/>
      <c r="AMT23" s="125"/>
      <c r="AMU23" s="125"/>
      <c r="AMV23" s="125"/>
      <c r="AMW23" s="125"/>
      <c r="AMX23" s="125"/>
      <c r="AMY23" s="125"/>
      <c r="AMZ23" s="125"/>
      <c r="ANA23" s="125"/>
      <c r="ANB23" s="125"/>
      <c r="ANC23" s="125"/>
      <c r="AND23" s="125"/>
      <c r="ANE23" s="125"/>
      <c r="ANF23" s="125"/>
      <c r="ANG23" s="125"/>
      <c r="ANH23" s="125"/>
      <c r="ANI23" s="125"/>
      <c r="ANJ23" s="125"/>
      <c r="ANK23" s="125"/>
      <c r="ANL23" s="125"/>
      <c r="ANM23" s="125"/>
      <c r="ANN23" s="125"/>
      <c r="ANO23" s="125"/>
      <c r="ANP23" s="125"/>
      <c r="ANQ23" s="125"/>
      <c r="ANR23" s="125"/>
      <c r="ANS23" s="125"/>
      <c r="ANT23" s="125"/>
      <c r="ANU23" s="125"/>
      <c r="ANV23" s="125"/>
      <c r="ANW23" s="125"/>
      <c r="ANX23" s="125"/>
      <c r="ANY23" s="125"/>
      <c r="ANZ23" s="125"/>
      <c r="AOA23" s="125"/>
      <c r="AOB23" s="125"/>
      <c r="AOC23" s="125"/>
      <c r="AOD23" s="125"/>
      <c r="AOE23" s="125"/>
      <c r="AOF23" s="125"/>
      <c r="AOG23" s="125"/>
      <c r="AOH23" s="125"/>
      <c r="AOI23" s="125"/>
      <c r="AOJ23" s="125"/>
      <c r="AOK23" s="125"/>
      <c r="AOL23" s="125"/>
      <c r="AOM23" s="125"/>
      <c r="AON23" s="125"/>
      <c r="AOO23" s="125"/>
      <c r="AOP23" s="125"/>
      <c r="AOQ23" s="125"/>
      <c r="AOR23" s="125"/>
      <c r="AOS23" s="125"/>
      <c r="AOT23" s="125"/>
      <c r="AOU23" s="125"/>
      <c r="AOV23" s="125"/>
      <c r="AOW23" s="125"/>
      <c r="AOX23" s="125"/>
      <c r="AOY23" s="125"/>
      <c r="AOZ23" s="125"/>
      <c r="APA23" s="125"/>
      <c r="APB23" s="125"/>
      <c r="APC23" s="125"/>
      <c r="APD23" s="125"/>
      <c r="APE23" s="125"/>
      <c r="APF23" s="125"/>
      <c r="APG23" s="125"/>
      <c r="APH23" s="125"/>
      <c r="API23" s="125"/>
      <c r="APJ23" s="125"/>
      <c r="APK23" s="125"/>
      <c r="APL23" s="125"/>
      <c r="APM23" s="125"/>
      <c r="APN23" s="125"/>
      <c r="APO23" s="125"/>
      <c r="APP23" s="125"/>
      <c r="APQ23" s="125"/>
      <c r="APR23" s="125"/>
      <c r="APS23" s="125"/>
      <c r="APT23" s="125"/>
      <c r="APU23" s="125"/>
      <c r="APV23" s="125"/>
      <c r="APW23" s="125"/>
      <c r="APX23" s="125"/>
      <c r="APY23" s="125"/>
      <c r="APZ23" s="125"/>
      <c r="AQA23" s="125"/>
      <c r="AQB23" s="125"/>
      <c r="AQC23" s="125"/>
      <c r="AQD23" s="125"/>
      <c r="AQE23" s="125"/>
      <c r="AQF23" s="125"/>
      <c r="AQG23" s="125"/>
      <c r="AQH23" s="125"/>
      <c r="AQI23" s="125"/>
      <c r="AQJ23" s="125"/>
      <c r="AQK23" s="125"/>
      <c r="AQL23" s="125"/>
      <c r="AQM23" s="125"/>
      <c r="AQN23" s="125"/>
      <c r="AQO23" s="125"/>
      <c r="AQP23" s="125"/>
      <c r="AQQ23" s="125"/>
      <c r="AQR23" s="125"/>
      <c r="AQS23" s="125"/>
      <c r="AQT23" s="125"/>
      <c r="AQU23" s="125"/>
      <c r="AQV23" s="125"/>
      <c r="AQW23" s="125"/>
      <c r="AQX23" s="125"/>
      <c r="AQY23" s="125"/>
      <c r="AQZ23" s="125"/>
      <c r="ARA23" s="125"/>
      <c r="ARB23" s="125"/>
      <c r="ARC23" s="125"/>
      <c r="ARD23" s="125"/>
      <c r="ARE23" s="125"/>
      <c r="ARF23" s="125"/>
      <c r="ARG23" s="125"/>
      <c r="ARH23" s="125"/>
      <c r="ARI23" s="125"/>
      <c r="ARJ23" s="125"/>
      <c r="ARK23" s="125"/>
      <c r="ARL23" s="125"/>
      <c r="ARM23" s="125"/>
      <c r="ARN23" s="125"/>
      <c r="ARO23" s="125"/>
      <c r="ARP23" s="125"/>
      <c r="ARQ23" s="125"/>
      <c r="ARR23" s="125"/>
      <c r="ARS23" s="125"/>
      <c r="ART23" s="125"/>
      <c r="ARU23" s="125"/>
      <c r="ARV23" s="125"/>
      <c r="ARW23" s="125"/>
      <c r="ARX23" s="125"/>
      <c r="ARY23" s="125"/>
      <c r="ARZ23" s="125"/>
      <c r="ASA23" s="125"/>
      <c r="ASB23" s="125"/>
      <c r="ASC23" s="125"/>
      <c r="ASD23" s="125"/>
      <c r="ASE23" s="125"/>
      <c r="ASF23" s="125"/>
      <c r="ASG23" s="125"/>
      <c r="ASH23" s="125"/>
      <c r="ASI23" s="125"/>
      <c r="ASJ23" s="125"/>
      <c r="ASK23" s="125"/>
      <c r="ASL23" s="125"/>
      <c r="ASM23" s="125"/>
      <c r="ASN23" s="125"/>
      <c r="ASO23" s="125"/>
      <c r="ASP23" s="125"/>
      <c r="ASQ23" s="125"/>
      <c r="ASR23" s="125"/>
      <c r="ASS23" s="125"/>
      <c r="AST23" s="125"/>
      <c r="ASU23" s="125"/>
      <c r="ASV23" s="125"/>
      <c r="ASW23" s="125"/>
      <c r="ASX23" s="125"/>
      <c r="ASY23" s="125"/>
      <c r="ASZ23" s="125"/>
      <c r="ATA23" s="125"/>
      <c r="ATB23" s="125"/>
      <c r="ATC23" s="125"/>
      <c r="ATD23" s="125"/>
      <c r="ATE23" s="125"/>
      <c r="ATF23" s="125"/>
      <c r="ATG23" s="125"/>
      <c r="ATH23" s="125"/>
      <c r="ATI23" s="125"/>
      <c r="ATJ23" s="125"/>
      <c r="ATK23" s="125"/>
      <c r="ATL23" s="125"/>
      <c r="ATM23" s="125"/>
      <c r="ATN23" s="125"/>
      <c r="ATO23" s="125"/>
      <c r="ATP23" s="125"/>
      <c r="ATQ23" s="125"/>
      <c r="ATR23" s="125"/>
      <c r="ATS23" s="125"/>
      <c r="ATT23" s="125"/>
      <c r="ATU23" s="125"/>
      <c r="ATV23" s="125"/>
      <c r="ATW23" s="125"/>
      <c r="ATX23" s="125"/>
      <c r="ATY23" s="125"/>
      <c r="ATZ23" s="125"/>
      <c r="AUA23" s="125"/>
      <c r="AUB23" s="125"/>
      <c r="AUC23" s="125"/>
      <c r="AUD23" s="125"/>
      <c r="AUE23" s="125"/>
      <c r="AUF23" s="125"/>
      <c r="AUG23" s="125"/>
      <c r="AUH23" s="125"/>
      <c r="AUI23" s="125"/>
      <c r="AUJ23" s="125"/>
      <c r="AUK23" s="125"/>
      <c r="AUL23" s="125"/>
      <c r="AUM23" s="125"/>
      <c r="AUN23" s="125"/>
      <c r="AUO23" s="125"/>
      <c r="AUP23" s="125"/>
      <c r="AUQ23" s="125"/>
      <c r="AUR23" s="125"/>
      <c r="AUS23" s="125"/>
      <c r="AUT23" s="125"/>
      <c r="AUU23" s="125"/>
      <c r="AUV23" s="125"/>
      <c r="AUW23" s="125"/>
      <c r="AUX23" s="125"/>
      <c r="AUY23" s="125"/>
      <c r="AUZ23" s="125"/>
      <c r="AVA23" s="125"/>
      <c r="AVB23" s="125"/>
      <c r="AVC23" s="125"/>
      <c r="AVD23" s="125"/>
      <c r="AVE23" s="125"/>
      <c r="AVF23" s="125"/>
      <c r="AVG23" s="125"/>
      <c r="AVH23" s="125"/>
      <c r="AVI23" s="125"/>
      <c r="AVJ23" s="125"/>
      <c r="AVK23" s="125"/>
      <c r="AVL23" s="125"/>
      <c r="AVM23" s="125"/>
      <c r="AVN23" s="125"/>
      <c r="AVO23" s="125"/>
      <c r="AVP23" s="125"/>
      <c r="AVQ23" s="125"/>
      <c r="AVR23" s="125"/>
      <c r="AVS23" s="125"/>
      <c r="AVT23" s="125"/>
      <c r="AVU23" s="125"/>
      <c r="AVV23" s="125"/>
      <c r="AVW23" s="125"/>
      <c r="AVX23" s="125"/>
      <c r="AVY23" s="125"/>
      <c r="AVZ23" s="125"/>
      <c r="AWA23" s="125"/>
      <c r="AWB23" s="125"/>
      <c r="AWC23" s="125"/>
      <c r="AWD23" s="125"/>
      <c r="AWE23" s="125"/>
      <c r="AWF23" s="125"/>
      <c r="AWG23" s="125"/>
      <c r="AWH23" s="125"/>
      <c r="AWI23" s="125"/>
      <c r="AWJ23" s="125"/>
      <c r="AWK23" s="125"/>
      <c r="AWL23" s="125"/>
      <c r="AWM23" s="125"/>
      <c r="AWN23" s="125"/>
      <c r="AWO23" s="125"/>
      <c r="AWP23" s="125"/>
      <c r="AWQ23" s="125"/>
      <c r="AWR23" s="125"/>
      <c r="AWS23" s="125"/>
      <c r="AWT23" s="125"/>
      <c r="AWU23" s="125"/>
      <c r="AWV23" s="125"/>
      <c r="AWW23" s="125"/>
      <c r="AWX23" s="125"/>
      <c r="AWY23" s="125"/>
      <c r="AWZ23" s="125"/>
      <c r="AXA23" s="125"/>
      <c r="AXB23" s="125"/>
      <c r="AXC23" s="125"/>
      <c r="AXD23" s="125"/>
      <c r="AXE23" s="125"/>
      <c r="AXF23" s="125"/>
      <c r="AXG23" s="125"/>
      <c r="AXH23" s="125"/>
      <c r="AXI23" s="125"/>
      <c r="AXJ23" s="125"/>
      <c r="AXK23" s="125"/>
      <c r="AXL23" s="125"/>
      <c r="AXM23" s="125"/>
      <c r="AXN23" s="125"/>
      <c r="AXO23" s="125"/>
      <c r="AXP23" s="125"/>
      <c r="AXQ23" s="125"/>
      <c r="AXR23" s="125"/>
      <c r="AXS23" s="125"/>
      <c r="AXT23" s="125"/>
      <c r="AXU23" s="125"/>
      <c r="AXV23" s="125"/>
      <c r="AXW23" s="125"/>
      <c r="AXX23" s="125"/>
      <c r="AXY23" s="125"/>
      <c r="AXZ23" s="125"/>
      <c r="AYA23" s="125"/>
      <c r="AYB23" s="125"/>
      <c r="AYC23" s="125"/>
      <c r="AYD23" s="125"/>
      <c r="AYE23" s="125"/>
      <c r="AYF23" s="125"/>
      <c r="AYG23" s="125"/>
      <c r="AYH23" s="125"/>
      <c r="AYI23" s="125"/>
      <c r="AYJ23" s="125"/>
      <c r="AYK23" s="125"/>
      <c r="AYL23" s="125"/>
      <c r="AYM23" s="125"/>
      <c r="AYN23" s="125"/>
      <c r="AYO23" s="125"/>
      <c r="AYP23" s="125"/>
      <c r="AYQ23" s="125"/>
      <c r="AYR23" s="125"/>
      <c r="AYS23" s="125"/>
      <c r="AYT23" s="125"/>
      <c r="AYU23" s="125"/>
      <c r="AYV23" s="125"/>
      <c r="AYW23" s="125"/>
      <c r="AYX23" s="125"/>
      <c r="AYY23" s="125"/>
      <c r="AYZ23" s="125"/>
      <c r="AZA23" s="125"/>
      <c r="AZB23" s="125"/>
      <c r="AZC23" s="125"/>
      <c r="AZD23" s="125"/>
      <c r="AZE23" s="125"/>
      <c r="AZF23" s="125"/>
      <c r="AZG23" s="125"/>
      <c r="AZH23" s="125"/>
      <c r="AZI23" s="125"/>
      <c r="AZJ23" s="125"/>
      <c r="AZK23" s="125"/>
      <c r="AZL23" s="125"/>
      <c r="AZM23" s="125"/>
      <c r="AZN23" s="125"/>
      <c r="AZO23" s="125"/>
      <c r="AZP23" s="125"/>
      <c r="AZQ23" s="125"/>
      <c r="AZR23" s="125"/>
      <c r="AZS23" s="125"/>
      <c r="AZT23" s="125"/>
      <c r="AZU23" s="125"/>
      <c r="AZV23" s="125"/>
      <c r="AZW23" s="125"/>
      <c r="AZX23" s="125"/>
      <c r="AZY23" s="125"/>
      <c r="AZZ23" s="125"/>
      <c r="BAA23" s="125"/>
      <c r="BAB23" s="125"/>
      <c r="BAC23" s="125"/>
      <c r="BAD23" s="125"/>
      <c r="BAE23" s="125"/>
      <c r="BAF23" s="125"/>
      <c r="BAG23" s="125"/>
      <c r="BAH23" s="125"/>
      <c r="BAI23" s="125"/>
      <c r="BAJ23" s="125"/>
      <c r="BAK23" s="125"/>
      <c r="BAL23" s="125"/>
      <c r="BAM23" s="125"/>
      <c r="BAN23" s="125"/>
      <c r="BAO23" s="125"/>
      <c r="BAP23" s="125"/>
      <c r="BAQ23" s="125"/>
      <c r="BAR23" s="125"/>
      <c r="BAS23" s="125"/>
      <c r="BAT23" s="125"/>
      <c r="BAU23" s="125"/>
      <c r="BAV23" s="125"/>
      <c r="BAW23" s="125"/>
      <c r="BAX23" s="125"/>
      <c r="BAY23" s="125"/>
      <c r="BAZ23" s="125"/>
      <c r="BBA23" s="125"/>
      <c r="BBB23" s="125"/>
      <c r="BBC23" s="125"/>
      <c r="BBD23" s="125"/>
      <c r="BBE23" s="125"/>
      <c r="BBF23" s="125"/>
      <c r="BBG23" s="125"/>
      <c r="BBH23" s="125"/>
      <c r="BBI23" s="125"/>
      <c r="BBJ23" s="125"/>
      <c r="BBK23" s="125"/>
      <c r="BBL23" s="125"/>
      <c r="BBM23" s="125"/>
      <c r="BBN23" s="125"/>
      <c r="BBO23" s="125"/>
      <c r="BBP23" s="125"/>
      <c r="BBQ23" s="125"/>
      <c r="BBR23" s="125"/>
      <c r="BBS23" s="125"/>
      <c r="BBT23" s="125"/>
      <c r="BBU23" s="125"/>
      <c r="BBV23" s="125"/>
      <c r="BBW23" s="125"/>
      <c r="BBX23" s="125"/>
      <c r="BBY23" s="125"/>
      <c r="BBZ23" s="125"/>
      <c r="BCA23" s="125"/>
      <c r="BCB23" s="125"/>
      <c r="BCC23" s="125"/>
      <c r="BCD23" s="125"/>
      <c r="BCE23" s="125"/>
      <c r="BCF23" s="125"/>
      <c r="BCG23" s="125"/>
      <c r="BCH23" s="125"/>
      <c r="BCI23" s="125"/>
      <c r="BCJ23" s="125"/>
      <c r="BCK23" s="125"/>
      <c r="BCL23" s="125"/>
      <c r="BCM23" s="125"/>
      <c r="BCN23" s="125"/>
      <c r="BCO23" s="125"/>
      <c r="BCP23" s="125"/>
      <c r="BCQ23" s="125"/>
      <c r="BCR23" s="125"/>
      <c r="BCS23" s="125"/>
      <c r="BCT23" s="125"/>
      <c r="BCU23" s="125"/>
      <c r="BCV23" s="125"/>
      <c r="BCW23" s="125"/>
      <c r="BCX23" s="125"/>
      <c r="BCY23" s="125"/>
      <c r="BCZ23" s="125"/>
      <c r="BDA23" s="125"/>
      <c r="BDB23" s="125"/>
      <c r="BDC23" s="125"/>
      <c r="BDD23" s="125"/>
      <c r="BDE23" s="125"/>
      <c r="BDF23" s="125"/>
      <c r="BDG23" s="125"/>
      <c r="BDH23" s="125"/>
      <c r="BDI23" s="125"/>
      <c r="BDJ23" s="125"/>
      <c r="BDK23" s="125"/>
      <c r="BDL23" s="125"/>
      <c r="BDM23" s="125"/>
      <c r="BDN23" s="125"/>
      <c r="BDO23" s="125"/>
      <c r="BDP23" s="125"/>
      <c r="BDQ23" s="125"/>
      <c r="BDR23" s="125"/>
      <c r="BDS23" s="125"/>
      <c r="BDT23" s="125"/>
      <c r="BDU23" s="125"/>
      <c r="BDV23" s="125"/>
      <c r="BDW23" s="125"/>
      <c r="BDX23" s="125"/>
      <c r="BDY23" s="125"/>
      <c r="BDZ23" s="125"/>
      <c r="BEA23" s="125"/>
      <c r="BEB23" s="125"/>
      <c r="BEC23" s="125"/>
      <c r="BED23" s="125"/>
      <c r="BEE23" s="125"/>
      <c r="BEF23" s="125"/>
      <c r="BEG23" s="125"/>
      <c r="BEH23" s="125"/>
      <c r="BEI23" s="125"/>
      <c r="BEJ23" s="125"/>
      <c r="BEK23" s="125"/>
      <c r="BEL23" s="125"/>
      <c r="BEM23" s="125"/>
      <c r="BEN23" s="125"/>
      <c r="BEO23" s="125"/>
      <c r="BEP23" s="125"/>
      <c r="BEQ23" s="125"/>
      <c r="BER23" s="125"/>
      <c r="BES23" s="125"/>
      <c r="BET23" s="125"/>
      <c r="BEU23" s="125"/>
      <c r="BEV23" s="125"/>
      <c r="BEW23" s="125"/>
      <c r="BEX23" s="125"/>
      <c r="BEY23" s="125"/>
      <c r="BEZ23" s="125"/>
      <c r="BFA23" s="125"/>
      <c r="BFB23" s="125"/>
      <c r="BFC23" s="125"/>
      <c r="BFD23" s="125"/>
      <c r="BFE23" s="125"/>
      <c r="BFF23" s="125"/>
      <c r="BFG23" s="125"/>
      <c r="BFH23" s="125"/>
      <c r="BFI23" s="125"/>
      <c r="BFJ23" s="125"/>
      <c r="BFK23" s="125"/>
      <c r="BFL23" s="125"/>
      <c r="BFM23" s="125"/>
      <c r="BFN23" s="125"/>
      <c r="BFO23" s="125"/>
      <c r="BFP23" s="125"/>
      <c r="BFQ23" s="125"/>
      <c r="BFR23" s="125"/>
      <c r="BFS23" s="125"/>
      <c r="BFT23" s="125"/>
      <c r="BFU23" s="125"/>
      <c r="BFV23" s="125"/>
      <c r="BFW23" s="125"/>
      <c r="BFX23" s="125"/>
      <c r="BFY23" s="125"/>
      <c r="BFZ23" s="125"/>
      <c r="BGA23" s="125"/>
      <c r="BGB23" s="125"/>
      <c r="BGC23" s="125"/>
      <c r="BGD23" s="125"/>
      <c r="BGE23" s="125"/>
      <c r="BGF23" s="125"/>
      <c r="BGG23" s="125"/>
      <c r="BGH23" s="125"/>
      <c r="BGI23" s="125"/>
      <c r="BGJ23" s="125"/>
      <c r="BGK23" s="125"/>
      <c r="BGL23" s="125"/>
      <c r="BGM23" s="125"/>
      <c r="BGN23" s="125"/>
      <c r="BGO23" s="125"/>
      <c r="BGP23" s="125"/>
      <c r="BGQ23" s="125"/>
      <c r="BGR23" s="125"/>
      <c r="BGS23" s="125"/>
      <c r="BGT23" s="125"/>
      <c r="BGU23" s="125"/>
      <c r="BGV23" s="125"/>
      <c r="BGW23" s="125"/>
      <c r="BGX23" s="125"/>
      <c r="BGY23" s="125"/>
      <c r="BGZ23" s="125"/>
      <c r="BHA23" s="125"/>
      <c r="BHB23" s="125"/>
      <c r="BHC23" s="125"/>
      <c r="BHD23" s="125"/>
      <c r="BHE23" s="125"/>
      <c r="BHF23" s="125"/>
      <c r="BHG23" s="125"/>
      <c r="BHH23" s="125"/>
      <c r="BHI23" s="125"/>
      <c r="BHJ23" s="125"/>
      <c r="BHK23" s="125"/>
      <c r="BHL23" s="125"/>
      <c r="BHM23" s="125"/>
      <c r="BHN23" s="125"/>
      <c r="BHO23" s="125"/>
      <c r="BHP23" s="125"/>
      <c r="BHQ23" s="125"/>
      <c r="BHR23" s="125"/>
      <c r="BHS23" s="125"/>
      <c r="BHT23" s="125"/>
      <c r="BHU23" s="125"/>
      <c r="BHV23" s="125"/>
      <c r="BHW23" s="125"/>
      <c r="BHX23" s="125"/>
      <c r="BHY23" s="125"/>
      <c r="BHZ23" s="125"/>
      <c r="BIA23" s="125"/>
      <c r="BIB23" s="125"/>
      <c r="BIC23" s="125"/>
      <c r="BID23" s="125"/>
      <c r="BIE23" s="125"/>
      <c r="BIF23" s="125"/>
      <c r="BIG23" s="125"/>
      <c r="BIH23" s="125"/>
      <c r="BII23" s="125"/>
      <c r="BIJ23" s="125"/>
      <c r="BIK23" s="125"/>
      <c r="BIL23" s="125"/>
      <c r="BIM23" s="125"/>
      <c r="BIN23" s="125"/>
      <c r="BIO23" s="125"/>
      <c r="BIP23" s="125"/>
      <c r="BIQ23" s="125"/>
      <c r="BIR23" s="125"/>
      <c r="BIS23" s="125"/>
      <c r="BIT23" s="125"/>
      <c r="BIU23" s="125"/>
      <c r="BIV23" s="125"/>
      <c r="BIW23" s="125"/>
      <c r="BIX23" s="125"/>
      <c r="BIY23" s="125"/>
      <c r="BIZ23" s="125"/>
      <c r="BJA23" s="125"/>
      <c r="BJB23" s="125"/>
      <c r="BJC23" s="125"/>
      <c r="BJD23" s="125"/>
      <c r="BJE23" s="125"/>
      <c r="BJF23" s="125"/>
      <c r="BJG23" s="125"/>
      <c r="BJH23" s="125"/>
      <c r="BJI23" s="125"/>
      <c r="BJJ23" s="125"/>
      <c r="BJK23" s="125"/>
      <c r="BJL23" s="125"/>
      <c r="BJM23" s="125"/>
      <c r="BJN23" s="125"/>
      <c r="BJO23" s="125"/>
      <c r="BJP23" s="125"/>
      <c r="BJQ23" s="125"/>
      <c r="BJR23" s="125"/>
      <c r="BJS23" s="125"/>
      <c r="BJT23" s="125"/>
      <c r="BJU23" s="125"/>
      <c r="BJV23" s="125"/>
      <c r="BJW23" s="125"/>
      <c r="BJX23" s="125"/>
      <c r="BJY23" s="125"/>
      <c r="BJZ23" s="125"/>
      <c r="BKA23" s="125"/>
      <c r="BKB23" s="125"/>
      <c r="BKC23" s="125"/>
      <c r="BKD23" s="125"/>
      <c r="BKE23" s="125"/>
      <c r="BKF23" s="125"/>
      <c r="BKG23" s="125"/>
      <c r="BKH23" s="125"/>
      <c r="BKI23" s="125"/>
      <c r="BKJ23" s="125"/>
      <c r="BKK23" s="125"/>
      <c r="BKL23" s="125"/>
      <c r="BKM23" s="125"/>
      <c r="BKN23" s="125"/>
      <c r="BKO23" s="125"/>
      <c r="BKP23" s="125"/>
      <c r="BKQ23" s="125"/>
      <c r="BKR23" s="125"/>
      <c r="BKS23" s="125"/>
      <c r="BKT23" s="125"/>
      <c r="BKU23" s="125"/>
      <c r="BKV23" s="125"/>
      <c r="BKW23" s="125"/>
      <c r="BKX23" s="125"/>
      <c r="BKY23" s="125"/>
      <c r="BKZ23" s="125"/>
      <c r="BLA23" s="125"/>
      <c r="BLB23" s="125"/>
      <c r="BLC23" s="125"/>
      <c r="BLD23" s="125"/>
      <c r="BLE23" s="125"/>
      <c r="BLF23" s="125"/>
      <c r="BLG23" s="125"/>
      <c r="BLH23" s="125"/>
      <c r="BLI23" s="125"/>
      <c r="BLJ23" s="125"/>
      <c r="BLK23" s="125"/>
      <c r="BLL23" s="125"/>
      <c r="BLM23" s="125"/>
      <c r="BLN23" s="125"/>
      <c r="BLO23" s="125"/>
      <c r="BLP23" s="125"/>
      <c r="BLQ23" s="125"/>
      <c r="BLR23" s="125"/>
      <c r="BLS23" s="125"/>
      <c r="BLT23" s="125"/>
      <c r="BLU23" s="125"/>
      <c r="BLV23" s="125"/>
      <c r="BLW23" s="125"/>
      <c r="BLX23" s="125"/>
      <c r="BLY23" s="125"/>
      <c r="BLZ23" s="125"/>
      <c r="BMA23" s="125"/>
      <c r="BMB23" s="125"/>
      <c r="BMC23" s="125"/>
      <c r="BMD23" s="125"/>
      <c r="BME23" s="125"/>
      <c r="BMF23" s="125"/>
      <c r="BMG23" s="125"/>
      <c r="BMH23" s="125"/>
      <c r="BMI23" s="125"/>
      <c r="BMJ23" s="125"/>
      <c r="BMK23" s="125"/>
      <c r="BML23" s="125"/>
      <c r="BMM23" s="125"/>
      <c r="BMN23" s="125"/>
      <c r="BMO23" s="125"/>
      <c r="BMP23" s="125"/>
      <c r="BMQ23" s="125"/>
      <c r="BMR23" s="125"/>
      <c r="BMS23" s="125"/>
      <c r="BMT23" s="125"/>
      <c r="BMU23" s="125"/>
      <c r="BMV23" s="125"/>
      <c r="BMW23" s="125"/>
      <c r="BMX23" s="125"/>
      <c r="BMY23" s="125"/>
      <c r="BMZ23" s="125"/>
      <c r="BNA23" s="125"/>
      <c r="BNB23" s="125"/>
      <c r="BNC23" s="125"/>
      <c r="BND23" s="125"/>
      <c r="BNE23" s="125"/>
      <c r="BNF23" s="125"/>
      <c r="BNG23" s="125"/>
      <c r="BNH23" s="125"/>
      <c r="BNI23" s="125"/>
      <c r="BNJ23" s="125"/>
      <c r="BNK23" s="125"/>
      <c r="BNL23" s="125"/>
      <c r="BNM23" s="125"/>
      <c r="BNN23" s="125"/>
      <c r="BNO23" s="125"/>
      <c r="BNP23" s="125"/>
      <c r="BNQ23" s="125"/>
      <c r="BNR23" s="125"/>
      <c r="BNS23" s="125"/>
      <c r="BNT23" s="125"/>
      <c r="BNU23" s="125"/>
      <c r="BNV23" s="125"/>
      <c r="BNW23" s="125"/>
      <c r="BNX23" s="125"/>
      <c r="BNY23" s="125"/>
      <c r="BNZ23" s="125"/>
      <c r="BOA23" s="125"/>
      <c r="BOB23" s="125"/>
      <c r="BOC23" s="125"/>
      <c r="BOD23" s="125"/>
      <c r="BOE23" s="125"/>
      <c r="BOF23" s="125"/>
      <c r="BOG23" s="125"/>
      <c r="BOH23" s="125"/>
      <c r="BOI23" s="125"/>
      <c r="BOJ23" s="125"/>
      <c r="BOK23" s="125"/>
      <c r="BOL23" s="125"/>
      <c r="BOM23" s="125"/>
      <c r="BON23" s="125"/>
      <c r="BOO23" s="125"/>
      <c r="BOP23" s="125"/>
      <c r="BOQ23" s="125"/>
      <c r="BOR23" s="125"/>
      <c r="BOS23" s="125"/>
      <c r="BOT23" s="125"/>
      <c r="BOU23" s="125"/>
      <c r="BOV23" s="125"/>
      <c r="BOW23" s="125"/>
      <c r="BOX23" s="125"/>
      <c r="BOY23" s="125"/>
      <c r="BOZ23" s="125"/>
      <c r="BPA23" s="125"/>
      <c r="BPB23" s="125"/>
      <c r="BPC23" s="125"/>
      <c r="BPD23" s="125"/>
      <c r="BPE23" s="125"/>
      <c r="BPF23" s="125"/>
      <c r="BPG23" s="125"/>
      <c r="BPH23" s="125"/>
      <c r="BPI23" s="125"/>
      <c r="BPJ23" s="125"/>
      <c r="BPK23" s="125"/>
      <c r="BPL23" s="125"/>
      <c r="BPM23" s="125"/>
      <c r="BPN23" s="125"/>
      <c r="BPO23" s="125"/>
      <c r="BPP23" s="125"/>
      <c r="BPQ23" s="125"/>
      <c r="BPR23" s="125"/>
      <c r="BPS23" s="125"/>
      <c r="BPT23" s="125"/>
      <c r="BPU23" s="125"/>
      <c r="BPV23" s="125"/>
      <c r="BPW23" s="125"/>
      <c r="BPX23" s="125"/>
      <c r="BPY23" s="125"/>
      <c r="BPZ23" s="125"/>
      <c r="BQA23" s="125"/>
      <c r="BQB23" s="125"/>
      <c r="BQC23" s="125"/>
      <c r="BQD23" s="125"/>
      <c r="BQE23" s="125"/>
      <c r="BQF23" s="125"/>
      <c r="BQG23" s="125"/>
      <c r="BQH23" s="125"/>
      <c r="BQI23" s="125"/>
      <c r="BQJ23" s="125"/>
      <c r="BQK23" s="125"/>
      <c r="BQL23" s="125"/>
      <c r="BQM23" s="125"/>
      <c r="BQN23" s="125"/>
      <c r="BQO23" s="125"/>
      <c r="BQP23" s="125"/>
      <c r="BQQ23" s="125"/>
      <c r="BQR23" s="125"/>
      <c r="BQS23" s="125"/>
      <c r="BQT23" s="125"/>
      <c r="BQU23" s="125"/>
      <c r="BQV23" s="125"/>
      <c r="BQW23" s="125"/>
      <c r="BQX23" s="125"/>
      <c r="BQY23" s="125"/>
      <c r="BQZ23" s="125"/>
      <c r="BRA23" s="125"/>
      <c r="BRB23" s="125"/>
      <c r="BRC23" s="125"/>
      <c r="BRD23" s="125"/>
      <c r="BRE23" s="125"/>
      <c r="BRF23" s="125"/>
      <c r="BRG23" s="125"/>
      <c r="BRH23" s="125"/>
      <c r="BRI23" s="125"/>
      <c r="BRJ23" s="125"/>
      <c r="BRK23" s="125"/>
      <c r="BRL23" s="125"/>
      <c r="BRM23" s="125"/>
      <c r="BRN23" s="125"/>
      <c r="BRO23" s="125"/>
      <c r="BRP23" s="125"/>
      <c r="BRQ23" s="125"/>
      <c r="BRR23" s="125"/>
      <c r="BRS23" s="125"/>
      <c r="BRT23" s="125"/>
      <c r="BRU23" s="125"/>
      <c r="BRV23" s="125"/>
      <c r="BRW23" s="125"/>
      <c r="BRX23" s="125"/>
      <c r="BRY23" s="125"/>
      <c r="BRZ23" s="125"/>
      <c r="BSA23" s="125"/>
      <c r="BSB23" s="125"/>
      <c r="BSC23" s="125"/>
      <c r="BSD23" s="125"/>
      <c r="BSE23" s="125"/>
      <c r="BSF23" s="125"/>
      <c r="BSG23" s="125"/>
      <c r="BSH23" s="125"/>
      <c r="BSI23" s="125"/>
      <c r="BSJ23" s="125"/>
      <c r="BSK23" s="125"/>
      <c r="BSL23" s="125"/>
      <c r="BSM23" s="125"/>
      <c r="BSN23" s="125"/>
      <c r="BSO23" s="125"/>
      <c r="BSP23" s="125"/>
      <c r="BSQ23" s="125"/>
      <c r="BSR23" s="125"/>
      <c r="BSS23" s="125"/>
      <c r="BST23" s="125"/>
      <c r="BSU23" s="125"/>
      <c r="BSV23" s="125"/>
      <c r="BSW23" s="125"/>
      <c r="BSX23" s="125"/>
      <c r="BSY23" s="125"/>
      <c r="BSZ23" s="125"/>
      <c r="BTA23" s="125"/>
      <c r="BTB23" s="125"/>
      <c r="BTC23" s="125"/>
      <c r="BTD23" s="125"/>
      <c r="BTE23" s="125"/>
      <c r="BTF23" s="125"/>
      <c r="BTG23" s="125"/>
      <c r="BTH23" s="125"/>
      <c r="BTI23" s="125"/>
      <c r="BTJ23" s="125"/>
      <c r="BTK23" s="125"/>
      <c r="BTL23" s="125"/>
      <c r="BTM23" s="125"/>
      <c r="BTN23" s="125"/>
      <c r="BTO23" s="125"/>
      <c r="BTP23" s="125"/>
      <c r="BTQ23" s="125"/>
      <c r="BTR23" s="125"/>
      <c r="BTS23" s="125"/>
      <c r="BTT23" s="125"/>
      <c r="BTU23" s="125"/>
      <c r="BTV23" s="125"/>
      <c r="BTW23" s="125"/>
      <c r="BTX23" s="125"/>
      <c r="BTY23" s="125"/>
      <c r="BTZ23" s="125"/>
      <c r="BUA23" s="125"/>
      <c r="BUB23" s="125"/>
      <c r="BUC23" s="125"/>
      <c r="BUD23" s="125"/>
      <c r="BUE23" s="125"/>
      <c r="BUF23" s="125"/>
      <c r="BUG23" s="125"/>
      <c r="BUH23" s="125"/>
      <c r="BUI23" s="125"/>
      <c r="BUJ23" s="125"/>
      <c r="BUK23" s="125"/>
      <c r="BUL23" s="125"/>
      <c r="BUM23" s="125"/>
      <c r="BUN23" s="125"/>
      <c r="BUO23" s="125"/>
      <c r="BUP23" s="125"/>
      <c r="BUQ23" s="125"/>
      <c r="BUR23" s="125"/>
      <c r="BUS23" s="125"/>
      <c r="BUT23" s="125"/>
      <c r="BUU23" s="125"/>
      <c r="BUV23" s="125"/>
      <c r="BUW23" s="125"/>
      <c r="BUX23" s="125"/>
      <c r="BUY23" s="125"/>
      <c r="BUZ23" s="125"/>
      <c r="BVA23" s="125"/>
      <c r="BVB23" s="125"/>
      <c r="BVC23" s="125"/>
      <c r="BVD23" s="125"/>
      <c r="BVE23" s="125"/>
      <c r="BVF23" s="125"/>
      <c r="BVG23" s="125"/>
      <c r="BVH23" s="125"/>
      <c r="BVI23" s="125"/>
      <c r="BVJ23" s="125"/>
      <c r="BVK23" s="125"/>
      <c r="BVL23" s="125"/>
      <c r="BVM23" s="125"/>
      <c r="BVN23" s="125"/>
      <c r="BVO23" s="125"/>
      <c r="BVP23" s="125"/>
      <c r="BVQ23" s="125"/>
      <c r="BVR23" s="125"/>
      <c r="BVS23" s="125"/>
      <c r="BVT23" s="125"/>
      <c r="BVU23" s="125"/>
      <c r="BVV23" s="125"/>
      <c r="BVW23" s="125"/>
      <c r="BVX23" s="125"/>
      <c r="BVY23" s="125"/>
      <c r="BVZ23" s="125"/>
      <c r="BWA23" s="125"/>
      <c r="BWB23" s="125"/>
      <c r="BWC23" s="125"/>
      <c r="BWD23" s="125"/>
      <c r="BWE23" s="125"/>
      <c r="BWF23" s="125"/>
      <c r="BWG23" s="125"/>
      <c r="BWH23" s="125"/>
      <c r="BWI23" s="125"/>
      <c r="BWJ23" s="125"/>
      <c r="BWK23" s="125"/>
      <c r="BWL23" s="125"/>
      <c r="BWM23" s="125"/>
      <c r="BWN23" s="125"/>
      <c r="BWO23" s="125"/>
      <c r="BWP23" s="125"/>
      <c r="BWQ23" s="125"/>
      <c r="BWR23" s="125"/>
      <c r="BWS23" s="125"/>
      <c r="BWT23" s="125"/>
      <c r="BWU23" s="125"/>
      <c r="BWV23" s="125"/>
      <c r="BWW23" s="125"/>
      <c r="BWX23" s="125"/>
      <c r="BWY23" s="125"/>
      <c r="BWZ23" s="125"/>
      <c r="BXA23" s="125"/>
      <c r="BXB23" s="125"/>
      <c r="BXC23" s="125"/>
      <c r="BXD23" s="125"/>
      <c r="BXE23" s="125"/>
      <c r="BXF23" s="125"/>
      <c r="BXG23" s="125"/>
      <c r="BXH23" s="125"/>
      <c r="BXI23" s="125"/>
      <c r="BXJ23" s="125"/>
      <c r="BXK23" s="125"/>
      <c r="BXL23" s="125"/>
      <c r="BXM23" s="125"/>
      <c r="BXN23" s="125"/>
      <c r="BXO23" s="125"/>
      <c r="BXP23" s="125"/>
      <c r="BXQ23" s="125"/>
      <c r="BXR23" s="125"/>
      <c r="BXS23" s="125"/>
      <c r="BXT23" s="125"/>
      <c r="BXU23" s="125"/>
      <c r="BXV23" s="125"/>
      <c r="BXW23" s="125"/>
      <c r="BXX23" s="125"/>
      <c r="BXY23" s="125"/>
      <c r="BXZ23" s="125"/>
      <c r="BYA23" s="125"/>
      <c r="BYB23" s="125"/>
      <c r="BYC23" s="125"/>
      <c r="BYD23" s="125"/>
      <c r="BYE23" s="125"/>
      <c r="BYF23" s="125"/>
      <c r="BYG23" s="125"/>
      <c r="BYH23" s="125"/>
      <c r="BYI23" s="125"/>
      <c r="BYJ23" s="125"/>
      <c r="BYK23" s="125"/>
      <c r="BYL23" s="125"/>
      <c r="BYM23" s="125"/>
      <c r="BYN23" s="125"/>
      <c r="BYO23" s="125"/>
      <c r="BYP23" s="125"/>
      <c r="BYQ23" s="125"/>
      <c r="BYR23" s="125"/>
      <c r="BYS23" s="125"/>
      <c r="BYT23" s="125"/>
      <c r="BYU23" s="125"/>
      <c r="BYV23" s="125"/>
      <c r="BYW23" s="125"/>
      <c r="BYX23" s="125"/>
      <c r="BYY23" s="125"/>
      <c r="BYZ23" s="125"/>
      <c r="BZA23" s="125"/>
      <c r="BZB23" s="125"/>
      <c r="BZC23" s="125"/>
      <c r="BZD23" s="125"/>
      <c r="BZE23" s="125"/>
      <c r="BZF23" s="125"/>
      <c r="BZG23" s="125"/>
      <c r="BZH23" s="125"/>
      <c r="BZI23" s="125"/>
      <c r="BZJ23" s="125"/>
      <c r="BZK23" s="125"/>
      <c r="BZL23" s="125"/>
      <c r="BZM23" s="125"/>
      <c r="BZN23" s="125"/>
      <c r="BZO23" s="125"/>
      <c r="BZP23" s="125"/>
      <c r="BZQ23" s="125"/>
      <c r="BZR23" s="125"/>
      <c r="BZS23" s="125"/>
      <c r="BZT23" s="125"/>
      <c r="BZU23" s="125"/>
      <c r="BZV23" s="125"/>
      <c r="BZW23" s="125"/>
      <c r="BZX23" s="125"/>
      <c r="BZY23" s="125"/>
      <c r="BZZ23" s="125"/>
      <c r="CAA23" s="125"/>
      <c r="CAB23" s="125"/>
      <c r="CAC23" s="125"/>
      <c r="CAD23" s="125"/>
      <c r="CAE23" s="125"/>
      <c r="CAF23" s="125"/>
      <c r="CAG23" s="125"/>
      <c r="CAH23" s="125"/>
      <c r="CAI23" s="125"/>
      <c r="CAJ23" s="125"/>
      <c r="CAK23" s="125"/>
      <c r="CAL23" s="125"/>
      <c r="CAM23" s="125"/>
      <c r="CAN23" s="125"/>
      <c r="CAO23" s="125"/>
      <c r="CAP23" s="125"/>
      <c r="CAQ23" s="125"/>
      <c r="CAR23" s="125"/>
      <c r="CAS23" s="125"/>
      <c r="CAT23" s="125"/>
      <c r="CAU23" s="125"/>
      <c r="CAV23" s="125"/>
      <c r="CAW23" s="125"/>
      <c r="CAX23" s="125"/>
      <c r="CAY23" s="125"/>
      <c r="CAZ23" s="125"/>
      <c r="CBA23" s="125"/>
      <c r="CBB23" s="125"/>
      <c r="CBC23" s="125"/>
      <c r="CBD23" s="125"/>
      <c r="CBE23" s="125"/>
      <c r="CBF23" s="125"/>
      <c r="CBG23" s="125"/>
      <c r="CBH23" s="125"/>
      <c r="CBI23" s="125"/>
      <c r="CBJ23" s="125"/>
      <c r="CBK23" s="125"/>
      <c r="CBL23" s="125"/>
      <c r="CBM23" s="125"/>
      <c r="CBN23" s="125"/>
      <c r="CBO23" s="125"/>
      <c r="CBP23" s="125"/>
      <c r="CBQ23" s="125"/>
      <c r="CBR23" s="125"/>
      <c r="CBS23" s="125"/>
      <c r="CBT23" s="125"/>
      <c r="CBU23" s="125"/>
      <c r="CBV23" s="125"/>
      <c r="CBW23" s="125"/>
      <c r="CBX23" s="125"/>
      <c r="CBY23" s="125"/>
      <c r="CBZ23" s="125"/>
      <c r="CCA23" s="125"/>
      <c r="CCB23" s="125"/>
      <c r="CCC23" s="125"/>
      <c r="CCD23" s="125"/>
      <c r="CCE23" s="125"/>
      <c r="CCF23" s="125"/>
      <c r="CCG23" s="125"/>
      <c r="CCH23" s="125"/>
      <c r="CCI23" s="125"/>
      <c r="CCJ23" s="125"/>
      <c r="CCK23" s="125"/>
      <c r="CCL23" s="125"/>
      <c r="CCM23" s="125"/>
      <c r="CCN23" s="125"/>
      <c r="CCO23" s="125"/>
      <c r="CCP23" s="125"/>
      <c r="CCQ23" s="125"/>
      <c r="CCR23" s="125"/>
      <c r="CCS23" s="125"/>
      <c r="CCT23" s="125"/>
      <c r="CCU23" s="125"/>
      <c r="CCV23" s="125"/>
      <c r="CCW23" s="125"/>
      <c r="CCX23" s="125"/>
      <c r="CCY23" s="125"/>
      <c r="CCZ23" s="125"/>
      <c r="CDA23" s="125"/>
      <c r="CDB23" s="125"/>
      <c r="CDC23" s="125"/>
      <c r="CDD23" s="125"/>
      <c r="CDE23" s="125"/>
      <c r="CDF23" s="125"/>
      <c r="CDG23" s="125"/>
      <c r="CDH23" s="125"/>
      <c r="CDI23" s="125"/>
      <c r="CDJ23" s="125"/>
      <c r="CDK23" s="125"/>
      <c r="CDL23" s="125"/>
      <c r="CDM23" s="125"/>
      <c r="CDN23" s="125"/>
      <c r="CDO23" s="125"/>
      <c r="CDP23" s="125"/>
      <c r="CDQ23" s="125"/>
      <c r="CDR23" s="125"/>
      <c r="CDS23" s="125"/>
      <c r="CDT23" s="125"/>
      <c r="CDU23" s="125"/>
      <c r="CDV23" s="125"/>
      <c r="CDW23" s="125"/>
      <c r="CDX23" s="125"/>
      <c r="CDY23" s="125"/>
      <c r="CDZ23" s="125"/>
      <c r="CEA23" s="125"/>
      <c r="CEB23" s="125"/>
      <c r="CEC23" s="125"/>
      <c r="CED23" s="125"/>
      <c r="CEE23" s="125"/>
      <c r="CEF23" s="125"/>
      <c r="CEG23" s="125"/>
      <c r="CEH23" s="125"/>
      <c r="CEI23" s="125"/>
      <c r="CEJ23" s="125"/>
      <c r="CEK23" s="125"/>
      <c r="CEL23" s="125"/>
      <c r="CEM23" s="125"/>
      <c r="CEN23" s="125"/>
      <c r="CEO23" s="125"/>
      <c r="CEP23" s="125"/>
      <c r="CEQ23" s="125"/>
      <c r="CER23" s="125"/>
      <c r="CES23" s="125"/>
      <c r="CET23" s="125"/>
      <c r="CEU23" s="125"/>
      <c r="CEV23" s="125"/>
      <c r="CEW23" s="125"/>
      <c r="CEX23" s="125"/>
      <c r="CEY23" s="125"/>
      <c r="CEZ23" s="125"/>
      <c r="CFA23" s="125"/>
      <c r="CFB23" s="125"/>
      <c r="CFC23" s="125"/>
      <c r="CFD23" s="125"/>
      <c r="CFE23" s="125"/>
      <c r="CFF23" s="125"/>
      <c r="CFG23" s="125"/>
      <c r="CFH23" s="125"/>
      <c r="CFI23" s="125"/>
      <c r="CFJ23" s="125"/>
      <c r="CFK23" s="125"/>
      <c r="CFL23" s="125"/>
      <c r="CFM23" s="125"/>
      <c r="CFN23" s="125"/>
      <c r="CFO23" s="125"/>
      <c r="CFP23" s="125"/>
      <c r="CFQ23" s="125"/>
      <c r="CFR23" s="125"/>
      <c r="CFS23" s="125"/>
      <c r="CFT23" s="125"/>
      <c r="CFU23" s="125"/>
      <c r="CFV23" s="125"/>
      <c r="CFW23" s="125"/>
      <c r="CFX23" s="125"/>
      <c r="CFY23" s="125"/>
      <c r="CFZ23" s="125"/>
      <c r="CGA23" s="125"/>
      <c r="CGB23" s="125"/>
      <c r="CGC23" s="125"/>
      <c r="CGD23" s="125"/>
      <c r="CGE23" s="125"/>
      <c r="CGF23" s="125"/>
      <c r="CGG23" s="125"/>
      <c r="CGH23" s="125"/>
      <c r="CGI23" s="125"/>
      <c r="CGJ23" s="125"/>
      <c r="CGK23" s="125"/>
      <c r="CGL23" s="125"/>
      <c r="CGM23" s="125"/>
      <c r="CGN23" s="125"/>
      <c r="CGO23" s="125"/>
      <c r="CGP23" s="125"/>
      <c r="CGQ23" s="125"/>
      <c r="CGR23" s="125"/>
      <c r="CGS23" s="125"/>
      <c r="CGT23" s="125"/>
      <c r="CGU23" s="125"/>
      <c r="CGV23" s="125"/>
      <c r="CGW23" s="125"/>
      <c r="CGX23" s="125"/>
      <c r="CGY23" s="125"/>
      <c r="CGZ23" s="125"/>
      <c r="CHA23" s="125"/>
      <c r="CHB23" s="125"/>
      <c r="CHC23" s="125"/>
      <c r="CHD23" s="125"/>
      <c r="CHE23" s="125"/>
      <c r="CHF23" s="125"/>
      <c r="CHG23" s="125"/>
      <c r="CHH23" s="125"/>
      <c r="CHI23" s="125"/>
      <c r="CHJ23" s="125"/>
      <c r="CHK23" s="125"/>
      <c r="CHL23" s="125"/>
      <c r="CHM23" s="125"/>
      <c r="CHN23" s="125"/>
      <c r="CHO23" s="125"/>
      <c r="CHP23" s="125"/>
      <c r="CHQ23" s="125"/>
      <c r="CHR23" s="125"/>
      <c r="CHS23" s="125"/>
      <c r="CHT23" s="125"/>
      <c r="CHU23" s="125"/>
      <c r="CHV23" s="125"/>
      <c r="CHW23" s="125"/>
      <c r="CHX23" s="125"/>
      <c r="CHY23" s="125"/>
      <c r="CHZ23" s="125"/>
      <c r="CIA23" s="125"/>
      <c r="CIB23" s="125"/>
      <c r="CIC23" s="125"/>
      <c r="CID23" s="125"/>
      <c r="CIE23" s="125"/>
      <c r="CIF23" s="125"/>
      <c r="CIG23" s="125"/>
      <c r="CIH23" s="125"/>
      <c r="CII23" s="125"/>
      <c r="CIJ23" s="125"/>
      <c r="CIK23" s="125"/>
      <c r="CIL23" s="125"/>
      <c r="CIM23" s="125"/>
      <c r="CIN23" s="125"/>
      <c r="CIO23" s="125"/>
      <c r="CIP23" s="125"/>
      <c r="CIQ23" s="125"/>
      <c r="CIR23" s="125"/>
      <c r="CIS23" s="125"/>
      <c r="CIT23" s="125"/>
      <c r="CIU23" s="125"/>
      <c r="CIV23" s="125"/>
      <c r="CIW23" s="125"/>
      <c r="CIX23" s="125"/>
      <c r="CIY23" s="125"/>
      <c r="CIZ23" s="125"/>
      <c r="CJA23" s="125"/>
      <c r="CJB23" s="125"/>
      <c r="CJC23" s="125"/>
      <c r="CJD23" s="125"/>
      <c r="CJE23" s="125"/>
      <c r="CJF23" s="125"/>
      <c r="CJG23" s="125"/>
      <c r="CJH23" s="125"/>
      <c r="CJI23" s="125"/>
      <c r="CJJ23" s="125"/>
      <c r="CJK23" s="125"/>
      <c r="CJL23" s="125"/>
      <c r="CJM23" s="125"/>
      <c r="CJN23" s="125"/>
      <c r="CJO23" s="125"/>
      <c r="CJP23" s="125"/>
      <c r="CJQ23" s="125"/>
      <c r="CJR23" s="125"/>
      <c r="CJS23" s="125"/>
      <c r="CJT23" s="125"/>
      <c r="CJU23" s="125"/>
      <c r="CJV23" s="125"/>
      <c r="CJW23" s="125"/>
      <c r="CJX23" s="125"/>
      <c r="CJY23" s="125"/>
      <c r="CJZ23" s="125"/>
      <c r="CKA23" s="125"/>
      <c r="CKB23" s="125"/>
      <c r="CKC23" s="125"/>
      <c r="CKD23" s="125"/>
      <c r="CKE23" s="125"/>
      <c r="CKF23" s="125"/>
      <c r="CKG23" s="125"/>
      <c r="CKH23" s="125"/>
      <c r="CKI23" s="125"/>
      <c r="CKJ23" s="125"/>
      <c r="CKK23" s="125"/>
      <c r="CKL23" s="125"/>
      <c r="CKM23" s="125"/>
      <c r="CKN23" s="125"/>
      <c r="CKO23" s="125"/>
      <c r="CKP23" s="125"/>
      <c r="CKQ23" s="125"/>
      <c r="CKR23" s="125"/>
      <c r="CKS23" s="125"/>
      <c r="CKT23" s="125"/>
      <c r="CKU23" s="125"/>
      <c r="CKV23" s="125"/>
      <c r="CKW23" s="125"/>
      <c r="CKX23" s="125"/>
      <c r="CKY23" s="125"/>
      <c r="CKZ23" s="125"/>
      <c r="CLA23" s="125"/>
      <c r="CLB23" s="125"/>
      <c r="CLC23" s="125"/>
      <c r="CLD23" s="125"/>
      <c r="CLE23" s="125"/>
      <c r="CLF23" s="125"/>
      <c r="CLG23" s="125"/>
      <c r="CLH23" s="125"/>
      <c r="CLI23" s="125"/>
      <c r="CLJ23" s="125"/>
      <c r="CLK23" s="125"/>
      <c r="CLL23" s="125"/>
      <c r="CLM23" s="125"/>
      <c r="CLN23" s="125"/>
      <c r="CLO23" s="125"/>
      <c r="CLP23" s="125"/>
      <c r="CLQ23" s="125"/>
      <c r="CLR23" s="125"/>
      <c r="CLS23" s="125"/>
      <c r="CLT23" s="125"/>
      <c r="CLU23" s="125"/>
      <c r="CLV23" s="125"/>
      <c r="CLW23" s="125"/>
      <c r="CLX23" s="125"/>
      <c r="CLY23" s="125"/>
      <c r="CLZ23" s="125"/>
      <c r="CMA23" s="125"/>
      <c r="CMB23" s="125"/>
      <c r="CMC23" s="125"/>
      <c r="CMD23" s="125"/>
      <c r="CME23" s="125"/>
      <c r="CMF23" s="125"/>
      <c r="CMG23" s="125"/>
      <c r="CMH23" s="125"/>
      <c r="CMI23" s="125"/>
      <c r="CMJ23" s="125"/>
      <c r="CMK23" s="125"/>
      <c r="CML23" s="125"/>
      <c r="CMM23" s="125"/>
      <c r="CMN23" s="125"/>
      <c r="CMO23" s="125"/>
      <c r="CMP23" s="125"/>
      <c r="CMQ23" s="125"/>
      <c r="CMR23" s="125"/>
      <c r="CMS23" s="125"/>
      <c r="CMT23" s="125"/>
      <c r="CMU23" s="125"/>
      <c r="CMV23" s="125"/>
      <c r="CMW23" s="125"/>
      <c r="CMX23" s="125"/>
      <c r="CMY23" s="125"/>
      <c r="CMZ23" s="125"/>
      <c r="CNA23" s="125"/>
      <c r="CNB23" s="125"/>
      <c r="CNC23" s="125"/>
      <c r="CND23" s="125"/>
      <c r="CNE23" s="125"/>
      <c r="CNF23" s="125"/>
      <c r="CNG23" s="125"/>
      <c r="CNH23" s="125"/>
      <c r="CNI23" s="125"/>
      <c r="CNJ23" s="125"/>
      <c r="CNK23" s="125"/>
      <c r="CNL23" s="125"/>
      <c r="CNM23" s="125"/>
      <c r="CNN23" s="125"/>
      <c r="CNO23" s="125"/>
      <c r="CNP23" s="125"/>
      <c r="CNQ23" s="125"/>
      <c r="CNR23" s="125"/>
      <c r="CNS23" s="125"/>
      <c r="CNT23" s="125"/>
      <c r="CNU23" s="125"/>
      <c r="CNV23" s="125"/>
      <c r="CNW23" s="125"/>
      <c r="CNX23" s="125"/>
      <c r="CNY23" s="125"/>
      <c r="CNZ23" s="125"/>
      <c r="COA23" s="125"/>
      <c r="COB23" s="125"/>
      <c r="COC23" s="125"/>
      <c r="COD23" s="125"/>
      <c r="COE23" s="125"/>
      <c r="COF23" s="125"/>
      <c r="COG23" s="125"/>
      <c r="COH23" s="125"/>
      <c r="COI23" s="125"/>
      <c r="COJ23" s="125"/>
      <c r="COK23" s="125"/>
      <c r="COL23" s="125"/>
      <c r="COM23" s="125"/>
      <c r="CON23" s="125"/>
      <c r="COO23" s="125"/>
      <c r="COP23" s="125"/>
      <c r="COQ23" s="125"/>
      <c r="COR23" s="125"/>
      <c r="COS23" s="125"/>
      <c r="COT23" s="125"/>
      <c r="COU23" s="125"/>
      <c r="COV23" s="125"/>
      <c r="COW23" s="125"/>
      <c r="COX23" s="125"/>
      <c r="COY23" s="125"/>
      <c r="COZ23" s="125"/>
      <c r="CPA23" s="125"/>
      <c r="CPB23" s="125"/>
      <c r="CPC23" s="125"/>
      <c r="CPD23" s="125"/>
      <c r="CPE23" s="125"/>
      <c r="CPF23" s="125"/>
      <c r="CPG23" s="125"/>
      <c r="CPH23" s="125"/>
      <c r="CPI23" s="125"/>
      <c r="CPJ23" s="125"/>
      <c r="CPK23" s="125"/>
      <c r="CPL23" s="125"/>
      <c r="CPM23" s="125"/>
      <c r="CPN23" s="125"/>
      <c r="CPO23" s="125"/>
      <c r="CPP23" s="125"/>
      <c r="CPQ23" s="125"/>
      <c r="CPR23" s="125"/>
      <c r="CPS23" s="125"/>
      <c r="CPT23" s="125"/>
      <c r="CPU23" s="125"/>
      <c r="CPV23" s="125"/>
      <c r="CPW23" s="125"/>
      <c r="CPX23" s="125"/>
      <c r="CPY23" s="125"/>
      <c r="CPZ23" s="125"/>
      <c r="CQA23" s="125"/>
      <c r="CQB23" s="125"/>
      <c r="CQC23" s="125"/>
      <c r="CQD23" s="125"/>
      <c r="CQE23" s="125"/>
      <c r="CQF23" s="125"/>
      <c r="CQG23" s="125"/>
      <c r="CQH23" s="125"/>
      <c r="CQI23" s="125"/>
      <c r="CQJ23" s="125"/>
      <c r="CQK23" s="125"/>
      <c r="CQL23" s="125"/>
      <c r="CQM23" s="125"/>
      <c r="CQN23" s="125"/>
      <c r="CQO23" s="125"/>
      <c r="CQP23" s="125"/>
      <c r="CQQ23" s="125"/>
      <c r="CQR23" s="125"/>
      <c r="CQS23" s="125"/>
      <c r="CQT23" s="125"/>
      <c r="CQU23" s="125"/>
      <c r="CQV23" s="125"/>
      <c r="CQW23" s="125"/>
      <c r="CQX23" s="125"/>
      <c r="CQY23" s="125"/>
      <c r="CQZ23" s="125"/>
      <c r="CRA23" s="125"/>
      <c r="CRB23" s="125"/>
      <c r="CRC23" s="125"/>
      <c r="CRD23" s="125"/>
      <c r="CRE23" s="125"/>
      <c r="CRF23" s="125"/>
      <c r="CRG23" s="125"/>
      <c r="CRH23" s="125"/>
      <c r="CRI23" s="125"/>
      <c r="CRJ23" s="125"/>
      <c r="CRK23" s="125"/>
      <c r="CRL23" s="125"/>
      <c r="CRM23" s="125"/>
      <c r="CRN23" s="125"/>
      <c r="CRO23" s="125"/>
      <c r="CRP23" s="125"/>
      <c r="CRQ23" s="125"/>
      <c r="CRR23" s="125"/>
      <c r="CRS23" s="125"/>
      <c r="CRT23" s="125"/>
      <c r="CRU23" s="125"/>
      <c r="CRV23" s="125"/>
      <c r="CRW23" s="125"/>
      <c r="CRX23" s="125"/>
      <c r="CRY23" s="125"/>
      <c r="CRZ23" s="125"/>
      <c r="CSA23" s="125"/>
      <c r="CSB23" s="125"/>
      <c r="CSC23" s="125"/>
      <c r="CSD23" s="125"/>
      <c r="CSE23" s="125"/>
      <c r="CSF23" s="125"/>
      <c r="CSG23" s="125"/>
      <c r="CSH23" s="125"/>
      <c r="CSI23" s="125"/>
      <c r="CSJ23" s="125"/>
      <c r="CSK23" s="125"/>
      <c r="CSL23" s="125"/>
      <c r="CSM23" s="125"/>
      <c r="CSN23" s="125"/>
      <c r="CSO23" s="125"/>
      <c r="CSP23" s="125"/>
      <c r="CSQ23" s="125"/>
      <c r="CSR23" s="125"/>
      <c r="CSS23" s="125"/>
      <c r="CST23" s="125"/>
      <c r="CSU23" s="125"/>
      <c r="CSV23" s="125"/>
      <c r="CSW23" s="125"/>
      <c r="CSX23" s="125"/>
      <c r="CSY23" s="125"/>
      <c r="CSZ23" s="125"/>
      <c r="CTA23" s="125"/>
      <c r="CTB23" s="125"/>
      <c r="CTC23" s="125"/>
      <c r="CTD23" s="125"/>
      <c r="CTE23" s="125"/>
      <c r="CTF23" s="125"/>
      <c r="CTG23" s="125"/>
      <c r="CTH23" s="125"/>
      <c r="CTI23" s="125"/>
      <c r="CTJ23" s="125"/>
      <c r="CTK23" s="125"/>
      <c r="CTL23" s="125"/>
      <c r="CTM23" s="125"/>
      <c r="CTN23" s="125"/>
      <c r="CTO23" s="125"/>
      <c r="CTP23" s="125"/>
      <c r="CTQ23" s="125"/>
      <c r="CTR23" s="125"/>
      <c r="CTS23" s="125"/>
      <c r="CTT23" s="125"/>
      <c r="CTU23" s="125"/>
      <c r="CTV23" s="125"/>
      <c r="CTW23" s="125"/>
      <c r="CTX23" s="125"/>
      <c r="CTY23" s="125"/>
      <c r="CTZ23" s="125"/>
      <c r="CUA23" s="125"/>
      <c r="CUB23" s="125"/>
      <c r="CUC23" s="125"/>
      <c r="CUD23" s="125"/>
      <c r="CUE23" s="125"/>
      <c r="CUF23" s="125"/>
      <c r="CUG23" s="125"/>
      <c r="CUH23" s="125"/>
      <c r="CUI23" s="125"/>
      <c r="CUJ23" s="125"/>
      <c r="CUK23" s="125"/>
      <c r="CUL23" s="125"/>
      <c r="CUM23" s="125"/>
      <c r="CUN23" s="125"/>
      <c r="CUO23" s="125"/>
      <c r="CUP23" s="125"/>
      <c r="CUQ23" s="125"/>
      <c r="CUR23" s="125"/>
      <c r="CUS23" s="125"/>
      <c r="CUT23" s="125"/>
      <c r="CUU23" s="125"/>
      <c r="CUV23" s="125"/>
      <c r="CUW23" s="125"/>
      <c r="CUX23" s="125"/>
      <c r="CUY23" s="125"/>
      <c r="CUZ23" s="125"/>
      <c r="CVA23" s="125"/>
      <c r="CVB23" s="125"/>
      <c r="CVC23" s="125"/>
      <c r="CVD23" s="125"/>
      <c r="CVE23" s="125"/>
      <c r="CVF23" s="125"/>
      <c r="CVG23" s="125"/>
      <c r="CVH23" s="125"/>
      <c r="CVI23" s="125"/>
      <c r="CVJ23" s="125"/>
      <c r="CVK23" s="125"/>
      <c r="CVL23" s="125"/>
      <c r="CVM23" s="125"/>
      <c r="CVN23" s="125"/>
      <c r="CVO23" s="125"/>
      <c r="CVP23" s="125"/>
      <c r="CVQ23" s="125"/>
      <c r="CVR23" s="125"/>
      <c r="CVS23" s="125"/>
      <c r="CVT23" s="125"/>
      <c r="CVU23" s="125"/>
      <c r="CVV23" s="125"/>
      <c r="CVW23" s="125"/>
      <c r="CVX23" s="125"/>
      <c r="CVY23" s="125"/>
      <c r="CVZ23" s="125"/>
      <c r="CWA23" s="125"/>
      <c r="CWB23" s="125"/>
      <c r="CWC23" s="125"/>
      <c r="CWD23" s="125"/>
      <c r="CWE23" s="125"/>
      <c r="CWF23" s="125"/>
      <c r="CWG23" s="125"/>
      <c r="CWH23" s="125"/>
      <c r="CWI23" s="125"/>
      <c r="CWJ23" s="125"/>
      <c r="CWK23" s="125"/>
      <c r="CWL23" s="125"/>
      <c r="CWM23" s="125"/>
      <c r="CWN23" s="125"/>
      <c r="CWO23" s="125"/>
      <c r="CWP23" s="125"/>
      <c r="CWQ23" s="125"/>
      <c r="CWR23" s="125"/>
      <c r="CWS23" s="125"/>
      <c r="CWT23" s="125"/>
      <c r="CWU23" s="125"/>
      <c r="CWV23" s="125"/>
      <c r="CWW23" s="125"/>
      <c r="CWX23" s="125"/>
      <c r="CWY23" s="125"/>
      <c r="CWZ23" s="125"/>
      <c r="CXA23" s="125"/>
      <c r="CXB23" s="125"/>
      <c r="CXC23" s="125"/>
      <c r="CXD23" s="125"/>
      <c r="CXE23" s="125"/>
      <c r="CXF23" s="125"/>
      <c r="CXG23" s="125"/>
      <c r="CXH23" s="125"/>
      <c r="CXI23" s="125"/>
      <c r="CXJ23" s="125"/>
      <c r="CXK23" s="125"/>
      <c r="CXL23" s="125"/>
      <c r="CXM23" s="125"/>
      <c r="CXN23" s="125"/>
      <c r="CXO23" s="125"/>
      <c r="CXP23" s="125"/>
      <c r="CXQ23" s="125"/>
      <c r="CXR23" s="125"/>
      <c r="CXS23" s="125"/>
      <c r="CXT23" s="125"/>
      <c r="CXU23" s="125"/>
      <c r="CXV23" s="125"/>
      <c r="CXW23" s="125"/>
      <c r="CXX23" s="125"/>
      <c r="CXY23" s="125"/>
      <c r="CXZ23" s="125"/>
      <c r="CYA23" s="125"/>
      <c r="CYB23" s="125"/>
      <c r="CYC23" s="125"/>
      <c r="CYD23" s="125"/>
      <c r="CYE23" s="125"/>
      <c r="CYF23" s="125"/>
      <c r="CYG23" s="125"/>
      <c r="CYH23" s="125"/>
      <c r="CYI23" s="125"/>
      <c r="CYJ23" s="125"/>
      <c r="CYK23" s="125"/>
      <c r="CYL23" s="125"/>
      <c r="CYM23" s="125"/>
      <c r="CYN23" s="125"/>
      <c r="CYO23" s="125"/>
      <c r="CYP23" s="125"/>
      <c r="CYQ23" s="125"/>
      <c r="CYR23" s="125"/>
      <c r="CYS23" s="125"/>
      <c r="CYT23" s="125"/>
      <c r="CYU23" s="125"/>
      <c r="CYV23" s="125"/>
      <c r="CYW23" s="125"/>
      <c r="CYX23" s="125"/>
      <c r="CYY23" s="125"/>
      <c r="CYZ23" s="125"/>
      <c r="CZA23" s="125"/>
      <c r="CZB23" s="125"/>
      <c r="CZC23" s="125"/>
      <c r="CZD23" s="125"/>
      <c r="CZE23" s="125"/>
      <c r="CZF23" s="125"/>
      <c r="CZG23" s="125"/>
      <c r="CZH23" s="125"/>
      <c r="CZI23" s="125"/>
      <c r="CZJ23" s="125"/>
      <c r="CZK23" s="125"/>
      <c r="CZL23" s="125"/>
      <c r="CZM23" s="125"/>
      <c r="CZN23" s="125"/>
      <c r="CZO23" s="125"/>
      <c r="CZP23" s="125"/>
      <c r="CZQ23" s="125"/>
      <c r="CZR23" s="125"/>
      <c r="CZS23" s="125"/>
      <c r="CZT23" s="125"/>
      <c r="CZU23" s="125"/>
      <c r="CZV23" s="125"/>
      <c r="CZW23" s="125"/>
      <c r="CZX23" s="125"/>
      <c r="CZY23" s="125"/>
      <c r="CZZ23" s="125"/>
      <c r="DAA23" s="125"/>
      <c r="DAB23" s="125"/>
      <c r="DAC23" s="125"/>
      <c r="DAD23" s="125"/>
      <c r="DAE23" s="125"/>
      <c r="DAF23" s="125"/>
      <c r="DAG23" s="125"/>
      <c r="DAH23" s="125"/>
      <c r="DAI23" s="125"/>
      <c r="DAJ23" s="125"/>
      <c r="DAK23" s="125"/>
      <c r="DAL23" s="125"/>
      <c r="DAM23" s="125"/>
      <c r="DAN23" s="125"/>
      <c r="DAO23" s="125"/>
      <c r="DAP23" s="125"/>
      <c r="DAQ23" s="125"/>
      <c r="DAR23" s="125"/>
      <c r="DAS23" s="125"/>
      <c r="DAT23" s="125"/>
      <c r="DAU23" s="125"/>
      <c r="DAV23" s="125"/>
      <c r="DAW23" s="125"/>
      <c r="DAX23" s="125"/>
      <c r="DAY23" s="125"/>
      <c r="DAZ23" s="125"/>
      <c r="DBA23" s="125"/>
      <c r="DBB23" s="125"/>
      <c r="DBC23" s="125"/>
      <c r="DBD23" s="125"/>
      <c r="DBE23" s="125"/>
      <c r="DBF23" s="125"/>
      <c r="DBG23" s="125"/>
      <c r="DBH23" s="125"/>
      <c r="DBI23" s="125"/>
      <c r="DBJ23" s="125"/>
      <c r="DBK23" s="125"/>
      <c r="DBL23" s="125"/>
      <c r="DBM23" s="125"/>
      <c r="DBN23" s="125"/>
      <c r="DBO23" s="125"/>
      <c r="DBP23" s="125"/>
      <c r="DBQ23" s="125"/>
      <c r="DBR23" s="125"/>
      <c r="DBS23" s="125"/>
      <c r="DBT23" s="125"/>
      <c r="DBU23" s="125"/>
      <c r="DBV23" s="125"/>
      <c r="DBW23" s="125"/>
      <c r="DBX23" s="125"/>
      <c r="DBY23" s="125"/>
      <c r="DBZ23" s="125"/>
      <c r="DCA23" s="125"/>
      <c r="DCB23" s="125"/>
      <c r="DCC23" s="125"/>
      <c r="DCD23" s="125"/>
      <c r="DCE23" s="125"/>
      <c r="DCF23" s="125"/>
      <c r="DCG23" s="125"/>
      <c r="DCH23" s="125"/>
      <c r="DCI23" s="125"/>
      <c r="DCJ23" s="125"/>
      <c r="DCK23" s="125"/>
      <c r="DCL23" s="125"/>
      <c r="DCM23" s="125"/>
      <c r="DCN23" s="125"/>
      <c r="DCO23" s="125"/>
      <c r="DCP23" s="125"/>
      <c r="DCQ23" s="125"/>
      <c r="DCR23" s="125"/>
      <c r="DCS23" s="125"/>
      <c r="DCT23" s="125"/>
      <c r="DCU23" s="125"/>
      <c r="DCV23" s="125"/>
      <c r="DCW23" s="125"/>
      <c r="DCX23" s="125"/>
      <c r="DCY23" s="125"/>
      <c r="DCZ23" s="125"/>
      <c r="DDA23" s="125"/>
      <c r="DDB23" s="125"/>
      <c r="DDC23" s="125"/>
      <c r="DDD23" s="125"/>
      <c r="DDE23" s="125"/>
      <c r="DDF23" s="125"/>
      <c r="DDG23" s="125"/>
      <c r="DDH23" s="125"/>
      <c r="DDI23" s="125"/>
      <c r="DDJ23" s="125"/>
      <c r="DDK23" s="125"/>
      <c r="DDL23" s="125"/>
      <c r="DDM23" s="125"/>
      <c r="DDN23" s="125"/>
      <c r="DDO23" s="125"/>
      <c r="DDP23" s="125"/>
      <c r="DDQ23" s="125"/>
      <c r="DDR23" s="125"/>
      <c r="DDS23" s="125"/>
      <c r="DDT23" s="125"/>
      <c r="DDU23" s="125"/>
      <c r="DDV23" s="125"/>
      <c r="DDW23" s="125"/>
      <c r="DDX23" s="125"/>
      <c r="DDY23" s="125"/>
      <c r="DDZ23" s="125"/>
      <c r="DEA23" s="125"/>
      <c r="DEB23" s="125"/>
      <c r="DEC23" s="125"/>
      <c r="DED23" s="125"/>
      <c r="DEE23" s="125"/>
      <c r="DEF23" s="125"/>
      <c r="DEG23" s="125"/>
      <c r="DEH23" s="125"/>
      <c r="DEI23" s="125"/>
      <c r="DEJ23" s="125"/>
      <c r="DEK23" s="125"/>
      <c r="DEL23" s="125"/>
      <c r="DEM23" s="125"/>
      <c r="DEN23" s="125"/>
      <c r="DEO23" s="125"/>
      <c r="DEP23" s="125"/>
      <c r="DEQ23" s="125"/>
      <c r="DER23" s="125"/>
      <c r="DES23" s="125"/>
      <c r="DET23" s="125"/>
      <c r="DEU23" s="125"/>
      <c r="DEV23" s="125"/>
      <c r="DEW23" s="125"/>
      <c r="DEX23" s="125"/>
      <c r="DEY23" s="125"/>
      <c r="DEZ23" s="125"/>
      <c r="DFA23" s="125"/>
      <c r="DFB23" s="125"/>
      <c r="DFC23" s="125"/>
      <c r="DFD23" s="125"/>
      <c r="DFE23" s="125"/>
      <c r="DFF23" s="125"/>
      <c r="DFG23" s="125"/>
      <c r="DFH23" s="125"/>
      <c r="DFI23" s="125"/>
      <c r="DFJ23" s="125"/>
      <c r="DFK23" s="125"/>
      <c r="DFL23" s="125"/>
      <c r="DFM23" s="125"/>
      <c r="DFN23" s="125"/>
      <c r="DFO23" s="125"/>
      <c r="DFP23" s="125"/>
      <c r="DFQ23" s="125"/>
      <c r="DFR23" s="125"/>
      <c r="DFS23" s="125"/>
      <c r="DFT23" s="125"/>
      <c r="DFU23" s="125"/>
      <c r="DFV23" s="125"/>
      <c r="DFW23" s="125"/>
      <c r="DFX23" s="125"/>
      <c r="DFY23" s="125"/>
      <c r="DFZ23" s="125"/>
      <c r="DGA23" s="125"/>
      <c r="DGB23" s="125"/>
      <c r="DGC23" s="125"/>
      <c r="DGD23" s="125"/>
      <c r="DGE23" s="125"/>
      <c r="DGF23" s="125"/>
      <c r="DGG23" s="125"/>
      <c r="DGH23" s="125"/>
      <c r="DGI23" s="125"/>
      <c r="DGJ23" s="125"/>
      <c r="DGK23" s="125"/>
      <c r="DGL23" s="125"/>
      <c r="DGM23" s="125"/>
      <c r="DGN23" s="125"/>
      <c r="DGO23" s="125"/>
      <c r="DGP23" s="125"/>
      <c r="DGQ23" s="125"/>
      <c r="DGR23" s="125"/>
      <c r="DGS23" s="125"/>
      <c r="DGT23" s="125"/>
      <c r="DGU23" s="125"/>
      <c r="DGV23" s="125"/>
      <c r="DGW23" s="125"/>
      <c r="DGX23" s="125"/>
      <c r="DGY23" s="125"/>
      <c r="DGZ23" s="125"/>
      <c r="DHA23" s="125"/>
      <c r="DHB23" s="125"/>
      <c r="DHC23" s="125"/>
      <c r="DHD23" s="125"/>
      <c r="DHE23" s="125"/>
      <c r="DHF23" s="125"/>
      <c r="DHG23" s="125"/>
      <c r="DHH23" s="125"/>
      <c r="DHI23" s="125"/>
      <c r="DHJ23" s="125"/>
      <c r="DHK23" s="125"/>
      <c r="DHL23" s="125"/>
      <c r="DHM23" s="125"/>
      <c r="DHN23" s="125"/>
      <c r="DHO23" s="125"/>
      <c r="DHP23" s="125"/>
      <c r="DHQ23" s="125"/>
      <c r="DHR23" s="125"/>
      <c r="DHS23" s="125"/>
      <c r="DHT23" s="125"/>
      <c r="DHU23" s="125"/>
      <c r="DHV23" s="125"/>
      <c r="DHW23" s="125"/>
      <c r="DHX23" s="125"/>
      <c r="DHY23" s="125"/>
      <c r="DHZ23" s="125"/>
      <c r="DIA23" s="125"/>
      <c r="DIB23" s="125"/>
      <c r="DIC23" s="125"/>
      <c r="DID23" s="125"/>
      <c r="DIE23" s="125"/>
      <c r="DIF23" s="125"/>
      <c r="DIG23" s="125"/>
      <c r="DIH23" s="125"/>
      <c r="DII23" s="125"/>
      <c r="DIJ23" s="125"/>
      <c r="DIK23" s="125"/>
      <c r="DIL23" s="125"/>
      <c r="DIM23" s="125"/>
      <c r="DIN23" s="125"/>
      <c r="DIO23" s="125"/>
      <c r="DIP23" s="125"/>
      <c r="DIQ23" s="125"/>
      <c r="DIR23" s="125"/>
      <c r="DIS23" s="125"/>
      <c r="DIT23" s="125"/>
      <c r="DIU23" s="125"/>
      <c r="DIV23" s="125"/>
      <c r="DIW23" s="125"/>
      <c r="DIX23" s="125"/>
      <c r="DIY23" s="125"/>
      <c r="DIZ23" s="125"/>
      <c r="DJA23" s="125"/>
      <c r="DJB23" s="125"/>
      <c r="DJC23" s="125"/>
      <c r="DJD23" s="125"/>
      <c r="DJE23" s="125"/>
      <c r="DJF23" s="125"/>
      <c r="DJG23" s="125"/>
      <c r="DJH23" s="125"/>
      <c r="DJI23" s="125"/>
      <c r="DJJ23" s="125"/>
      <c r="DJK23" s="125"/>
      <c r="DJL23" s="125"/>
      <c r="DJM23" s="125"/>
      <c r="DJN23" s="125"/>
      <c r="DJO23" s="125"/>
      <c r="DJP23" s="125"/>
      <c r="DJQ23" s="125"/>
      <c r="DJR23" s="125"/>
      <c r="DJS23" s="125"/>
      <c r="DJT23" s="125"/>
      <c r="DJU23" s="125"/>
      <c r="DJV23" s="125"/>
      <c r="DJW23" s="125"/>
      <c r="DJX23" s="125"/>
      <c r="DJY23" s="125"/>
      <c r="DJZ23" s="125"/>
      <c r="DKA23" s="125"/>
      <c r="DKB23" s="125"/>
      <c r="DKC23" s="125"/>
      <c r="DKD23" s="125"/>
      <c r="DKE23" s="125"/>
      <c r="DKF23" s="125"/>
      <c r="DKG23" s="125"/>
      <c r="DKH23" s="125"/>
      <c r="DKI23" s="125"/>
      <c r="DKJ23" s="125"/>
      <c r="DKK23" s="125"/>
      <c r="DKL23" s="125"/>
      <c r="DKM23" s="125"/>
      <c r="DKN23" s="125"/>
      <c r="DKO23" s="125"/>
      <c r="DKP23" s="125"/>
      <c r="DKQ23" s="125"/>
      <c r="DKR23" s="125"/>
      <c r="DKS23" s="125"/>
      <c r="DKT23" s="125"/>
      <c r="DKU23" s="125"/>
      <c r="DKV23" s="125"/>
      <c r="DKW23" s="125"/>
      <c r="DKX23" s="125"/>
      <c r="DKY23" s="125"/>
      <c r="DKZ23" s="125"/>
      <c r="DLA23" s="125"/>
      <c r="DLB23" s="125"/>
      <c r="DLC23" s="125"/>
      <c r="DLD23" s="125"/>
      <c r="DLE23" s="125"/>
      <c r="DLF23" s="125"/>
      <c r="DLG23" s="125"/>
      <c r="DLH23" s="125"/>
      <c r="DLI23" s="125"/>
      <c r="DLJ23" s="125"/>
      <c r="DLK23" s="125"/>
      <c r="DLL23" s="125"/>
      <c r="DLM23" s="125"/>
      <c r="DLN23" s="125"/>
      <c r="DLO23" s="125"/>
      <c r="DLP23" s="125"/>
      <c r="DLQ23" s="125"/>
      <c r="DLR23" s="125"/>
      <c r="DLS23" s="125"/>
      <c r="DLT23" s="125"/>
      <c r="DLU23" s="125"/>
      <c r="DLV23" s="125"/>
      <c r="DLW23" s="125"/>
      <c r="DLX23" s="125"/>
      <c r="DLY23" s="125"/>
      <c r="DLZ23" s="125"/>
      <c r="DMA23" s="125"/>
      <c r="DMB23" s="125"/>
      <c r="DMC23" s="125"/>
      <c r="DMD23" s="125"/>
      <c r="DME23" s="125"/>
      <c r="DMF23" s="125"/>
      <c r="DMG23" s="125"/>
      <c r="DMH23" s="125"/>
      <c r="DMI23" s="125"/>
      <c r="DMJ23" s="125"/>
      <c r="DMK23" s="125"/>
      <c r="DML23" s="125"/>
      <c r="DMM23" s="125"/>
      <c r="DMN23" s="125"/>
      <c r="DMO23" s="125"/>
      <c r="DMP23" s="125"/>
      <c r="DMQ23" s="125"/>
      <c r="DMR23" s="125"/>
      <c r="DMS23" s="125"/>
      <c r="DMT23" s="125"/>
      <c r="DMU23" s="125"/>
      <c r="DMV23" s="125"/>
      <c r="DMW23" s="125"/>
      <c r="DMX23" s="125"/>
      <c r="DMY23" s="125"/>
      <c r="DMZ23" s="125"/>
      <c r="DNA23" s="125"/>
      <c r="DNB23" s="125"/>
      <c r="DNC23" s="125"/>
      <c r="DND23" s="125"/>
      <c r="DNE23" s="125"/>
      <c r="DNF23" s="125"/>
      <c r="DNG23" s="125"/>
      <c r="DNH23" s="125"/>
      <c r="DNI23" s="125"/>
      <c r="DNJ23" s="125"/>
      <c r="DNK23" s="125"/>
      <c r="DNL23" s="125"/>
      <c r="DNM23" s="125"/>
      <c r="DNN23" s="125"/>
      <c r="DNO23" s="125"/>
      <c r="DNP23" s="125"/>
      <c r="DNQ23" s="125"/>
      <c r="DNR23" s="125"/>
      <c r="DNS23" s="125"/>
      <c r="DNT23" s="125"/>
      <c r="DNU23" s="125"/>
      <c r="DNV23" s="125"/>
      <c r="DNW23" s="125"/>
      <c r="DNX23" s="125"/>
      <c r="DNY23" s="125"/>
      <c r="DNZ23" s="125"/>
      <c r="DOA23" s="125"/>
      <c r="DOB23" s="125"/>
      <c r="DOC23" s="125"/>
      <c r="DOD23" s="125"/>
      <c r="DOE23" s="125"/>
      <c r="DOF23" s="125"/>
      <c r="DOG23" s="125"/>
      <c r="DOH23" s="125"/>
      <c r="DOI23" s="125"/>
      <c r="DOJ23" s="125"/>
      <c r="DOK23" s="125"/>
      <c r="DOL23" s="125"/>
      <c r="DOM23" s="125"/>
      <c r="DON23" s="125"/>
      <c r="DOO23" s="125"/>
      <c r="DOP23" s="125"/>
      <c r="DOQ23" s="125"/>
      <c r="DOR23" s="125"/>
      <c r="DOS23" s="125"/>
      <c r="DOT23" s="125"/>
      <c r="DOU23" s="125"/>
      <c r="DOV23" s="125"/>
      <c r="DOW23" s="125"/>
      <c r="DOX23" s="125"/>
      <c r="DOY23" s="125"/>
      <c r="DOZ23" s="125"/>
      <c r="DPA23" s="125"/>
      <c r="DPB23" s="125"/>
      <c r="DPC23" s="125"/>
      <c r="DPD23" s="125"/>
      <c r="DPE23" s="125"/>
      <c r="DPF23" s="125"/>
      <c r="DPG23" s="125"/>
      <c r="DPH23" s="125"/>
      <c r="DPI23" s="125"/>
      <c r="DPJ23" s="125"/>
      <c r="DPK23" s="125"/>
      <c r="DPL23" s="125"/>
      <c r="DPM23" s="125"/>
      <c r="DPN23" s="125"/>
      <c r="DPO23" s="125"/>
      <c r="DPP23" s="125"/>
      <c r="DPQ23" s="125"/>
      <c r="DPR23" s="125"/>
      <c r="DPS23" s="125"/>
      <c r="DPT23" s="125"/>
      <c r="DPU23" s="125"/>
      <c r="DPV23" s="125"/>
      <c r="DPW23" s="125"/>
      <c r="DPX23" s="125"/>
      <c r="DPY23" s="125"/>
      <c r="DPZ23" s="125"/>
      <c r="DQA23" s="125"/>
      <c r="DQB23" s="125"/>
      <c r="DQC23" s="125"/>
      <c r="DQD23" s="125"/>
      <c r="DQE23" s="125"/>
      <c r="DQF23" s="125"/>
      <c r="DQG23" s="125"/>
      <c r="DQH23" s="125"/>
      <c r="DQI23" s="125"/>
      <c r="DQJ23" s="125"/>
      <c r="DQK23" s="125"/>
      <c r="DQL23" s="125"/>
      <c r="DQM23" s="125"/>
      <c r="DQN23" s="125"/>
      <c r="DQO23" s="125"/>
      <c r="DQP23" s="125"/>
      <c r="DQQ23" s="125"/>
      <c r="DQR23" s="125"/>
      <c r="DQS23" s="125"/>
      <c r="DQT23" s="125"/>
      <c r="DQU23" s="125"/>
      <c r="DQV23" s="125"/>
      <c r="DQW23" s="125"/>
      <c r="DQX23" s="125"/>
      <c r="DQY23" s="125"/>
      <c r="DQZ23" s="125"/>
      <c r="DRA23" s="125"/>
      <c r="DRB23" s="125"/>
      <c r="DRC23" s="125"/>
      <c r="DRD23" s="125"/>
      <c r="DRE23" s="125"/>
      <c r="DRF23" s="125"/>
      <c r="DRG23" s="125"/>
      <c r="DRH23" s="125"/>
      <c r="DRI23" s="125"/>
      <c r="DRJ23" s="125"/>
      <c r="DRK23" s="125"/>
      <c r="DRL23" s="125"/>
      <c r="DRM23" s="125"/>
      <c r="DRN23" s="125"/>
      <c r="DRO23" s="125"/>
      <c r="DRP23" s="125"/>
      <c r="DRQ23" s="125"/>
      <c r="DRR23" s="125"/>
      <c r="DRS23" s="125"/>
      <c r="DRT23" s="125"/>
      <c r="DRU23" s="125"/>
      <c r="DRV23" s="125"/>
      <c r="DRW23" s="125"/>
      <c r="DRX23" s="125"/>
      <c r="DRY23" s="125"/>
      <c r="DRZ23" s="125"/>
      <c r="DSA23" s="125"/>
      <c r="DSB23" s="125"/>
      <c r="DSC23" s="125"/>
      <c r="DSD23" s="125"/>
      <c r="DSE23" s="125"/>
      <c r="DSF23" s="125"/>
      <c r="DSG23" s="125"/>
      <c r="DSH23" s="125"/>
      <c r="DSI23" s="125"/>
      <c r="DSJ23" s="125"/>
      <c r="DSK23" s="125"/>
      <c r="DSL23" s="125"/>
      <c r="DSM23" s="125"/>
      <c r="DSN23" s="125"/>
      <c r="DSO23" s="125"/>
      <c r="DSP23" s="125"/>
      <c r="DSQ23" s="125"/>
      <c r="DSR23" s="125"/>
      <c r="DSS23" s="125"/>
      <c r="DST23" s="125"/>
      <c r="DSU23" s="125"/>
      <c r="DSV23" s="125"/>
      <c r="DSW23" s="125"/>
      <c r="DSX23" s="125"/>
      <c r="DSY23" s="125"/>
      <c r="DSZ23" s="125"/>
      <c r="DTA23" s="125"/>
      <c r="DTB23" s="125"/>
      <c r="DTC23" s="125"/>
      <c r="DTD23" s="125"/>
      <c r="DTE23" s="125"/>
      <c r="DTF23" s="125"/>
      <c r="DTG23" s="125"/>
      <c r="DTH23" s="125"/>
      <c r="DTI23" s="125"/>
      <c r="DTJ23" s="125"/>
      <c r="DTK23" s="125"/>
      <c r="DTL23" s="125"/>
      <c r="DTM23" s="125"/>
      <c r="DTN23" s="125"/>
      <c r="DTO23" s="125"/>
      <c r="DTP23" s="125"/>
      <c r="DTQ23" s="125"/>
      <c r="DTR23" s="125"/>
      <c r="DTS23" s="125"/>
      <c r="DTT23" s="125"/>
      <c r="DTU23" s="125"/>
      <c r="DTV23" s="125"/>
      <c r="DTW23" s="125"/>
      <c r="DTX23" s="125"/>
      <c r="DTY23" s="125"/>
      <c r="DTZ23" s="125"/>
      <c r="DUA23" s="125"/>
      <c r="DUB23" s="125"/>
      <c r="DUC23" s="125"/>
      <c r="DUD23" s="125"/>
      <c r="DUE23" s="125"/>
      <c r="DUF23" s="125"/>
      <c r="DUG23" s="125"/>
      <c r="DUH23" s="125"/>
      <c r="DUI23" s="125"/>
      <c r="DUJ23" s="125"/>
      <c r="DUK23" s="125"/>
      <c r="DUL23" s="125"/>
      <c r="DUM23" s="125"/>
      <c r="DUN23" s="125"/>
      <c r="DUO23" s="125"/>
      <c r="DUP23" s="125"/>
      <c r="DUQ23" s="125"/>
      <c r="DUR23" s="125"/>
      <c r="DUS23" s="125"/>
      <c r="DUT23" s="125"/>
      <c r="DUU23" s="125"/>
      <c r="DUV23" s="125"/>
      <c r="DUW23" s="125"/>
      <c r="DUX23" s="125"/>
      <c r="DUY23" s="125"/>
      <c r="DUZ23" s="125"/>
      <c r="DVA23" s="125"/>
      <c r="DVB23" s="125"/>
      <c r="DVC23" s="125"/>
      <c r="DVD23" s="125"/>
      <c r="DVE23" s="125"/>
      <c r="DVF23" s="125"/>
      <c r="DVG23" s="125"/>
      <c r="DVH23" s="125"/>
      <c r="DVI23" s="125"/>
      <c r="DVJ23" s="125"/>
      <c r="DVK23" s="125"/>
      <c r="DVL23" s="125"/>
      <c r="DVM23" s="125"/>
      <c r="DVN23" s="125"/>
      <c r="DVO23" s="125"/>
      <c r="DVP23" s="125"/>
      <c r="DVQ23" s="125"/>
      <c r="DVR23" s="125"/>
      <c r="DVS23" s="125"/>
      <c r="DVT23" s="125"/>
      <c r="DVU23" s="125"/>
      <c r="DVV23" s="125"/>
      <c r="DVW23" s="125"/>
      <c r="DVX23" s="125"/>
      <c r="DVY23" s="125"/>
      <c r="DVZ23" s="125"/>
      <c r="DWA23" s="125"/>
      <c r="DWB23" s="125"/>
      <c r="DWC23" s="125"/>
      <c r="DWD23" s="125"/>
      <c r="DWE23" s="125"/>
      <c r="DWF23" s="125"/>
      <c r="DWG23" s="125"/>
      <c r="DWH23" s="125"/>
      <c r="DWI23" s="125"/>
      <c r="DWJ23" s="125"/>
      <c r="DWK23" s="125"/>
      <c r="DWL23" s="125"/>
      <c r="DWM23" s="125"/>
      <c r="DWN23" s="125"/>
      <c r="DWO23" s="125"/>
      <c r="DWP23" s="125"/>
      <c r="DWQ23" s="125"/>
      <c r="DWR23" s="125"/>
      <c r="DWS23" s="125"/>
      <c r="DWT23" s="125"/>
      <c r="DWU23" s="125"/>
      <c r="DWV23" s="125"/>
      <c r="DWW23" s="125"/>
      <c r="DWX23" s="125"/>
      <c r="DWY23" s="125"/>
      <c r="DWZ23" s="125"/>
      <c r="DXA23" s="125"/>
      <c r="DXB23" s="125"/>
      <c r="DXC23" s="125"/>
      <c r="DXD23" s="125"/>
      <c r="DXE23" s="125"/>
      <c r="DXF23" s="125"/>
      <c r="DXG23" s="125"/>
      <c r="DXH23" s="125"/>
      <c r="DXI23" s="125"/>
      <c r="DXJ23" s="125"/>
      <c r="DXK23" s="125"/>
      <c r="DXL23" s="125"/>
      <c r="DXM23" s="125"/>
      <c r="DXN23" s="125"/>
      <c r="DXO23" s="125"/>
      <c r="DXP23" s="125"/>
      <c r="DXQ23" s="125"/>
      <c r="DXR23" s="125"/>
      <c r="DXS23" s="125"/>
      <c r="DXT23" s="125"/>
      <c r="DXU23" s="125"/>
      <c r="DXV23" s="125"/>
      <c r="DXW23" s="125"/>
      <c r="DXX23" s="125"/>
      <c r="DXY23" s="125"/>
      <c r="DXZ23" s="125"/>
      <c r="DYA23" s="125"/>
      <c r="DYB23" s="125"/>
      <c r="DYC23" s="125"/>
      <c r="DYD23" s="125"/>
      <c r="DYE23" s="125"/>
      <c r="DYF23" s="125"/>
      <c r="DYG23" s="125"/>
      <c r="DYH23" s="125"/>
      <c r="DYI23" s="125"/>
      <c r="DYJ23" s="125"/>
      <c r="DYK23" s="125"/>
      <c r="DYL23" s="125"/>
      <c r="DYM23" s="125"/>
      <c r="DYN23" s="125"/>
      <c r="DYO23" s="125"/>
      <c r="DYP23" s="125"/>
      <c r="DYQ23" s="125"/>
      <c r="DYR23" s="125"/>
      <c r="DYS23" s="125"/>
      <c r="DYT23" s="125"/>
      <c r="DYU23" s="125"/>
      <c r="DYV23" s="125"/>
      <c r="DYW23" s="125"/>
      <c r="DYX23" s="125"/>
      <c r="DYY23" s="125"/>
      <c r="DYZ23" s="125"/>
      <c r="DZA23" s="125"/>
      <c r="DZB23" s="125"/>
      <c r="DZC23" s="125"/>
      <c r="DZD23" s="125"/>
      <c r="DZE23" s="125"/>
      <c r="DZF23" s="125"/>
      <c r="DZG23" s="125"/>
      <c r="DZH23" s="125"/>
      <c r="DZI23" s="125"/>
      <c r="DZJ23" s="125"/>
      <c r="DZK23" s="125"/>
      <c r="DZL23" s="125"/>
      <c r="DZM23" s="125"/>
      <c r="DZN23" s="125"/>
      <c r="DZO23" s="125"/>
      <c r="DZP23" s="125"/>
      <c r="DZQ23" s="125"/>
      <c r="DZR23" s="125"/>
      <c r="DZS23" s="125"/>
      <c r="DZT23" s="125"/>
      <c r="DZU23" s="125"/>
      <c r="DZV23" s="125"/>
      <c r="DZW23" s="125"/>
      <c r="DZX23" s="125"/>
      <c r="DZY23" s="125"/>
      <c r="DZZ23" s="125"/>
      <c r="EAA23" s="125"/>
      <c r="EAB23" s="125"/>
      <c r="EAC23" s="125"/>
      <c r="EAD23" s="125"/>
      <c r="EAE23" s="125"/>
      <c r="EAF23" s="125"/>
      <c r="EAG23" s="125"/>
      <c r="EAH23" s="125"/>
      <c r="EAI23" s="125"/>
      <c r="EAJ23" s="125"/>
      <c r="EAK23" s="125"/>
      <c r="EAL23" s="125"/>
      <c r="EAM23" s="125"/>
      <c r="EAN23" s="125"/>
      <c r="EAO23" s="125"/>
      <c r="EAP23" s="125"/>
      <c r="EAQ23" s="125"/>
      <c r="EAR23" s="125"/>
      <c r="EAS23" s="125"/>
      <c r="EAT23" s="125"/>
      <c r="EAU23" s="125"/>
      <c r="EAV23" s="125"/>
      <c r="EAW23" s="125"/>
      <c r="EAX23" s="125"/>
      <c r="EAY23" s="125"/>
      <c r="EAZ23" s="125"/>
      <c r="EBA23" s="125"/>
      <c r="EBB23" s="125"/>
      <c r="EBC23" s="125"/>
      <c r="EBD23" s="125"/>
      <c r="EBE23" s="125"/>
      <c r="EBF23" s="125"/>
      <c r="EBG23" s="125"/>
      <c r="EBH23" s="125"/>
      <c r="EBI23" s="125"/>
      <c r="EBJ23" s="125"/>
      <c r="EBK23" s="125"/>
      <c r="EBL23" s="125"/>
      <c r="EBM23" s="125"/>
      <c r="EBN23" s="125"/>
      <c r="EBO23" s="125"/>
      <c r="EBP23" s="125"/>
      <c r="EBQ23" s="125"/>
      <c r="EBR23" s="125"/>
      <c r="EBS23" s="125"/>
      <c r="EBT23" s="125"/>
      <c r="EBU23" s="125"/>
      <c r="EBV23" s="125"/>
      <c r="EBW23" s="125"/>
      <c r="EBX23" s="125"/>
      <c r="EBY23" s="125"/>
      <c r="EBZ23" s="125"/>
      <c r="ECA23" s="125"/>
      <c r="ECB23" s="125"/>
      <c r="ECC23" s="125"/>
      <c r="ECD23" s="125"/>
      <c r="ECE23" s="125"/>
      <c r="ECF23" s="125"/>
      <c r="ECG23" s="125"/>
      <c r="ECH23" s="125"/>
      <c r="ECI23" s="125"/>
      <c r="ECJ23" s="125"/>
      <c r="ECK23" s="125"/>
      <c r="ECL23" s="125"/>
      <c r="ECM23" s="125"/>
      <c r="ECN23" s="125"/>
      <c r="ECO23" s="125"/>
      <c r="ECP23" s="125"/>
      <c r="ECQ23" s="125"/>
      <c r="ECR23" s="125"/>
      <c r="ECS23" s="125"/>
      <c r="ECT23" s="125"/>
      <c r="ECU23" s="125"/>
      <c r="ECV23" s="125"/>
      <c r="ECW23" s="125"/>
      <c r="ECX23" s="125"/>
      <c r="ECY23" s="125"/>
      <c r="ECZ23" s="125"/>
      <c r="EDA23" s="125"/>
      <c r="EDB23" s="125"/>
      <c r="EDC23" s="125"/>
      <c r="EDD23" s="125"/>
      <c r="EDE23" s="125"/>
      <c r="EDF23" s="125"/>
      <c r="EDG23" s="125"/>
      <c r="EDH23" s="125"/>
      <c r="EDI23" s="125"/>
      <c r="EDJ23" s="125"/>
      <c r="EDK23" s="125"/>
      <c r="EDL23" s="125"/>
      <c r="EDM23" s="125"/>
      <c r="EDN23" s="125"/>
      <c r="EDO23" s="125"/>
      <c r="EDP23" s="125"/>
      <c r="EDQ23" s="125"/>
      <c r="EDR23" s="125"/>
      <c r="EDS23" s="125"/>
      <c r="EDT23" s="125"/>
      <c r="EDU23" s="125"/>
      <c r="EDV23" s="125"/>
      <c r="EDW23" s="125"/>
      <c r="EDX23" s="125"/>
      <c r="EDY23" s="125"/>
      <c r="EDZ23" s="125"/>
      <c r="EEA23" s="125"/>
      <c r="EEB23" s="125"/>
      <c r="EEC23" s="125"/>
      <c r="EED23" s="125"/>
      <c r="EEE23" s="125"/>
      <c r="EEF23" s="125"/>
      <c r="EEG23" s="125"/>
      <c r="EEH23" s="125"/>
      <c r="EEI23" s="125"/>
      <c r="EEJ23" s="125"/>
      <c r="EEK23" s="125"/>
      <c r="EEL23" s="125"/>
      <c r="EEM23" s="125"/>
      <c r="EEN23" s="125"/>
      <c r="EEO23" s="125"/>
      <c r="EEP23" s="125"/>
      <c r="EEQ23" s="125"/>
      <c r="EER23" s="125"/>
      <c r="EES23" s="125"/>
      <c r="EET23" s="125"/>
      <c r="EEU23" s="125"/>
      <c r="EEV23" s="125"/>
      <c r="EEW23" s="125"/>
      <c r="EEX23" s="125"/>
      <c r="EEY23" s="125"/>
      <c r="EEZ23" s="125"/>
      <c r="EFA23" s="125"/>
      <c r="EFB23" s="125"/>
      <c r="EFC23" s="125"/>
      <c r="EFD23" s="125"/>
      <c r="EFE23" s="125"/>
      <c r="EFF23" s="125"/>
      <c r="EFG23" s="125"/>
      <c r="EFH23" s="125"/>
      <c r="EFI23" s="125"/>
      <c r="EFJ23" s="125"/>
      <c r="EFK23" s="125"/>
      <c r="EFL23" s="125"/>
      <c r="EFM23" s="125"/>
      <c r="EFN23" s="125"/>
      <c r="EFO23" s="125"/>
      <c r="EFP23" s="125"/>
      <c r="EFQ23" s="125"/>
      <c r="EFR23" s="125"/>
      <c r="EFS23" s="125"/>
      <c r="EFT23" s="125"/>
      <c r="EFU23" s="125"/>
      <c r="EFV23" s="125"/>
      <c r="EFW23" s="125"/>
      <c r="EFX23" s="125"/>
      <c r="EFY23" s="125"/>
      <c r="EFZ23" s="125"/>
      <c r="EGA23" s="125"/>
      <c r="EGB23" s="125"/>
      <c r="EGC23" s="125"/>
      <c r="EGD23" s="125"/>
      <c r="EGE23" s="125"/>
      <c r="EGF23" s="125"/>
      <c r="EGG23" s="125"/>
      <c r="EGH23" s="125"/>
      <c r="EGI23" s="125"/>
      <c r="EGJ23" s="125"/>
      <c r="EGK23" s="125"/>
      <c r="EGL23" s="125"/>
      <c r="EGM23" s="125"/>
      <c r="EGN23" s="125"/>
      <c r="EGO23" s="125"/>
      <c r="EGP23" s="125"/>
      <c r="EGQ23" s="125"/>
      <c r="EGR23" s="125"/>
      <c r="EGS23" s="125"/>
      <c r="EGT23" s="125"/>
      <c r="EGU23" s="125"/>
      <c r="EGV23" s="125"/>
      <c r="EGW23" s="125"/>
      <c r="EGX23" s="125"/>
      <c r="EGY23" s="125"/>
      <c r="EGZ23" s="125"/>
      <c r="EHA23" s="125"/>
      <c r="EHB23" s="125"/>
      <c r="EHC23" s="125"/>
      <c r="EHD23" s="125"/>
      <c r="EHE23" s="125"/>
      <c r="EHF23" s="125"/>
      <c r="EHG23" s="125"/>
      <c r="EHH23" s="125"/>
      <c r="EHI23" s="125"/>
      <c r="EHJ23" s="125"/>
      <c r="EHK23" s="125"/>
      <c r="EHL23" s="125"/>
      <c r="EHM23" s="125"/>
      <c r="EHN23" s="125"/>
      <c r="EHO23" s="125"/>
      <c r="EHP23" s="125"/>
      <c r="EHQ23" s="125"/>
      <c r="EHR23" s="125"/>
      <c r="EHS23" s="125"/>
      <c r="EHT23" s="125"/>
      <c r="EHU23" s="125"/>
      <c r="EHV23" s="125"/>
      <c r="EHW23" s="125"/>
      <c r="EHX23" s="125"/>
      <c r="EHY23" s="125"/>
      <c r="EHZ23" s="125"/>
      <c r="EIA23" s="125"/>
      <c r="EIB23" s="125"/>
      <c r="EIC23" s="125"/>
      <c r="EID23" s="125"/>
      <c r="EIE23" s="125"/>
      <c r="EIF23" s="125"/>
      <c r="EIG23" s="125"/>
      <c r="EIH23" s="125"/>
      <c r="EII23" s="125"/>
      <c r="EIJ23" s="125"/>
      <c r="EIK23" s="125"/>
      <c r="EIL23" s="125"/>
      <c r="EIM23" s="125"/>
      <c r="EIN23" s="125"/>
      <c r="EIO23" s="125"/>
      <c r="EIP23" s="125"/>
      <c r="EIQ23" s="125"/>
      <c r="EIR23" s="125"/>
      <c r="EIS23" s="125"/>
      <c r="EIT23" s="125"/>
      <c r="EIU23" s="125"/>
      <c r="EIV23" s="125"/>
      <c r="EIW23" s="125"/>
      <c r="EIX23" s="125"/>
      <c r="EIY23" s="125"/>
      <c r="EIZ23" s="125"/>
      <c r="EJA23" s="125"/>
      <c r="EJB23" s="125"/>
      <c r="EJC23" s="125"/>
      <c r="EJD23" s="125"/>
      <c r="EJE23" s="125"/>
      <c r="EJF23" s="125"/>
      <c r="EJG23" s="125"/>
      <c r="EJH23" s="125"/>
      <c r="EJI23" s="125"/>
      <c r="EJJ23" s="125"/>
      <c r="EJK23" s="125"/>
      <c r="EJL23" s="125"/>
      <c r="EJM23" s="125"/>
      <c r="EJN23" s="125"/>
      <c r="EJO23" s="125"/>
      <c r="EJP23" s="125"/>
      <c r="EJQ23" s="125"/>
      <c r="EJR23" s="125"/>
      <c r="EJS23" s="125"/>
      <c r="EJT23" s="125"/>
      <c r="EJU23" s="125"/>
      <c r="EJV23" s="125"/>
      <c r="EJW23" s="125"/>
      <c r="EJX23" s="125"/>
      <c r="EJY23" s="125"/>
      <c r="EJZ23" s="125"/>
      <c r="EKA23" s="125"/>
      <c r="EKB23" s="125"/>
      <c r="EKC23" s="125"/>
      <c r="EKD23" s="125"/>
      <c r="EKE23" s="125"/>
      <c r="EKF23" s="125"/>
      <c r="EKG23" s="125"/>
      <c r="EKH23" s="125"/>
      <c r="EKI23" s="125"/>
      <c r="EKJ23" s="125"/>
      <c r="EKK23" s="125"/>
      <c r="EKL23" s="125"/>
      <c r="EKM23" s="125"/>
      <c r="EKN23" s="125"/>
      <c r="EKO23" s="125"/>
      <c r="EKP23" s="125"/>
      <c r="EKQ23" s="125"/>
      <c r="EKR23" s="125"/>
      <c r="EKS23" s="125"/>
      <c r="EKT23" s="125"/>
      <c r="EKU23" s="125"/>
      <c r="EKV23" s="125"/>
      <c r="EKW23" s="125"/>
      <c r="EKX23" s="125"/>
      <c r="EKY23" s="125"/>
      <c r="EKZ23" s="125"/>
      <c r="ELA23" s="125"/>
      <c r="ELB23" s="125"/>
      <c r="ELC23" s="125"/>
      <c r="ELD23" s="125"/>
      <c r="ELE23" s="125"/>
      <c r="ELF23" s="125"/>
      <c r="ELG23" s="125"/>
      <c r="ELH23" s="125"/>
      <c r="ELI23" s="125"/>
      <c r="ELJ23" s="125"/>
      <c r="ELK23" s="125"/>
      <c r="ELL23" s="125"/>
      <c r="ELM23" s="125"/>
      <c r="ELN23" s="125"/>
      <c r="ELO23" s="125"/>
      <c r="ELP23" s="125"/>
      <c r="ELQ23" s="125"/>
      <c r="ELR23" s="125"/>
      <c r="ELS23" s="125"/>
      <c r="ELT23" s="125"/>
      <c r="ELU23" s="125"/>
      <c r="ELV23" s="125"/>
      <c r="ELW23" s="125"/>
      <c r="ELX23" s="125"/>
      <c r="ELY23" s="125"/>
      <c r="ELZ23" s="125"/>
      <c r="EMA23" s="125"/>
      <c r="EMB23" s="125"/>
      <c r="EMC23" s="125"/>
      <c r="EMD23" s="125"/>
      <c r="EME23" s="125"/>
      <c r="EMF23" s="125"/>
      <c r="EMG23" s="125"/>
      <c r="EMH23" s="125"/>
      <c r="EMI23" s="125"/>
      <c r="EMJ23" s="125"/>
      <c r="EMK23" s="125"/>
      <c r="EML23" s="125"/>
      <c r="EMM23" s="125"/>
      <c r="EMN23" s="125"/>
      <c r="EMO23" s="125"/>
      <c r="EMP23" s="125"/>
      <c r="EMQ23" s="125"/>
      <c r="EMR23" s="125"/>
      <c r="EMS23" s="125"/>
      <c r="EMT23" s="125"/>
      <c r="EMU23" s="125"/>
      <c r="EMV23" s="125"/>
      <c r="EMW23" s="125"/>
      <c r="EMX23" s="125"/>
      <c r="EMY23" s="125"/>
      <c r="EMZ23" s="125"/>
      <c r="ENA23" s="125"/>
      <c r="ENB23" s="125"/>
      <c r="ENC23" s="125"/>
      <c r="END23" s="125"/>
      <c r="ENE23" s="125"/>
      <c r="ENF23" s="125"/>
      <c r="ENG23" s="125"/>
      <c r="ENH23" s="125"/>
      <c r="ENI23" s="125"/>
      <c r="ENJ23" s="125"/>
      <c r="ENK23" s="125"/>
      <c r="ENL23" s="125"/>
      <c r="ENM23" s="125"/>
      <c r="ENN23" s="125"/>
      <c r="ENO23" s="125"/>
      <c r="ENP23" s="125"/>
      <c r="ENQ23" s="125"/>
      <c r="ENR23" s="125"/>
      <c r="ENS23" s="125"/>
      <c r="ENT23" s="125"/>
      <c r="ENU23" s="125"/>
      <c r="ENV23" s="125"/>
      <c r="ENW23" s="125"/>
      <c r="ENX23" s="125"/>
      <c r="ENY23" s="125"/>
      <c r="ENZ23" s="125"/>
      <c r="EOA23" s="125"/>
      <c r="EOB23" s="125"/>
      <c r="EOC23" s="125"/>
      <c r="EOD23" s="125"/>
      <c r="EOE23" s="125"/>
      <c r="EOF23" s="125"/>
      <c r="EOG23" s="125"/>
      <c r="EOH23" s="125"/>
      <c r="EOI23" s="125"/>
      <c r="EOJ23" s="125"/>
      <c r="EOK23" s="125"/>
      <c r="EOL23" s="125"/>
      <c r="EOM23" s="125"/>
      <c r="EON23" s="125"/>
      <c r="EOO23" s="125"/>
      <c r="EOP23" s="125"/>
      <c r="EOQ23" s="125"/>
      <c r="EOR23" s="125"/>
      <c r="EOS23" s="125"/>
      <c r="EOT23" s="125"/>
      <c r="EOU23" s="125"/>
      <c r="EOV23" s="125"/>
      <c r="EOW23" s="125"/>
      <c r="EOX23" s="125"/>
      <c r="EOY23" s="125"/>
      <c r="EOZ23" s="125"/>
      <c r="EPA23" s="125"/>
      <c r="EPB23" s="125"/>
      <c r="EPC23" s="125"/>
      <c r="EPD23" s="125"/>
      <c r="EPE23" s="125"/>
      <c r="EPF23" s="125"/>
      <c r="EPG23" s="125"/>
      <c r="EPH23" s="125"/>
      <c r="EPI23" s="125"/>
      <c r="EPJ23" s="125"/>
      <c r="EPK23" s="125"/>
      <c r="EPL23" s="125"/>
      <c r="EPM23" s="125"/>
      <c r="EPN23" s="125"/>
      <c r="EPO23" s="125"/>
      <c r="EPP23" s="125"/>
      <c r="EPQ23" s="125"/>
      <c r="EPR23" s="125"/>
      <c r="EPS23" s="125"/>
      <c r="EPT23" s="125"/>
      <c r="EPU23" s="125"/>
      <c r="EPV23" s="125"/>
      <c r="EPW23" s="125"/>
      <c r="EPX23" s="125"/>
      <c r="EPY23" s="125"/>
      <c r="EPZ23" s="125"/>
      <c r="EQA23" s="125"/>
      <c r="EQB23" s="125"/>
      <c r="EQC23" s="125"/>
      <c r="EQD23" s="125"/>
      <c r="EQE23" s="125"/>
      <c r="EQF23" s="125"/>
      <c r="EQG23" s="125"/>
      <c r="EQH23" s="125"/>
      <c r="EQI23" s="125"/>
      <c r="EQJ23" s="125"/>
      <c r="EQK23" s="125"/>
      <c r="EQL23" s="125"/>
      <c r="EQM23" s="125"/>
      <c r="EQN23" s="125"/>
      <c r="EQO23" s="125"/>
      <c r="EQP23" s="125"/>
      <c r="EQQ23" s="125"/>
      <c r="EQR23" s="125"/>
      <c r="EQS23" s="125"/>
      <c r="EQT23" s="125"/>
      <c r="EQU23" s="125"/>
      <c r="EQV23" s="125"/>
      <c r="EQW23" s="125"/>
      <c r="EQX23" s="125"/>
      <c r="EQY23" s="125"/>
      <c r="EQZ23" s="125"/>
      <c r="ERA23" s="125"/>
      <c r="ERB23" s="125"/>
      <c r="ERC23" s="125"/>
      <c r="ERD23" s="125"/>
      <c r="ERE23" s="125"/>
      <c r="ERF23" s="125"/>
      <c r="ERG23" s="125"/>
      <c r="ERH23" s="125"/>
      <c r="ERI23" s="125"/>
      <c r="ERJ23" s="125"/>
      <c r="ERK23" s="125"/>
      <c r="ERL23" s="125"/>
      <c r="ERM23" s="125"/>
      <c r="ERN23" s="125"/>
      <c r="ERO23" s="125"/>
      <c r="ERP23" s="125"/>
      <c r="ERQ23" s="125"/>
      <c r="ERR23" s="125"/>
      <c r="ERS23" s="125"/>
      <c r="ERT23" s="125"/>
      <c r="ERU23" s="125"/>
      <c r="ERV23" s="125"/>
      <c r="ERW23" s="125"/>
      <c r="ERX23" s="125"/>
      <c r="ERY23" s="125"/>
      <c r="ERZ23" s="125"/>
      <c r="ESA23" s="125"/>
      <c r="ESB23" s="125"/>
      <c r="ESC23" s="125"/>
      <c r="ESD23" s="125"/>
      <c r="ESE23" s="125"/>
      <c r="ESF23" s="125"/>
      <c r="ESG23" s="125"/>
      <c r="ESH23" s="125"/>
      <c r="ESI23" s="125"/>
      <c r="ESJ23" s="125"/>
      <c r="ESK23" s="125"/>
      <c r="ESL23" s="125"/>
      <c r="ESM23" s="125"/>
      <c r="ESN23" s="125"/>
      <c r="ESO23" s="125"/>
      <c r="ESP23" s="125"/>
      <c r="ESQ23" s="125"/>
      <c r="ESR23" s="125"/>
      <c r="ESS23" s="125"/>
      <c r="EST23" s="125"/>
      <c r="ESU23" s="125"/>
      <c r="ESV23" s="125"/>
      <c r="ESW23" s="125"/>
      <c r="ESX23" s="125"/>
      <c r="ESY23" s="125"/>
      <c r="ESZ23" s="125"/>
      <c r="ETA23" s="125"/>
      <c r="ETB23" s="125"/>
      <c r="ETC23" s="125"/>
      <c r="ETD23" s="125"/>
      <c r="ETE23" s="125"/>
      <c r="ETF23" s="125"/>
      <c r="ETG23" s="125"/>
      <c r="ETH23" s="125"/>
      <c r="ETI23" s="125"/>
      <c r="ETJ23" s="125"/>
      <c r="ETK23" s="125"/>
      <c r="ETL23" s="125"/>
      <c r="ETM23" s="125"/>
      <c r="ETN23" s="125"/>
      <c r="ETO23" s="125"/>
      <c r="ETP23" s="125"/>
      <c r="ETQ23" s="125"/>
      <c r="ETR23" s="125"/>
      <c r="ETS23" s="125"/>
      <c r="ETT23" s="125"/>
      <c r="ETU23" s="125"/>
      <c r="ETV23" s="125"/>
      <c r="ETW23" s="125"/>
      <c r="ETX23" s="125"/>
      <c r="ETY23" s="125"/>
      <c r="ETZ23" s="125"/>
      <c r="EUA23" s="125"/>
      <c r="EUB23" s="125"/>
      <c r="EUC23" s="125"/>
      <c r="EUD23" s="125"/>
      <c r="EUE23" s="125"/>
      <c r="EUF23" s="125"/>
      <c r="EUG23" s="125"/>
      <c r="EUH23" s="125"/>
      <c r="EUI23" s="125"/>
      <c r="EUJ23" s="125"/>
      <c r="EUK23" s="125"/>
      <c r="EUL23" s="125"/>
      <c r="EUM23" s="125"/>
      <c r="EUN23" s="125"/>
      <c r="EUO23" s="125"/>
      <c r="EUP23" s="125"/>
      <c r="EUQ23" s="125"/>
      <c r="EUR23" s="125"/>
      <c r="EUS23" s="125"/>
      <c r="EUT23" s="125"/>
      <c r="EUU23" s="125"/>
      <c r="EUV23" s="125"/>
      <c r="EUW23" s="125"/>
      <c r="EUX23" s="125"/>
      <c r="EUY23" s="125"/>
      <c r="EUZ23" s="125"/>
      <c r="EVA23" s="125"/>
      <c r="EVB23" s="125"/>
      <c r="EVC23" s="125"/>
      <c r="EVD23" s="125"/>
      <c r="EVE23" s="125"/>
      <c r="EVF23" s="125"/>
      <c r="EVG23" s="125"/>
      <c r="EVH23" s="125"/>
      <c r="EVI23" s="125"/>
      <c r="EVJ23" s="125"/>
      <c r="EVK23" s="125"/>
      <c r="EVL23" s="125"/>
      <c r="EVM23" s="125"/>
      <c r="EVN23" s="125"/>
      <c r="EVO23" s="125"/>
      <c r="EVP23" s="125"/>
      <c r="EVQ23" s="125"/>
      <c r="EVR23" s="125"/>
      <c r="EVS23" s="125"/>
      <c r="EVT23" s="125"/>
      <c r="EVU23" s="125"/>
      <c r="EVV23" s="125"/>
      <c r="EVW23" s="125"/>
      <c r="EVX23" s="125"/>
      <c r="EVY23" s="125"/>
      <c r="EVZ23" s="125"/>
      <c r="EWA23" s="125"/>
      <c r="EWB23" s="125"/>
      <c r="EWC23" s="125"/>
      <c r="EWD23" s="125"/>
      <c r="EWE23" s="125"/>
      <c r="EWF23" s="125"/>
      <c r="EWG23" s="125"/>
      <c r="EWH23" s="125"/>
      <c r="EWI23" s="125"/>
      <c r="EWJ23" s="125"/>
      <c r="EWK23" s="125"/>
      <c r="EWL23" s="125"/>
      <c r="EWM23" s="125"/>
      <c r="EWN23" s="125"/>
      <c r="EWO23" s="125"/>
      <c r="EWP23" s="125"/>
      <c r="EWQ23" s="125"/>
      <c r="EWR23" s="125"/>
      <c r="EWS23" s="125"/>
      <c r="EWT23" s="125"/>
      <c r="EWU23" s="125"/>
      <c r="EWV23" s="125"/>
      <c r="EWW23" s="125"/>
      <c r="EWX23" s="125"/>
      <c r="EWY23" s="125"/>
      <c r="EWZ23" s="125"/>
      <c r="EXA23" s="125"/>
      <c r="EXB23" s="125"/>
      <c r="EXC23" s="125"/>
      <c r="EXD23" s="125"/>
      <c r="EXE23" s="125"/>
      <c r="EXF23" s="125"/>
      <c r="EXG23" s="125"/>
      <c r="EXH23" s="125"/>
      <c r="EXI23" s="125"/>
      <c r="EXJ23" s="125"/>
      <c r="EXK23" s="125"/>
      <c r="EXL23" s="125"/>
      <c r="EXM23" s="125"/>
      <c r="EXN23" s="125"/>
      <c r="EXO23" s="125"/>
      <c r="EXP23" s="125"/>
      <c r="EXQ23" s="125"/>
      <c r="EXR23" s="125"/>
      <c r="EXS23" s="125"/>
      <c r="EXT23" s="125"/>
      <c r="EXU23" s="125"/>
      <c r="EXV23" s="125"/>
      <c r="EXW23" s="125"/>
      <c r="EXX23" s="125"/>
      <c r="EXY23" s="125"/>
      <c r="EXZ23" s="125"/>
      <c r="EYA23" s="125"/>
      <c r="EYB23" s="125"/>
      <c r="EYC23" s="125"/>
      <c r="EYD23" s="125"/>
      <c r="EYE23" s="125"/>
      <c r="EYF23" s="125"/>
      <c r="EYG23" s="125"/>
      <c r="EYH23" s="125"/>
      <c r="EYI23" s="125"/>
      <c r="EYJ23" s="125"/>
      <c r="EYK23" s="125"/>
      <c r="EYL23" s="125"/>
      <c r="EYM23" s="125"/>
      <c r="EYN23" s="125"/>
      <c r="EYO23" s="125"/>
      <c r="EYP23" s="125"/>
      <c r="EYQ23" s="125"/>
      <c r="EYR23" s="125"/>
      <c r="EYS23" s="125"/>
      <c r="EYT23" s="125"/>
      <c r="EYU23" s="125"/>
      <c r="EYV23" s="125"/>
      <c r="EYW23" s="125"/>
      <c r="EYX23" s="125"/>
      <c r="EYY23" s="125"/>
      <c r="EYZ23" s="125"/>
      <c r="EZA23" s="125"/>
      <c r="EZB23" s="125"/>
      <c r="EZC23" s="125"/>
      <c r="EZD23" s="125"/>
      <c r="EZE23" s="125"/>
      <c r="EZF23" s="125"/>
      <c r="EZG23" s="125"/>
      <c r="EZH23" s="125"/>
      <c r="EZI23" s="125"/>
      <c r="EZJ23" s="125"/>
      <c r="EZK23" s="125"/>
      <c r="EZL23" s="125"/>
      <c r="EZM23" s="125"/>
      <c r="EZN23" s="125"/>
      <c r="EZO23" s="125"/>
      <c r="EZP23" s="125"/>
      <c r="EZQ23" s="125"/>
      <c r="EZR23" s="125"/>
      <c r="EZS23" s="125"/>
      <c r="EZT23" s="125"/>
      <c r="EZU23" s="125"/>
      <c r="EZV23" s="125"/>
      <c r="EZW23" s="125"/>
      <c r="EZX23" s="125"/>
      <c r="EZY23" s="125"/>
      <c r="EZZ23" s="125"/>
      <c r="FAA23" s="125"/>
      <c r="FAB23" s="125"/>
      <c r="FAC23" s="125"/>
      <c r="FAD23" s="125"/>
      <c r="FAE23" s="125"/>
      <c r="FAF23" s="125"/>
      <c r="FAG23" s="125"/>
      <c r="FAH23" s="125"/>
      <c r="FAI23" s="125"/>
      <c r="FAJ23" s="125"/>
      <c r="FAK23" s="125"/>
      <c r="FAL23" s="125"/>
      <c r="FAM23" s="125"/>
      <c r="FAN23" s="125"/>
      <c r="FAO23" s="125"/>
      <c r="FAP23" s="125"/>
      <c r="FAQ23" s="125"/>
      <c r="FAR23" s="125"/>
      <c r="FAS23" s="125"/>
      <c r="FAT23" s="125"/>
      <c r="FAU23" s="125"/>
      <c r="FAV23" s="125"/>
      <c r="FAW23" s="125"/>
      <c r="FAX23" s="125"/>
      <c r="FAY23" s="125"/>
      <c r="FAZ23" s="125"/>
      <c r="FBA23" s="125"/>
      <c r="FBB23" s="125"/>
      <c r="FBC23" s="125"/>
      <c r="FBD23" s="125"/>
      <c r="FBE23" s="125"/>
      <c r="FBF23" s="125"/>
      <c r="FBG23" s="125"/>
      <c r="FBH23" s="125"/>
      <c r="FBI23" s="125"/>
      <c r="FBJ23" s="125"/>
      <c r="FBK23" s="125"/>
      <c r="FBL23" s="125"/>
      <c r="FBM23" s="125"/>
      <c r="FBN23" s="125"/>
      <c r="FBO23" s="125"/>
      <c r="FBP23" s="125"/>
      <c r="FBQ23" s="125"/>
      <c r="FBR23" s="125"/>
      <c r="FBS23" s="125"/>
      <c r="FBT23" s="125"/>
      <c r="FBU23" s="125"/>
      <c r="FBV23" s="125"/>
      <c r="FBW23" s="125"/>
      <c r="FBX23" s="125"/>
      <c r="FBY23" s="125"/>
      <c r="FBZ23" s="125"/>
      <c r="FCA23" s="125"/>
      <c r="FCB23" s="125"/>
      <c r="FCC23" s="125"/>
      <c r="FCD23" s="125"/>
      <c r="FCE23" s="125"/>
      <c r="FCF23" s="125"/>
      <c r="FCG23" s="125"/>
      <c r="FCH23" s="125"/>
      <c r="FCI23" s="125"/>
      <c r="FCJ23" s="125"/>
      <c r="FCK23" s="125"/>
      <c r="FCL23" s="125"/>
      <c r="FCM23" s="125"/>
      <c r="FCN23" s="125"/>
      <c r="FCO23" s="125"/>
      <c r="FCP23" s="125"/>
      <c r="FCQ23" s="125"/>
      <c r="FCR23" s="125"/>
      <c r="FCS23" s="125"/>
      <c r="FCT23" s="125"/>
      <c r="FCU23" s="125"/>
      <c r="FCV23" s="125"/>
      <c r="FCW23" s="125"/>
      <c r="FCX23" s="125"/>
      <c r="FCY23" s="125"/>
      <c r="FCZ23" s="125"/>
      <c r="FDA23" s="125"/>
      <c r="FDB23" s="125"/>
      <c r="FDC23" s="125"/>
      <c r="FDD23" s="125"/>
      <c r="FDE23" s="125"/>
      <c r="FDF23" s="125"/>
      <c r="FDG23" s="125"/>
      <c r="FDH23" s="125"/>
      <c r="FDI23" s="125"/>
      <c r="FDJ23" s="125"/>
      <c r="FDK23" s="125"/>
      <c r="FDL23" s="125"/>
      <c r="FDM23" s="125"/>
      <c r="FDN23" s="125"/>
      <c r="FDO23" s="125"/>
      <c r="FDP23" s="125"/>
      <c r="FDQ23" s="125"/>
      <c r="FDR23" s="125"/>
      <c r="FDS23" s="125"/>
      <c r="FDT23" s="125"/>
      <c r="FDU23" s="125"/>
      <c r="FDV23" s="125"/>
      <c r="FDW23" s="125"/>
      <c r="FDX23" s="125"/>
      <c r="FDY23" s="125"/>
      <c r="FDZ23" s="125"/>
      <c r="FEA23" s="125"/>
      <c r="FEB23" s="125"/>
      <c r="FEC23" s="125"/>
      <c r="FED23" s="125"/>
      <c r="FEE23" s="125"/>
      <c r="FEF23" s="125"/>
      <c r="FEG23" s="125"/>
      <c r="FEH23" s="125"/>
      <c r="FEI23" s="125"/>
      <c r="FEJ23" s="125"/>
      <c r="FEK23" s="125"/>
      <c r="FEL23" s="125"/>
      <c r="FEM23" s="125"/>
      <c r="FEN23" s="125"/>
      <c r="FEO23" s="125"/>
      <c r="FEP23" s="125"/>
      <c r="FEQ23" s="125"/>
      <c r="FER23" s="125"/>
      <c r="FES23" s="125"/>
      <c r="FET23" s="125"/>
      <c r="FEU23" s="125"/>
      <c r="FEV23" s="125"/>
      <c r="FEW23" s="125"/>
      <c r="FEX23" s="125"/>
      <c r="FEY23" s="125"/>
      <c r="FEZ23" s="125"/>
      <c r="FFA23" s="125"/>
      <c r="FFB23" s="125"/>
      <c r="FFC23" s="125"/>
      <c r="FFD23" s="125"/>
      <c r="FFE23" s="125"/>
      <c r="FFF23" s="125"/>
      <c r="FFG23" s="125"/>
      <c r="FFH23" s="125"/>
      <c r="FFI23" s="125"/>
      <c r="FFJ23" s="125"/>
      <c r="FFK23" s="125"/>
      <c r="FFL23" s="125"/>
      <c r="FFM23" s="125"/>
      <c r="FFN23" s="125"/>
      <c r="FFO23" s="125"/>
      <c r="FFP23" s="125"/>
      <c r="FFQ23" s="125"/>
      <c r="FFR23" s="125"/>
      <c r="FFS23" s="125"/>
      <c r="FFT23" s="125"/>
      <c r="FFU23" s="125"/>
      <c r="FFV23" s="125"/>
      <c r="FFW23" s="125"/>
      <c r="FFX23" s="125"/>
      <c r="FFY23" s="125"/>
      <c r="FFZ23" s="125"/>
      <c r="FGA23" s="125"/>
      <c r="FGB23" s="125"/>
      <c r="FGC23" s="125"/>
      <c r="FGD23" s="125"/>
      <c r="FGE23" s="125"/>
      <c r="FGF23" s="125"/>
      <c r="FGG23" s="125"/>
      <c r="FGH23" s="125"/>
      <c r="FGI23" s="125"/>
      <c r="FGJ23" s="125"/>
      <c r="FGK23" s="125"/>
      <c r="FGL23" s="125"/>
      <c r="FGM23" s="125"/>
      <c r="FGN23" s="125"/>
      <c r="FGO23" s="125"/>
      <c r="FGP23" s="125"/>
      <c r="FGQ23" s="125"/>
      <c r="FGR23" s="125"/>
      <c r="FGS23" s="125"/>
      <c r="FGT23" s="125"/>
      <c r="FGU23" s="125"/>
      <c r="FGV23" s="125"/>
      <c r="FGW23" s="125"/>
      <c r="FGX23" s="125"/>
      <c r="FGY23" s="125"/>
      <c r="FGZ23" s="125"/>
      <c r="FHA23" s="125"/>
      <c r="FHB23" s="125"/>
      <c r="FHC23" s="125"/>
      <c r="FHD23" s="125"/>
      <c r="FHE23" s="125"/>
      <c r="FHF23" s="125"/>
      <c r="FHG23" s="125"/>
      <c r="FHH23" s="125"/>
      <c r="FHI23" s="125"/>
      <c r="FHJ23" s="125"/>
      <c r="FHK23" s="125"/>
      <c r="FHL23" s="125"/>
      <c r="FHM23" s="125"/>
      <c r="FHN23" s="125"/>
      <c r="FHO23" s="125"/>
      <c r="FHP23" s="125"/>
      <c r="FHQ23" s="125"/>
      <c r="FHR23" s="125"/>
      <c r="FHS23" s="125"/>
      <c r="FHT23" s="125"/>
      <c r="FHU23" s="125"/>
      <c r="FHV23" s="125"/>
      <c r="FHW23" s="125"/>
      <c r="FHX23" s="125"/>
      <c r="FHY23" s="125"/>
      <c r="FHZ23" s="125"/>
      <c r="FIA23" s="125"/>
      <c r="FIB23" s="125"/>
      <c r="FIC23" s="125"/>
      <c r="FID23" s="125"/>
      <c r="FIE23" s="125"/>
      <c r="FIF23" s="125"/>
      <c r="FIG23" s="125"/>
      <c r="FIH23" s="125"/>
      <c r="FII23" s="125"/>
      <c r="FIJ23" s="125"/>
      <c r="FIK23" s="125"/>
      <c r="FIL23" s="125"/>
      <c r="FIM23" s="125"/>
      <c r="FIN23" s="125"/>
      <c r="FIO23" s="125"/>
      <c r="FIP23" s="125"/>
      <c r="FIQ23" s="125"/>
      <c r="FIR23" s="125"/>
      <c r="FIS23" s="125"/>
      <c r="FIT23" s="125"/>
      <c r="FIU23" s="125"/>
      <c r="FIV23" s="125"/>
      <c r="FIW23" s="125"/>
      <c r="FIX23" s="125"/>
      <c r="FIY23" s="125"/>
      <c r="FIZ23" s="125"/>
      <c r="FJA23" s="125"/>
      <c r="FJB23" s="125"/>
      <c r="FJC23" s="125"/>
      <c r="FJD23" s="125"/>
      <c r="FJE23" s="125"/>
      <c r="FJF23" s="125"/>
      <c r="FJG23" s="125"/>
      <c r="FJH23" s="125"/>
      <c r="FJI23" s="125"/>
      <c r="FJJ23" s="125"/>
      <c r="FJK23" s="125"/>
      <c r="FJL23" s="125"/>
      <c r="FJM23" s="125"/>
      <c r="FJN23" s="125"/>
      <c r="FJO23" s="125"/>
      <c r="FJP23" s="125"/>
      <c r="FJQ23" s="125"/>
      <c r="FJR23" s="125"/>
      <c r="FJS23" s="125"/>
      <c r="FJT23" s="125"/>
      <c r="FJU23" s="125"/>
      <c r="FJV23" s="125"/>
      <c r="FJW23" s="125"/>
      <c r="FJX23" s="125"/>
      <c r="FJY23" s="125"/>
      <c r="FJZ23" s="125"/>
      <c r="FKA23" s="125"/>
      <c r="FKB23" s="125"/>
      <c r="FKC23" s="125"/>
      <c r="FKD23" s="125"/>
      <c r="FKE23" s="125"/>
      <c r="FKF23" s="125"/>
      <c r="FKG23" s="125"/>
      <c r="FKH23" s="125"/>
      <c r="FKI23" s="125"/>
      <c r="FKJ23" s="125"/>
      <c r="FKK23" s="125"/>
      <c r="FKL23" s="125"/>
      <c r="FKM23" s="125"/>
      <c r="FKN23" s="125"/>
      <c r="FKO23" s="125"/>
      <c r="FKP23" s="125"/>
      <c r="FKQ23" s="125"/>
      <c r="FKR23" s="125"/>
      <c r="FKS23" s="125"/>
      <c r="FKT23" s="125"/>
      <c r="FKU23" s="125"/>
      <c r="FKV23" s="125"/>
      <c r="FKW23" s="125"/>
      <c r="FKX23" s="125"/>
      <c r="FKY23" s="125"/>
      <c r="FKZ23" s="125"/>
      <c r="FLA23" s="125"/>
      <c r="FLB23" s="125"/>
      <c r="FLC23" s="125"/>
      <c r="FLD23" s="125"/>
      <c r="FLE23" s="125"/>
      <c r="FLF23" s="125"/>
      <c r="FLG23" s="125"/>
      <c r="FLH23" s="125"/>
      <c r="FLI23" s="125"/>
      <c r="FLJ23" s="125"/>
      <c r="FLK23" s="125"/>
      <c r="FLL23" s="125"/>
      <c r="FLM23" s="125"/>
      <c r="FLN23" s="125"/>
      <c r="FLO23" s="125"/>
      <c r="FLP23" s="125"/>
      <c r="FLQ23" s="125"/>
      <c r="FLR23" s="125"/>
      <c r="FLS23" s="125"/>
      <c r="FLT23" s="125"/>
      <c r="FLU23" s="125"/>
      <c r="FLV23" s="125"/>
      <c r="FLW23" s="125"/>
      <c r="FLX23" s="125"/>
      <c r="FLY23" s="125"/>
      <c r="FLZ23" s="125"/>
      <c r="FMA23" s="125"/>
      <c r="FMB23" s="125"/>
      <c r="FMC23" s="125"/>
      <c r="FMD23" s="125"/>
      <c r="FME23" s="125"/>
      <c r="FMF23" s="125"/>
      <c r="FMG23" s="125"/>
      <c r="FMH23" s="125"/>
      <c r="FMI23" s="125"/>
      <c r="FMJ23" s="125"/>
      <c r="FMK23" s="125"/>
      <c r="FML23" s="125"/>
      <c r="FMM23" s="125"/>
      <c r="FMN23" s="125"/>
      <c r="FMO23" s="125"/>
      <c r="FMP23" s="125"/>
      <c r="FMQ23" s="125"/>
      <c r="FMR23" s="125"/>
      <c r="FMS23" s="125"/>
      <c r="FMT23" s="125"/>
      <c r="FMU23" s="125"/>
      <c r="FMV23" s="125"/>
      <c r="FMW23" s="125"/>
      <c r="FMX23" s="125"/>
      <c r="FMY23" s="125"/>
      <c r="FMZ23" s="125"/>
      <c r="FNA23" s="125"/>
      <c r="FNB23" s="125"/>
      <c r="FNC23" s="125"/>
      <c r="FND23" s="125"/>
      <c r="FNE23" s="125"/>
      <c r="FNF23" s="125"/>
      <c r="FNG23" s="125"/>
      <c r="FNH23" s="125"/>
      <c r="FNI23" s="125"/>
      <c r="FNJ23" s="125"/>
      <c r="FNK23" s="125"/>
      <c r="FNL23" s="125"/>
      <c r="FNM23" s="125"/>
      <c r="FNN23" s="125"/>
      <c r="FNO23" s="125"/>
      <c r="FNP23" s="125"/>
      <c r="FNQ23" s="125"/>
      <c r="FNR23" s="125"/>
      <c r="FNS23" s="125"/>
      <c r="FNT23" s="125"/>
      <c r="FNU23" s="125"/>
      <c r="FNV23" s="125"/>
      <c r="FNW23" s="125"/>
      <c r="FNX23" s="125"/>
      <c r="FNY23" s="125"/>
      <c r="FNZ23" s="125"/>
      <c r="FOA23" s="125"/>
      <c r="FOB23" s="125"/>
      <c r="FOC23" s="125"/>
      <c r="FOD23" s="125"/>
      <c r="FOE23" s="125"/>
      <c r="FOF23" s="125"/>
      <c r="FOG23" s="125"/>
      <c r="FOH23" s="125"/>
      <c r="FOI23" s="125"/>
      <c r="FOJ23" s="125"/>
      <c r="FOK23" s="125"/>
      <c r="FOL23" s="125"/>
      <c r="FOM23" s="125"/>
      <c r="FON23" s="125"/>
      <c r="FOO23" s="125"/>
      <c r="FOP23" s="125"/>
      <c r="FOQ23" s="125"/>
      <c r="FOR23" s="125"/>
      <c r="FOS23" s="125"/>
      <c r="FOT23" s="125"/>
      <c r="FOU23" s="125"/>
      <c r="FOV23" s="125"/>
      <c r="FOW23" s="125"/>
      <c r="FOX23" s="125"/>
      <c r="FOY23" s="125"/>
      <c r="FOZ23" s="125"/>
      <c r="FPA23" s="125"/>
      <c r="FPB23" s="125"/>
      <c r="FPC23" s="125"/>
      <c r="FPD23" s="125"/>
      <c r="FPE23" s="125"/>
      <c r="FPF23" s="125"/>
      <c r="FPG23" s="125"/>
      <c r="FPH23" s="125"/>
      <c r="FPI23" s="125"/>
      <c r="FPJ23" s="125"/>
      <c r="FPK23" s="125"/>
      <c r="FPL23" s="125"/>
      <c r="FPM23" s="125"/>
      <c r="FPN23" s="125"/>
      <c r="FPO23" s="125"/>
      <c r="FPP23" s="125"/>
      <c r="FPQ23" s="125"/>
      <c r="FPR23" s="125"/>
      <c r="FPS23" s="125"/>
      <c r="FPT23" s="125"/>
      <c r="FPU23" s="125"/>
      <c r="FPV23" s="125"/>
      <c r="FPW23" s="125"/>
      <c r="FPX23" s="125"/>
      <c r="FPY23" s="125"/>
      <c r="FPZ23" s="125"/>
      <c r="FQA23" s="125"/>
      <c r="FQB23" s="125"/>
      <c r="FQC23" s="125"/>
      <c r="FQD23" s="125"/>
      <c r="FQE23" s="125"/>
      <c r="FQF23" s="125"/>
      <c r="FQG23" s="125"/>
      <c r="FQH23" s="125"/>
      <c r="FQI23" s="125"/>
      <c r="FQJ23" s="125"/>
      <c r="FQK23" s="125"/>
      <c r="FQL23" s="125"/>
      <c r="FQM23" s="125"/>
      <c r="FQN23" s="125"/>
      <c r="FQO23" s="125"/>
      <c r="FQP23" s="125"/>
      <c r="FQQ23" s="125"/>
      <c r="FQR23" s="125"/>
      <c r="FQS23" s="125"/>
      <c r="FQT23" s="125"/>
      <c r="FQU23" s="125"/>
      <c r="FQV23" s="125"/>
      <c r="FQW23" s="125"/>
      <c r="FQX23" s="125"/>
      <c r="FQY23" s="125"/>
      <c r="FQZ23" s="125"/>
      <c r="FRA23" s="125"/>
      <c r="FRB23" s="125"/>
      <c r="FRC23" s="125"/>
      <c r="FRD23" s="125"/>
      <c r="FRE23" s="125"/>
      <c r="FRF23" s="125"/>
      <c r="FRG23" s="125"/>
      <c r="FRH23" s="125"/>
      <c r="FRI23" s="125"/>
      <c r="FRJ23" s="125"/>
      <c r="FRK23" s="125"/>
      <c r="FRL23" s="125"/>
      <c r="FRM23" s="125"/>
      <c r="FRN23" s="125"/>
      <c r="FRO23" s="125"/>
      <c r="FRP23" s="125"/>
      <c r="FRQ23" s="125"/>
      <c r="FRR23" s="125"/>
      <c r="FRS23" s="125"/>
      <c r="FRT23" s="125"/>
      <c r="FRU23" s="125"/>
      <c r="FRV23" s="125"/>
      <c r="FRW23" s="125"/>
      <c r="FRX23" s="125"/>
      <c r="FRY23" s="125"/>
      <c r="FRZ23" s="125"/>
      <c r="FSA23" s="125"/>
      <c r="FSB23" s="125"/>
      <c r="FSC23" s="125"/>
      <c r="FSD23" s="125"/>
      <c r="FSE23" s="125"/>
      <c r="FSF23" s="125"/>
      <c r="FSG23" s="125"/>
      <c r="FSH23" s="125"/>
      <c r="FSI23" s="125"/>
      <c r="FSJ23" s="125"/>
      <c r="FSK23" s="125"/>
      <c r="FSL23" s="125"/>
      <c r="FSM23" s="125"/>
      <c r="FSN23" s="125"/>
      <c r="FSO23" s="125"/>
      <c r="FSP23" s="125"/>
      <c r="FSQ23" s="125"/>
      <c r="FSR23" s="125"/>
      <c r="FSS23" s="125"/>
      <c r="FST23" s="125"/>
      <c r="FSU23" s="125"/>
      <c r="FSV23" s="125"/>
      <c r="FSW23" s="125"/>
      <c r="FSX23" s="125"/>
      <c r="FSY23" s="125"/>
      <c r="FSZ23" s="125"/>
      <c r="FTA23" s="125"/>
      <c r="FTB23" s="125"/>
      <c r="FTC23" s="125"/>
      <c r="FTD23" s="125"/>
      <c r="FTE23" s="125"/>
      <c r="FTF23" s="125"/>
      <c r="FTG23" s="125"/>
      <c r="FTH23" s="125"/>
      <c r="FTI23" s="125"/>
      <c r="FTJ23" s="125"/>
      <c r="FTK23" s="125"/>
      <c r="FTL23" s="125"/>
      <c r="FTM23" s="125"/>
      <c r="FTN23" s="125"/>
      <c r="FTO23" s="125"/>
      <c r="FTP23" s="125"/>
      <c r="FTQ23" s="125"/>
      <c r="FTR23" s="125"/>
      <c r="FTS23" s="125"/>
      <c r="FTT23" s="125"/>
      <c r="FTU23" s="125"/>
      <c r="FTV23" s="125"/>
      <c r="FTW23" s="125"/>
      <c r="FTX23" s="125"/>
      <c r="FTY23" s="125"/>
      <c r="FTZ23" s="125"/>
      <c r="FUA23" s="125"/>
      <c r="FUB23" s="125"/>
      <c r="FUC23" s="125"/>
      <c r="FUD23" s="125"/>
      <c r="FUE23" s="125"/>
      <c r="FUF23" s="125"/>
      <c r="FUG23" s="125"/>
      <c r="FUH23" s="125"/>
      <c r="FUI23" s="125"/>
      <c r="FUJ23" s="125"/>
      <c r="FUK23" s="125"/>
      <c r="FUL23" s="125"/>
      <c r="FUM23" s="125"/>
      <c r="FUN23" s="125"/>
      <c r="FUO23" s="125"/>
      <c r="FUP23" s="125"/>
      <c r="FUQ23" s="125"/>
      <c r="FUR23" s="125"/>
      <c r="FUS23" s="125"/>
      <c r="FUT23" s="125"/>
      <c r="FUU23" s="125"/>
      <c r="FUV23" s="125"/>
      <c r="FUW23" s="125"/>
      <c r="FUX23" s="125"/>
      <c r="FUY23" s="125"/>
      <c r="FUZ23" s="125"/>
      <c r="FVA23" s="125"/>
      <c r="FVB23" s="125"/>
      <c r="FVC23" s="125"/>
      <c r="FVD23" s="125"/>
      <c r="FVE23" s="125"/>
      <c r="FVF23" s="125"/>
      <c r="FVG23" s="125"/>
      <c r="FVH23" s="125"/>
      <c r="FVI23" s="125"/>
      <c r="FVJ23" s="125"/>
      <c r="FVK23" s="125"/>
      <c r="FVL23" s="125"/>
      <c r="FVM23" s="125"/>
      <c r="FVN23" s="125"/>
      <c r="FVO23" s="125"/>
      <c r="FVP23" s="125"/>
      <c r="FVQ23" s="125"/>
      <c r="FVR23" s="125"/>
      <c r="FVS23" s="125"/>
      <c r="FVT23" s="125"/>
      <c r="FVU23" s="125"/>
      <c r="FVV23" s="125"/>
      <c r="FVW23" s="125"/>
      <c r="FVX23" s="125"/>
      <c r="FVY23" s="125"/>
      <c r="FVZ23" s="125"/>
      <c r="FWA23" s="125"/>
      <c r="FWB23" s="125"/>
      <c r="FWC23" s="125"/>
      <c r="FWD23" s="125"/>
      <c r="FWE23" s="125"/>
      <c r="FWF23" s="125"/>
      <c r="FWG23" s="125"/>
      <c r="FWH23" s="125"/>
      <c r="FWI23" s="125"/>
      <c r="FWJ23" s="125"/>
      <c r="FWK23" s="125"/>
      <c r="FWL23" s="125"/>
      <c r="FWM23" s="125"/>
      <c r="FWN23" s="125"/>
      <c r="FWO23" s="125"/>
      <c r="FWP23" s="125"/>
      <c r="FWQ23" s="125"/>
      <c r="FWR23" s="125"/>
      <c r="FWS23" s="125"/>
      <c r="FWT23" s="125"/>
      <c r="FWU23" s="125"/>
      <c r="FWV23" s="125"/>
      <c r="FWW23" s="125"/>
      <c r="FWX23" s="125"/>
      <c r="FWY23" s="125"/>
      <c r="FWZ23" s="125"/>
      <c r="FXA23" s="125"/>
      <c r="FXB23" s="125"/>
      <c r="FXC23" s="125"/>
      <c r="FXD23" s="125"/>
      <c r="FXE23" s="125"/>
      <c r="FXF23" s="125"/>
      <c r="FXG23" s="125"/>
      <c r="FXH23" s="125"/>
      <c r="FXI23" s="125"/>
      <c r="FXJ23" s="125"/>
      <c r="FXK23" s="125"/>
      <c r="FXL23" s="125"/>
      <c r="FXM23" s="125"/>
      <c r="FXN23" s="125"/>
      <c r="FXO23" s="125"/>
      <c r="FXP23" s="125"/>
      <c r="FXQ23" s="125"/>
      <c r="FXR23" s="125"/>
      <c r="FXS23" s="125"/>
      <c r="FXT23" s="125"/>
      <c r="FXU23" s="125"/>
      <c r="FXV23" s="125"/>
      <c r="FXW23" s="125"/>
      <c r="FXX23" s="125"/>
      <c r="FXY23" s="125"/>
      <c r="FXZ23" s="125"/>
      <c r="FYA23" s="125"/>
      <c r="FYB23" s="125"/>
      <c r="FYC23" s="125"/>
      <c r="FYD23" s="125"/>
      <c r="FYE23" s="125"/>
      <c r="FYF23" s="125"/>
      <c r="FYG23" s="125"/>
      <c r="FYH23" s="125"/>
      <c r="FYI23" s="125"/>
      <c r="FYJ23" s="125"/>
      <c r="FYK23" s="125"/>
      <c r="FYL23" s="125"/>
      <c r="FYM23" s="125"/>
      <c r="FYN23" s="125"/>
      <c r="FYO23" s="125"/>
      <c r="FYP23" s="125"/>
      <c r="FYQ23" s="125"/>
      <c r="FYR23" s="125"/>
      <c r="FYS23" s="125"/>
      <c r="FYT23" s="125"/>
      <c r="FYU23" s="125"/>
      <c r="FYV23" s="125"/>
      <c r="FYW23" s="125"/>
      <c r="FYX23" s="125"/>
      <c r="FYY23" s="125"/>
      <c r="FYZ23" s="125"/>
      <c r="FZA23" s="125"/>
      <c r="FZB23" s="125"/>
      <c r="FZC23" s="125"/>
      <c r="FZD23" s="125"/>
      <c r="FZE23" s="125"/>
      <c r="FZF23" s="125"/>
      <c r="FZG23" s="125"/>
      <c r="FZH23" s="125"/>
      <c r="FZI23" s="125"/>
      <c r="FZJ23" s="125"/>
      <c r="FZK23" s="125"/>
      <c r="FZL23" s="125"/>
      <c r="FZM23" s="125"/>
      <c r="FZN23" s="125"/>
      <c r="FZO23" s="125"/>
      <c r="FZP23" s="125"/>
      <c r="FZQ23" s="125"/>
      <c r="FZR23" s="125"/>
      <c r="FZS23" s="125"/>
      <c r="FZT23" s="125"/>
      <c r="FZU23" s="125"/>
      <c r="FZV23" s="125"/>
      <c r="FZW23" s="125"/>
      <c r="FZX23" s="125"/>
      <c r="FZY23" s="125"/>
      <c r="FZZ23" s="125"/>
      <c r="GAA23" s="125"/>
      <c r="GAB23" s="125"/>
      <c r="GAC23" s="125"/>
      <c r="GAD23" s="125"/>
      <c r="GAE23" s="125"/>
      <c r="GAF23" s="125"/>
      <c r="GAG23" s="125"/>
      <c r="GAH23" s="125"/>
      <c r="GAI23" s="125"/>
      <c r="GAJ23" s="125"/>
      <c r="GAK23" s="125"/>
      <c r="GAL23" s="125"/>
      <c r="GAM23" s="125"/>
      <c r="GAN23" s="125"/>
      <c r="GAO23" s="125"/>
      <c r="GAP23" s="125"/>
      <c r="GAQ23" s="125"/>
      <c r="GAR23" s="125"/>
      <c r="GAS23" s="125"/>
      <c r="GAT23" s="125"/>
      <c r="GAU23" s="125"/>
      <c r="GAV23" s="125"/>
      <c r="GAW23" s="125"/>
      <c r="GAX23" s="125"/>
      <c r="GAY23" s="125"/>
      <c r="GAZ23" s="125"/>
      <c r="GBA23" s="125"/>
      <c r="GBB23" s="125"/>
      <c r="GBC23" s="125"/>
      <c r="GBD23" s="125"/>
      <c r="GBE23" s="125"/>
      <c r="GBF23" s="125"/>
      <c r="GBG23" s="125"/>
      <c r="GBH23" s="125"/>
      <c r="GBI23" s="125"/>
      <c r="GBJ23" s="125"/>
      <c r="GBK23" s="125"/>
      <c r="GBL23" s="125"/>
      <c r="GBM23" s="125"/>
      <c r="GBN23" s="125"/>
      <c r="GBO23" s="125"/>
      <c r="GBP23" s="125"/>
      <c r="GBQ23" s="125"/>
      <c r="GBR23" s="125"/>
      <c r="GBS23" s="125"/>
      <c r="GBT23" s="125"/>
      <c r="GBU23" s="125"/>
      <c r="GBV23" s="125"/>
      <c r="GBW23" s="125"/>
      <c r="GBX23" s="125"/>
      <c r="GBY23" s="125"/>
      <c r="GBZ23" s="125"/>
      <c r="GCA23" s="125"/>
      <c r="GCB23" s="125"/>
      <c r="GCC23" s="125"/>
      <c r="GCD23" s="125"/>
      <c r="GCE23" s="125"/>
      <c r="GCF23" s="125"/>
      <c r="GCG23" s="125"/>
      <c r="GCH23" s="125"/>
      <c r="GCI23" s="125"/>
      <c r="GCJ23" s="125"/>
      <c r="GCK23" s="125"/>
      <c r="GCL23" s="125"/>
      <c r="GCM23" s="125"/>
      <c r="GCN23" s="125"/>
      <c r="GCO23" s="125"/>
      <c r="GCP23" s="125"/>
      <c r="GCQ23" s="125"/>
      <c r="GCR23" s="125"/>
      <c r="GCS23" s="125"/>
      <c r="GCT23" s="125"/>
      <c r="GCU23" s="125"/>
      <c r="GCV23" s="125"/>
      <c r="GCW23" s="125"/>
      <c r="GCX23" s="125"/>
      <c r="GCY23" s="125"/>
      <c r="GCZ23" s="125"/>
      <c r="GDA23" s="125"/>
      <c r="GDB23" s="125"/>
      <c r="GDC23" s="125"/>
      <c r="GDD23" s="125"/>
      <c r="GDE23" s="125"/>
      <c r="GDF23" s="125"/>
      <c r="GDG23" s="125"/>
      <c r="GDH23" s="125"/>
      <c r="GDI23" s="125"/>
      <c r="GDJ23" s="125"/>
      <c r="GDK23" s="125"/>
      <c r="GDL23" s="125"/>
      <c r="GDM23" s="125"/>
      <c r="GDN23" s="125"/>
      <c r="GDO23" s="125"/>
      <c r="GDP23" s="125"/>
      <c r="GDQ23" s="125"/>
      <c r="GDR23" s="125"/>
      <c r="GDS23" s="125"/>
      <c r="GDT23" s="125"/>
      <c r="GDU23" s="125"/>
      <c r="GDV23" s="125"/>
      <c r="GDW23" s="125"/>
      <c r="GDX23" s="125"/>
      <c r="GDY23" s="125"/>
      <c r="GDZ23" s="125"/>
      <c r="GEA23" s="125"/>
      <c r="GEB23" s="125"/>
      <c r="GEC23" s="125"/>
      <c r="GED23" s="125"/>
      <c r="GEE23" s="125"/>
      <c r="GEF23" s="125"/>
      <c r="GEG23" s="125"/>
      <c r="GEH23" s="125"/>
      <c r="GEI23" s="125"/>
      <c r="GEJ23" s="125"/>
      <c r="GEK23" s="125"/>
      <c r="GEL23" s="125"/>
      <c r="GEM23" s="125"/>
      <c r="GEN23" s="125"/>
      <c r="GEO23" s="125"/>
      <c r="GEP23" s="125"/>
      <c r="GEQ23" s="125"/>
      <c r="GER23" s="125"/>
      <c r="GES23" s="125"/>
      <c r="GET23" s="125"/>
      <c r="GEU23" s="125"/>
      <c r="GEV23" s="125"/>
      <c r="GEW23" s="125"/>
      <c r="GEX23" s="125"/>
      <c r="GEY23" s="125"/>
      <c r="GEZ23" s="125"/>
      <c r="GFA23" s="125"/>
      <c r="GFB23" s="125"/>
      <c r="GFC23" s="125"/>
      <c r="GFD23" s="125"/>
      <c r="GFE23" s="125"/>
      <c r="GFF23" s="125"/>
      <c r="GFG23" s="125"/>
      <c r="GFH23" s="125"/>
      <c r="GFI23" s="125"/>
      <c r="GFJ23" s="125"/>
      <c r="GFK23" s="125"/>
      <c r="GFL23" s="125"/>
      <c r="GFM23" s="125"/>
      <c r="GFN23" s="125"/>
      <c r="GFO23" s="125"/>
      <c r="GFP23" s="125"/>
      <c r="GFQ23" s="125"/>
      <c r="GFR23" s="125"/>
      <c r="GFS23" s="125"/>
      <c r="GFT23" s="125"/>
      <c r="GFU23" s="125"/>
      <c r="GFV23" s="125"/>
      <c r="GFW23" s="125"/>
      <c r="GFX23" s="125"/>
      <c r="GFY23" s="125"/>
      <c r="GFZ23" s="125"/>
      <c r="GGA23" s="125"/>
      <c r="GGB23" s="125"/>
      <c r="GGC23" s="125"/>
      <c r="GGD23" s="125"/>
      <c r="GGE23" s="125"/>
      <c r="GGF23" s="125"/>
      <c r="GGG23" s="125"/>
      <c r="GGH23" s="125"/>
      <c r="GGI23" s="125"/>
      <c r="GGJ23" s="125"/>
      <c r="GGK23" s="125"/>
      <c r="GGL23" s="125"/>
      <c r="GGM23" s="125"/>
      <c r="GGN23" s="125"/>
      <c r="GGO23" s="125"/>
      <c r="GGP23" s="125"/>
      <c r="GGQ23" s="125"/>
      <c r="GGR23" s="125"/>
      <c r="GGS23" s="125"/>
      <c r="GGT23" s="125"/>
      <c r="GGU23" s="125"/>
      <c r="GGV23" s="125"/>
      <c r="GGW23" s="125"/>
      <c r="GGX23" s="125"/>
      <c r="GGY23" s="125"/>
      <c r="GGZ23" s="125"/>
      <c r="GHA23" s="125"/>
      <c r="GHB23" s="125"/>
      <c r="GHC23" s="125"/>
      <c r="GHD23" s="125"/>
      <c r="GHE23" s="125"/>
      <c r="GHF23" s="125"/>
      <c r="GHG23" s="125"/>
      <c r="GHH23" s="125"/>
      <c r="GHI23" s="125"/>
      <c r="GHJ23" s="125"/>
      <c r="GHK23" s="125"/>
      <c r="GHL23" s="125"/>
      <c r="GHM23" s="125"/>
      <c r="GHN23" s="125"/>
      <c r="GHO23" s="125"/>
      <c r="GHP23" s="125"/>
      <c r="GHQ23" s="125"/>
      <c r="GHR23" s="125"/>
      <c r="GHS23" s="125"/>
      <c r="GHT23" s="125"/>
      <c r="GHU23" s="125"/>
      <c r="GHV23" s="125"/>
      <c r="GHW23" s="125"/>
      <c r="GHX23" s="125"/>
      <c r="GHY23" s="125"/>
      <c r="GHZ23" s="125"/>
      <c r="GIA23" s="125"/>
      <c r="GIB23" s="125"/>
      <c r="GIC23" s="125"/>
      <c r="GID23" s="125"/>
      <c r="GIE23" s="125"/>
      <c r="GIF23" s="125"/>
      <c r="GIG23" s="125"/>
      <c r="GIH23" s="125"/>
      <c r="GII23" s="125"/>
      <c r="GIJ23" s="125"/>
      <c r="GIK23" s="125"/>
      <c r="GIL23" s="125"/>
      <c r="GIM23" s="125"/>
      <c r="GIN23" s="125"/>
      <c r="GIO23" s="125"/>
      <c r="GIP23" s="125"/>
      <c r="GIQ23" s="125"/>
      <c r="GIR23" s="125"/>
      <c r="GIS23" s="125"/>
      <c r="GIT23" s="125"/>
      <c r="GIU23" s="125"/>
      <c r="GIV23" s="125"/>
      <c r="GIW23" s="125"/>
      <c r="GIX23" s="125"/>
      <c r="GIY23" s="125"/>
      <c r="GIZ23" s="125"/>
      <c r="GJA23" s="125"/>
      <c r="GJB23" s="125"/>
      <c r="GJC23" s="125"/>
      <c r="GJD23" s="125"/>
      <c r="GJE23" s="125"/>
      <c r="GJF23" s="125"/>
      <c r="GJG23" s="125"/>
      <c r="GJH23" s="125"/>
      <c r="GJI23" s="125"/>
      <c r="GJJ23" s="125"/>
      <c r="GJK23" s="125"/>
      <c r="GJL23" s="125"/>
      <c r="GJM23" s="125"/>
      <c r="GJN23" s="125"/>
      <c r="GJO23" s="125"/>
      <c r="GJP23" s="125"/>
      <c r="GJQ23" s="125"/>
      <c r="GJR23" s="125"/>
      <c r="GJS23" s="125"/>
      <c r="GJT23" s="125"/>
      <c r="GJU23" s="125"/>
      <c r="GJV23" s="125"/>
      <c r="GJW23" s="125"/>
      <c r="GJX23" s="125"/>
      <c r="GJY23" s="125"/>
      <c r="GJZ23" s="125"/>
      <c r="GKA23" s="125"/>
      <c r="GKB23" s="125"/>
      <c r="GKC23" s="125"/>
      <c r="GKD23" s="125"/>
      <c r="GKE23" s="125"/>
      <c r="GKF23" s="125"/>
      <c r="GKG23" s="125"/>
      <c r="GKH23" s="125"/>
      <c r="GKI23" s="125"/>
      <c r="GKJ23" s="125"/>
      <c r="GKK23" s="125"/>
      <c r="GKL23" s="125"/>
      <c r="GKM23" s="125"/>
      <c r="GKN23" s="125"/>
      <c r="GKO23" s="125"/>
      <c r="GKP23" s="125"/>
      <c r="GKQ23" s="125"/>
      <c r="GKR23" s="125"/>
      <c r="GKS23" s="125"/>
      <c r="GKT23" s="125"/>
      <c r="GKU23" s="125"/>
      <c r="GKV23" s="125"/>
      <c r="GKW23" s="125"/>
      <c r="GKX23" s="125"/>
      <c r="GKY23" s="125"/>
      <c r="GKZ23" s="125"/>
      <c r="GLA23" s="125"/>
      <c r="GLB23" s="125"/>
      <c r="GLC23" s="125"/>
      <c r="GLD23" s="125"/>
      <c r="GLE23" s="125"/>
      <c r="GLF23" s="125"/>
      <c r="GLG23" s="125"/>
      <c r="GLH23" s="125"/>
      <c r="GLI23" s="125"/>
      <c r="GLJ23" s="125"/>
      <c r="GLK23" s="125"/>
      <c r="GLL23" s="125"/>
      <c r="GLM23" s="125"/>
      <c r="GLN23" s="125"/>
      <c r="GLO23" s="125"/>
      <c r="GLP23" s="125"/>
      <c r="GLQ23" s="125"/>
      <c r="GLR23" s="125"/>
      <c r="GLS23" s="125"/>
      <c r="GLT23" s="125"/>
      <c r="GLU23" s="125"/>
      <c r="GLV23" s="125"/>
      <c r="GLW23" s="125"/>
      <c r="GLX23" s="125"/>
      <c r="GLY23" s="125"/>
      <c r="GLZ23" s="125"/>
      <c r="GMA23" s="125"/>
      <c r="GMB23" s="125"/>
      <c r="GMC23" s="125"/>
      <c r="GMD23" s="125"/>
      <c r="GME23" s="125"/>
      <c r="GMF23" s="125"/>
      <c r="GMG23" s="125"/>
      <c r="GMH23" s="125"/>
      <c r="GMI23" s="125"/>
      <c r="GMJ23" s="125"/>
      <c r="GMK23" s="125"/>
      <c r="GML23" s="125"/>
      <c r="GMM23" s="125"/>
      <c r="GMN23" s="125"/>
      <c r="GMO23" s="125"/>
      <c r="GMP23" s="125"/>
      <c r="GMQ23" s="125"/>
      <c r="GMR23" s="125"/>
      <c r="GMS23" s="125"/>
      <c r="GMT23" s="125"/>
      <c r="GMU23" s="125"/>
      <c r="GMV23" s="125"/>
      <c r="GMW23" s="125"/>
      <c r="GMX23" s="125"/>
      <c r="GMY23" s="125"/>
      <c r="GMZ23" s="125"/>
      <c r="GNA23" s="125"/>
      <c r="GNB23" s="125"/>
      <c r="GNC23" s="125"/>
      <c r="GND23" s="125"/>
      <c r="GNE23" s="125"/>
      <c r="GNF23" s="125"/>
      <c r="GNG23" s="125"/>
      <c r="GNH23" s="125"/>
      <c r="GNI23" s="125"/>
      <c r="GNJ23" s="125"/>
      <c r="GNK23" s="125"/>
      <c r="GNL23" s="125"/>
      <c r="GNM23" s="125"/>
      <c r="GNN23" s="125"/>
      <c r="GNO23" s="125"/>
      <c r="GNP23" s="125"/>
      <c r="GNQ23" s="125"/>
      <c r="GNR23" s="125"/>
      <c r="GNS23" s="125"/>
      <c r="GNT23" s="125"/>
      <c r="GNU23" s="125"/>
      <c r="GNV23" s="125"/>
      <c r="GNW23" s="125"/>
      <c r="GNX23" s="125"/>
      <c r="GNY23" s="125"/>
      <c r="GNZ23" s="125"/>
      <c r="GOA23" s="125"/>
      <c r="GOB23" s="125"/>
      <c r="GOC23" s="125"/>
      <c r="GOD23" s="125"/>
      <c r="GOE23" s="125"/>
      <c r="GOF23" s="125"/>
      <c r="GOG23" s="125"/>
      <c r="GOH23" s="125"/>
      <c r="GOI23" s="125"/>
      <c r="GOJ23" s="125"/>
      <c r="GOK23" s="125"/>
      <c r="GOL23" s="125"/>
      <c r="GOM23" s="125"/>
      <c r="GON23" s="125"/>
      <c r="GOO23" s="125"/>
      <c r="GOP23" s="125"/>
      <c r="GOQ23" s="125"/>
      <c r="GOR23" s="125"/>
      <c r="GOS23" s="125"/>
      <c r="GOT23" s="125"/>
      <c r="GOU23" s="125"/>
      <c r="GOV23" s="125"/>
      <c r="GOW23" s="125"/>
      <c r="GOX23" s="125"/>
      <c r="GOY23" s="125"/>
      <c r="GOZ23" s="125"/>
      <c r="GPA23" s="125"/>
      <c r="GPB23" s="125"/>
      <c r="GPC23" s="125"/>
      <c r="GPD23" s="125"/>
      <c r="GPE23" s="125"/>
      <c r="GPF23" s="125"/>
      <c r="GPG23" s="125"/>
      <c r="GPH23" s="125"/>
      <c r="GPI23" s="125"/>
      <c r="GPJ23" s="125"/>
      <c r="GPK23" s="125"/>
      <c r="GPL23" s="125"/>
      <c r="GPM23" s="125"/>
      <c r="GPN23" s="125"/>
      <c r="GPO23" s="125"/>
      <c r="GPP23" s="125"/>
      <c r="GPQ23" s="125"/>
      <c r="GPR23" s="125"/>
      <c r="GPS23" s="125"/>
      <c r="GPT23" s="125"/>
      <c r="GPU23" s="125"/>
      <c r="GPV23" s="125"/>
      <c r="GPW23" s="125"/>
      <c r="GPX23" s="125"/>
      <c r="GPY23" s="125"/>
      <c r="GPZ23" s="125"/>
      <c r="GQA23" s="125"/>
      <c r="GQB23" s="125"/>
      <c r="GQC23" s="125"/>
      <c r="GQD23" s="125"/>
      <c r="GQE23" s="125"/>
      <c r="GQF23" s="125"/>
      <c r="GQG23" s="125"/>
      <c r="GQH23" s="125"/>
      <c r="GQI23" s="125"/>
      <c r="GQJ23" s="125"/>
      <c r="GQK23" s="125"/>
      <c r="GQL23" s="125"/>
      <c r="GQM23" s="125"/>
      <c r="GQN23" s="125"/>
      <c r="GQO23" s="125"/>
      <c r="GQP23" s="125"/>
      <c r="GQQ23" s="125"/>
      <c r="GQR23" s="125"/>
      <c r="GQS23" s="125"/>
      <c r="GQT23" s="125"/>
      <c r="GQU23" s="125"/>
      <c r="GQV23" s="125"/>
      <c r="GQW23" s="125"/>
      <c r="GQX23" s="125"/>
      <c r="GQY23" s="125"/>
      <c r="GQZ23" s="125"/>
      <c r="GRA23" s="125"/>
      <c r="GRB23" s="125"/>
      <c r="GRC23" s="125"/>
      <c r="GRD23" s="125"/>
      <c r="GRE23" s="125"/>
      <c r="GRF23" s="125"/>
      <c r="GRG23" s="125"/>
      <c r="GRH23" s="125"/>
      <c r="GRI23" s="125"/>
      <c r="GRJ23" s="125"/>
      <c r="GRK23" s="125"/>
      <c r="GRL23" s="125"/>
      <c r="GRM23" s="125"/>
      <c r="GRN23" s="125"/>
      <c r="GRO23" s="125"/>
      <c r="GRP23" s="125"/>
      <c r="GRQ23" s="125"/>
      <c r="GRR23" s="125"/>
      <c r="GRS23" s="125"/>
      <c r="GRT23" s="125"/>
      <c r="GRU23" s="125"/>
      <c r="GRV23" s="125"/>
      <c r="GRW23" s="125"/>
      <c r="GRX23" s="125"/>
      <c r="GRY23" s="125"/>
      <c r="GRZ23" s="125"/>
      <c r="GSA23" s="125"/>
      <c r="GSB23" s="125"/>
      <c r="GSC23" s="125"/>
      <c r="GSD23" s="125"/>
      <c r="GSE23" s="125"/>
      <c r="GSF23" s="125"/>
      <c r="GSG23" s="125"/>
      <c r="GSH23" s="125"/>
      <c r="GSI23" s="125"/>
      <c r="GSJ23" s="125"/>
      <c r="GSK23" s="125"/>
      <c r="GSL23" s="125"/>
      <c r="GSM23" s="125"/>
      <c r="GSN23" s="125"/>
      <c r="GSO23" s="125"/>
      <c r="GSP23" s="125"/>
      <c r="GSQ23" s="125"/>
      <c r="GSR23" s="125"/>
      <c r="GSS23" s="125"/>
      <c r="GST23" s="125"/>
      <c r="GSU23" s="125"/>
      <c r="GSV23" s="125"/>
      <c r="GSW23" s="125"/>
      <c r="GSX23" s="125"/>
      <c r="GSY23" s="125"/>
      <c r="GSZ23" s="125"/>
      <c r="GTA23" s="125"/>
      <c r="GTB23" s="125"/>
      <c r="GTC23" s="125"/>
      <c r="GTD23" s="125"/>
      <c r="GTE23" s="125"/>
      <c r="GTF23" s="125"/>
      <c r="GTG23" s="125"/>
      <c r="GTH23" s="125"/>
      <c r="GTI23" s="125"/>
      <c r="GTJ23" s="125"/>
      <c r="GTK23" s="125"/>
      <c r="GTL23" s="125"/>
      <c r="GTM23" s="125"/>
      <c r="GTN23" s="125"/>
      <c r="GTO23" s="125"/>
      <c r="GTP23" s="125"/>
      <c r="GTQ23" s="125"/>
      <c r="GTR23" s="125"/>
      <c r="GTS23" s="125"/>
      <c r="GTT23" s="125"/>
      <c r="GTU23" s="125"/>
      <c r="GTV23" s="125"/>
      <c r="GTW23" s="125"/>
      <c r="GTX23" s="125"/>
      <c r="GTY23" s="125"/>
      <c r="GTZ23" s="125"/>
      <c r="GUA23" s="125"/>
      <c r="GUB23" s="125"/>
      <c r="GUC23" s="125"/>
      <c r="GUD23" s="125"/>
      <c r="GUE23" s="125"/>
      <c r="GUF23" s="125"/>
      <c r="GUG23" s="125"/>
      <c r="GUH23" s="125"/>
      <c r="GUI23" s="125"/>
      <c r="GUJ23" s="125"/>
      <c r="GUK23" s="125"/>
      <c r="GUL23" s="125"/>
      <c r="GUM23" s="125"/>
      <c r="GUN23" s="125"/>
      <c r="GUO23" s="125"/>
      <c r="GUP23" s="125"/>
      <c r="GUQ23" s="125"/>
      <c r="GUR23" s="125"/>
      <c r="GUS23" s="125"/>
      <c r="GUT23" s="125"/>
      <c r="GUU23" s="125"/>
      <c r="GUV23" s="125"/>
      <c r="GUW23" s="125"/>
      <c r="GUX23" s="125"/>
      <c r="GUY23" s="125"/>
      <c r="GUZ23" s="125"/>
      <c r="GVA23" s="125"/>
      <c r="GVB23" s="125"/>
      <c r="GVC23" s="125"/>
      <c r="GVD23" s="125"/>
      <c r="GVE23" s="125"/>
      <c r="GVF23" s="125"/>
      <c r="GVG23" s="125"/>
      <c r="GVH23" s="125"/>
      <c r="GVI23" s="125"/>
      <c r="GVJ23" s="125"/>
      <c r="GVK23" s="125"/>
      <c r="GVL23" s="125"/>
      <c r="GVM23" s="125"/>
      <c r="GVN23" s="125"/>
      <c r="GVO23" s="125"/>
      <c r="GVP23" s="125"/>
      <c r="GVQ23" s="125"/>
      <c r="GVR23" s="125"/>
      <c r="GVS23" s="125"/>
      <c r="GVT23" s="125"/>
      <c r="GVU23" s="125"/>
      <c r="GVV23" s="125"/>
      <c r="GVW23" s="125"/>
      <c r="GVX23" s="125"/>
      <c r="GVY23" s="125"/>
      <c r="GVZ23" s="125"/>
      <c r="GWA23" s="125"/>
      <c r="GWB23" s="125"/>
      <c r="GWC23" s="125"/>
      <c r="GWD23" s="125"/>
      <c r="GWE23" s="125"/>
      <c r="GWF23" s="125"/>
      <c r="GWG23" s="125"/>
      <c r="GWH23" s="125"/>
      <c r="GWI23" s="125"/>
      <c r="GWJ23" s="125"/>
      <c r="GWK23" s="125"/>
      <c r="GWL23" s="125"/>
      <c r="GWM23" s="125"/>
      <c r="GWN23" s="125"/>
      <c r="GWO23" s="125"/>
      <c r="GWP23" s="125"/>
      <c r="GWQ23" s="125"/>
      <c r="GWR23" s="125"/>
      <c r="GWS23" s="125"/>
      <c r="GWT23" s="125"/>
      <c r="GWU23" s="125"/>
      <c r="GWV23" s="125"/>
      <c r="GWW23" s="125"/>
      <c r="GWX23" s="125"/>
      <c r="GWY23" s="125"/>
      <c r="GWZ23" s="125"/>
      <c r="GXA23" s="125"/>
      <c r="GXB23" s="125"/>
      <c r="GXC23" s="125"/>
      <c r="GXD23" s="125"/>
      <c r="GXE23" s="125"/>
      <c r="GXF23" s="125"/>
      <c r="GXG23" s="125"/>
      <c r="GXH23" s="125"/>
      <c r="GXI23" s="125"/>
      <c r="GXJ23" s="125"/>
      <c r="GXK23" s="125"/>
      <c r="GXL23" s="125"/>
      <c r="GXM23" s="125"/>
      <c r="GXN23" s="125"/>
      <c r="GXO23" s="125"/>
      <c r="GXP23" s="125"/>
      <c r="GXQ23" s="125"/>
      <c r="GXR23" s="125"/>
      <c r="GXS23" s="125"/>
      <c r="GXT23" s="125"/>
      <c r="GXU23" s="125"/>
      <c r="GXV23" s="125"/>
      <c r="GXW23" s="125"/>
      <c r="GXX23" s="125"/>
      <c r="GXY23" s="125"/>
      <c r="GXZ23" s="125"/>
      <c r="GYA23" s="125"/>
      <c r="GYB23" s="125"/>
      <c r="GYC23" s="125"/>
      <c r="GYD23" s="125"/>
      <c r="GYE23" s="125"/>
      <c r="GYF23" s="125"/>
      <c r="GYG23" s="125"/>
      <c r="GYH23" s="125"/>
      <c r="GYI23" s="125"/>
      <c r="GYJ23" s="125"/>
      <c r="GYK23" s="125"/>
      <c r="GYL23" s="125"/>
      <c r="GYM23" s="125"/>
      <c r="GYN23" s="125"/>
      <c r="GYO23" s="125"/>
      <c r="GYP23" s="125"/>
      <c r="GYQ23" s="125"/>
      <c r="GYR23" s="125"/>
      <c r="GYS23" s="125"/>
      <c r="GYT23" s="125"/>
      <c r="GYU23" s="125"/>
      <c r="GYV23" s="125"/>
      <c r="GYW23" s="125"/>
      <c r="GYX23" s="125"/>
      <c r="GYY23" s="125"/>
      <c r="GYZ23" s="125"/>
      <c r="GZA23" s="125"/>
      <c r="GZB23" s="125"/>
      <c r="GZC23" s="125"/>
      <c r="GZD23" s="125"/>
      <c r="GZE23" s="125"/>
      <c r="GZF23" s="125"/>
      <c r="GZG23" s="125"/>
      <c r="GZH23" s="125"/>
      <c r="GZI23" s="125"/>
      <c r="GZJ23" s="125"/>
      <c r="GZK23" s="125"/>
      <c r="GZL23" s="125"/>
      <c r="GZM23" s="125"/>
      <c r="GZN23" s="125"/>
      <c r="GZO23" s="125"/>
      <c r="GZP23" s="125"/>
      <c r="GZQ23" s="125"/>
      <c r="GZR23" s="125"/>
      <c r="GZS23" s="125"/>
      <c r="GZT23" s="125"/>
      <c r="GZU23" s="125"/>
      <c r="GZV23" s="125"/>
      <c r="GZW23" s="125"/>
      <c r="GZX23" s="125"/>
      <c r="GZY23" s="125"/>
      <c r="GZZ23" s="125"/>
      <c r="HAA23" s="125"/>
      <c r="HAB23" s="125"/>
      <c r="HAC23" s="125"/>
      <c r="HAD23" s="125"/>
      <c r="HAE23" s="125"/>
      <c r="HAF23" s="125"/>
      <c r="HAG23" s="125"/>
      <c r="HAH23" s="125"/>
      <c r="HAI23" s="125"/>
      <c r="HAJ23" s="125"/>
      <c r="HAK23" s="125"/>
      <c r="HAL23" s="125"/>
      <c r="HAM23" s="125"/>
      <c r="HAN23" s="125"/>
      <c r="HAO23" s="125"/>
      <c r="HAP23" s="125"/>
      <c r="HAQ23" s="125"/>
      <c r="HAR23" s="125"/>
      <c r="HAS23" s="125"/>
      <c r="HAT23" s="125"/>
      <c r="HAU23" s="125"/>
      <c r="HAV23" s="125"/>
      <c r="HAW23" s="125"/>
      <c r="HAX23" s="125"/>
      <c r="HAY23" s="125"/>
      <c r="HAZ23" s="125"/>
      <c r="HBA23" s="125"/>
      <c r="HBB23" s="125"/>
      <c r="HBC23" s="125"/>
      <c r="HBD23" s="125"/>
      <c r="HBE23" s="125"/>
      <c r="HBF23" s="125"/>
      <c r="HBG23" s="125"/>
      <c r="HBH23" s="125"/>
      <c r="HBI23" s="125"/>
      <c r="HBJ23" s="125"/>
      <c r="HBK23" s="125"/>
      <c r="HBL23" s="125"/>
      <c r="HBM23" s="125"/>
      <c r="HBN23" s="125"/>
      <c r="HBO23" s="125"/>
      <c r="HBP23" s="125"/>
      <c r="HBQ23" s="125"/>
      <c r="HBR23" s="125"/>
      <c r="HBS23" s="125"/>
      <c r="HBT23" s="125"/>
      <c r="HBU23" s="125"/>
      <c r="HBV23" s="125"/>
      <c r="HBW23" s="125"/>
      <c r="HBX23" s="125"/>
      <c r="HBY23" s="125"/>
      <c r="HBZ23" s="125"/>
      <c r="HCA23" s="125"/>
      <c r="HCB23" s="125"/>
      <c r="HCC23" s="125"/>
      <c r="HCD23" s="125"/>
      <c r="HCE23" s="125"/>
      <c r="HCF23" s="125"/>
      <c r="HCG23" s="125"/>
      <c r="HCH23" s="125"/>
      <c r="HCI23" s="125"/>
      <c r="HCJ23" s="125"/>
      <c r="HCK23" s="125"/>
      <c r="HCL23" s="125"/>
      <c r="HCM23" s="125"/>
      <c r="HCN23" s="125"/>
      <c r="HCO23" s="125"/>
      <c r="HCP23" s="125"/>
      <c r="HCQ23" s="125"/>
      <c r="HCR23" s="125"/>
      <c r="HCS23" s="125"/>
      <c r="HCT23" s="125"/>
      <c r="HCU23" s="125"/>
      <c r="HCV23" s="125"/>
      <c r="HCW23" s="125"/>
      <c r="HCX23" s="125"/>
      <c r="HCY23" s="125"/>
      <c r="HCZ23" s="125"/>
      <c r="HDA23" s="125"/>
      <c r="HDB23" s="125"/>
      <c r="HDC23" s="125"/>
      <c r="HDD23" s="125"/>
      <c r="HDE23" s="125"/>
      <c r="HDF23" s="125"/>
      <c r="HDG23" s="125"/>
      <c r="HDH23" s="125"/>
      <c r="HDI23" s="125"/>
      <c r="HDJ23" s="125"/>
      <c r="HDK23" s="125"/>
      <c r="HDL23" s="125"/>
      <c r="HDM23" s="125"/>
      <c r="HDN23" s="125"/>
      <c r="HDO23" s="125"/>
      <c r="HDP23" s="125"/>
      <c r="HDQ23" s="125"/>
      <c r="HDR23" s="125"/>
      <c r="HDS23" s="125"/>
      <c r="HDT23" s="125"/>
      <c r="HDU23" s="125"/>
      <c r="HDV23" s="125"/>
      <c r="HDW23" s="125"/>
      <c r="HDX23" s="125"/>
      <c r="HDY23" s="125"/>
      <c r="HDZ23" s="125"/>
      <c r="HEA23" s="125"/>
      <c r="HEB23" s="125"/>
      <c r="HEC23" s="125"/>
      <c r="HED23" s="125"/>
      <c r="HEE23" s="125"/>
      <c r="HEF23" s="125"/>
      <c r="HEG23" s="125"/>
      <c r="HEH23" s="125"/>
      <c r="HEI23" s="125"/>
      <c r="HEJ23" s="125"/>
      <c r="HEK23" s="125"/>
      <c r="HEL23" s="125"/>
      <c r="HEM23" s="125"/>
      <c r="HEN23" s="125"/>
      <c r="HEO23" s="125"/>
      <c r="HEP23" s="125"/>
      <c r="HEQ23" s="125"/>
      <c r="HER23" s="125"/>
      <c r="HES23" s="125"/>
      <c r="HET23" s="125"/>
      <c r="HEU23" s="125"/>
      <c r="HEV23" s="125"/>
      <c r="HEW23" s="125"/>
      <c r="HEX23" s="125"/>
      <c r="HEY23" s="125"/>
      <c r="HEZ23" s="125"/>
      <c r="HFA23" s="125"/>
      <c r="HFB23" s="125"/>
      <c r="HFC23" s="125"/>
      <c r="HFD23" s="125"/>
      <c r="HFE23" s="125"/>
      <c r="HFF23" s="125"/>
      <c r="HFG23" s="125"/>
      <c r="HFH23" s="125"/>
      <c r="HFI23" s="125"/>
      <c r="HFJ23" s="125"/>
      <c r="HFK23" s="125"/>
      <c r="HFL23" s="125"/>
      <c r="HFM23" s="125"/>
      <c r="HFN23" s="125"/>
      <c r="HFO23" s="125"/>
      <c r="HFP23" s="125"/>
      <c r="HFQ23" s="125"/>
      <c r="HFR23" s="125"/>
      <c r="HFS23" s="125"/>
      <c r="HFT23" s="125"/>
      <c r="HFU23" s="125"/>
      <c r="HFV23" s="125"/>
      <c r="HFW23" s="125"/>
      <c r="HFX23" s="125"/>
      <c r="HFY23" s="125"/>
      <c r="HFZ23" s="125"/>
      <c r="HGA23" s="125"/>
      <c r="HGB23" s="125"/>
      <c r="HGC23" s="125"/>
      <c r="HGD23" s="125"/>
      <c r="HGE23" s="125"/>
      <c r="HGF23" s="125"/>
      <c r="HGG23" s="125"/>
      <c r="HGH23" s="125"/>
      <c r="HGI23" s="125"/>
      <c r="HGJ23" s="125"/>
      <c r="HGK23" s="125"/>
      <c r="HGL23" s="125"/>
      <c r="HGM23" s="125"/>
      <c r="HGN23" s="125"/>
      <c r="HGO23" s="125"/>
      <c r="HGP23" s="125"/>
      <c r="HGQ23" s="125"/>
      <c r="HGR23" s="125"/>
      <c r="HGS23" s="125"/>
      <c r="HGT23" s="125"/>
      <c r="HGU23" s="125"/>
      <c r="HGV23" s="125"/>
      <c r="HGW23" s="125"/>
      <c r="HGX23" s="125"/>
      <c r="HGY23" s="125"/>
      <c r="HGZ23" s="125"/>
      <c r="HHA23" s="125"/>
      <c r="HHB23" s="125"/>
      <c r="HHC23" s="125"/>
      <c r="HHD23" s="125"/>
      <c r="HHE23" s="125"/>
      <c r="HHF23" s="125"/>
      <c r="HHG23" s="125"/>
      <c r="HHH23" s="125"/>
      <c r="HHI23" s="125"/>
      <c r="HHJ23" s="125"/>
      <c r="HHK23" s="125"/>
      <c r="HHL23" s="125"/>
      <c r="HHM23" s="125"/>
      <c r="HHN23" s="125"/>
      <c r="HHO23" s="125"/>
      <c r="HHP23" s="125"/>
      <c r="HHQ23" s="125"/>
      <c r="HHR23" s="125"/>
      <c r="HHS23" s="125"/>
      <c r="HHT23" s="125"/>
      <c r="HHU23" s="125"/>
      <c r="HHV23" s="125"/>
      <c r="HHW23" s="125"/>
      <c r="HHX23" s="125"/>
      <c r="HHY23" s="125"/>
      <c r="HHZ23" s="125"/>
      <c r="HIA23" s="125"/>
      <c r="HIB23" s="125"/>
      <c r="HIC23" s="125"/>
      <c r="HID23" s="125"/>
      <c r="HIE23" s="125"/>
      <c r="HIF23" s="125"/>
      <c r="HIG23" s="125"/>
      <c r="HIH23" s="125"/>
      <c r="HII23" s="125"/>
      <c r="HIJ23" s="125"/>
      <c r="HIK23" s="125"/>
      <c r="HIL23" s="125"/>
      <c r="HIM23" s="125"/>
      <c r="HIN23" s="125"/>
      <c r="HIO23" s="125"/>
      <c r="HIP23" s="125"/>
      <c r="HIQ23" s="125"/>
      <c r="HIR23" s="125"/>
      <c r="HIS23" s="125"/>
      <c r="HIT23" s="125"/>
      <c r="HIU23" s="125"/>
      <c r="HIV23" s="125"/>
      <c r="HIW23" s="125"/>
      <c r="HIX23" s="125"/>
      <c r="HIY23" s="125"/>
      <c r="HIZ23" s="125"/>
      <c r="HJA23" s="125"/>
      <c r="HJB23" s="125"/>
      <c r="HJC23" s="125"/>
      <c r="HJD23" s="125"/>
      <c r="HJE23" s="125"/>
      <c r="HJF23" s="125"/>
      <c r="HJG23" s="125"/>
      <c r="HJH23" s="125"/>
      <c r="HJI23" s="125"/>
      <c r="HJJ23" s="125"/>
      <c r="HJK23" s="125"/>
      <c r="HJL23" s="125"/>
      <c r="HJM23" s="125"/>
      <c r="HJN23" s="125"/>
      <c r="HJO23" s="125"/>
      <c r="HJP23" s="125"/>
      <c r="HJQ23" s="125"/>
      <c r="HJR23" s="125"/>
      <c r="HJS23" s="125"/>
      <c r="HJT23" s="125"/>
      <c r="HJU23" s="125"/>
      <c r="HJV23" s="125"/>
      <c r="HJW23" s="125"/>
      <c r="HJX23" s="125"/>
      <c r="HJY23" s="125"/>
      <c r="HJZ23" s="125"/>
      <c r="HKA23" s="125"/>
      <c r="HKB23" s="125"/>
      <c r="HKC23" s="125"/>
      <c r="HKD23" s="125"/>
      <c r="HKE23" s="125"/>
      <c r="HKF23" s="125"/>
      <c r="HKG23" s="125"/>
      <c r="HKH23" s="125"/>
      <c r="HKI23" s="125"/>
      <c r="HKJ23" s="125"/>
      <c r="HKK23" s="125"/>
      <c r="HKL23" s="125"/>
      <c r="HKM23" s="125"/>
      <c r="HKN23" s="125"/>
      <c r="HKO23" s="125"/>
      <c r="HKP23" s="125"/>
      <c r="HKQ23" s="125"/>
      <c r="HKR23" s="125"/>
      <c r="HKS23" s="125"/>
      <c r="HKT23" s="125"/>
      <c r="HKU23" s="125"/>
      <c r="HKV23" s="125"/>
      <c r="HKW23" s="125"/>
      <c r="HKX23" s="125"/>
      <c r="HKY23" s="125"/>
      <c r="HKZ23" s="125"/>
      <c r="HLA23" s="125"/>
      <c r="HLB23" s="125"/>
      <c r="HLC23" s="125"/>
      <c r="HLD23" s="125"/>
      <c r="HLE23" s="125"/>
      <c r="HLF23" s="125"/>
      <c r="HLG23" s="125"/>
      <c r="HLH23" s="125"/>
      <c r="HLI23" s="125"/>
      <c r="HLJ23" s="125"/>
      <c r="HLK23" s="125"/>
      <c r="HLL23" s="125"/>
      <c r="HLM23" s="125"/>
      <c r="HLN23" s="125"/>
      <c r="HLO23" s="125"/>
      <c r="HLP23" s="125"/>
      <c r="HLQ23" s="125"/>
      <c r="HLR23" s="125"/>
      <c r="HLS23" s="125"/>
      <c r="HLT23" s="125"/>
      <c r="HLU23" s="125"/>
      <c r="HLV23" s="125"/>
      <c r="HLW23" s="125"/>
      <c r="HLX23" s="125"/>
      <c r="HLY23" s="125"/>
      <c r="HLZ23" s="125"/>
      <c r="HMA23" s="125"/>
      <c r="HMB23" s="125"/>
      <c r="HMC23" s="125"/>
      <c r="HMD23" s="125"/>
      <c r="HME23" s="125"/>
      <c r="HMF23" s="125"/>
      <c r="HMG23" s="125"/>
      <c r="HMH23" s="125"/>
      <c r="HMI23" s="125"/>
      <c r="HMJ23" s="125"/>
      <c r="HMK23" s="125"/>
      <c r="HML23" s="125"/>
      <c r="HMM23" s="125"/>
      <c r="HMN23" s="125"/>
      <c r="HMO23" s="125"/>
      <c r="HMP23" s="125"/>
      <c r="HMQ23" s="125"/>
      <c r="HMR23" s="125"/>
      <c r="HMS23" s="125"/>
      <c r="HMT23" s="125"/>
      <c r="HMU23" s="125"/>
      <c r="HMV23" s="125"/>
      <c r="HMW23" s="125"/>
      <c r="HMX23" s="125"/>
      <c r="HMY23" s="125"/>
      <c r="HMZ23" s="125"/>
      <c r="HNA23" s="125"/>
      <c r="HNB23" s="125"/>
      <c r="HNC23" s="125"/>
      <c r="HND23" s="125"/>
      <c r="HNE23" s="125"/>
      <c r="HNF23" s="125"/>
      <c r="HNG23" s="125"/>
      <c r="HNH23" s="125"/>
      <c r="HNI23" s="125"/>
      <c r="HNJ23" s="125"/>
      <c r="HNK23" s="125"/>
      <c r="HNL23" s="125"/>
      <c r="HNM23" s="125"/>
      <c r="HNN23" s="125"/>
      <c r="HNO23" s="125"/>
      <c r="HNP23" s="125"/>
      <c r="HNQ23" s="125"/>
      <c r="HNR23" s="125"/>
      <c r="HNS23" s="125"/>
      <c r="HNT23" s="125"/>
      <c r="HNU23" s="125"/>
      <c r="HNV23" s="125"/>
      <c r="HNW23" s="125"/>
      <c r="HNX23" s="125"/>
      <c r="HNY23" s="125"/>
      <c r="HNZ23" s="125"/>
      <c r="HOA23" s="125"/>
      <c r="HOB23" s="125"/>
      <c r="HOC23" s="125"/>
      <c r="HOD23" s="125"/>
      <c r="HOE23" s="125"/>
      <c r="HOF23" s="125"/>
      <c r="HOG23" s="125"/>
      <c r="HOH23" s="125"/>
      <c r="HOI23" s="125"/>
      <c r="HOJ23" s="125"/>
      <c r="HOK23" s="125"/>
      <c r="HOL23" s="125"/>
      <c r="HOM23" s="125"/>
      <c r="HON23" s="125"/>
      <c r="HOO23" s="125"/>
      <c r="HOP23" s="125"/>
      <c r="HOQ23" s="125"/>
      <c r="HOR23" s="125"/>
      <c r="HOS23" s="125"/>
      <c r="HOT23" s="125"/>
      <c r="HOU23" s="125"/>
      <c r="HOV23" s="125"/>
      <c r="HOW23" s="125"/>
      <c r="HOX23" s="125"/>
      <c r="HOY23" s="125"/>
      <c r="HOZ23" s="125"/>
      <c r="HPA23" s="125"/>
      <c r="HPB23" s="125"/>
      <c r="HPC23" s="125"/>
      <c r="HPD23" s="125"/>
      <c r="HPE23" s="125"/>
      <c r="HPF23" s="125"/>
      <c r="HPG23" s="125"/>
      <c r="HPH23" s="125"/>
      <c r="HPI23" s="125"/>
      <c r="HPJ23" s="125"/>
      <c r="HPK23" s="125"/>
      <c r="HPL23" s="125"/>
      <c r="HPM23" s="125"/>
      <c r="HPN23" s="125"/>
      <c r="HPO23" s="125"/>
      <c r="HPP23" s="125"/>
      <c r="HPQ23" s="125"/>
      <c r="HPR23" s="125"/>
      <c r="HPS23" s="125"/>
      <c r="HPT23" s="125"/>
      <c r="HPU23" s="125"/>
      <c r="HPV23" s="125"/>
      <c r="HPW23" s="125"/>
      <c r="HPX23" s="125"/>
      <c r="HPY23" s="125"/>
      <c r="HPZ23" s="125"/>
      <c r="HQA23" s="125"/>
      <c r="HQB23" s="125"/>
      <c r="HQC23" s="125"/>
      <c r="HQD23" s="125"/>
      <c r="HQE23" s="125"/>
      <c r="HQF23" s="125"/>
      <c r="HQG23" s="125"/>
      <c r="HQH23" s="125"/>
      <c r="HQI23" s="125"/>
      <c r="HQJ23" s="125"/>
      <c r="HQK23" s="125"/>
      <c r="HQL23" s="125"/>
      <c r="HQM23" s="125"/>
      <c r="HQN23" s="125"/>
      <c r="HQO23" s="125"/>
      <c r="HQP23" s="125"/>
      <c r="HQQ23" s="125"/>
      <c r="HQR23" s="125"/>
      <c r="HQS23" s="125"/>
      <c r="HQT23" s="125"/>
      <c r="HQU23" s="125"/>
      <c r="HQV23" s="125"/>
      <c r="HQW23" s="125"/>
      <c r="HQX23" s="125"/>
      <c r="HQY23" s="125"/>
      <c r="HQZ23" s="125"/>
      <c r="HRA23" s="125"/>
      <c r="HRB23" s="125"/>
      <c r="HRC23" s="125"/>
      <c r="HRD23" s="125"/>
      <c r="HRE23" s="125"/>
      <c r="HRF23" s="125"/>
      <c r="HRG23" s="125"/>
      <c r="HRH23" s="125"/>
      <c r="HRI23" s="125"/>
      <c r="HRJ23" s="125"/>
      <c r="HRK23" s="125"/>
      <c r="HRL23" s="125"/>
      <c r="HRM23" s="125"/>
      <c r="HRN23" s="125"/>
      <c r="HRO23" s="125"/>
      <c r="HRP23" s="125"/>
      <c r="HRQ23" s="125"/>
      <c r="HRR23" s="125"/>
      <c r="HRS23" s="125"/>
      <c r="HRT23" s="125"/>
      <c r="HRU23" s="125"/>
      <c r="HRV23" s="125"/>
      <c r="HRW23" s="125"/>
      <c r="HRX23" s="125"/>
      <c r="HRY23" s="125"/>
      <c r="HRZ23" s="125"/>
      <c r="HSA23" s="125"/>
      <c r="HSB23" s="125"/>
      <c r="HSC23" s="125"/>
      <c r="HSD23" s="125"/>
      <c r="HSE23" s="125"/>
      <c r="HSF23" s="125"/>
      <c r="HSG23" s="125"/>
      <c r="HSH23" s="125"/>
      <c r="HSI23" s="125"/>
      <c r="HSJ23" s="125"/>
      <c r="HSK23" s="125"/>
      <c r="HSL23" s="125"/>
      <c r="HSM23" s="125"/>
      <c r="HSN23" s="125"/>
      <c r="HSO23" s="125"/>
      <c r="HSP23" s="125"/>
      <c r="HSQ23" s="125"/>
      <c r="HSR23" s="125"/>
      <c r="HSS23" s="125"/>
      <c r="HST23" s="125"/>
      <c r="HSU23" s="125"/>
      <c r="HSV23" s="125"/>
      <c r="HSW23" s="125"/>
      <c r="HSX23" s="125"/>
      <c r="HSY23" s="125"/>
      <c r="HSZ23" s="125"/>
      <c r="HTA23" s="125"/>
      <c r="HTB23" s="125"/>
      <c r="HTC23" s="125"/>
      <c r="HTD23" s="125"/>
      <c r="HTE23" s="125"/>
      <c r="HTF23" s="125"/>
      <c r="HTG23" s="125"/>
      <c r="HTH23" s="125"/>
      <c r="HTI23" s="125"/>
      <c r="HTJ23" s="125"/>
      <c r="HTK23" s="125"/>
      <c r="HTL23" s="125"/>
      <c r="HTM23" s="125"/>
      <c r="HTN23" s="125"/>
      <c r="HTO23" s="125"/>
      <c r="HTP23" s="125"/>
      <c r="HTQ23" s="125"/>
      <c r="HTR23" s="125"/>
      <c r="HTS23" s="125"/>
      <c r="HTT23" s="125"/>
      <c r="HTU23" s="125"/>
      <c r="HTV23" s="125"/>
      <c r="HTW23" s="125"/>
      <c r="HTX23" s="125"/>
      <c r="HTY23" s="125"/>
      <c r="HTZ23" s="125"/>
      <c r="HUA23" s="125"/>
      <c r="HUB23" s="125"/>
      <c r="HUC23" s="125"/>
      <c r="HUD23" s="125"/>
      <c r="HUE23" s="125"/>
      <c r="HUF23" s="125"/>
      <c r="HUG23" s="125"/>
      <c r="HUH23" s="125"/>
      <c r="HUI23" s="125"/>
      <c r="HUJ23" s="125"/>
      <c r="HUK23" s="125"/>
      <c r="HUL23" s="125"/>
      <c r="HUM23" s="125"/>
      <c r="HUN23" s="125"/>
      <c r="HUO23" s="125"/>
      <c r="HUP23" s="125"/>
      <c r="HUQ23" s="125"/>
      <c r="HUR23" s="125"/>
      <c r="HUS23" s="125"/>
      <c r="HUT23" s="125"/>
      <c r="HUU23" s="125"/>
      <c r="HUV23" s="125"/>
      <c r="HUW23" s="125"/>
      <c r="HUX23" s="125"/>
      <c r="HUY23" s="125"/>
      <c r="HUZ23" s="125"/>
      <c r="HVA23" s="125"/>
      <c r="HVB23" s="125"/>
      <c r="HVC23" s="125"/>
      <c r="HVD23" s="125"/>
      <c r="HVE23" s="125"/>
      <c r="HVF23" s="125"/>
      <c r="HVG23" s="125"/>
      <c r="HVH23" s="125"/>
      <c r="HVI23" s="125"/>
      <c r="HVJ23" s="125"/>
      <c r="HVK23" s="125"/>
      <c r="HVL23" s="125"/>
      <c r="HVM23" s="125"/>
      <c r="HVN23" s="125"/>
      <c r="HVO23" s="125"/>
      <c r="HVP23" s="125"/>
      <c r="HVQ23" s="125"/>
      <c r="HVR23" s="125"/>
      <c r="HVS23" s="125"/>
      <c r="HVT23" s="125"/>
      <c r="HVU23" s="125"/>
      <c r="HVV23" s="125"/>
      <c r="HVW23" s="125"/>
      <c r="HVX23" s="125"/>
      <c r="HVY23" s="125"/>
      <c r="HVZ23" s="125"/>
      <c r="HWA23" s="125"/>
      <c r="HWB23" s="125"/>
      <c r="HWC23" s="125"/>
      <c r="HWD23" s="125"/>
      <c r="HWE23" s="125"/>
      <c r="HWF23" s="125"/>
      <c r="HWG23" s="125"/>
      <c r="HWH23" s="125"/>
      <c r="HWI23" s="125"/>
      <c r="HWJ23" s="125"/>
      <c r="HWK23" s="125"/>
      <c r="HWL23" s="125"/>
      <c r="HWM23" s="125"/>
      <c r="HWN23" s="125"/>
      <c r="HWO23" s="125"/>
      <c r="HWP23" s="125"/>
      <c r="HWQ23" s="125"/>
      <c r="HWR23" s="125"/>
      <c r="HWS23" s="125"/>
      <c r="HWT23" s="125"/>
      <c r="HWU23" s="125"/>
      <c r="HWV23" s="125"/>
      <c r="HWW23" s="125"/>
      <c r="HWX23" s="125"/>
      <c r="HWY23" s="125"/>
      <c r="HWZ23" s="125"/>
      <c r="HXA23" s="125"/>
      <c r="HXB23" s="125"/>
      <c r="HXC23" s="125"/>
      <c r="HXD23" s="125"/>
      <c r="HXE23" s="125"/>
      <c r="HXF23" s="125"/>
      <c r="HXG23" s="125"/>
      <c r="HXH23" s="125"/>
      <c r="HXI23" s="125"/>
      <c r="HXJ23" s="125"/>
      <c r="HXK23" s="125"/>
      <c r="HXL23" s="125"/>
      <c r="HXM23" s="125"/>
      <c r="HXN23" s="125"/>
      <c r="HXO23" s="125"/>
      <c r="HXP23" s="125"/>
      <c r="HXQ23" s="125"/>
      <c r="HXR23" s="125"/>
      <c r="HXS23" s="125"/>
      <c r="HXT23" s="125"/>
      <c r="HXU23" s="125"/>
      <c r="HXV23" s="125"/>
      <c r="HXW23" s="125"/>
      <c r="HXX23" s="125"/>
      <c r="HXY23" s="125"/>
      <c r="HXZ23" s="125"/>
      <c r="HYA23" s="125"/>
      <c r="HYB23" s="125"/>
      <c r="HYC23" s="125"/>
      <c r="HYD23" s="125"/>
      <c r="HYE23" s="125"/>
      <c r="HYF23" s="125"/>
      <c r="HYG23" s="125"/>
      <c r="HYH23" s="125"/>
      <c r="HYI23" s="125"/>
      <c r="HYJ23" s="125"/>
      <c r="HYK23" s="125"/>
      <c r="HYL23" s="125"/>
      <c r="HYM23" s="125"/>
      <c r="HYN23" s="125"/>
      <c r="HYO23" s="125"/>
      <c r="HYP23" s="125"/>
      <c r="HYQ23" s="125"/>
      <c r="HYR23" s="125"/>
      <c r="HYS23" s="125"/>
      <c r="HYT23" s="125"/>
      <c r="HYU23" s="125"/>
      <c r="HYV23" s="125"/>
      <c r="HYW23" s="125"/>
      <c r="HYX23" s="125"/>
      <c r="HYY23" s="125"/>
      <c r="HYZ23" s="125"/>
      <c r="HZA23" s="125"/>
      <c r="HZB23" s="125"/>
      <c r="HZC23" s="125"/>
      <c r="HZD23" s="125"/>
      <c r="HZE23" s="125"/>
      <c r="HZF23" s="125"/>
      <c r="HZG23" s="125"/>
      <c r="HZH23" s="125"/>
      <c r="HZI23" s="125"/>
      <c r="HZJ23" s="125"/>
      <c r="HZK23" s="125"/>
      <c r="HZL23" s="125"/>
      <c r="HZM23" s="125"/>
      <c r="HZN23" s="125"/>
      <c r="HZO23" s="125"/>
      <c r="HZP23" s="125"/>
      <c r="HZQ23" s="125"/>
      <c r="HZR23" s="125"/>
      <c r="HZS23" s="125"/>
      <c r="HZT23" s="125"/>
      <c r="HZU23" s="125"/>
      <c r="HZV23" s="125"/>
      <c r="HZW23" s="125"/>
      <c r="HZX23" s="125"/>
      <c r="HZY23" s="125"/>
      <c r="HZZ23" s="125"/>
      <c r="IAA23" s="125"/>
      <c r="IAB23" s="125"/>
      <c r="IAC23" s="125"/>
      <c r="IAD23" s="125"/>
      <c r="IAE23" s="125"/>
      <c r="IAF23" s="125"/>
      <c r="IAG23" s="125"/>
      <c r="IAH23" s="125"/>
      <c r="IAI23" s="125"/>
      <c r="IAJ23" s="125"/>
      <c r="IAK23" s="125"/>
      <c r="IAL23" s="125"/>
      <c r="IAM23" s="125"/>
      <c r="IAN23" s="125"/>
      <c r="IAO23" s="125"/>
      <c r="IAP23" s="125"/>
      <c r="IAQ23" s="125"/>
      <c r="IAR23" s="125"/>
      <c r="IAS23" s="125"/>
      <c r="IAT23" s="125"/>
      <c r="IAU23" s="125"/>
      <c r="IAV23" s="125"/>
      <c r="IAW23" s="125"/>
      <c r="IAX23" s="125"/>
      <c r="IAY23" s="125"/>
      <c r="IAZ23" s="125"/>
      <c r="IBA23" s="125"/>
      <c r="IBB23" s="125"/>
      <c r="IBC23" s="125"/>
      <c r="IBD23" s="125"/>
      <c r="IBE23" s="125"/>
      <c r="IBF23" s="125"/>
      <c r="IBG23" s="125"/>
      <c r="IBH23" s="125"/>
      <c r="IBI23" s="125"/>
      <c r="IBJ23" s="125"/>
      <c r="IBK23" s="125"/>
      <c r="IBL23" s="125"/>
      <c r="IBM23" s="125"/>
      <c r="IBN23" s="125"/>
      <c r="IBO23" s="125"/>
      <c r="IBP23" s="125"/>
      <c r="IBQ23" s="125"/>
      <c r="IBR23" s="125"/>
      <c r="IBS23" s="125"/>
      <c r="IBT23" s="125"/>
      <c r="IBU23" s="125"/>
      <c r="IBV23" s="125"/>
      <c r="IBW23" s="125"/>
      <c r="IBX23" s="125"/>
      <c r="IBY23" s="125"/>
      <c r="IBZ23" s="125"/>
      <c r="ICA23" s="125"/>
      <c r="ICB23" s="125"/>
      <c r="ICC23" s="125"/>
      <c r="ICD23" s="125"/>
      <c r="ICE23" s="125"/>
      <c r="ICF23" s="125"/>
      <c r="ICG23" s="125"/>
      <c r="ICH23" s="125"/>
      <c r="ICI23" s="125"/>
      <c r="ICJ23" s="125"/>
      <c r="ICK23" s="125"/>
      <c r="ICL23" s="125"/>
      <c r="ICM23" s="125"/>
      <c r="ICN23" s="125"/>
      <c r="ICO23" s="125"/>
      <c r="ICP23" s="125"/>
      <c r="ICQ23" s="125"/>
      <c r="ICR23" s="125"/>
      <c r="ICS23" s="125"/>
      <c r="ICT23" s="125"/>
      <c r="ICU23" s="125"/>
      <c r="ICV23" s="125"/>
      <c r="ICW23" s="125"/>
      <c r="ICX23" s="125"/>
      <c r="ICY23" s="125"/>
      <c r="ICZ23" s="125"/>
      <c r="IDA23" s="125"/>
      <c r="IDB23" s="125"/>
      <c r="IDC23" s="125"/>
      <c r="IDD23" s="125"/>
      <c r="IDE23" s="125"/>
      <c r="IDF23" s="125"/>
      <c r="IDG23" s="125"/>
      <c r="IDH23" s="125"/>
      <c r="IDI23" s="125"/>
      <c r="IDJ23" s="125"/>
      <c r="IDK23" s="125"/>
      <c r="IDL23" s="125"/>
      <c r="IDM23" s="125"/>
      <c r="IDN23" s="125"/>
      <c r="IDO23" s="125"/>
      <c r="IDP23" s="125"/>
      <c r="IDQ23" s="125"/>
      <c r="IDR23" s="125"/>
      <c r="IDS23" s="125"/>
      <c r="IDT23" s="125"/>
      <c r="IDU23" s="125"/>
      <c r="IDV23" s="125"/>
      <c r="IDW23" s="125"/>
      <c r="IDX23" s="125"/>
      <c r="IDY23" s="125"/>
      <c r="IDZ23" s="125"/>
      <c r="IEA23" s="125"/>
      <c r="IEB23" s="125"/>
      <c r="IEC23" s="125"/>
      <c r="IED23" s="125"/>
      <c r="IEE23" s="125"/>
      <c r="IEF23" s="125"/>
      <c r="IEG23" s="125"/>
      <c r="IEH23" s="125"/>
      <c r="IEI23" s="125"/>
      <c r="IEJ23" s="125"/>
      <c r="IEK23" s="125"/>
      <c r="IEL23" s="125"/>
      <c r="IEM23" s="125"/>
      <c r="IEN23" s="125"/>
      <c r="IEO23" s="125"/>
      <c r="IEP23" s="125"/>
      <c r="IEQ23" s="125"/>
      <c r="IER23" s="125"/>
      <c r="IES23" s="125"/>
      <c r="IET23" s="125"/>
      <c r="IEU23" s="125"/>
      <c r="IEV23" s="125"/>
      <c r="IEW23" s="125"/>
      <c r="IEX23" s="125"/>
      <c r="IEY23" s="125"/>
      <c r="IEZ23" s="125"/>
      <c r="IFA23" s="125"/>
      <c r="IFB23" s="125"/>
      <c r="IFC23" s="125"/>
      <c r="IFD23" s="125"/>
      <c r="IFE23" s="125"/>
      <c r="IFF23" s="125"/>
      <c r="IFG23" s="125"/>
      <c r="IFH23" s="125"/>
      <c r="IFI23" s="125"/>
      <c r="IFJ23" s="125"/>
      <c r="IFK23" s="125"/>
      <c r="IFL23" s="125"/>
      <c r="IFM23" s="125"/>
      <c r="IFN23" s="125"/>
      <c r="IFO23" s="125"/>
      <c r="IFP23" s="125"/>
      <c r="IFQ23" s="125"/>
      <c r="IFR23" s="125"/>
      <c r="IFS23" s="125"/>
      <c r="IFT23" s="125"/>
      <c r="IFU23" s="125"/>
      <c r="IFV23" s="125"/>
      <c r="IFW23" s="125"/>
      <c r="IFX23" s="125"/>
      <c r="IFY23" s="125"/>
      <c r="IFZ23" s="125"/>
      <c r="IGA23" s="125"/>
      <c r="IGB23" s="125"/>
      <c r="IGC23" s="125"/>
      <c r="IGD23" s="125"/>
      <c r="IGE23" s="125"/>
      <c r="IGF23" s="125"/>
      <c r="IGG23" s="125"/>
      <c r="IGH23" s="125"/>
      <c r="IGI23" s="125"/>
      <c r="IGJ23" s="125"/>
      <c r="IGK23" s="125"/>
      <c r="IGL23" s="125"/>
      <c r="IGM23" s="125"/>
      <c r="IGN23" s="125"/>
      <c r="IGO23" s="125"/>
      <c r="IGP23" s="125"/>
      <c r="IGQ23" s="125"/>
      <c r="IGR23" s="125"/>
      <c r="IGS23" s="125"/>
      <c r="IGT23" s="125"/>
      <c r="IGU23" s="125"/>
      <c r="IGV23" s="125"/>
      <c r="IGW23" s="125"/>
      <c r="IGX23" s="125"/>
      <c r="IGY23" s="125"/>
      <c r="IGZ23" s="125"/>
      <c r="IHA23" s="125"/>
      <c r="IHB23" s="125"/>
      <c r="IHC23" s="125"/>
      <c r="IHD23" s="125"/>
      <c r="IHE23" s="125"/>
      <c r="IHF23" s="125"/>
      <c r="IHG23" s="125"/>
      <c r="IHH23" s="125"/>
      <c r="IHI23" s="125"/>
      <c r="IHJ23" s="125"/>
      <c r="IHK23" s="125"/>
      <c r="IHL23" s="125"/>
      <c r="IHM23" s="125"/>
      <c r="IHN23" s="125"/>
      <c r="IHO23" s="125"/>
      <c r="IHP23" s="125"/>
      <c r="IHQ23" s="125"/>
      <c r="IHR23" s="125"/>
      <c r="IHS23" s="125"/>
      <c r="IHT23" s="125"/>
      <c r="IHU23" s="125"/>
      <c r="IHV23" s="125"/>
      <c r="IHW23" s="125"/>
      <c r="IHX23" s="125"/>
      <c r="IHY23" s="125"/>
      <c r="IHZ23" s="125"/>
      <c r="IIA23" s="125"/>
      <c r="IIB23" s="125"/>
      <c r="IIC23" s="125"/>
      <c r="IID23" s="125"/>
      <c r="IIE23" s="125"/>
      <c r="IIF23" s="125"/>
      <c r="IIG23" s="125"/>
      <c r="IIH23" s="125"/>
      <c r="III23" s="125"/>
      <c r="IIJ23" s="125"/>
      <c r="IIK23" s="125"/>
      <c r="IIL23" s="125"/>
      <c r="IIM23" s="125"/>
      <c r="IIN23" s="125"/>
      <c r="IIO23" s="125"/>
      <c r="IIP23" s="125"/>
      <c r="IIQ23" s="125"/>
      <c r="IIR23" s="125"/>
      <c r="IIS23" s="125"/>
      <c r="IIT23" s="125"/>
      <c r="IIU23" s="125"/>
      <c r="IIV23" s="125"/>
      <c r="IIW23" s="125"/>
      <c r="IIX23" s="125"/>
      <c r="IIY23" s="125"/>
      <c r="IIZ23" s="125"/>
      <c r="IJA23" s="125"/>
      <c r="IJB23" s="125"/>
      <c r="IJC23" s="125"/>
      <c r="IJD23" s="125"/>
      <c r="IJE23" s="125"/>
      <c r="IJF23" s="125"/>
      <c r="IJG23" s="125"/>
      <c r="IJH23" s="125"/>
      <c r="IJI23" s="125"/>
      <c r="IJJ23" s="125"/>
      <c r="IJK23" s="125"/>
      <c r="IJL23" s="125"/>
      <c r="IJM23" s="125"/>
      <c r="IJN23" s="125"/>
      <c r="IJO23" s="125"/>
      <c r="IJP23" s="125"/>
      <c r="IJQ23" s="125"/>
      <c r="IJR23" s="125"/>
      <c r="IJS23" s="125"/>
      <c r="IJT23" s="125"/>
      <c r="IJU23" s="125"/>
      <c r="IJV23" s="125"/>
      <c r="IJW23" s="125"/>
      <c r="IJX23" s="125"/>
      <c r="IJY23" s="125"/>
      <c r="IJZ23" s="125"/>
      <c r="IKA23" s="125"/>
      <c r="IKB23" s="125"/>
      <c r="IKC23" s="125"/>
      <c r="IKD23" s="125"/>
      <c r="IKE23" s="125"/>
      <c r="IKF23" s="125"/>
      <c r="IKG23" s="125"/>
      <c r="IKH23" s="125"/>
      <c r="IKI23" s="125"/>
      <c r="IKJ23" s="125"/>
      <c r="IKK23" s="125"/>
      <c r="IKL23" s="125"/>
      <c r="IKM23" s="125"/>
      <c r="IKN23" s="125"/>
      <c r="IKO23" s="125"/>
      <c r="IKP23" s="125"/>
      <c r="IKQ23" s="125"/>
      <c r="IKR23" s="125"/>
      <c r="IKS23" s="125"/>
      <c r="IKT23" s="125"/>
      <c r="IKU23" s="125"/>
      <c r="IKV23" s="125"/>
      <c r="IKW23" s="125"/>
      <c r="IKX23" s="125"/>
      <c r="IKY23" s="125"/>
      <c r="IKZ23" s="125"/>
      <c r="ILA23" s="125"/>
      <c r="ILB23" s="125"/>
      <c r="ILC23" s="125"/>
      <c r="ILD23" s="125"/>
      <c r="ILE23" s="125"/>
      <c r="ILF23" s="125"/>
      <c r="ILG23" s="125"/>
      <c r="ILH23" s="125"/>
      <c r="ILI23" s="125"/>
      <c r="ILJ23" s="125"/>
      <c r="ILK23" s="125"/>
      <c r="ILL23" s="125"/>
      <c r="ILM23" s="125"/>
      <c r="ILN23" s="125"/>
      <c r="ILO23" s="125"/>
      <c r="ILP23" s="125"/>
      <c r="ILQ23" s="125"/>
      <c r="ILR23" s="125"/>
      <c r="ILS23" s="125"/>
      <c r="ILT23" s="125"/>
      <c r="ILU23" s="125"/>
      <c r="ILV23" s="125"/>
      <c r="ILW23" s="125"/>
      <c r="ILX23" s="125"/>
      <c r="ILY23" s="125"/>
      <c r="ILZ23" s="125"/>
      <c r="IMA23" s="125"/>
      <c r="IMB23" s="125"/>
      <c r="IMC23" s="125"/>
      <c r="IMD23" s="125"/>
      <c r="IME23" s="125"/>
      <c r="IMF23" s="125"/>
      <c r="IMG23" s="125"/>
      <c r="IMH23" s="125"/>
      <c r="IMI23" s="125"/>
      <c r="IMJ23" s="125"/>
      <c r="IMK23" s="125"/>
      <c r="IML23" s="125"/>
      <c r="IMM23" s="125"/>
      <c r="IMN23" s="125"/>
      <c r="IMO23" s="125"/>
      <c r="IMP23" s="125"/>
      <c r="IMQ23" s="125"/>
      <c r="IMR23" s="125"/>
      <c r="IMS23" s="125"/>
      <c r="IMT23" s="125"/>
      <c r="IMU23" s="125"/>
      <c r="IMV23" s="125"/>
      <c r="IMW23" s="125"/>
      <c r="IMX23" s="125"/>
      <c r="IMY23" s="125"/>
      <c r="IMZ23" s="125"/>
      <c r="INA23" s="125"/>
      <c r="INB23" s="125"/>
      <c r="INC23" s="125"/>
      <c r="IND23" s="125"/>
      <c r="INE23" s="125"/>
      <c r="INF23" s="125"/>
      <c r="ING23" s="125"/>
      <c r="INH23" s="125"/>
      <c r="INI23" s="125"/>
      <c r="INJ23" s="125"/>
      <c r="INK23" s="125"/>
      <c r="INL23" s="125"/>
      <c r="INM23" s="125"/>
      <c r="INN23" s="125"/>
      <c r="INO23" s="125"/>
      <c r="INP23" s="125"/>
      <c r="INQ23" s="125"/>
      <c r="INR23" s="125"/>
      <c r="INS23" s="125"/>
      <c r="INT23" s="125"/>
      <c r="INU23" s="125"/>
      <c r="INV23" s="125"/>
      <c r="INW23" s="125"/>
      <c r="INX23" s="125"/>
      <c r="INY23" s="125"/>
      <c r="INZ23" s="125"/>
      <c r="IOA23" s="125"/>
      <c r="IOB23" s="125"/>
      <c r="IOC23" s="125"/>
      <c r="IOD23" s="125"/>
      <c r="IOE23" s="125"/>
      <c r="IOF23" s="125"/>
      <c r="IOG23" s="125"/>
      <c r="IOH23" s="125"/>
      <c r="IOI23" s="125"/>
      <c r="IOJ23" s="125"/>
      <c r="IOK23" s="125"/>
      <c r="IOL23" s="125"/>
      <c r="IOM23" s="125"/>
      <c r="ION23" s="125"/>
      <c r="IOO23" s="125"/>
      <c r="IOP23" s="125"/>
      <c r="IOQ23" s="125"/>
      <c r="IOR23" s="125"/>
      <c r="IOS23" s="125"/>
      <c r="IOT23" s="125"/>
      <c r="IOU23" s="125"/>
      <c r="IOV23" s="125"/>
      <c r="IOW23" s="125"/>
      <c r="IOX23" s="125"/>
      <c r="IOY23" s="125"/>
      <c r="IOZ23" s="125"/>
      <c r="IPA23" s="125"/>
      <c r="IPB23" s="125"/>
      <c r="IPC23" s="125"/>
      <c r="IPD23" s="125"/>
      <c r="IPE23" s="125"/>
      <c r="IPF23" s="125"/>
      <c r="IPG23" s="125"/>
      <c r="IPH23" s="125"/>
      <c r="IPI23" s="125"/>
      <c r="IPJ23" s="125"/>
      <c r="IPK23" s="125"/>
      <c r="IPL23" s="125"/>
      <c r="IPM23" s="125"/>
      <c r="IPN23" s="125"/>
      <c r="IPO23" s="125"/>
      <c r="IPP23" s="125"/>
      <c r="IPQ23" s="125"/>
      <c r="IPR23" s="125"/>
      <c r="IPS23" s="125"/>
      <c r="IPT23" s="125"/>
      <c r="IPU23" s="125"/>
      <c r="IPV23" s="125"/>
      <c r="IPW23" s="125"/>
      <c r="IPX23" s="125"/>
      <c r="IPY23" s="125"/>
      <c r="IPZ23" s="125"/>
      <c r="IQA23" s="125"/>
      <c r="IQB23" s="125"/>
      <c r="IQC23" s="125"/>
      <c r="IQD23" s="125"/>
      <c r="IQE23" s="125"/>
      <c r="IQF23" s="125"/>
      <c r="IQG23" s="125"/>
      <c r="IQH23" s="125"/>
      <c r="IQI23" s="125"/>
      <c r="IQJ23" s="125"/>
      <c r="IQK23" s="125"/>
      <c r="IQL23" s="125"/>
      <c r="IQM23" s="125"/>
      <c r="IQN23" s="125"/>
      <c r="IQO23" s="125"/>
      <c r="IQP23" s="125"/>
      <c r="IQQ23" s="125"/>
      <c r="IQR23" s="125"/>
      <c r="IQS23" s="125"/>
      <c r="IQT23" s="125"/>
      <c r="IQU23" s="125"/>
      <c r="IQV23" s="125"/>
      <c r="IQW23" s="125"/>
      <c r="IQX23" s="125"/>
      <c r="IQY23" s="125"/>
      <c r="IQZ23" s="125"/>
      <c r="IRA23" s="125"/>
      <c r="IRB23" s="125"/>
      <c r="IRC23" s="125"/>
      <c r="IRD23" s="125"/>
      <c r="IRE23" s="125"/>
      <c r="IRF23" s="125"/>
      <c r="IRG23" s="125"/>
      <c r="IRH23" s="125"/>
      <c r="IRI23" s="125"/>
      <c r="IRJ23" s="125"/>
      <c r="IRK23" s="125"/>
      <c r="IRL23" s="125"/>
      <c r="IRM23" s="125"/>
      <c r="IRN23" s="125"/>
      <c r="IRO23" s="125"/>
      <c r="IRP23" s="125"/>
      <c r="IRQ23" s="125"/>
      <c r="IRR23" s="125"/>
      <c r="IRS23" s="125"/>
      <c r="IRT23" s="125"/>
      <c r="IRU23" s="125"/>
      <c r="IRV23" s="125"/>
      <c r="IRW23" s="125"/>
      <c r="IRX23" s="125"/>
      <c r="IRY23" s="125"/>
      <c r="IRZ23" s="125"/>
      <c r="ISA23" s="125"/>
      <c r="ISB23" s="125"/>
      <c r="ISC23" s="125"/>
      <c r="ISD23" s="125"/>
      <c r="ISE23" s="125"/>
      <c r="ISF23" s="125"/>
      <c r="ISG23" s="125"/>
      <c r="ISH23" s="125"/>
      <c r="ISI23" s="125"/>
      <c r="ISJ23" s="125"/>
      <c r="ISK23" s="125"/>
      <c r="ISL23" s="125"/>
      <c r="ISM23" s="125"/>
      <c r="ISN23" s="125"/>
      <c r="ISO23" s="125"/>
      <c r="ISP23" s="125"/>
      <c r="ISQ23" s="125"/>
      <c r="ISR23" s="125"/>
      <c r="ISS23" s="125"/>
      <c r="IST23" s="125"/>
      <c r="ISU23" s="125"/>
      <c r="ISV23" s="125"/>
      <c r="ISW23" s="125"/>
      <c r="ISX23" s="125"/>
      <c r="ISY23" s="125"/>
      <c r="ISZ23" s="125"/>
      <c r="ITA23" s="125"/>
      <c r="ITB23" s="125"/>
      <c r="ITC23" s="125"/>
      <c r="ITD23" s="125"/>
      <c r="ITE23" s="125"/>
      <c r="ITF23" s="125"/>
      <c r="ITG23" s="125"/>
      <c r="ITH23" s="125"/>
      <c r="ITI23" s="125"/>
      <c r="ITJ23" s="125"/>
      <c r="ITK23" s="125"/>
      <c r="ITL23" s="125"/>
      <c r="ITM23" s="125"/>
      <c r="ITN23" s="125"/>
      <c r="ITO23" s="125"/>
      <c r="ITP23" s="125"/>
      <c r="ITQ23" s="125"/>
      <c r="ITR23" s="125"/>
      <c r="ITS23" s="125"/>
      <c r="ITT23" s="125"/>
      <c r="ITU23" s="125"/>
      <c r="ITV23" s="125"/>
      <c r="ITW23" s="125"/>
      <c r="ITX23" s="125"/>
      <c r="ITY23" s="125"/>
      <c r="ITZ23" s="125"/>
      <c r="IUA23" s="125"/>
      <c r="IUB23" s="125"/>
      <c r="IUC23" s="125"/>
      <c r="IUD23" s="125"/>
      <c r="IUE23" s="125"/>
      <c r="IUF23" s="125"/>
      <c r="IUG23" s="125"/>
      <c r="IUH23" s="125"/>
      <c r="IUI23" s="125"/>
      <c r="IUJ23" s="125"/>
      <c r="IUK23" s="125"/>
      <c r="IUL23" s="125"/>
      <c r="IUM23" s="125"/>
      <c r="IUN23" s="125"/>
      <c r="IUO23" s="125"/>
      <c r="IUP23" s="125"/>
      <c r="IUQ23" s="125"/>
      <c r="IUR23" s="125"/>
      <c r="IUS23" s="125"/>
      <c r="IUT23" s="125"/>
      <c r="IUU23" s="125"/>
      <c r="IUV23" s="125"/>
      <c r="IUW23" s="125"/>
      <c r="IUX23" s="125"/>
      <c r="IUY23" s="125"/>
      <c r="IUZ23" s="125"/>
      <c r="IVA23" s="125"/>
      <c r="IVB23" s="125"/>
      <c r="IVC23" s="125"/>
      <c r="IVD23" s="125"/>
      <c r="IVE23" s="125"/>
      <c r="IVF23" s="125"/>
      <c r="IVG23" s="125"/>
      <c r="IVH23" s="125"/>
      <c r="IVI23" s="125"/>
      <c r="IVJ23" s="125"/>
      <c r="IVK23" s="125"/>
      <c r="IVL23" s="125"/>
      <c r="IVM23" s="125"/>
      <c r="IVN23" s="125"/>
      <c r="IVO23" s="125"/>
      <c r="IVP23" s="125"/>
      <c r="IVQ23" s="125"/>
      <c r="IVR23" s="125"/>
      <c r="IVS23" s="125"/>
      <c r="IVT23" s="125"/>
      <c r="IVU23" s="125"/>
      <c r="IVV23" s="125"/>
      <c r="IVW23" s="125"/>
      <c r="IVX23" s="125"/>
      <c r="IVY23" s="125"/>
      <c r="IVZ23" s="125"/>
      <c r="IWA23" s="125"/>
      <c r="IWB23" s="125"/>
      <c r="IWC23" s="125"/>
      <c r="IWD23" s="125"/>
      <c r="IWE23" s="125"/>
      <c r="IWF23" s="125"/>
      <c r="IWG23" s="125"/>
      <c r="IWH23" s="125"/>
      <c r="IWI23" s="125"/>
      <c r="IWJ23" s="125"/>
      <c r="IWK23" s="125"/>
      <c r="IWL23" s="125"/>
      <c r="IWM23" s="125"/>
      <c r="IWN23" s="125"/>
      <c r="IWO23" s="125"/>
      <c r="IWP23" s="125"/>
      <c r="IWQ23" s="125"/>
      <c r="IWR23" s="125"/>
      <c r="IWS23" s="125"/>
      <c r="IWT23" s="125"/>
      <c r="IWU23" s="125"/>
      <c r="IWV23" s="125"/>
      <c r="IWW23" s="125"/>
      <c r="IWX23" s="125"/>
      <c r="IWY23" s="125"/>
      <c r="IWZ23" s="125"/>
      <c r="IXA23" s="125"/>
      <c r="IXB23" s="125"/>
      <c r="IXC23" s="125"/>
      <c r="IXD23" s="125"/>
      <c r="IXE23" s="125"/>
      <c r="IXF23" s="125"/>
      <c r="IXG23" s="125"/>
      <c r="IXH23" s="125"/>
      <c r="IXI23" s="125"/>
      <c r="IXJ23" s="125"/>
      <c r="IXK23" s="125"/>
      <c r="IXL23" s="125"/>
      <c r="IXM23" s="125"/>
      <c r="IXN23" s="125"/>
      <c r="IXO23" s="125"/>
      <c r="IXP23" s="125"/>
      <c r="IXQ23" s="125"/>
      <c r="IXR23" s="125"/>
      <c r="IXS23" s="125"/>
      <c r="IXT23" s="125"/>
      <c r="IXU23" s="125"/>
      <c r="IXV23" s="125"/>
      <c r="IXW23" s="125"/>
      <c r="IXX23" s="125"/>
      <c r="IXY23" s="125"/>
      <c r="IXZ23" s="125"/>
      <c r="IYA23" s="125"/>
      <c r="IYB23" s="125"/>
      <c r="IYC23" s="125"/>
      <c r="IYD23" s="125"/>
      <c r="IYE23" s="125"/>
      <c r="IYF23" s="125"/>
      <c r="IYG23" s="125"/>
      <c r="IYH23" s="125"/>
      <c r="IYI23" s="125"/>
      <c r="IYJ23" s="125"/>
      <c r="IYK23" s="125"/>
      <c r="IYL23" s="125"/>
      <c r="IYM23" s="125"/>
      <c r="IYN23" s="125"/>
      <c r="IYO23" s="125"/>
      <c r="IYP23" s="125"/>
      <c r="IYQ23" s="125"/>
      <c r="IYR23" s="125"/>
      <c r="IYS23" s="125"/>
      <c r="IYT23" s="125"/>
      <c r="IYU23" s="125"/>
      <c r="IYV23" s="125"/>
      <c r="IYW23" s="125"/>
      <c r="IYX23" s="125"/>
      <c r="IYY23" s="125"/>
      <c r="IYZ23" s="125"/>
      <c r="IZA23" s="125"/>
      <c r="IZB23" s="125"/>
      <c r="IZC23" s="125"/>
      <c r="IZD23" s="125"/>
      <c r="IZE23" s="125"/>
      <c r="IZF23" s="125"/>
      <c r="IZG23" s="125"/>
      <c r="IZH23" s="125"/>
      <c r="IZI23" s="125"/>
      <c r="IZJ23" s="125"/>
      <c r="IZK23" s="125"/>
      <c r="IZL23" s="125"/>
      <c r="IZM23" s="125"/>
      <c r="IZN23" s="125"/>
      <c r="IZO23" s="125"/>
      <c r="IZP23" s="125"/>
      <c r="IZQ23" s="125"/>
      <c r="IZR23" s="125"/>
      <c r="IZS23" s="125"/>
      <c r="IZT23" s="125"/>
      <c r="IZU23" s="125"/>
      <c r="IZV23" s="125"/>
      <c r="IZW23" s="125"/>
      <c r="IZX23" s="125"/>
      <c r="IZY23" s="125"/>
      <c r="IZZ23" s="125"/>
      <c r="JAA23" s="125"/>
      <c r="JAB23" s="125"/>
      <c r="JAC23" s="125"/>
      <c r="JAD23" s="125"/>
      <c r="JAE23" s="125"/>
      <c r="JAF23" s="125"/>
      <c r="JAG23" s="125"/>
      <c r="JAH23" s="125"/>
      <c r="JAI23" s="125"/>
      <c r="JAJ23" s="125"/>
      <c r="JAK23" s="125"/>
      <c r="JAL23" s="125"/>
      <c r="JAM23" s="125"/>
      <c r="JAN23" s="125"/>
      <c r="JAO23" s="125"/>
      <c r="JAP23" s="125"/>
      <c r="JAQ23" s="125"/>
      <c r="JAR23" s="125"/>
      <c r="JAS23" s="125"/>
      <c r="JAT23" s="125"/>
      <c r="JAU23" s="125"/>
      <c r="JAV23" s="125"/>
      <c r="JAW23" s="125"/>
      <c r="JAX23" s="125"/>
      <c r="JAY23" s="125"/>
      <c r="JAZ23" s="125"/>
      <c r="JBA23" s="125"/>
      <c r="JBB23" s="125"/>
      <c r="JBC23" s="125"/>
      <c r="JBD23" s="125"/>
      <c r="JBE23" s="125"/>
      <c r="JBF23" s="125"/>
      <c r="JBG23" s="125"/>
      <c r="JBH23" s="125"/>
      <c r="JBI23" s="125"/>
      <c r="JBJ23" s="125"/>
      <c r="JBK23" s="125"/>
      <c r="JBL23" s="125"/>
      <c r="JBM23" s="125"/>
      <c r="JBN23" s="125"/>
      <c r="JBO23" s="125"/>
      <c r="JBP23" s="125"/>
      <c r="JBQ23" s="125"/>
      <c r="JBR23" s="125"/>
      <c r="JBS23" s="125"/>
      <c r="JBT23" s="125"/>
      <c r="JBU23" s="125"/>
      <c r="JBV23" s="125"/>
      <c r="JBW23" s="125"/>
      <c r="JBX23" s="125"/>
      <c r="JBY23" s="125"/>
      <c r="JBZ23" s="125"/>
      <c r="JCA23" s="125"/>
      <c r="JCB23" s="125"/>
      <c r="JCC23" s="125"/>
      <c r="JCD23" s="125"/>
      <c r="JCE23" s="125"/>
      <c r="JCF23" s="125"/>
      <c r="JCG23" s="125"/>
      <c r="JCH23" s="125"/>
      <c r="JCI23" s="125"/>
      <c r="JCJ23" s="125"/>
      <c r="JCK23" s="125"/>
      <c r="JCL23" s="125"/>
      <c r="JCM23" s="125"/>
      <c r="JCN23" s="125"/>
      <c r="JCO23" s="125"/>
      <c r="JCP23" s="125"/>
      <c r="JCQ23" s="125"/>
      <c r="JCR23" s="125"/>
      <c r="JCS23" s="125"/>
      <c r="JCT23" s="125"/>
      <c r="JCU23" s="125"/>
      <c r="JCV23" s="125"/>
      <c r="JCW23" s="125"/>
      <c r="JCX23" s="125"/>
      <c r="JCY23" s="125"/>
      <c r="JCZ23" s="125"/>
      <c r="JDA23" s="125"/>
      <c r="JDB23" s="125"/>
      <c r="JDC23" s="125"/>
      <c r="JDD23" s="125"/>
      <c r="JDE23" s="125"/>
      <c r="JDF23" s="125"/>
      <c r="JDG23" s="125"/>
      <c r="JDH23" s="125"/>
      <c r="JDI23" s="125"/>
      <c r="JDJ23" s="125"/>
      <c r="JDK23" s="125"/>
      <c r="JDL23" s="125"/>
      <c r="JDM23" s="125"/>
      <c r="JDN23" s="125"/>
      <c r="JDO23" s="125"/>
      <c r="JDP23" s="125"/>
      <c r="JDQ23" s="125"/>
      <c r="JDR23" s="125"/>
      <c r="JDS23" s="125"/>
      <c r="JDT23" s="125"/>
      <c r="JDU23" s="125"/>
      <c r="JDV23" s="125"/>
      <c r="JDW23" s="125"/>
      <c r="JDX23" s="125"/>
      <c r="JDY23" s="125"/>
      <c r="JDZ23" s="125"/>
      <c r="JEA23" s="125"/>
      <c r="JEB23" s="125"/>
      <c r="JEC23" s="125"/>
      <c r="JED23" s="125"/>
      <c r="JEE23" s="125"/>
      <c r="JEF23" s="125"/>
      <c r="JEG23" s="125"/>
      <c r="JEH23" s="125"/>
      <c r="JEI23" s="125"/>
      <c r="JEJ23" s="125"/>
      <c r="JEK23" s="125"/>
      <c r="JEL23" s="125"/>
      <c r="JEM23" s="125"/>
      <c r="JEN23" s="125"/>
      <c r="JEO23" s="125"/>
      <c r="JEP23" s="125"/>
      <c r="JEQ23" s="125"/>
      <c r="JER23" s="125"/>
      <c r="JES23" s="125"/>
      <c r="JET23" s="125"/>
      <c r="JEU23" s="125"/>
      <c r="JEV23" s="125"/>
      <c r="JEW23" s="125"/>
      <c r="JEX23" s="125"/>
      <c r="JEY23" s="125"/>
      <c r="JEZ23" s="125"/>
      <c r="JFA23" s="125"/>
      <c r="JFB23" s="125"/>
      <c r="JFC23" s="125"/>
      <c r="JFD23" s="125"/>
      <c r="JFE23" s="125"/>
      <c r="JFF23" s="125"/>
      <c r="JFG23" s="125"/>
      <c r="JFH23" s="125"/>
      <c r="JFI23" s="125"/>
      <c r="JFJ23" s="125"/>
      <c r="JFK23" s="125"/>
      <c r="JFL23" s="125"/>
      <c r="JFM23" s="125"/>
      <c r="JFN23" s="125"/>
      <c r="JFO23" s="125"/>
      <c r="JFP23" s="125"/>
      <c r="JFQ23" s="125"/>
      <c r="JFR23" s="125"/>
      <c r="JFS23" s="125"/>
      <c r="JFT23" s="125"/>
      <c r="JFU23" s="125"/>
      <c r="JFV23" s="125"/>
      <c r="JFW23" s="125"/>
      <c r="JFX23" s="125"/>
      <c r="JFY23" s="125"/>
      <c r="JFZ23" s="125"/>
      <c r="JGA23" s="125"/>
      <c r="JGB23" s="125"/>
      <c r="JGC23" s="125"/>
      <c r="JGD23" s="125"/>
      <c r="JGE23" s="125"/>
      <c r="JGF23" s="125"/>
      <c r="JGG23" s="125"/>
      <c r="JGH23" s="125"/>
      <c r="JGI23" s="125"/>
      <c r="JGJ23" s="125"/>
      <c r="JGK23" s="125"/>
      <c r="JGL23" s="125"/>
      <c r="JGM23" s="125"/>
      <c r="JGN23" s="125"/>
      <c r="JGO23" s="125"/>
      <c r="JGP23" s="125"/>
      <c r="JGQ23" s="125"/>
      <c r="JGR23" s="125"/>
      <c r="JGS23" s="125"/>
      <c r="JGT23" s="125"/>
      <c r="JGU23" s="125"/>
      <c r="JGV23" s="125"/>
      <c r="JGW23" s="125"/>
      <c r="JGX23" s="125"/>
      <c r="JGY23" s="125"/>
      <c r="JGZ23" s="125"/>
      <c r="JHA23" s="125"/>
      <c r="JHB23" s="125"/>
      <c r="JHC23" s="125"/>
      <c r="JHD23" s="125"/>
      <c r="JHE23" s="125"/>
      <c r="JHF23" s="125"/>
      <c r="JHG23" s="125"/>
      <c r="JHH23" s="125"/>
      <c r="JHI23" s="125"/>
      <c r="JHJ23" s="125"/>
      <c r="JHK23" s="125"/>
      <c r="JHL23" s="125"/>
      <c r="JHM23" s="125"/>
      <c r="JHN23" s="125"/>
      <c r="JHO23" s="125"/>
      <c r="JHP23" s="125"/>
      <c r="JHQ23" s="125"/>
      <c r="JHR23" s="125"/>
      <c r="JHS23" s="125"/>
      <c r="JHT23" s="125"/>
      <c r="JHU23" s="125"/>
      <c r="JHV23" s="125"/>
      <c r="JHW23" s="125"/>
      <c r="JHX23" s="125"/>
      <c r="JHY23" s="125"/>
      <c r="JHZ23" s="125"/>
      <c r="JIA23" s="125"/>
      <c r="JIB23" s="125"/>
      <c r="JIC23" s="125"/>
      <c r="JID23" s="125"/>
      <c r="JIE23" s="125"/>
      <c r="JIF23" s="125"/>
      <c r="JIG23" s="125"/>
      <c r="JIH23" s="125"/>
      <c r="JII23" s="125"/>
      <c r="JIJ23" s="125"/>
      <c r="JIK23" s="125"/>
      <c r="JIL23" s="125"/>
      <c r="JIM23" s="125"/>
      <c r="JIN23" s="125"/>
      <c r="JIO23" s="125"/>
      <c r="JIP23" s="125"/>
      <c r="JIQ23" s="125"/>
      <c r="JIR23" s="125"/>
      <c r="JIS23" s="125"/>
      <c r="JIT23" s="125"/>
      <c r="JIU23" s="125"/>
      <c r="JIV23" s="125"/>
      <c r="JIW23" s="125"/>
      <c r="JIX23" s="125"/>
      <c r="JIY23" s="125"/>
      <c r="JIZ23" s="125"/>
      <c r="JJA23" s="125"/>
      <c r="JJB23" s="125"/>
      <c r="JJC23" s="125"/>
      <c r="JJD23" s="125"/>
      <c r="JJE23" s="125"/>
      <c r="JJF23" s="125"/>
      <c r="JJG23" s="125"/>
      <c r="JJH23" s="125"/>
      <c r="JJI23" s="125"/>
      <c r="JJJ23" s="125"/>
      <c r="JJK23" s="125"/>
      <c r="JJL23" s="125"/>
      <c r="JJM23" s="125"/>
      <c r="JJN23" s="125"/>
      <c r="JJO23" s="125"/>
      <c r="JJP23" s="125"/>
      <c r="JJQ23" s="125"/>
      <c r="JJR23" s="125"/>
      <c r="JJS23" s="125"/>
      <c r="JJT23" s="125"/>
      <c r="JJU23" s="125"/>
      <c r="JJV23" s="125"/>
      <c r="JJW23" s="125"/>
      <c r="JJX23" s="125"/>
      <c r="JJY23" s="125"/>
      <c r="JJZ23" s="125"/>
      <c r="JKA23" s="125"/>
      <c r="JKB23" s="125"/>
      <c r="JKC23" s="125"/>
      <c r="JKD23" s="125"/>
      <c r="JKE23" s="125"/>
      <c r="JKF23" s="125"/>
      <c r="JKG23" s="125"/>
      <c r="JKH23" s="125"/>
      <c r="JKI23" s="125"/>
      <c r="JKJ23" s="125"/>
      <c r="JKK23" s="125"/>
      <c r="JKL23" s="125"/>
      <c r="JKM23" s="125"/>
      <c r="JKN23" s="125"/>
      <c r="JKO23" s="125"/>
      <c r="JKP23" s="125"/>
      <c r="JKQ23" s="125"/>
      <c r="JKR23" s="125"/>
      <c r="JKS23" s="125"/>
      <c r="JKT23" s="125"/>
      <c r="JKU23" s="125"/>
      <c r="JKV23" s="125"/>
      <c r="JKW23" s="125"/>
      <c r="JKX23" s="125"/>
      <c r="JKY23" s="125"/>
      <c r="JKZ23" s="125"/>
      <c r="JLA23" s="125"/>
      <c r="JLB23" s="125"/>
      <c r="JLC23" s="125"/>
      <c r="JLD23" s="125"/>
      <c r="JLE23" s="125"/>
      <c r="JLF23" s="125"/>
      <c r="JLG23" s="125"/>
      <c r="JLH23" s="125"/>
      <c r="JLI23" s="125"/>
      <c r="JLJ23" s="125"/>
      <c r="JLK23" s="125"/>
      <c r="JLL23" s="125"/>
      <c r="JLM23" s="125"/>
      <c r="JLN23" s="125"/>
      <c r="JLO23" s="125"/>
      <c r="JLP23" s="125"/>
      <c r="JLQ23" s="125"/>
      <c r="JLR23" s="125"/>
      <c r="JLS23" s="125"/>
      <c r="JLT23" s="125"/>
      <c r="JLU23" s="125"/>
      <c r="JLV23" s="125"/>
      <c r="JLW23" s="125"/>
      <c r="JLX23" s="125"/>
      <c r="JLY23" s="125"/>
      <c r="JLZ23" s="125"/>
      <c r="JMA23" s="125"/>
      <c r="JMB23" s="125"/>
      <c r="JMC23" s="125"/>
      <c r="JMD23" s="125"/>
      <c r="JME23" s="125"/>
      <c r="JMF23" s="125"/>
      <c r="JMG23" s="125"/>
      <c r="JMH23" s="125"/>
      <c r="JMI23" s="125"/>
      <c r="JMJ23" s="125"/>
      <c r="JMK23" s="125"/>
      <c r="JML23" s="125"/>
      <c r="JMM23" s="125"/>
      <c r="JMN23" s="125"/>
      <c r="JMO23" s="125"/>
      <c r="JMP23" s="125"/>
      <c r="JMQ23" s="125"/>
      <c r="JMR23" s="125"/>
      <c r="JMS23" s="125"/>
      <c r="JMT23" s="125"/>
      <c r="JMU23" s="125"/>
      <c r="JMV23" s="125"/>
      <c r="JMW23" s="125"/>
      <c r="JMX23" s="125"/>
      <c r="JMY23" s="125"/>
      <c r="JMZ23" s="125"/>
      <c r="JNA23" s="125"/>
      <c r="JNB23" s="125"/>
      <c r="JNC23" s="125"/>
      <c r="JND23" s="125"/>
      <c r="JNE23" s="125"/>
      <c r="JNF23" s="125"/>
      <c r="JNG23" s="125"/>
      <c r="JNH23" s="125"/>
      <c r="JNI23" s="125"/>
      <c r="JNJ23" s="125"/>
      <c r="JNK23" s="125"/>
      <c r="JNL23" s="125"/>
      <c r="JNM23" s="125"/>
      <c r="JNN23" s="125"/>
      <c r="JNO23" s="125"/>
      <c r="JNP23" s="125"/>
      <c r="JNQ23" s="125"/>
      <c r="JNR23" s="125"/>
      <c r="JNS23" s="125"/>
      <c r="JNT23" s="125"/>
      <c r="JNU23" s="125"/>
      <c r="JNV23" s="125"/>
      <c r="JNW23" s="125"/>
      <c r="JNX23" s="125"/>
      <c r="JNY23" s="125"/>
      <c r="JNZ23" s="125"/>
      <c r="JOA23" s="125"/>
      <c r="JOB23" s="125"/>
      <c r="JOC23" s="125"/>
      <c r="JOD23" s="125"/>
      <c r="JOE23" s="125"/>
      <c r="JOF23" s="125"/>
      <c r="JOG23" s="125"/>
      <c r="JOH23" s="125"/>
      <c r="JOI23" s="125"/>
      <c r="JOJ23" s="125"/>
      <c r="JOK23" s="125"/>
      <c r="JOL23" s="125"/>
      <c r="JOM23" s="125"/>
      <c r="JON23" s="125"/>
      <c r="JOO23" s="125"/>
      <c r="JOP23" s="125"/>
      <c r="JOQ23" s="125"/>
      <c r="JOR23" s="125"/>
      <c r="JOS23" s="125"/>
      <c r="JOT23" s="125"/>
      <c r="JOU23" s="125"/>
      <c r="JOV23" s="125"/>
      <c r="JOW23" s="125"/>
      <c r="JOX23" s="125"/>
      <c r="JOY23" s="125"/>
      <c r="JOZ23" s="125"/>
      <c r="JPA23" s="125"/>
      <c r="JPB23" s="125"/>
      <c r="JPC23" s="125"/>
      <c r="JPD23" s="125"/>
      <c r="JPE23" s="125"/>
      <c r="JPF23" s="125"/>
      <c r="JPG23" s="125"/>
      <c r="JPH23" s="125"/>
      <c r="JPI23" s="125"/>
      <c r="JPJ23" s="125"/>
      <c r="JPK23" s="125"/>
      <c r="JPL23" s="125"/>
      <c r="JPM23" s="125"/>
      <c r="JPN23" s="125"/>
      <c r="JPO23" s="125"/>
      <c r="JPP23" s="125"/>
      <c r="JPQ23" s="125"/>
      <c r="JPR23" s="125"/>
      <c r="JPS23" s="125"/>
      <c r="JPT23" s="125"/>
      <c r="JPU23" s="125"/>
      <c r="JPV23" s="125"/>
      <c r="JPW23" s="125"/>
      <c r="JPX23" s="125"/>
      <c r="JPY23" s="125"/>
      <c r="JPZ23" s="125"/>
      <c r="JQA23" s="125"/>
      <c r="JQB23" s="125"/>
      <c r="JQC23" s="125"/>
      <c r="JQD23" s="125"/>
      <c r="JQE23" s="125"/>
      <c r="JQF23" s="125"/>
      <c r="JQG23" s="125"/>
      <c r="JQH23" s="125"/>
      <c r="JQI23" s="125"/>
      <c r="JQJ23" s="125"/>
      <c r="JQK23" s="125"/>
      <c r="JQL23" s="125"/>
      <c r="JQM23" s="125"/>
      <c r="JQN23" s="125"/>
      <c r="JQO23" s="125"/>
      <c r="JQP23" s="125"/>
      <c r="JQQ23" s="125"/>
      <c r="JQR23" s="125"/>
      <c r="JQS23" s="125"/>
      <c r="JQT23" s="125"/>
      <c r="JQU23" s="125"/>
      <c r="JQV23" s="125"/>
      <c r="JQW23" s="125"/>
      <c r="JQX23" s="125"/>
      <c r="JQY23" s="125"/>
      <c r="JQZ23" s="125"/>
      <c r="JRA23" s="125"/>
      <c r="JRB23" s="125"/>
      <c r="JRC23" s="125"/>
      <c r="JRD23" s="125"/>
      <c r="JRE23" s="125"/>
      <c r="JRF23" s="125"/>
      <c r="JRG23" s="125"/>
      <c r="JRH23" s="125"/>
      <c r="JRI23" s="125"/>
      <c r="JRJ23" s="125"/>
      <c r="JRK23" s="125"/>
      <c r="JRL23" s="125"/>
      <c r="JRM23" s="125"/>
      <c r="JRN23" s="125"/>
      <c r="JRO23" s="125"/>
      <c r="JRP23" s="125"/>
      <c r="JRQ23" s="125"/>
      <c r="JRR23" s="125"/>
      <c r="JRS23" s="125"/>
      <c r="JRT23" s="125"/>
      <c r="JRU23" s="125"/>
      <c r="JRV23" s="125"/>
      <c r="JRW23" s="125"/>
      <c r="JRX23" s="125"/>
      <c r="JRY23" s="125"/>
      <c r="JRZ23" s="125"/>
      <c r="JSA23" s="125"/>
      <c r="JSB23" s="125"/>
      <c r="JSC23" s="125"/>
      <c r="JSD23" s="125"/>
      <c r="JSE23" s="125"/>
      <c r="JSF23" s="125"/>
      <c r="JSG23" s="125"/>
      <c r="JSH23" s="125"/>
      <c r="JSI23" s="125"/>
      <c r="JSJ23" s="125"/>
      <c r="JSK23" s="125"/>
      <c r="JSL23" s="125"/>
      <c r="JSM23" s="125"/>
      <c r="JSN23" s="125"/>
      <c r="JSO23" s="125"/>
      <c r="JSP23" s="125"/>
      <c r="JSQ23" s="125"/>
      <c r="JSR23" s="125"/>
      <c r="JSS23" s="125"/>
      <c r="JST23" s="125"/>
      <c r="JSU23" s="125"/>
      <c r="JSV23" s="125"/>
      <c r="JSW23" s="125"/>
      <c r="JSX23" s="125"/>
      <c r="JSY23" s="125"/>
      <c r="JSZ23" s="125"/>
      <c r="JTA23" s="125"/>
      <c r="JTB23" s="125"/>
      <c r="JTC23" s="125"/>
      <c r="JTD23" s="125"/>
      <c r="JTE23" s="125"/>
      <c r="JTF23" s="125"/>
      <c r="JTG23" s="125"/>
      <c r="JTH23" s="125"/>
      <c r="JTI23" s="125"/>
      <c r="JTJ23" s="125"/>
      <c r="JTK23" s="125"/>
      <c r="JTL23" s="125"/>
      <c r="JTM23" s="125"/>
      <c r="JTN23" s="125"/>
      <c r="JTO23" s="125"/>
      <c r="JTP23" s="125"/>
      <c r="JTQ23" s="125"/>
      <c r="JTR23" s="125"/>
      <c r="JTS23" s="125"/>
      <c r="JTT23" s="125"/>
      <c r="JTU23" s="125"/>
      <c r="JTV23" s="125"/>
      <c r="JTW23" s="125"/>
      <c r="JTX23" s="125"/>
      <c r="JTY23" s="125"/>
      <c r="JTZ23" s="125"/>
      <c r="JUA23" s="125"/>
      <c r="JUB23" s="125"/>
      <c r="JUC23" s="125"/>
      <c r="JUD23" s="125"/>
      <c r="JUE23" s="125"/>
      <c r="JUF23" s="125"/>
      <c r="JUG23" s="125"/>
      <c r="JUH23" s="125"/>
      <c r="JUI23" s="125"/>
      <c r="JUJ23" s="125"/>
      <c r="JUK23" s="125"/>
      <c r="JUL23" s="125"/>
      <c r="JUM23" s="125"/>
      <c r="JUN23" s="125"/>
      <c r="JUO23" s="125"/>
      <c r="JUP23" s="125"/>
      <c r="JUQ23" s="125"/>
      <c r="JUR23" s="125"/>
      <c r="JUS23" s="125"/>
      <c r="JUT23" s="125"/>
      <c r="JUU23" s="125"/>
      <c r="JUV23" s="125"/>
      <c r="JUW23" s="125"/>
      <c r="JUX23" s="125"/>
      <c r="JUY23" s="125"/>
      <c r="JUZ23" s="125"/>
      <c r="JVA23" s="125"/>
      <c r="JVB23" s="125"/>
      <c r="JVC23" s="125"/>
      <c r="JVD23" s="125"/>
      <c r="JVE23" s="125"/>
      <c r="JVF23" s="125"/>
      <c r="JVG23" s="125"/>
      <c r="JVH23" s="125"/>
      <c r="JVI23" s="125"/>
      <c r="JVJ23" s="125"/>
      <c r="JVK23" s="125"/>
      <c r="JVL23" s="125"/>
      <c r="JVM23" s="125"/>
      <c r="JVN23" s="125"/>
      <c r="JVO23" s="125"/>
      <c r="JVP23" s="125"/>
      <c r="JVQ23" s="125"/>
      <c r="JVR23" s="125"/>
      <c r="JVS23" s="125"/>
      <c r="JVT23" s="125"/>
      <c r="JVU23" s="125"/>
      <c r="JVV23" s="125"/>
      <c r="JVW23" s="125"/>
      <c r="JVX23" s="125"/>
      <c r="JVY23" s="125"/>
      <c r="JVZ23" s="125"/>
      <c r="JWA23" s="125"/>
      <c r="JWB23" s="125"/>
      <c r="JWC23" s="125"/>
      <c r="JWD23" s="125"/>
      <c r="JWE23" s="125"/>
      <c r="JWF23" s="125"/>
      <c r="JWG23" s="125"/>
      <c r="JWH23" s="125"/>
      <c r="JWI23" s="125"/>
      <c r="JWJ23" s="125"/>
      <c r="JWK23" s="125"/>
      <c r="JWL23" s="125"/>
      <c r="JWM23" s="125"/>
      <c r="JWN23" s="125"/>
      <c r="JWO23" s="125"/>
      <c r="JWP23" s="125"/>
      <c r="JWQ23" s="125"/>
      <c r="JWR23" s="125"/>
      <c r="JWS23" s="125"/>
      <c r="JWT23" s="125"/>
      <c r="JWU23" s="125"/>
      <c r="JWV23" s="125"/>
      <c r="JWW23" s="125"/>
      <c r="JWX23" s="125"/>
      <c r="JWY23" s="125"/>
      <c r="JWZ23" s="125"/>
      <c r="JXA23" s="125"/>
      <c r="JXB23" s="125"/>
      <c r="JXC23" s="125"/>
      <c r="JXD23" s="125"/>
      <c r="JXE23" s="125"/>
      <c r="JXF23" s="125"/>
      <c r="JXG23" s="125"/>
      <c r="JXH23" s="125"/>
      <c r="JXI23" s="125"/>
      <c r="JXJ23" s="125"/>
      <c r="JXK23" s="125"/>
      <c r="JXL23" s="125"/>
      <c r="JXM23" s="125"/>
      <c r="JXN23" s="125"/>
      <c r="JXO23" s="125"/>
      <c r="JXP23" s="125"/>
      <c r="JXQ23" s="125"/>
      <c r="JXR23" s="125"/>
      <c r="JXS23" s="125"/>
      <c r="JXT23" s="125"/>
      <c r="JXU23" s="125"/>
      <c r="JXV23" s="125"/>
      <c r="JXW23" s="125"/>
      <c r="JXX23" s="125"/>
      <c r="JXY23" s="125"/>
      <c r="JXZ23" s="125"/>
      <c r="JYA23" s="125"/>
      <c r="JYB23" s="125"/>
      <c r="JYC23" s="125"/>
      <c r="JYD23" s="125"/>
      <c r="JYE23" s="125"/>
      <c r="JYF23" s="125"/>
      <c r="JYG23" s="125"/>
      <c r="JYH23" s="125"/>
      <c r="JYI23" s="125"/>
      <c r="JYJ23" s="125"/>
      <c r="JYK23" s="125"/>
      <c r="JYL23" s="125"/>
      <c r="JYM23" s="125"/>
      <c r="JYN23" s="125"/>
      <c r="JYO23" s="125"/>
      <c r="JYP23" s="125"/>
      <c r="JYQ23" s="125"/>
      <c r="JYR23" s="125"/>
      <c r="JYS23" s="125"/>
      <c r="JYT23" s="125"/>
      <c r="JYU23" s="125"/>
      <c r="JYV23" s="125"/>
      <c r="JYW23" s="125"/>
      <c r="JYX23" s="125"/>
      <c r="JYY23" s="125"/>
      <c r="JYZ23" s="125"/>
      <c r="JZA23" s="125"/>
      <c r="JZB23" s="125"/>
      <c r="JZC23" s="125"/>
      <c r="JZD23" s="125"/>
      <c r="JZE23" s="125"/>
      <c r="JZF23" s="125"/>
      <c r="JZG23" s="125"/>
      <c r="JZH23" s="125"/>
      <c r="JZI23" s="125"/>
      <c r="JZJ23" s="125"/>
      <c r="JZK23" s="125"/>
      <c r="JZL23" s="125"/>
      <c r="JZM23" s="125"/>
      <c r="JZN23" s="125"/>
      <c r="JZO23" s="125"/>
      <c r="JZP23" s="125"/>
      <c r="JZQ23" s="125"/>
      <c r="JZR23" s="125"/>
      <c r="JZS23" s="125"/>
      <c r="JZT23" s="125"/>
      <c r="JZU23" s="125"/>
      <c r="JZV23" s="125"/>
      <c r="JZW23" s="125"/>
      <c r="JZX23" s="125"/>
      <c r="JZY23" s="125"/>
      <c r="JZZ23" s="125"/>
      <c r="KAA23" s="125"/>
      <c r="KAB23" s="125"/>
      <c r="KAC23" s="125"/>
      <c r="KAD23" s="125"/>
      <c r="KAE23" s="125"/>
      <c r="KAF23" s="125"/>
      <c r="KAG23" s="125"/>
      <c r="KAH23" s="125"/>
      <c r="KAI23" s="125"/>
      <c r="KAJ23" s="125"/>
      <c r="KAK23" s="125"/>
      <c r="KAL23" s="125"/>
      <c r="KAM23" s="125"/>
      <c r="KAN23" s="125"/>
      <c r="KAO23" s="125"/>
      <c r="KAP23" s="125"/>
      <c r="KAQ23" s="125"/>
      <c r="KAR23" s="125"/>
      <c r="KAS23" s="125"/>
      <c r="KAT23" s="125"/>
      <c r="KAU23" s="125"/>
      <c r="KAV23" s="125"/>
      <c r="KAW23" s="125"/>
      <c r="KAX23" s="125"/>
      <c r="KAY23" s="125"/>
      <c r="KAZ23" s="125"/>
      <c r="KBA23" s="125"/>
      <c r="KBB23" s="125"/>
      <c r="KBC23" s="125"/>
      <c r="KBD23" s="125"/>
      <c r="KBE23" s="125"/>
      <c r="KBF23" s="125"/>
      <c r="KBG23" s="125"/>
      <c r="KBH23" s="125"/>
      <c r="KBI23" s="125"/>
      <c r="KBJ23" s="125"/>
      <c r="KBK23" s="125"/>
      <c r="KBL23" s="125"/>
      <c r="KBM23" s="125"/>
      <c r="KBN23" s="125"/>
      <c r="KBO23" s="125"/>
      <c r="KBP23" s="125"/>
      <c r="KBQ23" s="125"/>
      <c r="KBR23" s="125"/>
      <c r="KBS23" s="125"/>
      <c r="KBT23" s="125"/>
      <c r="KBU23" s="125"/>
      <c r="KBV23" s="125"/>
      <c r="KBW23" s="125"/>
      <c r="KBX23" s="125"/>
      <c r="KBY23" s="125"/>
      <c r="KBZ23" s="125"/>
      <c r="KCA23" s="125"/>
      <c r="KCB23" s="125"/>
      <c r="KCC23" s="125"/>
      <c r="KCD23" s="125"/>
      <c r="KCE23" s="125"/>
      <c r="KCF23" s="125"/>
      <c r="KCG23" s="125"/>
      <c r="KCH23" s="125"/>
      <c r="KCI23" s="125"/>
      <c r="KCJ23" s="125"/>
      <c r="KCK23" s="125"/>
      <c r="KCL23" s="125"/>
      <c r="KCM23" s="125"/>
      <c r="KCN23" s="125"/>
      <c r="KCO23" s="125"/>
      <c r="KCP23" s="125"/>
      <c r="KCQ23" s="125"/>
      <c r="KCR23" s="125"/>
      <c r="KCS23" s="125"/>
      <c r="KCT23" s="125"/>
      <c r="KCU23" s="125"/>
      <c r="KCV23" s="125"/>
      <c r="KCW23" s="125"/>
      <c r="KCX23" s="125"/>
      <c r="KCY23" s="125"/>
      <c r="KCZ23" s="125"/>
      <c r="KDA23" s="125"/>
      <c r="KDB23" s="125"/>
      <c r="KDC23" s="125"/>
      <c r="KDD23" s="125"/>
      <c r="KDE23" s="125"/>
      <c r="KDF23" s="125"/>
      <c r="KDG23" s="125"/>
      <c r="KDH23" s="125"/>
      <c r="KDI23" s="125"/>
      <c r="KDJ23" s="125"/>
      <c r="KDK23" s="125"/>
      <c r="KDL23" s="125"/>
      <c r="KDM23" s="125"/>
      <c r="KDN23" s="125"/>
      <c r="KDO23" s="125"/>
      <c r="KDP23" s="125"/>
      <c r="KDQ23" s="125"/>
      <c r="KDR23" s="125"/>
      <c r="KDS23" s="125"/>
      <c r="KDT23" s="125"/>
      <c r="KDU23" s="125"/>
      <c r="KDV23" s="125"/>
      <c r="KDW23" s="125"/>
      <c r="KDX23" s="125"/>
      <c r="KDY23" s="125"/>
      <c r="KDZ23" s="125"/>
      <c r="KEA23" s="125"/>
      <c r="KEB23" s="125"/>
      <c r="KEC23" s="125"/>
      <c r="KED23" s="125"/>
      <c r="KEE23" s="125"/>
      <c r="KEF23" s="125"/>
      <c r="KEG23" s="125"/>
      <c r="KEH23" s="125"/>
      <c r="KEI23" s="125"/>
      <c r="KEJ23" s="125"/>
      <c r="KEK23" s="125"/>
      <c r="KEL23" s="125"/>
      <c r="KEM23" s="125"/>
      <c r="KEN23" s="125"/>
      <c r="KEO23" s="125"/>
      <c r="KEP23" s="125"/>
      <c r="KEQ23" s="125"/>
      <c r="KER23" s="125"/>
      <c r="KES23" s="125"/>
      <c r="KET23" s="125"/>
      <c r="KEU23" s="125"/>
      <c r="KEV23" s="125"/>
      <c r="KEW23" s="125"/>
      <c r="KEX23" s="125"/>
      <c r="KEY23" s="125"/>
      <c r="KEZ23" s="125"/>
      <c r="KFA23" s="125"/>
      <c r="KFB23" s="125"/>
      <c r="KFC23" s="125"/>
      <c r="KFD23" s="125"/>
      <c r="KFE23" s="125"/>
      <c r="KFF23" s="125"/>
      <c r="KFG23" s="125"/>
      <c r="KFH23" s="125"/>
      <c r="KFI23" s="125"/>
      <c r="KFJ23" s="125"/>
      <c r="KFK23" s="125"/>
      <c r="KFL23" s="125"/>
      <c r="KFM23" s="125"/>
      <c r="KFN23" s="125"/>
      <c r="KFO23" s="125"/>
      <c r="KFP23" s="125"/>
      <c r="KFQ23" s="125"/>
      <c r="KFR23" s="125"/>
      <c r="KFS23" s="125"/>
      <c r="KFT23" s="125"/>
      <c r="KFU23" s="125"/>
      <c r="KFV23" s="125"/>
      <c r="KFW23" s="125"/>
      <c r="KFX23" s="125"/>
      <c r="KFY23" s="125"/>
      <c r="KFZ23" s="125"/>
      <c r="KGA23" s="125"/>
      <c r="KGB23" s="125"/>
      <c r="KGC23" s="125"/>
      <c r="KGD23" s="125"/>
      <c r="KGE23" s="125"/>
      <c r="KGF23" s="125"/>
      <c r="KGG23" s="125"/>
      <c r="KGH23" s="125"/>
      <c r="KGI23" s="125"/>
      <c r="KGJ23" s="125"/>
      <c r="KGK23" s="125"/>
      <c r="KGL23" s="125"/>
      <c r="KGM23" s="125"/>
      <c r="KGN23" s="125"/>
      <c r="KGO23" s="125"/>
      <c r="KGP23" s="125"/>
      <c r="KGQ23" s="125"/>
      <c r="KGR23" s="125"/>
      <c r="KGS23" s="125"/>
      <c r="KGT23" s="125"/>
      <c r="KGU23" s="125"/>
      <c r="KGV23" s="125"/>
      <c r="KGW23" s="125"/>
      <c r="KGX23" s="125"/>
      <c r="KGY23" s="125"/>
      <c r="KGZ23" s="125"/>
      <c r="KHA23" s="125"/>
      <c r="KHB23" s="125"/>
      <c r="KHC23" s="125"/>
      <c r="KHD23" s="125"/>
      <c r="KHE23" s="125"/>
      <c r="KHF23" s="125"/>
      <c r="KHG23" s="125"/>
      <c r="KHH23" s="125"/>
      <c r="KHI23" s="125"/>
      <c r="KHJ23" s="125"/>
      <c r="KHK23" s="125"/>
      <c r="KHL23" s="125"/>
      <c r="KHM23" s="125"/>
      <c r="KHN23" s="125"/>
      <c r="KHO23" s="125"/>
      <c r="KHP23" s="125"/>
      <c r="KHQ23" s="125"/>
      <c r="KHR23" s="125"/>
      <c r="KHS23" s="125"/>
      <c r="KHT23" s="125"/>
      <c r="KHU23" s="125"/>
      <c r="KHV23" s="125"/>
      <c r="KHW23" s="125"/>
      <c r="KHX23" s="125"/>
      <c r="KHY23" s="125"/>
      <c r="KHZ23" s="125"/>
      <c r="KIA23" s="125"/>
      <c r="KIB23" s="125"/>
      <c r="KIC23" s="125"/>
      <c r="KID23" s="125"/>
      <c r="KIE23" s="125"/>
      <c r="KIF23" s="125"/>
      <c r="KIG23" s="125"/>
      <c r="KIH23" s="125"/>
      <c r="KII23" s="125"/>
      <c r="KIJ23" s="125"/>
      <c r="KIK23" s="125"/>
      <c r="KIL23" s="125"/>
      <c r="KIM23" s="125"/>
      <c r="KIN23" s="125"/>
      <c r="KIO23" s="125"/>
      <c r="KIP23" s="125"/>
      <c r="KIQ23" s="125"/>
      <c r="KIR23" s="125"/>
      <c r="KIS23" s="125"/>
      <c r="KIT23" s="125"/>
      <c r="KIU23" s="125"/>
      <c r="KIV23" s="125"/>
      <c r="KIW23" s="125"/>
      <c r="KIX23" s="125"/>
      <c r="KIY23" s="125"/>
      <c r="KIZ23" s="125"/>
      <c r="KJA23" s="125"/>
      <c r="KJB23" s="125"/>
      <c r="KJC23" s="125"/>
      <c r="KJD23" s="125"/>
      <c r="KJE23" s="125"/>
      <c r="KJF23" s="125"/>
      <c r="KJG23" s="125"/>
      <c r="KJH23" s="125"/>
      <c r="KJI23" s="125"/>
      <c r="KJJ23" s="125"/>
      <c r="KJK23" s="125"/>
      <c r="KJL23" s="125"/>
      <c r="KJM23" s="125"/>
      <c r="KJN23" s="125"/>
      <c r="KJO23" s="125"/>
      <c r="KJP23" s="125"/>
      <c r="KJQ23" s="125"/>
      <c r="KJR23" s="125"/>
      <c r="KJS23" s="125"/>
      <c r="KJT23" s="125"/>
      <c r="KJU23" s="125"/>
      <c r="KJV23" s="125"/>
      <c r="KJW23" s="125"/>
      <c r="KJX23" s="125"/>
      <c r="KJY23" s="125"/>
      <c r="KJZ23" s="125"/>
      <c r="KKA23" s="125"/>
      <c r="KKB23" s="125"/>
      <c r="KKC23" s="125"/>
      <c r="KKD23" s="125"/>
      <c r="KKE23" s="125"/>
      <c r="KKF23" s="125"/>
      <c r="KKG23" s="125"/>
      <c r="KKH23" s="125"/>
      <c r="KKI23" s="125"/>
      <c r="KKJ23" s="125"/>
      <c r="KKK23" s="125"/>
      <c r="KKL23" s="125"/>
      <c r="KKM23" s="125"/>
      <c r="KKN23" s="125"/>
      <c r="KKO23" s="125"/>
      <c r="KKP23" s="125"/>
      <c r="KKQ23" s="125"/>
      <c r="KKR23" s="125"/>
      <c r="KKS23" s="125"/>
      <c r="KKT23" s="125"/>
      <c r="KKU23" s="125"/>
      <c r="KKV23" s="125"/>
      <c r="KKW23" s="125"/>
      <c r="KKX23" s="125"/>
      <c r="KKY23" s="125"/>
      <c r="KKZ23" s="125"/>
      <c r="KLA23" s="125"/>
      <c r="KLB23" s="125"/>
      <c r="KLC23" s="125"/>
      <c r="KLD23" s="125"/>
      <c r="KLE23" s="125"/>
      <c r="KLF23" s="125"/>
      <c r="KLG23" s="125"/>
      <c r="KLH23" s="125"/>
      <c r="KLI23" s="125"/>
      <c r="KLJ23" s="125"/>
      <c r="KLK23" s="125"/>
      <c r="KLL23" s="125"/>
      <c r="KLM23" s="125"/>
      <c r="KLN23" s="125"/>
      <c r="KLO23" s="125"/>
      <c r="KLP23" s="125"/>
      <c r="KLQ23" s="125"/>
      <c r="KLR23" s="125"/>
      <c r="KLS23" s="125"/>
      <c r="KLT23" s="125"/>
      <c r="KLU23" s="125"/>
      <c r="KLV23" s="125"/>
      <c r="KLW23" s="125"/>
      <c r="KLX23" s="125"/>
      <c r="KLY23" s="125"/>
      <c r="KLZ23" s="125"/>
      <c r="KMA23" s="125"/>
      <c r="KMB23" s="125"/>
      <c r="KMC23" s="125"/>
      <c r="KMD23" s="125"/>
      <c r="KME23" s="125"/>
      <c r="KMF23" s="125"/>
      <c r="KMG23" s="125"/>
      <c r="KMH23" s="125"/>
      <c r="KMI23" s="125"/>
      <c r="KMJ23" s="125"/>
      <c r="KMK23" s="125"/>
      <c r="KML23" s="125"/>
      <c r="KMM23" s="125"/>
      <c r="KMN23" s="125"/>
      <c r="KMO23" s="125"/>
      <c r="KMP23" s="125"/>
      <c r="KMQ23" s="125"/>
      <c r="KMR23" s="125"/>
      <c r="KMS23" s="125"/>
      <c r="KMT23" s="125"/>
      <c r="KMU23" s="125"/>
      <c r="KMV23" s="125"/>
      <c r="KMW23" s="125"/>
      <c r="KMX23" s="125"/>
      <c r="KMY23" s="125"/>
      <c r="KMZ23" s="125"/>
      <c r="KNA23" s="125"/>
      <c r="KNB23" s="125"/>
      <c r="KNC23" s="125"/>
      <c r="KND23" s="125"/>
      <c r="KNE23" s="125"/>
      <c r="KNF23" s="125"/>
      <c r="KNG23" s="125"/>
      <c r="KNH23" s="125"/>
      <c r="KNI23" s="125"/>
      <c r="KNJ23" s="125"/>
      <c r="KNK23" s="125"/>
      <c r="KNL23" s="125"/>
      <c r="KNM23" s="125"/>
      <c r="KNN23" s="125"/>
      <c r="KNO23" s="125"/>
      <c r="KNP23" s="125"/>
      <c r="KNQ23" s="125"/>
      <c r="KNR23" s="125"/>
      <c r="KNS23" s="125"/>
      <c r="KNT23" s="125"/>
      <c r="KNU23" s="125"/>
      <c r="KNV23" s="125"/>
      <c r="KNW23" s="125"/>
      <c r="KNX23" s="125"/>
      <c r="KNY23" s="125"/>
      <c r="KNZ23" s="125"/>
      <c r="KOA23" s="125"/>
      <c r="KOB23" s="125"/>
      <c r="KOC23" s="125"/>
      <c r="KOD23" s="125"/>
      <c r="KOE23" s="125"/>
      <c r="KOF23" s="125"/>
      <c r="KOG23" s="125"/>
      <c r="KOH23" s="125"/>
      <c r="KOI23" s="125"/>
      <c r="KOJ23" s="125"/>
      <c r="KOK23" s="125"/>
      <c r="KOL23" s="125"/>
      <c r="KOM23" s="125"/>
      <c r="KON23" s="125"/>
      <c r="KOO23" s="125"/>
      <c r="KOP23" s="125"/>
      <c r="KOQ23" s="125"/>
      <c r="KOR23" s="125"/>
      <c r="KOS23" s="125"/>
      <c r="KOT23" s="125"/>
      <c r="KOU23" s="125"/>
      <c r="KOV23" s="125"/>
      <c r="KOW23" s="125"/>
      <c r="KOX23" s="125"/>
      <c r="KOY23" s="125"/>
      <c r="KOZ23" s="125"/>
      <c r="KPA23" s="125"/>
      <c r="KPB23" s="125"/>
      <c r="KPC23" s="125"/>
      <c r="KPD23" s="125"/>
      <c r="KPE23" s="125"/>
      <c r="KPF23" s="125"/>
      <c r="KPG23" s="125"/>
      <c r="KPH23" s="125"/>
      <c r="KPI23" s="125"/>
      <c r="KPJ23" s="125"/>
      <c r="KPK23" s="125"/>
      <c r="KPL23" s="125"/>
      <c r="KPM23" s="125"/>
      <c r="KPN23" s="125"/>
      <c r="KPO23" s="125"/>
      <c r="KPP23" s="125"/>
      <c r="KPQ23" s="125"/>
      <c r="KPR23" s="125"/>
      <c r="KPS23" s="125"/>
      <c r="KPT23" s="125"/>
      <c r="KPU23" s="125"/>
      <c r="KPV23" s="125"/>
      <c r="KPW23" s="125"/>
      <c r="KPX23" s="125"/>
      <c r="KPY23" s="125"/>
      <c r="KPZ23" s="125"/>
      <c r="KQA23" s="125"/>
      <c r="KQB23" s="125"/>
      <c r="KQC23" s="125"/>
      <c r="KQD23" s="125"/>
      <c r="KQE23" s="125"/>
      <c r="KQF23" s="125"/>
      <c r="KQG23" s="125"/>
      <c r="KQH23" s="125"/>
      <c r="KQI23" s="125"/>
      <c r="KQJ23" s="125"/>
      <c r="KQK23" s="125"/>
      <c r="KQL23" s="125"/>
      <c r="KQM23" s="125"/>
      <c r="KQN23" s="125"/>
      <c r="KQO23" s="125"/>
      <c r="KQP23" s="125"/>
      <c r="KQQ23" s="125"/>
      <c r="KQR23" s="125"/>
      <c r="KQS23" s="125"/>
      <c r="KQT23" s="125"/>
      <c r="KQU23" s="125"/>
      <c r="KQV23" s="125"/>
      <c r="KQW23" s="125"/>
      <c r="KQX23" s="125"/>
      <c r="KQY23" s="125"/>
      <c r="KQZ23" s="125"/>
      <c r="KRA23" s="125"/>
      <c r="KRB23" s="125"/>
      <c r="KRC23" s="125"/>
      <c r="KRD23" s="125"/>
      <c r="KRE23" s="125"/>
      <c r="KRF23" s="125"/>
      <c r="KRG23" s="125"/>
      <c r="KRH23" s="125"/>
      <c r="KRI23" s="125"/>
      <c r="KRJ23" s="125"/>
      <c r="KRK23" s="125"/>
      <c r="KRL23" s="125"/>
      <c r="KRM23" s="125"/>
      <c r="KRN23" s="125"/>
      <c r="KRO23" s="125"/>
      <c r="KRP23" s="125"/>
      <c r="KRQ23" s="125"/>
      <c r="KRR23" s="125"/>
      <c r="KRS23" s="125"/>
      <c r="KRT23" s="125"/>
      <c r="KRU23" s="125"/>
      <c r="KRV23" s="125"/>
      <c r="KRW23" s="125"/>
      <c r="KRX23" s="125"/>
      <c r="KRY23" s="125"/>
      <c r="KRZ23" s="125"/>
      <c r="KSA23" s="125"/>
      <c r="KSB23" s="125"/>
      <c r="KSC23" s="125"/>
      <c r="KSD23" s="125"/>
      <c r="KSE23" s="125"/>
      <c r="KSF23" s="125"/>
      <c r="KSG23" s="125"/>
      <c r="KSH23" s="125"/>
      <c r="KSI23" s="125"/>
      <c r="KSJ23" s="125"/>
      <c r="KSK23" s="125"/>
      <c r="KSL23" s="125"/>
      <c r="KSM23" s="125"/>
      <c r="KSN23" s="125"/>
      <c r="KSO23" s="125"/>
      <c r="KSP23" s="125"/>
      <c r="KSQ23" s="125"/>
      <c r="KSR23" s="125"/>
      <c r="KSS23" s="125"/>
      <c r="KST23" s="125"/>
      <c r="KSU23" s="125"/>
      <c r="KSV23" s="125"/>
      <c r="KSW23" s="125"/>
      <c r="KSX23" s="125"/>
      <c r="KSY23" s="125"/>
      <c r="KSZ23" s="125"/>
      <c r="KTA23" s="125"/>
      <c r="KTB23" s="125"/>
      <c r="KTC23" s="125"/>
      <c r="KTD23" s="125"/>
      <c r="KTE23" s="125"/>
      <c r="KTF23" s="125"/>
      <c r="KTG23" s="125"/>
      <c r="KTH23" s="125"/>
      <c r="KTI23" s="125"/>
      <c r="KTJ23" s="125"/>
      <c r="KTK23" s="125"/>
      <c r="KTL23" s="125"/>
      <c r="KTM23" s="125"/>
      <c r="KTN23" s="125"/>
      <c r="KTO23" s="125"/>
      <c r="KTP23" s="125"/>
      <c r="KTQ23" s="125"/>
      <c r="KTR23" s="125"/>
      <c r="KTS23" s="125"/>
      <c r="KTT23" s="125"/>
      <c r="KTU23" s="125"/>
      <c r="KTV23" s="125"/>
      <c r="KTW23" s="125"/>
      <c r="KTX23" s="125"/>
      <c r="KTY23" s="125"/>
      <c r="KTZ23" s="125"/>
      <c r="KUA23" s="125"/>
      <c r="KUB23" s="125"/>
      <c r="KUC23" s="125"/>
      <c r="KUD23" s="125"/>
      <c r="KUE23" s="125"/>
      <c r="KUF23" s="125"/>
      <c r="KUG23" s="125"/>
      <c r="KUH23" s="125"/>
      <c r="KUI23" s="125"/>
      <c r="KUJ23" s="125"/>
      <c r="KUK23" s="125"/>
      <c r="KUL23" s="125"/>
      <c r="KUM23" s="125"/>
      <c r="KUN23" s="125"/>
      <c r="KUO23" s="125"/>
      <c r="KUP23" s="125"/>
      <c r="KUQ23" s="125"/>
      <c r="KUR23" s="125"/>
      <c r="KUS23" s="125"/>
      <c r="KUT23" s="125"/>
      <c r="KUU23" s="125"/>
      <c r="KUV23" s="125"/>
      <c r="KUW23" s="125"/>
      <c r="KUX23" s="125"/>
      <c r="KUY23" s="125"/>
      <c r="KUZ23" s="125"/>
      <c r="KVA23" s="125"/>
      <c r="KVB23" s="125"/>
      <c r="KVC23" s="125"/>
      <c r="KVD23" s="125"/>
      <c r="KVE23" s="125"/>
      <c r="KVF23" s="125"/>
      <c r="KVG23" s="125"/>
      <c r="KVH23" s="125"/>
      <c r="KVI23" s="125"/>
      <c r="KVJ23" s="125"/>
      <c r="KVK23" s="125"/>
      <c r="KVL23" s="125"/>
      <c r="KVM23" s="125"/>
      <c r="KVN23" s="125"/>
      <c r="KVO23" s="125"/>
      <c r="KVP23" s="125"/>
      <c r="KVQ23" s="125"/>
      <c r="KVR23" s="125"/>
      <c r="KVS23" s="125"/>
      <c r="KVT23" s="125"/>
      <c r="KVU23" s="125"/>
      <c r="KVV23" s="125"/>
      <c r="KVW23" s="125"/>
      <c r="KVX23" s="125"/>
      <c r="KVY23" s="125"/>
      <c r="KVZ23" s="125"/>
      <c r="KWA23" s="125"/>
      <c r="KWB23" s="125"/>
      <c r="KWC23" s="125"/>
      <c r="KWD23" s="125"/>
      <c r="KWE23" s="125"/>
      <c r="KWF23" s="125"/>
      <c r="KWG23" s="125"/>
      <c r="KWH23" s="125"/>
      <c r="KWI23" s="125"/>
      <c r="KWJ23" s="125"/>
      <c r="KWK23" s="125"/>
      <c r="KWL23" s="125"/>
      <c r="KWM23" s="125"/>
      <c r="KWN23" s="125"/>
      <c r="KWO23" s="125"/>
      <c r="KWP23" s="125"/>
      <c r="KWQ23" s="125"/>
      <c r="KWR23" s="125"/>
      <c r="KWS23" s="125"/>
      <c r="KWT23" s="125"/>
      <c r="KWU23" s="125"/>
      <c r="KWV23" s="125"/>
      <c r="KWW23" s="125"/>
      <c r="KWX23" s="125"/>
      <c r="KWY23" s="125"/>
      <c r="KWZ23" s="125"/>
      <c r="KXA23" s="125"/>
      <c r="KXB23" s="125"/>
      <c r="KXC23" s="125"/>
      <c r="KXD23" s="125"/>
      <c r="KXE23" s="125"/>
      <c r="KXF23" s="125"/>
      <c r="KXG23" s="125"/>
      <c r="KXH23" s="125"/>
      <c r="KXI23" s="125"/>
      <c r="KXJ23" s="125"/>
      <c r="KXK23" s="125"/>
      <c r="KXL23" s="125"/>
      <c r="KXM23" s="125"/>
      <c r="KXN23" s="125"/>
      <c r="KXO23" s="125"/>
      <c r="KXP23" s="125"/>
      <c r="KXQ23" s="125"/>
      <c r="KXR23" s="125"/>
      <c r="KXS23" s="125"/>
      <c r="KXT23" s="125"/>
      <c r="KXU23" s="125"/>
      <c r="KXV23" s="125"/>
      <c r="KXW23" s="125"/>
      <c r="KXX23" s="125"/>
      <c r="KXY23" s="125"/>
      <c r="KXZ23" s="125"/>
      <c r="KYA23" s="125"/>
      <c r="KYB23" s="125"/>
      <c r="KYC23" s="125"/>
      <c r="KYD23" s="125"/>
      <c r="KYE23" s="125"/>
      <c r="KYF23" s="125"/>
      <c r="KYG23" s="125"/>
      <c r="KYH23" s="125"/>
      <c r="KYI23" s="125"/>
      <c r="KYJ23" s="125"/>
      <c r="KYK23" s="125"/>
      <c r="KYL23" s="125"/>
      <c r="KYM23" s="125"/>
      <c r="KYN23" s="125"/>
      <c r="KYO23" s="125"/>
      <c r="KYP23" s="125"/>
      <c r="KYQ23" s="125"/>
      <c r="KYR23" s="125"/>
      <c r="KYS23" s="125"/>
      <c r="KYT23" s="125"/>
      <c r="KYU23" s="125"/>
      <c r="KYV23" s="125"/>
      <c r="KYW23" s="125"/>
      <c r="KYX23" s="125"/>
      <c r="KYY23" s="125"/>
      <c r="KYZ23" s="125"/>
      <c r="KZA23" s="125"/>
      <c r="KZB23" s="125"/>
      <c r="KZC23" s="125"/>
      <c r="KZD23" s="125"/>
      <c r="KZE23" s="125"/>
      <c r="KZF23" s="125"/>
      <c r="KZG23" s="125"/>
      <c r="KZH23" s="125"/>
      <c r="KZI23" s="125"/>
      <c r="KZJ23" s="125"/>
      <c r="KZK23" s="125"/>
      <c r="KZL23" s="125"/>
      <c r="KZM23" s="125"/>
      <c r="KZN23" s="125"/>
      <c r="KZO23" s="125"/>
      <c r="KZP23" s="125"/>
      <c r="KZQ23" s="125"/>
      <c r="KZR23" s="125"/>
      <c r="KZS23" s="125"/>
      <c r="KZT23" s="125"/>
      <c r="KZU23" s="125"/>
      <c r="KZV23" s="125"/>
      <c r="KZW23" s="125"/>
      <c r="KZX23" s="125"/>
      <c r="KZY23" s="125"/>
      <c r="KZZ23" s="125"/>
      <c r="LAA23" s="125"/>
      <c r="LAB23" s="125"/>
      <c r="LAC23" s="125"/>
      <c r="LAD23" s="125"/>
      <c r="LAE23" s="125"/>
      <c r="LAF23" s="125"/>
      <c r="LAG23" s="125"/>
      <c r="LAH23" s="125"/>
      <c r="LAI23" s="125"/>
      <c r="LAJ23" s="125"/>
      <c r="LAK23" s="125"/>
      <c r="LAL23" s="125"/>
      <c r="LAM23" s="125"/>
      <c r="LAN23" s="125"/>
      <c r="LAO23" s="125"/>
      <c r="LAP23" s="125"/>
      <c r="LAQ23" s="125"/>
      <c r="LAR23" s="125"/>
      <c r="LAS23" s="125"/>
      <c r="LAT23" s="125"/>
      <c r="LAU23" s="125"/>
      <c r="LAV23" s="125"/>
      <c r="LAW23" s="125"/>
      <c r="LAX23" s="125"/>
      <c r="LAY23" s="125"/>
      <c r="LAZ23" s="125"/>
      <c r="LBA23" s="125"/>
      <c r="LBB23" s="125"/>
      <c r="LBC23" s="125"/>
      <c r="LBD23" s="125"/>
      <c r="LBE23" s="125"/>
      <c r="LBF23" s="125"/>
      <c r="LBG23" s="125"/>
      <c r="LBH23" s="125"/>
      <c r="LBI23" s="125"/>
      <c r="LBJ23" s="125"/>
      <c r="LBK23" s="125"/>
      <c r="LBL23" s="125"/>
      <c r="LBM23" s="125"/>
      <c r="LBN23" s="125"/>
      <c r="LBO23" s="125"/>
      <c r="LBP23" s="125"/>
      <c r="LBQ23" s="125"/>
      <c r="LBR23" s="125"/>
      <c r="LBS23" s="125"/>
      <c r="LBT23" s="125"/>
      <c r="LBU23" s="125"/>
      <c r="LBV23" s="125"/>
      <c r="LBW23" s="125"/>
      <c r="LBX23" s="125"/>
      <c r="LBY23" s="125"/>
      <c r="LBZ23" s="125"/>
      <c r="LCA23" s="125"/>
      <c r="LCB23" s="125"/>
      <c r="LCC23" s="125"/>
      <c r="LCD23" s="125"/>
      <c r="LCE23" s="125"/>
      <c r="LCF23" s="125"/>
      <c r="LCG23" s="125"/>
      <c r="LCH23" s="125"/>
      <c r="LCI23" s="125"/>
      <c r="LCJ23" s="125"/>
      <c r="LCK23" s="125"/>
      <c r="LCL23" s="125"/>
      <c r="LCM23" s="125"/>
      <c r="LCN23" s="125"/>
      <c r="LCO23" s="125"/>
      <c r="LCP23" s="125"/>
      <c r="LCQ23" s="125"/>
      <c r="LCR23" s="125"/>
      <c r="LCS23" s="125"/>
      <c r="LCT23" s="125"/>
      <c r="LCU23" s="125"/>
      <c r="LCV23" s="125"/>
      <c r="LCW23" s="125"/>
      <c r="LCX23" s="125"/>
      <c r="LCY23" s="125"/>
      <c r="LCZ23" s="125"/>
      <c r="LDA23" s="125"/>
      <c r="LDB23" s="125"/>
      <c r="LDC23" s="125"/>
      <c r="LDD23" s="125"/>
      <c r="LDE23" s="125"/>
      <c r="LDF23" s="125"/>
      <c r="LDG23" s="125"/>
      <c r="LDH23" s="125"/>
      <c r="LDI23" s="125"/>
      <c r="LDJ23" s="125"/>
      <c r="LDK23" s="125"/>
      <c r="LDL23" s="125"/>
      <c r="LDM23" s="125"/>
      <c r="LDN23" s="125"/>
      <c r="LDO23" s="125"/>
      <c r="LDP23" s="125"/>
      <c r="LDQ23" s="125"/>
      <c r="LDR23" s="125"/>
      <c r="LDS23" s="125"/>
      <c r="LDT23" s="125"/>
      <c r="LDU23" s="125"/>
      <c r="LDV23" s="125"/>
      <c r="LDW23" s="125"/>
      <c r="LDX23" s="125"/>
      <c r="LDY23" s="125"/>
      <c r="LDZ23" s="125"/>
      <c r="LEA23" s="125"/>
      <c r="LEB23" s="125"/>
      <c r="LEC23" s="125"/>
      <c r="LED23" s="125"/>
      <c r="LEE23" s="125"/>
      <c r="LEF23" s="125"/>
      <c r="LEG23" s="125"/>
      <c r="LEH23" s="125"/>
      <c r="LEI23" s="125"/>
      <c r="LEJ23" s="125"/>
      <c r="LEK23" s="125"/>
      <c r="LEL23" s="125"/>
      <c r="LEM23" s="125"/>
      <c r="LEN23" s="125"/>
      <c r="LEO23" s="125"/>
      <c r="LEP23" s="125"/>
      <c r="LEQ23" s="125"/>
      <c r="LER23" s="125"/>
      <c r="LES23" s="125"/>
      <c r="LET23" s="125"/>
      <c r="LEU23" s="125"/>
      <c r="LEV23" s="125"/>
      <c r="LEW23" s="125"/>
      <c r="LEX23" s="125"/>
      <c r="LEY23" s="125"/>
      <c r="LEZ23" s="125"/>
      <c r="LFA23" s="125"/>
      <c r="LFB23" s="125"/>
      <c r="LFC23" s="125"/>
      <c r="LFD23" s="125"/>
      <c r="LFE23" s="125"/>
      <c r="LFF23" s="125"/>
      <c r="LFG23" s="125"/>
      <c r="LFH23" s="125"/>
      <c r="LFI23" s="125"/>
      <c r="LFJ23" s="125"/>
      <c r="LFK23" s="125"/>
      <c r="LFL23" s="125"/>
      <c r="LFM23" s="125"/>
      <c r="LFN23" s="125"/>
      <c r="LFO23" s="125"/>
      <c r="LFP23" s="125"/>
      <c r="LFQ23" s="125"/>
      <c r="LFR23" s="125"/>
      <c r="LFS23" s="125"/>
      <c r="LFT23" s="125"/>
      <c r="LFU23" s="125"/>
      <c r="LFV23" s="125"/>
      <c r="LFW23" s="125"/>
      <c r="LFX23" s="125"/>
      <c r="LFY23" s="125"/>
      <c r="LFZ23" s="125"/>
      <c r="LGA23" s="125"/>
      <c r="LGB23" s="125"/>
      <c r="LGC23" s="125"/>
      <c r="LGD23" s="125"/>
      <c r="LGE23" s="125"/>
      <c r="LGF23" s="125"/>
      <c r="LGG23" s="125"/>
      <c r="LGH23" s="125"/>
      <c r="LGI23" s="125"/>
      <c r="LGJ23" s="125"/>
      <c r="LGK23" s="125"/>
      <c r="LGL23" s="125"/>
      <c r="LGM23" s="125"/>
      <c r="LGN23" s="125"/>
      <c r="LGO23" s="125"/>
      <c r="LGP23" s="125"/>
      <c r="LGQ23" s="125"/>
      <c r="LGR23" s="125"/>
      <c r="LGS23" s="125"/>
      <c r="LGT23" s="125"/>
      <c r="LGU23" s="125"/>
      <c r="LGV23" s="125"/>
      <c r="LGW23" s="125"/>
      <c r="LGX23" s="125"/>
      <c r="LGY23" s="125"/>
      <c r="LGZ23" s="125"/>
      <c r="LHA23" s="125"/>
      <c r="LHB23" s="125"/>
      <c r="LHC23" s="125"/>
      <c r="LHD23" s="125"/>
      <c r="LHE23" s="125"/>
      <c r="LHF23" s="125"/>
      <c r="LHG23" s="125"/>
      <c r="LHH23" s="125"/>
      <c r="LHI23" s="125"/>
      <c r="LHJ23" s="125"/>
      <c r="LHK23" s="125"/>
      <c r="LHL23" s="125"/>
      <c r="LHM23" s="125"/>
      <c r="LHN23" s="125"/>
      <c r="LHO23" s="125"/>
      <c r="LHP23" s="125"/>
      <c r="LHQ23" s="125"/>
      <c r="LHR23" s="125"/>
      <c r="LHS23" s="125"/>
      <c r="LHT23" s="125"/>
      <c r="LHU23" s="125"/>
      <c r="LHV23" s="125"/>
      <c r="LHW23" s="125"/>
      <c r="LHX23" s="125"/>
      <c r="LHY23" s="125"/>
      <c r="LHZ23" s="125"/>
      <c r="LIA23" s="125"/>
      <c r="LIB23" s="125"/>
      <c r="LIC23" s="125"/>
      <c r="LID23" s="125"/>
      <c r="LIE23" s="125"/>
      <c r="LIF23" s="125"/>
      <c r="LIG23" s="125"/>
      <c r="LIH23" s="125"/>
      <c r="LII23" s="125"/>
      <c r="LIJ23" s="125"/>
      <c r="LIK23" s="125"/>
      <c r="LIL23" s="125"/>
      <c r="LIM23" s="125"/>
      <c r="LIN23" s="125"/>
      <c r="LIO23" s="125"/>
      <c r="LIP23" s="125"/>
      <c r="LIQ23" s="125"/>
      <c r="LIR23" s="125"/>
      <c r="LIS23" s="125"/>
      <c r="LIT23" s="125"/>
      <c r="LIU23" s="125"/>
      <c r="LIV23" s="125"/>
      <c r="LIW23" s="125"/>
      <c r="LIX23" s="125"/>
      <c r="LIY23" s="125"/>
      <c r="LIZ23" s="125"/>
      <c r="LJA23" s="125"/>
      <c r="LJB23" s="125"/>
      <c r="LJC23" s="125"/>
      <c r="LJD23" s="125"/>
      <c r="LJE23" s="125"/>
      <c r="LJF23" s="125"/>
      <c r="LJG23" s="125"/>
      <c r="LJH23" s="125"/>
      <c r="LJI23" s="125"/>
      <c r="LJJ23" s="125"/>
      <c r="LJK23" s="125"/>
      <c r="LJL23" s="125"/>
      <c r="LJM23" s="125"/>
      <c r="LJN23" s="125"/>
      <c r="LJO23" s="125"/>
      <c r="LJP23" s="125"/>
      <c r="LJQ23" s="125"/>
      <c r="LJR23" s="125"/>
      <c r="LJS23" s="125"/>
      <c r="LJT23" s="125"/>
      <c r="LJU23" s="125"/>
      <c r="LJV23" s="125"/>
      <c r="LJW23" s="125"/>
      <c r="LJX23" s="125"/>
      <c r="LJY23" s="125"/>
      <c r="LJZ23" s="125"/>
      <c r="LKA23" s="125"/>
      <c r="LKB23" s="125"/>
      <c r="LKC23" s="125"/>
      <c r="LKD23" s="125"/>
      <c r="LKE23" s="125"/>
      <c r="LKF23" s="125"/>
      <c r="LKG23" s="125"/>
      <c r="LKH23" s="125"/>
      <c r="LKI23" s="125"/>
      <c r="LKJ23" s="125"/>
      <c r="LKK23" s="125"/>
      <c r="LKL23" s="125"/>
      <c r="LKM23" s="125"/>
      <c r="LKN23" s="125"/>
      <c r="LKO23" s="125"/>
      <c r="LKP23" s="125"/>
      <c r="LKQ23" s="125"/>
      <c r="LKR23" s="125"/>
      <c r="LKS23" s="125"/>
      <c r="LKT23" s="125"/>
      <c r="LKU23" s="125"/>
      <c r="LKV23" s="125"/>
      <c r="LKW23" s="125"/>
      <c r="LKX23" s="125"/>
      <c r="LKY23" s="125"/>
      <c r="LKZ23" s="125"/>
      <c r="LLA23" s="125"/>
      <c r="LLB23" s="125"/>
      <c r="LLC23" s="125"/>
      <c r="LLD23" s="125"/>
      <c r="LLE23" s="125"/>
      <c r="LLF23" s="125"/>
      <c r="LLG23" s="125"/>
      <c r="LLH23" s="125"/>
      <c r="LLI23" s="125"/>
      <c r="LLJ23" s="125"/>
      <c r="LLK23" s="125"/>
      <c r="LLL23" s="125"/>
      <c r="LLM23" s="125"/>
      <c r="LLN23" s="125"/>
      <c r="LLO23" s="125"/>
      <c r="LLP23" s="125"/>
      <c r="LLQ23" s="125"/>
      <c r="LLR23" s="125"/>
      <c r="LLS23" s="125"/>
      <c r="LLT23" s="125"/>
      <c r="LLU23" s="125"/>
      <c r="LLV23" s="125"/>
      <c r="LLW23" s="125"/>
      <c r="LLX23" s="125"/>
      <c r="LLY23" s="125"/>
      <c r="LLZ23" s="125"/>
      <c r="LMA23" s="125"/>
      <c r="LMB23" s="125"/>
      <c r="LMC23" s="125"/>
      <c r="LMD23" s="125"/>
      <c r="LME23" s="125"/>
      <c r="LMF23" s="125"/>
      <c r="LMG23" s="125"/>
      <c r="LMH23" s="125"/>
      <c r="LMI23" s="125"/>
      <c r="LMJ23" s="125"/>
      <c r="LMK23" s="125"/>
      <c r="LML23" s="125"/>
      <c r="LMM23" s="125"/>
      <c r="LMN23" s="125"/>
      <c r="LMO23" s="125"/>
      <c r="LMP23" s="125"/>
      <c r="LMQ23" s="125"/>
      <c r="LMR23" s="125"/>
      <c r="LMS23" s="125"/>
      <c r="LMT23" s="125"/>
      <c r="LMU23" s="125"/>
      <c r="LMV23" s="125"/>
      <c r="LMW23" s="125"/>
      <c r="LMX23" s="125"/>
      <c r="LMY23" s="125"/>
      <c r="LMZ23" s="125"/>
      <c r="LNA23" s="125"/>
      <c r="LNB23" s="125"/>
      <c r="LNC23" s="125"/>
      <c r="LND23" s="125"/>
      <c r="LNE23" s="125"/>
      <c r="LNF23" s="125"/>
      <c r="LNG23" s="125"/>
      <c r="LNH23" s="125"/>
      <c r="LNI23" s="125"/>
      <c r="LNJ23" s="125"/>
      <c r="LNK23" s="125"/>
      <c r="LNL23" s="125"/>
      <c r="LNM23" s="125"/>
      <c r="LNN23" s="125"/>
      <c r="LNO23" s="125"/>
      <c r="LNP23" s="125"/>
      <c r="LNQ23" s="125"/>
      <c r="LNR23" s="125"/>
      <c r="LNS23" s="125"/>
      <c r="LNT23" s="125"/>
      <c r="LNU23" s="125"/>
      <c r="LNV23" s="125"/>
      <c r="LNW23" s="125"/>
      <c r="LNX23" s="125"/>
      <c r="LNY23" s="125"/>
      <c r="LNZ23" s="125"/>
      <c r="LOA23" s="125"/>
      <c r="LOB23" s="125"/>
      <c r="LOC23" s="125"/>
      <c r="LOD23" s="125"/>
      <c r="LOE23" s="125"/>
      <c r="LOF23" s="125"/>
      <c r="LOG23" s="125"/>
      <c r="LOH23" s="125"/>
      <c r="LOI23" s="125"/>
      <c r="LOJ23" s="125"/>
      <c r="LOK23" s="125"/>
      <c r="LOL23" s="125"/>
      <c r="LOM23" s="125"/>
      <c r="LON23" s="125"/>
      <c r="LOO23" s="125"/>
      <c r="LOP23" s="125"/>
      <c r="LOQ23" s="125"/>
      <c r="LOR23" s="125"/>
      <c r="LOS23" s="125"/>
      <c r="LOT23" s="125"/>
      <c r="LOU23" s="125"/>
      <c r="LOV23" s="125"/>
      <c r="LOW23" s="125"/>
      <c r="LOX23" s="125"/>
      <c r="LOY23" s="125"/>
      <c r="LOZ23" s="125"/>
      <c r="LPA23" s="125"/>
      <c r="LPB23" s="125"/>
      <c r="LPC23" s="125"/>
      <c r="LPD23" s="125"/>
      <c r="LPE23" s="125"/>
      <c r="LPF23" s="125"/>
      <c r="LPG23" s="125"/>
      <c r="LPH23" s="125"/>
      <c r="LPI23" s="125"/>
      <c r="LPJ23" s="125"/>
      <c r="LPK23" s="125"/>
      <c r="LPL23" s="125"/>
      <c r="LPM23" s="125"/>
      <c r="LPN23" s="125"/>
      <c r="LPO23" s="125"/>
      <c r="LPP23" s="125"/>
      <c r="LPQ23" s="125"/>
      <c r="LPR23" s="125"/>
      <c r="LPS23" s="125"/>
      <c r="LPT23" s="125"/>
      <c r="LPU23" s="125"/>
      <c r="LPV23" s="125"/>
      <c r="LPW23" s="125"/>
      <c r="LPX23" s="125"/>
      <c r="LPY23" s="125"/>
      <c r="LPZ23" s="125"/>
      <c r="LQA23" s="125"/>
      <c r="LQB23" s="125"/>
      <c r="LQC23" s="125"/>
      <c r="LQD23" s="125"/>
      <c r="LQE23" s="125"/>
      <c r="LQF23" s="125"/>
      <c r="LQG23" s="125"/>
      <c r="LQH23" s="125"/>
      <c r="LQI23" s="125"/>
      <c r="LQJ23" s="125"/>
      <c r="LQK23" s="125"/>
      <c r="LQL23" s="125"/>
      <c r="LQM23" s="125"/>
      <c r="LQN23" s="125"/>
      <c r="LQO23" s="125"/>
      <c r="LQP23" s="125"/>
      <c r="LQQ23" s="125"/>
      <c r="LQR23" s="125"/>
      <c r="LQS23" s="125"/>
      <c r="LQT23" s="125"/>
      <c r="LQU23" s="125"/>
      <c r="LQV23" s="125"/>
      <c r="LQW23" s="125"/>
      <c r="LQX23" s="125"/>
      <c r="LQY23" s="125"/>
      <c r="LQZ23" s="125"/>
      <c r="LRA23" s="125"/>
      <c r="LRB23" s="125"/>
      <c r="LRC23" s="125"/>
      <c r="LRD23" s="125"/>
      <c r="LRE23" s="125"/>
      <c r="LRF23" s="125"/>
      <c r="LRG23" s="125"/>
      <c r="LRH23" s="125"/>
      <c r="LRI23" s="125"/>
      <c r="LRJ23" s="125"/>
      <c r="LRK23" s="125"/>
      <c r="LRL23" s="125"/>
      <c r="LRM23" s="125"/>
      <c r="LRN23" s="125"/>
      <c r="LRO23" s="125"/>
      <c r="LRP23" s="125"/>
      <c r="LRQ23" s="125"/>
      <c r="LRR23" s="125"/>
      <c r="LRS23" s="125"/>
      <c r="LRT23" s="125"/>
      <c r="LRU23" s="125"/>
      <c r="LRV23" s="125"/>
      <c r="LRW23" s="125"/>
      <c r="LRX23" s="125"/>
      <c r="LRY23" s="125"/>
      <c r="LRZ23" s="125"/>
      <c r="LSA23" s="125"/>
      <c r="LSB23" s="125"/>
      <c r="LSC23" s="125"/>
      <c r="LSD23" s="125"/>
      <c r="LSE23" s="125"/>
      <c r="LSF23" s="125"/>
      <c r="LSG23" s="125"/>
      <c r="LSH23" s="125"/>
      <c r="LSI23" s="125"/>
      <c r="LSJ23" s="125"/>
      <c r="LSK23" s="125"/>
      <c r="LSL23" s="125"/>
      <c r="LSM23" s="125"/>
      <c r="LSN23" s="125"/>
      <c r="LSO23" s="125"/>
      <c r="LSP23" s="125"/>
      <c r="LSQ23" s="125"/>
      <c r="LSR23" s="125"/>
      <c r="LSS23" s="125"/>
      <c r="LST23" s="125"/>
      <c r="LSU23" s="125"/>
      <c r="LSV23" s="125"/>
      <c r="LSW23" s="125"/>
      <c r="LSX23" s="125"/>
      <c r="LSY23" s="125"/>
      <c r="LSZ23" s="125"/>
      <c r="LTA23" s="125"/>
      <c r="LTB23" s="125"/>
      <c r="LTC23" s="125"/>
      <c r="LTD23" s="125"/>
      <c r="LTE23" s="125"/>
      <c r="LTF23" s="125"/>
      <c r="LTG23" s="125"/>
      <c r="LTH23" s="125"/>
      <c r="LTI23" s="125"/>
      <c r="LTJ23" s="125"/>
      <c r="LTK23" s="125"/>
      <c r="LTL23" s="125"/>
      <c r="LTM23" s="125"/>
      <c r="LTN23" s="125"/>
      <c r="LTO23" s="125"/>
      <c r="LTP23" s="125"/>
      <c r="LTQ23" s="125"/>
      <c r="LTR23" s="125"/>
      <c r="LTS23" s="125"/>
      <c r="LTT23" s="125"/>
      <c r="LTU23" s="125"/>
      <c r="LTV23" s="125"/>
      <c r="LTW23" s="125"/>
      <c r="LTX23" s="125"/>
      <c r="LTY23" s="125"/>
      <c r="LTZ23" s="125"/>
      <c r="LUA23" s="125"/>
      <c r="LUB23" s="125"/>
      <c r="LUC23" s="125"/>
      <c r="LUD23" s="125"/>
      <c r="LUE23" s="125"/>
      <c r="LUF23" s="125"/>
      <c r="LUG23" s="125"/>
      <c r="LUH23" s="125"/>
      <c r="LUI23" s="125"/>
      <c r="LUJ23" s="125"/>
      <c r="LUK23" s="125"/>
      <c r="LUL23" s="125"/>
      <c r="LUM23" s="125"/>
      <c r="LUN23" s="125"/>
      <c r="LUO23" s="125"/>
      <c r="LUP23" s="125"/>
      <c r="LUQ23" s="125"/>
      <c r="LUR23" s="125"/>
      <c r="LUS23" s="125"/>
      <c r="LUT23" s="125"/>
      <c r="LUU23" s="125"/>
      <c r="LUV23" s="125"/>
      <c r="LUW23" s="125"/>
      <c r="LUX23" s="125"/>
      <c r="LUY23" s="125"/>
      <c r="LUZ23" s="125"/>
      <c r="LVA23" s="125"/>
      <c r="LVB23" s="125"/>
      <c r="LVC23" s="125"/>
      <c r="LVD23" s="125"/>
      <c r="LVE23" s="125"/>
      <c r="LVF23" s="125"/>
      <c r="LVG23" s="125"/>
      <c r="LVH23" s="125"/>
      <c r="LVI23" s="125"/>
      <c r="LVJ23" s="125"/>
      <c r="LVK23" s="125"/>
      <c r="LVL23" s="125"/>
      <c r="LVM23" s="125"/>
      <c r="LVN23" s="125"/>
      <c r="LVO23" s="125"/>
      <c r="LVP23" s="125"/>
      <c r="LVQ23" s="125"/>
      <c r="LVR23" s="125"/>
      <c r="LVS23" s="125"/>
      <c r="LVT23" s="125"/>
      <c r="LVU23" s="125"/>
      <c r="LVV23" s="125"/>
      <c r="LVW23" s="125"/>
      <c r="LVX23" s="125"/>
      <c r="LVY23" s="125"/>
      <c r="LVZ23" s="125"/>
      <c r="LWA23" s="125"/>
      <c r="LWB23" s="125"/>
      <c r="LWC23" s="125"/>
      <c r="LWD23" s="125"/>
      <c r="LWE23" s="125"/>
      <c r="LWF23" s="125"/>
      <c r="LWG23" s="125"/>
      <c r="LWH23" s="125"/>
      <c r="LWI23" s="125"/>
      <c r="LWJ23" s="125"/>
      <c r="LWK23" s="125"/>
      <c r="LWL23" s="125"/>
      <c r="LWM23" s="125"/>
      <c r="LWN23" s="125"/>
      <c r="LWO23" s="125"/>
      <c r="LWP23" s="125"/>
      <c r="LWQ23" s="125"/>
      <c r="LWR23" s="125"/>
      <c r="LWS23" s="125"/>
      <c r="LWT23" s="125"/>
      <c r="LWU23" s="125"/>
      <c r="LWV23" s="125"/>
      <c r="LWW23" s="125"/>
      <c r="LWX23" s="125"/>
      <c r="LWY23" s="125"/>
      <c r="LWZ23" s="125"/>
      <c r="LXA23" s="125"/>
      <c r="LXB23" s="125"/>
      <c r="LXC23" s="125"/>
      <c r="LXD23" s="125"/>
      <c r="LXE23" s="125"/>
      <c r="LXF23" s="125"/>
      <c r="LXG23" s="125"/>
      <c r="LXH23" s="125"/>
      <c r="LXI23" s="125"/>
      <c r="LXJ23" s="125"/>
      <c r="LXK23" s="125"/>
      <c r="LXL23" s="125"/>
      <c r="LXM23" s="125"/>
      <c r="LXN23" s="125"/>
      <c r="LXO23" s="125"/>
      <c r="LXP23" s="125"/>
      <c r="LXQ23" s="125"/>
      <c r="LXR23" s="125"/>
      <c r="LXS23" s="125"/>
      <c r="LXT23" s="125"/>
      <c r="LXU23" s="125"/>
      <c r="LXV23" s="125"/>
      <c r="LXW23" s="125"/>
      <c r="LXX23" s="125"/>
      <c r="LXY23" s="125"/>
      <c r="LXZ23" s="125"/>
      <c r="LYA23" s="125"/>
      <c r="LYB23" s="125"/>
      <c r="LYC23" s="125"/>
      <c r="LYD23" s="125"/>
      <c r="LYE23" s="125"/>
      <c r="LYF23" s="125"/>
      <c r="LYG23" s="125"/>
      <c r="LYH23" s="125"/>
      <c r="LYI23" s="125"/>
      <c r="LYJ23" s="125"/>
      <c r="LYK23" s="125"/>
      <c r="LYL23" s="125"/>
      <c r="LYM23" s="125"/>
      <c r="LYN23" s="125"/>
      <c r="LYO23" s="125"/>
      <c r="LYP23" s="125"/>
      <c r="LYQ23" s="125"/>
      <c r="LYR23" s="125"/>
      <c r="LYS23" s="125"/>
      <c r="LYT23" s="125"/>
      <c r="LYU23" s="125"/>
      <c r="LYV23" s="125"/>
      <c r="LYW23" s="125"/>
      <c r="LYX23" s="125"/>
      <c r="LYY23" s="125"/>
      <c r="LYZ23" s="125"/>
      <c r="LZA23" s="125"/>
      <c r="LZB23" s="125"/>
      <c r="LZC23" s="125"/>
      <c r="LZD23" s="125"/>
      <c r="LZE23" s="125"/>
      <c r="LZF23" s="125"/>
      <c r="LZG23" s="125"/>
      <c r="LZH23" s="125"/>
      <c r="LZI23" s="125"/>
      <c r="LZJ23" s="125"/>
      <c r="LZK23" s="125"/>
      <c r="LZL23" s="125"/>
      <c r="LZM23" s="125"/>
      <c r="LZN23" s="125"/>
      <c r="LZO23" s="125"/>
      <c r="LZP23" s="125"/>
      <c r="LZQ23" s="125"/>
      <c r="LZR23" s="125"/>
      <c r="LZS23" s="125"/>
      <c r="LZT23" s="125"/>
      <c r="LZU23" s="125"/>
      <c r="LZV23" s="125"/>
      <c r="LZW23" s="125"/>
      <c r="LZX23" s="125"/>
      <c r="LZY23" s="125"/>
      <c r="LZZ23" s="125"/>
      <c r="MAA23" s="125"/>
      <c r="MAB23" s="125"/>
      <c r="MAC23" s="125"/>
      <c r="MAD23" s="125"/>
      <c r="MAE23" s="125"/>
      <c r="MAF23" s="125"/>
      <c r="MAG23" s="125"/>
      <c r="MAH23" s="125"/>
      <c r="MAI23" s="125"/>
      <c r="MAJ23" s="125"/>
      <c r="MAK23" s="125"/>
      <c r="MAL23" s="125"/>
      <c r="MAM23" s="125"/>
      <c r="MAN23" s="125"/>
      <c r="MAO23" s="125"/>
      <c r="MAP23" s="125"/>
      <c r="MAQ23" s="125"/>
      <c r="MAR23" s="125"/>
      <c r="MAS23" s="125"/>
      <c r="MAT23" s="125"/>
      <c r="MAU23" s="125"/>
      <c r="MAV23" s="125"/>
      <c r="MAW23" s="125"/>
      <c r="MAX23" s="125"/>
      <c r="MAY23" s="125"/>
      <c r="MAZ23" s="125"/>
      <c r="MBA23" s="125"/>
      <c r="MBB23" s="125"/>
      <c r="MBC23" s="125"/>
      <c r="MBD23" s="125"/>
      <c r="MBE23" s="125"/>
      <c r="MBF23" s="125"/>
      <c r="MBG23" s="125"/>
      <c r="MBH23" s="125"/>
      <c r="MBI23" s="125"/>
      <c r="MBJ23" s="125"/>
      <c r="MBK23" s="125"/>
      <c r="MBL23" s="125"/>
      <c r="MBM23" s="125"/>
      <c r="MBN23" s="125"/>
      <c r="MBO23" s="125"/>
      <c r="MBP23" s="125"/>
      <c r="MBQ23" s="125"/>
      <c r="MBR23" s="125"/>
      <c r="MBS23" s="125"/>
      <c r="MBT23" s="125"/>
      <c r="MBU23" s="125"/>
      <c r="MBV23" s="125"/>
      <c r="MBW23" s="125"/>
      <c r="MBX23" s="125"/>
      <c r="MBY23" s="125"/>
      <c r="MBZ23" s="125"/>
      <c r="MCA23" s="125"/>
      <c r="MCB23" s="125"/>
      <c r="MCC23" s="125"/>
      <c r="MCD23" s="125"/>
      <c r="MCE23" s="125"/>
      <c r="MCF23" s="125"/>
      <c r="MCG23" s="125"/>
      <c r="MCH23" s="125"/>
      <c r="MCI23" s="125"/>
      <c r="MCJ23" s="125"/>
      <c r="MCK23" s="125"/>
      <c r="MCL23" s="125"/>
      <c r="MCM23" s="125"/>
      <c r="MCN23" s="125"/>
      <c r="MCO23" s="125"/>
      <c r="MCP23" s="125"/>
      <c r="MCQ23" s="125"/>
      <c r="MCR23" s="125"/>
      <c r="MCS23" s="125"/>
      <c r="MCT23" s="125"/>
      <c r="MCU23" s="125"/>
      <c r="MCV23" s="125"/>
      <c r="MCW23" s="125"/>
      <c r="MCX23" s="125"/>
      <c r="MCY23" s="125"/>
      <c r="MCZ23" s="125"/>
      <c r="MDA23" s="125"/>
      <c r="MDB23" s="125"/>
      <c r="MDC23" s="125"/>
      <c r="MDD23" s="125"/>
      <c r="MDE23" s="125"/>
      <c r="MDF23" s="125"/>
      <c r="MDG23" s="125"/>
      <c r="MDH23" s="125"/>
      <c r="MDI23" s="125"/>
      <c r="MDJ23" s="125"/>
      <c r="MDK23" s="125"/>
      <c r="MDL23" s="125"/>
      <c r="MDM23" s="125"/>
      <c r="MDN23" s="125"/>
      <c r="MDO23" s="125"/>
      <c r="MDP23" s="125"/>
      <c r="MDQ23" s="125"/>
      <c r="MDR23" s="125"/>
      <c r="MDS23" s="125"/>
      <c r="MDT23" s="125"/>
      <c r="MDU23" s="125"/>
      <c r="MDV23" s="125"/>
      <c r="MDW23" s="125"/>
      <c r="MDX23" s="125"/>
      <c r="MDY23" s="125"/>
      <c r="MDZ23" s="125"/>
      <c r="MEA23" s="125"/>
      <c r="MEB23" s="125"/>
      <c r="MEC23" s="125"/>
      <c r="MED23" s="125"/>
      <c r="MEE23" s="125"/>
      <c r="MEF23" s="125"/>
      <c r="MEG23" s="125"/>
      <c r="MEH23" s="125"/>
      <c r="MEI23" s="125"/>
      <c r="MEJ23" s="125"/>
      <c r="MEK23" s="125"/>
      <c r="MEL23" s="125"/>
      <c r="MEM23" s="125"/>
      <c r="MEN23" s="125"/>
      <c r="MEO23" s="125"/>
      <c r="MEP23" s="125"/>
      <c r="MEQ23" s="125"/>
      <c r="MER23" s="125"/>
      <c r="MES23" s="125"/>
      <c r="MET23" s="125"/>
      <c r="MEU23" s="125"/>
      <c r="MEV23" s="125"/>
      <c r="MEW23" s="125"/>
      <c r="MEX23" s="125"/>
      <c r="MEY23" s="125"/>
      <c r="MEZ23" s="125"/>
      <c r="MFA23" s="125"/>
      <c r="MFB23" s="125"/>
      <c r="MFC23" s="125"/>
      <c r="MFD23" s="125"/>
      <c r="MFE23" s="125"/>
      <c r="MFF23" s="125"/>
      <c r="MFG23" s="125"/>
      <c r="MFH23" s="125"/>
      <c r="MFI23" s="125"/>
      <c r="MFJ23" s="125"/>
      <c r="MFK23" s="125"/>
      <c r="MFL23" s="125"/>
      <c r="MFM23" s="125"/>
      <c r="MFN23" s="125"/>
      <c r="MFO23" s="125"/>
      <c r="MFP23" s="125"/>
      <c r="MFQ23" s="125"/>
      <c r="MFR23" s="125"/>
      <c r="MFS23" s="125"/>
      <c r="MFT23" s="125"/>
      <c r="MFU23" s="125"/>
      <c r="MFV23" s="125"/>
      <c r="MFW23" s="125"/>
      <c r="MFX23" s="125"/>
      <c r="MFY23" s="125"/>
      <c r="MFZ23" s="125"/>
      <c r="MGA23" s="125"/>
      <c r="MGB23" s="125"/>
      <c r="MGC23" s="125"/>
      <c r="MGD23" s="125"/>
      <c r="MGE23" s="125"/>
      <c r="MGF23" s="125"/>
      <c r="MGG23" s="125"/>
      <c r="MGH23" s="125"/>
      <c r="MGI23" s="125"/>
      <c r="MGJ23" s="125"/>
      <c r="MGK23" s="125"/>
      <c r="MGL23" s="125"/>
      <c r="MGM23" s="125"/>
      <c r="MGN23" s="125"/>
      <c r="MGO23" s="125"/>
      <c r="MGP23" s="125"/>
      <c r="MGQ23" s="125"/>
      <c r="MGR23" s="125"/>
      <c r="MGS23" s="125"/>
      <c r="MGT23" s="125"/>
      <c r="MGU23" s="125"/>
      <c r="MGV23" s="125"/>
      <c r="MGW23" s="125"/>
      <c r="MGX23" s="125"/>
      <c r="MGY23" s="125"/>
      <c r="MGZ23" s="125"/>
      <c r="MHA23" s="125"/>
      <c r="MHB23" s="125"/>
      <c r="MHC23" s="125"/>
      <c r="MHD23" s="125"/>
      <c r="MHE23" s="125"/>
      <c r="MHF23" s="125"/>
      <c r="MHG23" s="125"/>
      <c r="MHH23" s="125"/>
      <c r="MHI23" s="125"/>
      <c r="MHJ23" s="125"/>
      <c r="MHK23" s="125"/>
      <c r="MHL23" s="125"/>
      <c r="MHM23" s="125"/>
      <c r="MHN23" s="125"/>
      <c r="MHO23" s="125"/>
      <c r="MHP23" s="125"/>
      <c r="MHQ23" s="125"/>
      <c r="MHR23" s="125"/>
      <c r="MHS23" s="125"/>
      <c r="MHT23" s="125"/>
      <c r="MHU23" s="125"/>
      <c r="MHV23" s="125"/>
      <c r="MHW23" s="125"/>
      <c r="MHX23" s="125"/>
      <c r="MHY23" s="125"/>
      <c r="MHZ23" s="125"/>
      <c r="MIA23" s="125"/>
      <c r="MIB23" s="125"/>
      <c r="MIC23" s="125"/>
      <c r="MID23" s="125"/>
      <c r="MIE23" s="125"/>
      <c r="MIF23" s="125"/>
      <c r="MIG23" s="125"/>
      <c r="MIH23" s="125"/>
      <c r="MII23" s="125"/>
      <c r="MIJ23" s="125"/>
      <c r="MIK23" s="125"/>
      <c r="MIL23" s="125"/>
      <c r="MIM23" s="125"/>
      <c r="MIN23" s="125"/>
      <c r="MIO23" s="125"/>
      <c r="MIP23" s="125"/>
      <c r="MIQ23" s="125"/>
      <c r="MIR23" s="125"/>
      <c r="MIS23" s="125"/>
      <c r="MIT23" s="125"/>
      <c r="MIU23" s="125"/>
      <c r="MIV23" s="125"/>
      <c r="MIW23" s="125"/>
      <c r="MIX23" s="125"/>
      <c r="MIY23" s="125"/>
      <c r="MIZ23" s="125"/>
      <c r="MJA23" s="125"/>
      <c r="MJB23" s="125"/>
      <c r="MJC23" s="125"/>
      <c r="MJD23" s="125"/>
      <c r="MJE23" s="125"/>
      <c r="MJF23" s="125"/>
      <c r="MJG23" s="125"/>
      <c r="MJH23" s="125"/>
      <c r="MJI23" s="125"/>
      <c r="MJJ23" s="125"/>
      <c r="MJK23" s="125"/>
      <c r="MJL23" s="125"/>
      <c r="MJM23" s="125"/>
      <c r="MJN23" s="125"/>
      <c r="MJO23" s="125"/>
      <c r="MJP23" s="125"/>
      <c r="MJQ23" s="125"/>
      <c r="MJR23" s="125"/>
      <c r="MJS23" s="125"/>
      <c r="MJT23" s="125"/>
      <c r="MJU23" s="125"/>
      <c r="MJV23" s="125"/>
      <c r="MJW23" s="125"/>
      <c r="MJX23" s="125"/>
      <c r="MJY23" s="125"/>
      <c r="MJZ23" s="125"/>
      <c r="MKA23" s="125"/>
      <c r="MKB23" s="125"/>
      <c r="MKC23" s="125"/>
      <c r="MKD23" s="125"/>
      <c r="MKE23" s="125"/>
      <c r="MKF23" s="125"/>
      <c r="MKG23" s="125"/>
      <c r="MKH23" s="125"/>
      <c r="MKI23" s="125"/>
      <c r="MKJ23" s="125"/>
      <c r="MKK23" s="125"/>
      <c r="MKL23" s="125"/>
      <c r="MKM23" s="125"/>
      <c r="MKN23" s="125"/>
      <c r="MKO23" s="125"/>
      <c r="MKP23" s="125"/>
      <c r="MKQ23" s="125"/>
      <c r="MKR23" s="125"/>
      <c r="MKS23" s="125"/>
      <c r="MKT23" s="125"/>
      <c r="MKU23" s="125"/>
      <c r="MKV23" s="125"/>
      <c r="MKW23" s="125"/>
      <c r="MKX23" s="125"/>
      <c r="MKY23" s="125"/>
      <c r="MKZ23" s="125"/>
      <c r="MLA23" s="125"/>
      <c r="MLB23" s="125"/>
      <c r="MLC23" s="125"/>
      <c r="MLD23" s="125"/>
      <c r="MLE23" s="125"/>
      <c r="MLF23" s="125"/>
      <c r="MLG23" s="125"/>
      <c r="MLH23" s="125"/>
      <c r="MLI23" s="125"/>
      <c r="MLJ23" s="125"/>
      <c r="MLK23" s="125"/>
      <c r="MLL23" s="125"/>
      <c r="MLM23" s="125"/>
      <c r="MLN23" s="125"/>
      <c r="MLO23" s="125"/>
      <c r="MLP23" s="125"/>
      <c r="MLQ23" s="125"/>
      <c r="MLR23" s="125"/>
      <c r="MLS23" s="125"/>
      <c r="MLT23" s="125"/>
      <c r="MLU23" s="125"/>
      <c r="MLV23" s="125"/>
      <c r="MLW23" s="125"/>
      <c r="MLX23" s="125"/>
      <c r="MLY23" s="125"/>
      <c r="MLZ23" s="125"/>
      <c r="MMA23" s="125"/>
      <c r="MMB23" s="125"/>
      <c r="MMC23" s="125"/>
      <c r="MMD23" s="125"/>
      <c r="MME23" s="125"/>
      <c r="MMF23" s="125"/>
      <c r="MMG23" s="125"/>
      <c r="MMH23" s="125"/>
      <c r="MMI23" s="125"/>
      <c r="MMJ23" s="125"/>
      <c r="MMK23" s="125"/>
      <c r="MML23" s="125"/>
      <c r="MMM23" s="125"/>
      <c r="MMN23" s="125"/>
      <c r="MMO23" s="125"/>
      <c r="MMP23" s="125"/>
      <c r="MMQ23" s="125"/>
      <c r="MMR23" s="125"/>
      <c r="MMS23" s="125"/>
      <c r="MMT23" s="125"/>
      <c r="MMU23" s="125"/>
      <c r="MMV23" s="125"/>
      <c r="MMW23" s="125"/>
      <c r="MMX23" s="125"/>
      <c r="MMY23" s="125"/>
      <c r="MMZ23" s="125"/>
      <c r="MNA23" s="125"/>
      <c r="MNB23" s="125"/>
      <c r="MNC23" s="125"/>
      <c r="MND23" s="125"/>
      <c r="MNE23" s="125"/>
      <c r="MNF23" s="125"/>
      <c r="MNG23" s="125"/>
      <c r="MNH23" s="125"/>
      <c r="MNI23" s="125"/>
      <c r="MNJ23" s="125"/>
      <c r="MNK23" s="125"/>
      <c r="MNL23" s="125"/>
      <c r="MNM23" s="125"/>
      <c r="MNN23" s="125"/>
      <c r="MNO23" s="125"/>
      <c r="MNP23" s="125"/>
      <c r="MNQ23" s="125"/>
      <c r="MNR23" s="125"/>
      <c r="MNS23" s="125"/>
      <c r="MNT23" s="125"/>
      <c r="MNU23" s="125"/>
      <c r="MNV23" s="125"/>
      <c r="MNW23" s="125"/>
      <c r="MNX23" s="125"/>
      <c r="MNY23" s="125"/>
      <c r="MNZ23" s="125"/>
      <c r="MOA23" s="125"/>
      <c r="MOB23" s="125"/>
      <c r="MOC23" s="125"/>
      <c r="MOD23" s="125"/>
      <c r="MOE23" s="125"/>
      <c r="MOF23" s="125"/>
      <c r="MOG23" s="125"/>
      <c r="MOH23" s="125"/>
      <c r="MOI23" s="125"/>
      <c r="MOJ23" s="125"/>
      <c r="MOK23" s="125"/>
      <c r="MOL23" s="125"/>
      <c r="MOM23" s="125"/>
      <c r="MON23" s="125"/>
      <c r="MOO23" s="125"/>
      <c r="MOP23" s="125"/>
      <c r="MOQ23" s="125"/>
      <c r="MOR23" s="125"/>
      <c r="MOS23" s="125"/>
      <c r="MOT23" s="125"/>
      <c r="MOU23" s="125"/>
      <c r="MOV23" s="125"/>
      <c r="MOW23" s="125"/>
      <c r="MOX23" s="125"/>
      <c r="MOY23" s="125"/>
      <c r="MOZ23" s="125"/>
      <c r="MPA23" s="125"/>
      <c r="MPB23" s="125"/>
      <c r="MPC23" s="125"/>
      <c r="MPD23" s="125"/>
      <c r="MPE23" s="125"/>
      <c r="MPF23" s="125"/>
      <c r="MPG23" s="125"/>
      <c r="MPH23" s="125"/>
      <c r="MPI23" s="125"/>
      <c r="MPJ23" s="125"/>
      <c r="MPK23" s="125"/>
      <c r="MPL23" s="125"/>
      <c r="MPM23" s="125"/>
      <c r="MPN23" s="125"/>
      <c r="MPO23" s="125"/>
      <c r="MPP23" s="125"/>
      <c r="MPQ23" s="125"/>
      <c r="MPR23" s="125"/>
      <c r="MPS23" s="125"/>
      <c r="MPT23" s="125"/>
      <c r="MPU23" s="125"/>
      <c r="MPV23" s="125"/>
      <c r="MPW23" s="125"/>
      <c r="MPX23" s="125"/>
      <c r="MPY23" s="125"/>
      <c r="MPZ23" s="125"/>
      <c r="MQA23" s="125"/>
      <c r="MQB23" s="125"/>
      <c r="MQC23" s="125"/>
      <c r="MQD23" s="125"/>
      <c r="MQE23" s="125"/>
      <c r="MQF23" s="125"/>
      <c r="MQG23" s="125"/>
      <c r="MQH23" s="125"/>
      <c r="MQI23" s="125"/>
      <c r="MQJ23" s="125"/>
      <c r="MQK23" s="125"/>
      <c r="MQL23" s="125"/>
      <c r="MQM23" s="125"/>
      <c r="MQN23" s="125"/>
      <c r="MQO23" s="125"/>
      <c r="MQP23" s="125"/>
      <c r="MQQ23" s="125"/>
      <c r="MQR23" s="125"/>
      <c r="MQS23" s="125"/>
      <c r="MQT23" s="125"/>
      <c r="MQU23" s="125"/>
      <c r="MQV23" s="125"/>
      <c r="MQW23" s="125"/>
      <c r="MQX23" s="125"/>
      <c r="MQY23" s="125"/>
      <c r="MQZ23" s="125"/>
      <c r="MRA23" s="125"/>
      <c r="MRB23" s="125"/>
      <c r="MRC23" s="125"/>
      <c r="MRD23" s="125"/>
      <c r="MRE23" s="125"/>
      <c r="MRF23" s="125"/>
      <c r="MRG23" s="125"/>
      <c r="MRH23" s="125"/>
      <c r="MRI23" s="125"/>
      <c r="MRJ23" s="125"/>
      <c r="MRK23" s="125"/>
      <c r="MRL23" s="125"/>
      <c r="MRM23" s="125"/>
      <c r="MRN23" s="125"/>
      <c r="MRO23" s="125"/>
      <c r="MRP23" s="125"/>
      <c r="MRQ23" s="125"/>
      <c r="MRR23" s="125"/>
      <c r="MRS23" s="125"/>
      <c r="MRT23" s="125"/>
      <c r="MRU23" s="125"/>
      <c r="MRV23" s="125"/>
      <c r="MRW23" s="125"/>
      <c r="MRX23" s="125"/>
      <c r="MRY23" s="125"/>
      <c r="MRZ23" s="125"/>
      <c r="MSA23" s="125"/>
      <c r="MSB23" s="125"/>
      <c r="MSC23" s="125"/>
      <c r="MSD23" s="125"/>
      <c r="MSE23" s="125"/>
      <c r="MSF23" s="125"/>
      <c r="MSG23" s="125"/>
      <c r="MSH23" s="125"/>
      <c r="MSI23" s="125"/>
      <c r="MSJ23" s="125"/>
      <c r="MSK23" s="125"/>
      <c r="MSL23" s="125"/>
      <c r="MSM23" s="125"/>
      <c r="MSN23" s="125"/>
      <c r="MSO23" s="125"/>
      <c r="MSP23" s="125"/>
      <c r="MSQ23" s="125"/>
      <c r="MSR23" s="125"/>
      <c r="MSS23" s="125"/>
      <c r="MST23" s="125"/>
      <c r="MSU23" s="125"/>
      <c r="MSV23" s="125"/>
      <c r="MSW23" s="125"/>
      <c r="MSX23" s="125"/>
      <c r="MSY23" s="125"/>
      <c r="MSZ23" s="125"/>
      <c r="MTA23" s="125"/>
      <c r="MTB23" s="125"/>
      <c r="MTC23" s="125"/>
      <c r="MTD23" s="125"/>
      <c r="MTE23" s="125"/>
      <c r="MTF23" s="125"/>
      <c r="MTG23" s="125"/>
      <c r="MTH23" s="125"/>
      <c r="MTI23" s="125"/>
      <c r="MTJ23" s="125"/>
      <c r="MTK23" s="125"/>
      <c r="MTL23" s="125"/>
      <c r="MTM23" s="125"/>
      <c r="MTN23" s="125"/>
      <c r="MTO23" s="125"/>
      <c r="MTP23" s="125"/>
      <c r="MTQ23" s="125"/>
      <c r="MTR23" s="125"/>
      <c r="MTS23" s="125"/>
      <c r="MTT23" s="125"/>
      <c r="MTU23" s="125"/>
      <c r="MTV23" s="125"/>
      <c r="MTW23" s="125"/>
      <c r="MTX23" s="125"/>
      <c r="MTY23" s="125"/>
      <c r="MTZ23" s="125"/>
      <c r="MUA23" s="125"/>
      <c r="MUB23" s="125"/>
      <c r="MUC23" s="125"/>
      <c r="MUD23" s="125"/>
      <c r="MUE23" s="125"/>
      <c r="MUF23" s="125"/>
      <c r="MUG23" s="125"/>
      <c r="MUH23" s="125"/>
      <c r="MUI23" s="125"/>
      <c r="MUJ23" s="125"/>
      <c r="MUK23" s="125"/>
      <c r="MUL23" s="125"/>
      <c r="MUM23" s="125"/>
      <c r="MUN23" s="125"/>
      <c r="MUO23" s="125"/>
      <c r="MUP23" s="125"/>
      <c r="MUQ23" s="125"/>
      <c r="MUR23" s="125"/>
      <c r="MUS23" s="125"/>
      <c r="MUT23" s="125"/>
      <c r="MUU23" s="125"/>
      <c r="MUV23" s="125"/>
      <c r="MUW23" s="125"/>
      <c r="MUX23" s="125"/>
      <c r="MUY23" s="125"/>
      <c r="MUZ23" s="125"/>
      <c r="MVA23" s="125"/>
      <c r="MVB23" s="125"/>
      <c r="MVC23" s="125"/>
      <c r="MVD23" s="125"/>
      <c r="MVE23" s="125"/>
      <c r="MVF23" s="125"/>
      <c r="MVG23" s="125"/>
      <c r="MVH23" s="125"/>
      <c r="MVI23" s="125"/>
      <c r="MVJ23" s="125"/>
      <c r="MVK23" s="125"/>
      <c r="MVL23" s="125"/>
      <c r="MVM23" s="125"/>
      <c r="MVN23" s="125"/>
      <c r="MVO23" s="125"/>
      <c r="MVP23" s="125"/>
      <c r="MVQ23" s="125"/>
      <c r="MVR23" s="125"/>
      <c r="MVS23" s="125"/>
      <c r="MVT23" s="125"/>
      <c r="MVU23" s="125"/>
      <c r="MVV23" s="125"/>
      <c r="MVW23" s="125"/>
      <c r="MVX23" s="125"/>
      <c r="MVY23" s="125"/>
      <c r="MVZ23" s="125"/>
      <c r="MWA23" s="125"/>
      <c r="MWB23" s="125"/>
      <c r="MWC23" s="125"/>
      <c r="MWD23" s="125"/>
      <c r="MWE23" s="125"/>
      <c r="MWF23" s="125"/>
      <c r="MWG23" s="125"/>
      <c r="MWH23" s="125"/>
      <c r="MWI23" s="125"/>
      <c r="MWJ23" s="125"/>
      <c r="MWK23" s="125"/>
      <c r="MWL23" s="125"/>
      <c r="MWM23" s="125"/>
      <c r="MWN23" s="125"/>
      <c r="MWO23" s="125"/>
      <c r="MWP23" s="125"/>
      <c r="MWQ23" s="125"/>
      <c r="MWR23" s="125"/>
      <c r="MWS23" s="125"/>
      <c r="MWT23" s="125"/>
      <c r="MWU23" s="125"/>
      <c r="MWV23" s="125"/>
      <c r="MWW23" s="125"/>
      <c r="MWX23" s="125"/>
      <c r="MWY23" s="125"/>
      <c r="MWZ23" s="125"/>
      <c r="MXA23" s="125"/>
      <c r="MXB23" s="125"/>
      <c r="MXC23" s="125"/>
      <c r="MXD23" s="125"/>
      <c r="MXE23" s="125"/>
      <c r="MXF23" s="125"/>
      <c r="MXG23" s="125"/>
      <c r="MXH23" s="125"/>
      <c r="MXI23" s="125"/>
      <c r="MXJ23" s="125"/>
      <c r="MXK23" s="125"/>
      <c r="MXL23" s="125"/>
      <c r="MXM23" s="125"/>
      <c r="MXN23" s="125"/>
      <c r="MXO23" s="125"/>
      <c r="MXP23" s="125"/>
      <c r="MXQ23" s="125"/>
      <c r="MXR23" s="125"/>
      <c r="MXS23" s="125"/>
      <c r="MXT23" s="125"/>
      <c r="MXU23" s="125"/>
      <c r="MXV23" s="125"/>
      <c r="MXW23" s="125"/>
      <c r="MXX23" s="125"/>
      <c r="MXY23" s="125"/>
      <c r="MXZ23" s="125"/>
      <c r="MYA23" s="125"/>
      <c r="MYB23" s="125"/>
      <c r="MYC23" s="125"/>
      <c r="MYD23" s="125"/>
      <c r="MYE23" s="125"/>
      <c r="MYF23" s="125"/>
      <c r="MYG23" s="125"/>
      <c r="MYH23" s="125"/>
      <c r="MYI23" s="125"/>
      <c r="MYJ23" s="125"/>
      <c r="MYK23" s="125"/>
      <c r="MYL23" s="125"/>
      <c r="MYM23" s="125"/>
      <c r="MYN23" s="125"/>
      <c r="MYO23" s="125"/>
      <c r="MYP23" s="125"/>
      <c r="MYQ23" s="125"/>
      <c r="MYR23" s="125"/>
      <c r="MYS23" s="125"/>
      <c r="MYT23" s="125"/>
      <c r="MYU23" s="125"/>
      <c r="MYV23" s="125"/>
      <c r="MYW23" s="125"/>
      <c r="MYX23" s="125"/>
      <c r="MYY23" s="125"/>
      <c r="MYZ23" s="125"/>
      <c r="MZA23" s="125"/>
      <c r="MZB23" s="125"/>
      <c r="MZC23" s="125"/>
      <c r="MZD23" s="125"/>
      <c r="MZE23" s="125"/>
      <c r="MZF23" s="125"/>
      <c r="MZG23" s="125"/>
      <c r="MZH23" s="125"/>
      <c r="MZI23" s="125"/>
      <c r="MZJ23" s="125"/>
      <c r="MZK23" s="125"/>
      <c r="MZL23" s="125"/>
      <c r="MZM23" s="125"/>
      <c r="MZN23" s="125"/>
      <c r="MZO23" s="125"/>
      <c r="MZP23" s="125"/>
      <c r="MZQ23" s="125"/>
      <c r="MZR23" s="125"/>
      <c r="MZS23" s="125"/>
      <c r="MZT23" s="125"/>
      <c r="MZU23" s="125"/>
      <c r="MZV23" s="125"/>
      <c r="MZW23" s="125"/>
      <c r="MZX23" s="125"/>
      <c r="MZY23" s="125"/>
      <c r="MZZ23" s="125"/>
      <c r="NAA23" s="125"/>
      <c r="NAB23" s="125"/>
      <c r="NAC23" s="125"/>
      <c r="NAD23" s="125"/>
      <c r="NAE23" s="125"/>
      <c r="NAF23" s="125"/>
      <c r="NAG23" s="125"/>
      <c r="NAH23" s="125"/>
      <c r="NAI23" s="125"/>
      <c r="NAJ23" s="125"/>
      <c r="NAK23" s="125"/>
      <c r="NAL23" s="125"/>
      <c r="NAM23" s="125"/>
      <c r="NAN23" s="125"/>
      <c r="NAO23" s="125"/>
      <c r="NAP23" s="125"/>
      <c r="NAQ23" s="125"/>
      <c r="NAR23" s="125"/>
      <c r="NAS23" s="125"/>
      <c r="NAT23" s="125"/>
      <c r="NAU23" s="125"/>
      <c r="NAV23" s="125"/>
      <c r="NAW23" s="125"/>
      <c r="NAX23" s="125"/>
      <c r="NAY23" s="125"/>
      <c r="NAZ23" s="125"/>
      <c r="NBA23" s="125"/>
      <c r="NBB23" s="125"/>
      <c r="NBC23" s="125"/>
      <c r="NBD23" s="125"/>
      <c r="NBE23" s="125"/>
      <c r="NBF23" s="125"/>
      <c r="NBG23" s="125"/>
      <c r="NBH23" s="125"/>
      <c r="NBI23" s="125"/>
      <c r="NBJ23" s="125"/>
      <c r="NBK23" s="125"/>
      <c r="NBL23" s="125"/>
      <c r="NBM23" s="125"/>
      <c r="NBN23" s="125"/>
      <c r="NBO23" s="125"/>
      <c r="NBP23" s="125"/>
      <c r="NBQ23" s="125"/>
      <c r="NBR23" s="125"/>
      <c r="NBS23" s="125"/>
      <c r="NBT23" s="125"/>
      <c r="NBU23" s="125"/>
      <c r="NBV23" s="125"/>
      <c r="NBW23" s="125"/>
      <c r="NBX23" s="125"/>
      <c r="NBY23" s="125"/>
      <c r="NBZ23" s="125"/>
      <c r="NCA23" s="125"/>
      <c r="NCB23" s="125"/>
      <c r="NCC23" s="125"/>
      <c r="NCD23" s="125"/>
      <c r="NCE23" s="125"/>
      <c r="NCF23" s="125"/>
      <c r="NCG23" s="125"/>
      <c r="NCH23" s="125"/>
      <c r="NCI23" s="125"/>
      <c r="NCJ23" s="125"/>
      <c r="NCK23" s="125"/>
      <c r="NCL23" s="125"/>
      <c r="NCM23" s="125"/>
      <c r="NCN23" s="125"/>
      <c r="NCO23" s="125"/>
      <c r="NCP23" s="125"/>
      <c r="NCQ23" s="125"/>
      <c r="NCR23" s="125"/>
      <c r="NCS23" s="125"/>
      <c r="NCT23" s="125"/>
      <c r="NCU23" s="125"/>
      <c r="NCV23" s="125"/>
      <c r="NCW23" s="125"/>
      <c r="NCX23" s="125"/>
      <c r="NCY23" s="125"/>
      <c r="NCZ23" s="125"/>
      <c r="NDA23" s="125"/>
      <c r="NDB23" s="125"/>
      <c r="NDC23" s="125"/>
      <c r="NDD23" s="125"/>
      <c r="NDE23" s="125"/>
      <c r="NDF23" s="125"/>
      <c r="NDG23" s="125"/>
      <c r="NDH23" s="125"/>
      <c r="NDI23" s="125"/>
      <c r="NDJ23" s="125"/>
      <c r="NDK23" s="125"/>
      <c r="NDL23" s="125"/>
      <c r="NDM23" s="125"/>
      <c r="NDN23" s="125"/>
      <c r="NDO23" s="125"/>
      <c r="NDP23" s="125"/>
      <c r="NDQ23" s="125"/>
      <c r="NDR23" s="125"/>
      <c r="NDS23" s="125"/>
      <c r="NDT23" s="125"/>
      <c r="NDU23" s="125"/>
      <c r="NDV23" s="125"/>
      <c r="NDW23" s="125"/>
      <c r="NDX23" s="125"/>
      <c r="NDY23" s="125"/>
      <c r="NDZ23" s="125"/>
      <c r="NEA23" s="125"/>
      <c r="NEB23" s="125"/>
      <c r="NEC23" s="125"/>
      <c r="NED23" s="125"/>
      <c r="NEE23" s="125"/>
      <c r="NEF23" s="125"/>
      <c r="NEG23" s="125"/>
      <c r="NEH23" s="125"/>
      <c r="NEI23" s="125"/>
      <c r="NEJ23" s="125"/>
      <c r="NEK23" s="125"/>
      <c r="NEL23" s="125"/>
      <c r="NEM23" s="125"/>
      <c r="NEN23" s="125"/>
      <c r="NEO23" s="125"/>
      <c r="NEP23" s="125"/>
      <c r="NEQ23" s="125"/>
      <c r="NER23" s="125"/>
      <c r="NES23" s="125"/>
      <c r="NET23" s="125"/>
      <c r="NEU23" s="125"/>
      <c r="NEV23" s="125"/>
      <c r="NEW23" s="125"/>
      <c r="NEX23" s="125"/>
      <c r="NEY23" s="125"/>
      <c r="NEZ23" s="125"/>
      <c r="NFA23" s="125"/>
      <c r="NFB23" s="125"/>
      <c r="NFC23" s="125"/>
      <c r="NFD23" s="125"/>
      <c r="NFE23" s="125"/>
      <c r="NFF23" s="125"/>
      <c r="NFG23" s="125"/>
      <c r="NFH23" s="125"/>
      <c r="NFI23" s="125"/>
      <c r="NFJ23" s="125"/>
      <c r="NFK23" s="125"/>
      <c r="NFL23" s="125"/>
      <c r="NFM23" s="125"/>
      <c r="NFN23" s="125"/>
      <c r="NFO23" s="125"/>
      <c r="NFP23" s="125"/>
      <c r="NFQ23" s="125"/>
      <c r="NFR23" s="125"/>
      <c r="NFS23" s="125"/>
      <c r="NFT23" s="125"/>
      <c r="NFU23" s="125"/>
      <c r="NFV23" s="125"/>
      <c r="NFW23" s="125"/>
      <c r="NFX23" s="125"/>
      <c r="NFY23" s="125"/>
      <c r="NFZ23" s="125"/>
      <c r="NGA23" s="125"/>
      <c r="NGB23" s="125"/>
      <c r="NGC23" s="125"/>
      <c r="NGD23" s="125"/>
      <c r="NGE23" s="125"/>
      <c r="NGF23" s="125"/>
      <c r="NGG23" s="125"/>
      <c r="NGH23" s="125"/>
      <c r="NGI23" s="125"/>
      <c r="NGJ23" s="125"/>
      <c r="NGK23" s="125"/>
      <c r="NGL23" s="125"/>
      <c r="NGM23" s="125"/>
      <c r="NGN23" s="125"/>
      <c r="NGO23" s="125"/>
      <c r="NGP23" s="125"/>
      <c r="NGQ23" s="125"/>
      <c r="NGR23" s="125"/>
      <c r="NGS23" s="125"/>
      <c r="NGT23" s="125"/>
      <c r="NGU23" s="125"/>
      <c r="NGV23" s="125"/>
      <c r="NGW23" s="125"/>
      <c r="NGX23" s="125"/>
      <c r="NGY23" s="125"/>
      <c r="NGZ23" s="125"/>
      <c r="NHA23" s="125"/>
      <c r="NHB23" s="125"/>
      <c r="NHC23" s="125"/>
      <c r="NHD23" s="125"/>
      <c r="NHE23" s="125"/>
      <c r="NHF23" s="125"/>
      <c r="NHG23" s="125"/>
      <c r="NHH23" s="125"/>
      <c r="NHI23" s="125"/>
      <c r="NHJ23" s="125"/>
      <c r="NHK23" s="125"/>
      <c r="NHL23" s="125"/>
      <c r="NHM23" s="125"/>
      <c r="NHN23" s="125"/>
      <c r="NHO23" s="125"/>
      <c r="NHP23" s="125"/>
      <c r="NHQ23" s="125"/>
      <c r="NHR23" s="125"/>
      <c r="NHS23" s="125"/>
      <c r="NHT23" s="125"/>
      <c r="NHU23" s="125"/>
      <c r="NHV23" s="125"/>
      <c r="NHW23" s="125"/>
      <c r="NHX23" s="125"/>
      <c r="NHY23" s="125"/>
      <c r="NHZ23" s="125"/>
      <c r="NIA23" s="125"/>
      <c r="NIB23" s="125"/>
      <c r="NIC23" s="125"/>
      <c r="NID23" s="125"/>
      <c r="NIE23" s="125"/>
      <c r="NIF23" s="125"/>
      <c r="NIG23" s="125"/>
      <c r="NIH23" s="125"/>
      <c r="NII23" s="125"/>
      <c r="NIJ23" s="125"/>
      <c r="NIK23" s="125"/>
      <c r="NIL23" s="125"/>
      <c r="NIM23" s="125"/>
      <c r="NIN23" s="125"/>
      <c r="NIO23" s="125"/>
      <c r="NIP23" s="125"/>
      <c r="NIQ23" s="125"/>
      <c r="NIR23" s="125"/>
      <c r="NIS23" s="125"/>
      <c r="NIT23" s="125"/>
      <c r="NIU23" s="125"/>
      <c r="NIV23" s="125"/>
      <c r="NIW23" s="125"/>
      <c r="NIX23" s="125"/>
      <c r="NIY23" s="125"/>
      <c r="NIZ23" s="125"/>
      <c r="NJA23" s="125"/>
      <c r="NJB23" s="125"/>
      <c r="NJC23" s="125"/>
      <c r="NJD23" s="125"/>
      <c r="NJE23" s="125"/>
      <c r="NJF23" s="125"/>
      <c r="NJG23" s="125"/>
      <c r="NJH23" s="125"/>
      <c r="NJI23" s="125"/>
      <c r="NJJ23" s="125"/>
      <c r="NJK23" s="125"/>
      <c r="NJL23" s="125"/>
      <c r="NJM23" s="125"/>
      <c r="NJN23" s="125"/>
      <c r="NJO23" s="125"/>
      <c r="NJP23" s="125"/>
      <c r="NJQ23" s="125"/>
      <c r="NJR23" s="125"/>
      <c r="NJS23" s="125"/>
      <c r="NJT23" s="125"/>
      <c r="NJU23" s="125"/>
      <c r="NJV23" s="125"/>
      <c r="NJW23" s="125"/>
      <c r="NJX23" s="125"/>
      <c r="NJY23" s="125"/>
      <c r="NJZ23" s="125"/>
      <c r="NKA23" s="125"/>
      <c r="NKB23" s="125"/>
      <c r="NKC23" s="125"/>
      <c r="NKD23" s="125"/>
      <c r="NKE23" s="125"/>
      <c r="NKF23" s="125"/>
      <c r="NKG23" s="125"/>
      <c r="NKH23" s="125"/>
      <c r="NKI23" s="125"/>
      <c r="NKJ23" s="125"/>
      <c r="NKK23" s="125"/>
      <c r="NKL23" s="125"/>
      <c r="NKM23" s="125"/>
      <c r="NKN23" s="125"/>
      <c r="NKO23" s="125"/>
      <c r="NKP23" s="125"/>
      <c r="NKQ23" s="125"/>
      <c r="NKR23" s="125"/>
      <c r="NKS23" s="125"/>
      <c r="NKT23" s="125"/>
      <c r="NKU23" s="125"/>
      <c r="NKV23" s="125"/>
      <c r="NKW23" s="125"/>
      <c r="NKX23" s="125"/>
      <c r="NKY23" s="125"/>
      <c r="NKZ23" s="125"/>
      <c r="NLA23" s="125"/>
      <c r="NLB23" s="125"/>
      <c r="NLC23" s="125"/>
      <c r="NLD23" s="125"/>
      <c r="NLE23" s="125"/>
      <c r="NLF23" s="125"/>
      <c r="NLG23" s="125"/>
      <c r="NLH23" s="125"/>
      <c r="NLI23" s="125"/>
      <c r="NLJ23" s="125"/>
      <c r="NLK23" s="125"/>
      <c r="NLL23" s="125"/>
      <c r="NLM23" s="125"/>
      <c r="NLN23" s="125"/>
      <c r="NLO23" s="125"/>
      <c r="NLP23" s="125"/>
      <c r="NLQ23" s="125"/>
      <c r="NLR23" s="125"/>
      <c r="NLS23" s="125"/>
      <c r="NLT23" s="125"/>
      <c r="NLU23" s="125"/>
      <c r="NLV23" s="125"/>
      <c r="NLW23" s="125"/>
      <c r="NLX23" s="125"/>
      <c r="NLY23" s="125"/>
      <c r="NLZ23" s="125"/>
      <c r="NMA23" s="125"/>
      <c r="NMB23" s="125"/>
      <c r="NMC23" s="125"/>
      <c r="NMD23" s="125"/>
      <c r="NME23" s="125"/>
      <c r="NMF23" s="125"/>
      <c r="NMG23" s="125"/>
      <c r="NMH23" s="125"/>
      <c r="NMI23" s="125"/>
      <c r="NMJ23" s="125"/>
      <c r="NMK23" s="125"/>
      <c r="NML23" s="125"/>
      <c r="NMM23" s="125"/>
      <c r="NMN23" s="125"/>
      <c r="NMO23" s="125"/>
      <c r="NMP23" s="125"/>
      <c r="NMQ23" s="125"/>
      <c r="NMR23" s="125"/>
      <c r="NMS23" s="125"/>
      <c r="NMT23" s="125"/>
      <c r="NMU23" s="125"/>
      <c r="NMV23" s="125"/>
      <c r="NMW23" s="125"/>
      <c r="NMX23" s="125"/>
      <c r="NMY23" s="125"/>
      <c r="NMZ23" s="125"/>
      <c r="NNA23" s="125"/>
      <c r="NNB23" s="125"/>
      <c r="NNC23" s="125"/>
      <c r="NND23" s="125"/>
      <c r="NNE23" s="125"/>
      <c r="NNF23" s="125"/>
      <c r="NNG23" s="125"/>
      <c r="NNH23" s="125"/>
      <c r="NNI23" s="125"/>
      <c r="NNJ23" s="125"/>
      <c r="NNK23" s="125"/>
      <c r="NNL23" s="125"/>
      <c r="NNM23" s="125"/>
      <c r="NNN23" s="125"/>
      <c r="NNO23" s="125"/>
      <c r="NNP23" s="125"/>
      <c r="NNQ23" s="125"/>
      <c r="NNR23" s="125"/>
      <c r="NNS23" s="125"/>
      <c r="NNT23" s="125"/>
      <c r="NNU23" s="125"/>
      <c r="NNV23" s="125"/>
      <c r="NNW23" s="125"/>
      <c r="NNX23" s="125"/>
      <c r="NNY23" s="125"/>
      <c r="NNZ23" s="125"/>
      <c r="NOA23" s="125"/>
      <c r="NOB23" s="125"/>
      <c r="NOC23" s="125"/>
      <c r="NOD23" s="125"/>
      <c r="NOE23" s="125"/>
      <c r="NOF23" s="125"/>
      <c r="NOG23" s="125"/>
      <c r="NOH23" s="125"/>
      <c r="NOI23" s="125"/>
      <c r="NOJ23" s="125"/>
      <c r="NOK23" s="125"/>
      <c r="NOL23" s="125"/>
      <c r="NOM23" s="125"/>
      <c r="NON23" s="125"/>
      <c r="NOO23" s="125"/>
      <c r="NOP23" s="125"/>
      <c r="NOQ23" s="125"/>
      <c r="NOR23" s="125"/>
      <c r="NOS23" s="125"/>
      <c r="NOT23" s="125"/>
      <c r="NOU23" s="125"/>
      <c r="NOV23" s="125"/>
      <c r="NOW23" s="125"/>
      <c r="NOX23" s="125"/>
      <c r="NOY23" s="125"/>
      <c r="NOZ23" s="125"/>
      <c r="NPA23" s="125"/>
      <c r="NPB23" s="125"/>
      <c r="NPC23" s="125"/>
      <c r="NPD23" s="125"/>
      <c r="NPE23" s="125"/>
      <c r="NPF23" s="125"/>
      <c r="NPG23" s="125"/>
      <c r="NPH23" s="125"/>
      <c r="NPI23" s="125"/>
      <c r="NPJ23" s="125"/>
      <c r="NPK23" s="125"/>
      <c r="NPL23" s="125"/>
      <c r="NPM23" s="125"/>
      <c r="NPN23" s="125"/>
      <c r="NPO23" s="125"/>
      <c r="NPP23" s="125"/>
      <c r="NPQ23" s="125"/>
      <c r="NPR23" s="125"/>
      <c r="NPS23" s="125"/>
      <c r="NPT23" s="125"/>
      <c r="NPU23" s="125"/>
      <c r="NPV23" s="125"/>
      <c r="NPW23" s="125"/>
      <c r="NPX23" s="125"/>
      <c r="NPY23" s="125"/>
      <c r="NPZ23" s="125"/>
      <c r="NQA23" s="125"/>
      <c r="NQB23" s="125"/>
      <c r="NQC23" s="125"/>
      <c r="NQD23" s="125"/>
      <c r="NQE23" s="125"/>
      <c r="NQF23" s="125"/>
      <c r="NQG23" s="125"/>
      <c r="NQH23" s="125"/>
      <c r="NQI23" s="125"/>
      <c r="NQJ23" s="125"/>
      <c r="NQK23" s="125"/>
      <c r="NQL23" s="125"/>
      <c r="NQM23" s="125"/>
      <c r="NQN23" s="125"/>
      <c r="NQO23" s="125"/>
      <c r="NQP23" s="125"/>
      <c r="NQQ23" s="125"/>
      <c r="NQR23" s="125"/>
      <c r="NQS23" s="125"/>
      <c r="NQT23" s="125"/>
      <c r="NQU23" s="125"/>
      <c r="NQV23" s="125"/>
      <c r="NQW23" s="125"/>
      <c r="NQX23" s="125"/>
      <c r="NQY23" s="125"/>
      <c r="NQZ23" s="125"/>
      <c r="NRA23" s="125"/>
      <c r="NRB23" s="125"/>
      <c r="NRC23" s="125"/>
      <c r="NRD23" s="125"/>
      <c r="NRE23" s="125"/>
      <c r="NRF23" s="125"/>
      <c r="NRG23" s="125"/>
      <c r="NRH23" s="125"/>
      <c r="NRI23" s="125"/>
      <c r="NRJ23" s="125"/>
      <c r="NRK23" s="125"/>
      <c r="NRL23" s="125"/>
      <c r="NRM23" s="125"/>
      <c r="NRN23" s="125"/>
      <c r="NRO23" s="125"/>
      <c r="NRP23" s="125"/>
      <c r="NRQ23" s="125"/>
      <c r="NRR23" s="125"/>
      <c r="NRS23" s="125"/>
      <c r="NRT23" s="125"/>
      <c r="NRU23" s="125"/>
      <c r="NRV23" s="125"/>
      <c r="NRW23" s="125"/>
      <c r="NRX23" s="125"/>
      <c r="NRY23" s="125"/>
      <c r="NRZ23" s="125"/>
      <c r="NSA23" s="125"/>
      <c r="NSB23" s="125"/>
      <c r="NSC23" s="125"/>
      <c r="NSD23" s="125"/>
      <c r="NSE23" s="125"/>
      <c r="NSF23" s="125"/>
      <c r="NSG23" s="125"/>
      <c r="NSH23" s="125"/>
      <c r="NSI23" s="125"/>
      <c r="NSJ23" s="125"/>
      <c r="NSK23" s="125"/>
      <c r="NSL23" s="125"/>
      <c r="NSM23" s="125"/>
      <c r="NSN23" s="125"/>
      <c r="NSO23" s="125"/>
      <c r="NSP23" s="125"/>
      <c r="NSQ23" s="125"/>
      <c r="NSR23" s="125"/>
      <c r="NSS23" s="125"/>
      <c r="NST23" s="125"/>
      <c r="NSU23" s="125"/>
      <c r="NSV23" s="125"/>
      <c r="NSW23" s="125"/>
      <c r="NSX23" s="125"/>
      <c r="NSY23" s="125"/>
      <c r="NSZ23" s="125"/>
      <c r="NTA23" s="125"/>
      <c r="NTB23" s="125"/>
      <c r="NTC23" s="125"/>
      <c r="NTD23" s="125"/>
      <c r="NTE23" s="125"/>
      <c r="NTF23" s="125"/>
      <c r="NTG23" s="125"/>
      <c r="NTH23" s="125"/>
      <c r="NTI23" s="125"/>
      <c r="NTJ23" s="125"/>
      <c r="NTK23" s="125"/>
      <c r="NTL23" s="125"/>
      <c r="NTM23" s="125"/>
      <c r="NTN23" s="125"/>
      <c r="NTO23" s="125"/>
      <c r="NTP23" s="125"/>
      <c r="NTQ23" s="125"/>
      <c r="NTR23" s="125"/>
      <c r="NTS23" s="125"/>
      <c r="NTT23" s="125"/>
      <c r="NTU23" s="125"/>
      <c r="NTV23" s="125"/>
      <c r="NTW23" s="125"/>
      <c r="NTX23" s="125"/>
      <c r="NTY23" s="125"/>
      <c r="NTZ23" s="125"/>
      <c r="NUA23" s="125"/>
      <c r="NUB23" s="125"/>
      <c r="NUC23" s="125"/>
      <c r="NUD23" s="125"/>
      <c r="NUE23" s="125"/>
      <c r="NUF23" s="125"/>
      <c r="NUG23" s="125"/>
      <c r="NUH23" s="125"/>
      <c r="NUI23" s="125"/>
      <c r="NUJ23" s="125"/>
      <c r="NUK23" s="125"/>
      <c r="NUL23" s="125"/>
      <c r="NUM23" s="125"/>
      <c r="NUN23" s="125"/>
      <c r="NUO23" s="125"/>
      <c r="NUP23" s="125"/>
      <c r="NUQ23" s="125"/>
      <c r="NUR23" s="125"/>
      <c r="NUS23" s="125"/>
      <c r="NUT23" s="125"/>
      <c r="NUU23" s="125"/>
      <c r="NUV23" s="125"/>
      <c r="NUW23" s="125"/>
      <c r="NUX23" s="125"/>
      <c r="NUY23" s="125"/>
      <c r="NUZ23" s="125"/>
      <c r="NVA23" s="125"/>
      <c r="NVB23" s="125"/>
      <c r="NVC23" s="125"/>
      <c r="NVD23" s="125"/>
      <c r="NVE23" s="125"/>
      <c r="NVF23" s="125"/>
      <c r="NVG23" s="125"/>
      <c r="NVH23" s="125"/>
      <c r="NVI23" s="125"/>
      <c r="NVJ23" s="125"/>
      <c r="NVK23" s="125"/>
      <c r="NVL23" s="125"/>
      <c r="NVM23" s="125"/>
      <c r="NVN23" s="125"/>
      <c r="NVO23" s="125"/>
      <c r="NVP23" s="125"/>
      <c r="NVQ23" s="125"/>
      <c r="NVR23" s="125"/>
      <c r="NVS23" s="125"/>
      <c r="NVT23" s="125"/>
      <c r="NVU23" s="125"/>
      <c r="NVV23" s="125"/>
      <c r="NVW23" s="125"/>
      <c r="NVX23" s="125"/>
      <c r="NVY23" s="125"/>
      <c r="NVZ23" s="125"/>
      <c r="NWA23" s="125"/>
      <c r="NWB23" s="125"/>
      <c r="NWC23" s="125"/>
      <c r="NWD23" s="125"/>
      <c r="NWE23" s="125"/>
      <c r="NWF23" s="125"/>
      <c r="NWG23" s="125"/>
      <c r="NWH23" s="125"/>
      <c r="NWI23" s="125"/>
      <c r="NWJ23" s="125"/>
      <c r="NWK23" s="125"/>
      <c r="NWL23" s="125"/>
      <c r="NWM23" s="125"/>
      <c r="NWN23" s="125"/>
      <c r="NWO23" s="125"/>
      <c r="NWP23" s="125"/>
      <c r="NWQ23" s="125"/>
      <c r="NWR23" s="125"/>
      <c r="NWS23" s="125"/>
      <c r="NWT23" s="125"/>
      <c r="NWU23" s="125"/>
      <c r="NWV23" s="125"/>
      <c r="NWW23" s="125"/>
      <c r="NWX23" s="125"/>
      <c r="NWY23" s="125"/>
      <c r="NWZ23" s="125"/>
      <c r="NXA23" s="125"/>
      <c r="NXB23" s="125"/>
      <c r="NXC23" s="125"/>
      <c r="NXD23" s="125"/>
      <c r="NXE23" s="125"/>
      <c r="NXF23" s="125"/>
      <c r="NXG23" s="125"/>
      <c r="NXH23" s="125"/>
      <c r="NXI23" s="125"/>
      <c r="NXJ23" s="125"/>
      <c r="NXK23" s="125"/>
      <c r="NXL23" s="125"/>
      <c r="NXM23" s="125"/>
      <c r="NXN23" s="125"/>
      <c r="NXO23" s="125"/>
      <c r="NXP23" s="125"/>
      <c r="NXQ23" s="125"/>
      <c r="NXR23" s="125"/>
      <c r="NXS23" s="125"/>
      <c r="NXT23" s="125"/>
      <c r="NXU23" s="125"/>
      <c r="NXV23" s="125"/>
      <c r="NXW23" s="125"/>
      <c r="NXX23" s="125"/>
      <c r="NXY23" s="125"/>
      <c r="NXZ23" s="125"/>
      <c r="NYA23" s="125"/>
      <c r="NYB23" s="125"/>
      <c r="NYC23" s="125"/>
      <c r="NYD23" s="125"/>
      <c r="NYE23" s="125"/>
      <c r="NYF23" s="125"/>
      <c r="NYG23" s="125"/>
      <c r="NYH23" s="125"/>
      <c r="NYI23" s="125"/>
      <c r="NYJ23" s="125"/>
      <c r="NYK23" s="125"/>
      <c r="NYL23" s="125"/>
      <c r="NYM23" s="125"/>
      <c r="NYN23" s="125"/>
      <c r="NYO23" s="125"/>
      <c r="NYP23" s="125"/>
      <c r="NYQ23" s="125"/>
      <c r="NYR23" s="125"/>
      <c r="NYS23" s="125"/>
      <c r="NYT23" s="125"/>
      <c r="NYU23" s="125"/>
      <c r="NYV23" s="125"/>
      <c r="NYW23" s="125"/>
      <c r="NYX23" s="125"/>
      <c r="NYY23" s="125"/>
      <c r="NYZ23" s="125"/>
      <c r="NZA23" s="125"/>
      <c r="NZB23" s="125"/>
      <c r="NZC23" s="125"/>
      <c r="NZD23" s="125"/>
      <c r="NZE23" s="125"/>
      <c r="NZF23" s="125"/>
      <c r="NZG23" s="125"/>
      <c r="NZH23" s="125"/>
      <c r="NZI23" s="125"/>
      <c r="NZJ23" s="125"/>
      <c r="NZK23" s="125"/>
      <c r="NZL23" s="125"/>
      <c r="NZM23" s="125"/>
      <c r="NZN23" s="125"/>
      <c r="NZO23" s="125"/>
      <c r="NZP23" s="125"/>
      <c r="NZQ23" s="125"/>
      <c r="NZR23" s="125"/>
      <c r="NZS23" s="125"/>
      <c r="NZT23" s="125"/>
      <c r="NZU23" s="125"/>
      <c r="NZV23" s="125"/>
      <c r="NZW23" s="125"/>
      <c r="NZX23" s="125"/>
      <c r="NZY23" s="125"/>
      <c r="NZZ23" s="125"/>
      <c r="OAA23" s="125"/>
      <c r="OAB23" s="125"/>
      <c r="OAC23" s="125"/>
      <c r="OAD23" s="125"/>
      <c r="OAE23" s="125"/>
      <c r="OAF23" s="125"/>
      <c r="OAG23" s="125"/>
      <c r="OAH23" s="125"/>
      <c r="OAI23" s="125"/>
      <c r="OAJ23" s="125"/>
      <c r="OAK23" s="125"/>
      <c r="OAL23" s="125"/>
      <c r="OAM23" s="125"/>
      <c r="OAN23" s="125"/>
      <c r="OAO23" s="125"/>
      <c r="OAP23" s="125"/>
      <c r="OAQ23" s="125"/>
      <c r="OAR23" s="125"/>
      <c r="OAS23" s="125"/>
      <c r="OAT23" s="125"/>
      <c r="OAU23" s="125"/>
      <c r="OAV23" s="125"/>
      <c r="OAW23" s="125"/>
      <c r="OAX23" s="125"/>
      <c r="OAY23" s="125"/>
      <c r="OAZ23" s="125"/>
      <c r="OBA23" s="125"/>
      <c r="OBB23" s="125"/>
      <c r="OBC23" s="125"/>
      <c r="OBD23" s="125"/>
      <c r="OBE23" s="125"/>
      <c r="OBF23" s="125"/>
      <c r="OBG23" s="125"/>
      <c r="OBH23" s="125"/>
      <c r="OBI23" s="125"/>
      <c r="OBJ23" s="125"/>
      <c r="OBK23" s="125"/>
      <c r="OBL23" s="125"/>
      <c r="OBM23" s="125"/>
      <c r="OBN23" s="125"/>
      <c r="OBO23" s="125"/>
      <c r="OBP23" s="125"/>
      <c r="OBQ23" s="125"/>
      <c r="OBR23" s="125"/>
      <c r="OBS23" s="125"/>
      <c r="OBT23" s="125"/>
      <c r="OBU23" s="125"/>
      <c r="OBV23" s="125"/>
      <c r="OBW23" s="125"/>
      <c r="OBX23" s="125"/>
      <c r="OBY23" s="125"/>
      <c r="OBZ23" s="125"/>
      <c r="OCA23" s="125"/>
      <c r="OCB23" s="125"/>
      <c r="OCC23" s="125"/>
      <c r="OCD23" s="125"/>
      <c r="OCE23" s="125"/>
      <c r="OCF23" s="125"/>
      <c r="OCG23" s="125"/>
      <c r="OCH23" s="125"/>
      <c r="OCI23" s="125"/>
      <c r="OCJ23" s="125"/>
      <c r="OCK23" s="125"/>
      <c r="OCL23" s="125"/>
      <c r="OCM23" s="125"/>
      <c r="OCN23" s="125"/>
      <c r="OCO23" s="125"/>
      <c r="OCP23" s="125"/>
      <c r="OCQ23" s="125"/>
      <c r="OCR23" s="125"/>
      <c r="OCS23" s="125"/>
      <c r="OCT23" s="125"/>
      <c r="OCU23" s="125"/>
      <c r="OCV23" s="125"/>
      <c r="OCW23" s="125"/>
      <c r="OCX23" s="125"/>
      <c r="OCY23" s="125"/>
      <c r="OCZ23" s="125"/>
      <c r="ODA23" s="125"/>
      <c r="ODB23" s="125"/>
      <c r="ODC23" s="125"/>
      <c r="ODD23" s="125"/>
      <c r="ODE23" s="125"/>
      <c r="ODF23" s="125"/>
      <c r="ODG23" s="125"/>
      <c r="ODH23" s="125"/>
      <c r="ODI23" s="125"/>
      <c r="ODJ23" s="125"/>
      <c r="ODK23" s="125"/>
      <c r="ODL23" s="125"/>
      <c r="ODM23" s="125"/>
      <c r="ODN23" s="125"/>
      <c r="ODO23" s="125"/>
      <c r="ODP23" s="125"/>
      <c r="ODQ23" s="125"/>
      <c r="ODR23" s="125"/>
      <c r="ODS23" s="125"/>
      <c r="ODT23" s="125"/>
      <c r="ODU23" s="125"/>
      <c r="ODV23" s="125"/>
      <c r="ODW23" s="125"/>
      <c r="ODX23" s="125"/>
      <c r="ODY23" s="125"/>
      <c r="ODZ23" s="125"/>
      <c r="OEA23" s="125"/>
      <c r="OEB23" s="125"/>
      <c r="OEC23" s="125"/>
      <c r="OED23" s="125"/>
      <c r="OEE23" s="125"/>
      <c r="OEF23" s="125"/>
      <c r="OEG23" s="125"/>
      <c r="OEH23" s="125"/>
      <c r="OEI23" s="125"/>
      <c r="OEJ23" s="125"/>
      <c r="OEK23" s="125"/>
      <c r="OEL23" s="125"/>
      <c r="OEM23" s="125"/>
      <c r="OEN23" s="125"/>
      <c r="OEO23" s="125"/>
      <c r="OEP23" s="125"/>
      <c r="OEQ23" s="125"/>
      <c r="OER23" s="125"/>
      <c r="OES23" s="125"/>
      <c r="OET23" s="125"/>
      <c r="OEU23" s="125"/>
      <c r="OEV23" s="125"/>
      <c r="OEW23" s="125"/>
      <c r="OEX23" s="125"/>
      <c r="OEY23" s="125"/>
      <c r="OEZ23" s="125"/>
      <c r="OFA23" s="125"/>
      <c r="OFB23" s="125"/>
      <c r="OFC23" s="125"/>
      <c r="OFD23" s="125"/>
      <c r="OFE23" s="125"/>
      <c r="OFF23" s="125"/>
      <c r="OFG23" s="125"/>
      <c r="OFH23" s="125"/>
      <c r="OFI23" s="125"/>
      <c r="OFJ23" s="125"/>
      <c r="OFK23" s="125"/>
      <c r="OFL23" s="125"/>
      <c r="OFM23" s="125"/>
      <c r="OFN23" s="125"/>
      <c r="OFO23" s="125"/>
      <c r="OFP23" s="125"/>
      <c r="OFQ23" s="125"/>
      <c r="OFR23" s="125"/>
      <c r="OFS23" s="125"/>
      <c r="OFT23" s="125"/>
      <c r="OFU23" s="125"/>
      <c r="OFV23" s="125"/>
      <c r="OFW23" s="125"/>
      <c r="OFX23" s="125"/>
      <c r="OFY23" s="125"/>
      <c r="OFZ23" s="125"/>
      <c r="OGA23" s="125"/>
      <c r="OGB23" s="125"/>
      <c r="OGC23" s="125"/>
      <c r="OGD23" s="125"/>
      <c r="OGE23" s="125"/>
      <c r="OGF23" s="125"/>
      <c r="OGG23" s="125"/>
      <c r="OGH23" s="125"/>
      <c r="OGI23" s="125"/>
      <c r="OGJ23" s="125"/>
      <c r="OGK23" s="125"/>
      <c r="OGL23" s="125"/>
      <c r="OGM23" s="125"/>
      <c r="OGN23" s="125"/>
      <c r="OGO23" s="125"/>
      <c r="OGP23" s="125"/>
      <c r="OGQ23" s="125"/>
      <c r="OGR23" s="125"/>
      <c r="OGS23" s="125"/>
      <c r="OGT23" s="125"/>
      <c r="OGU23" s="125"/>
      <c r="OGV23" s="125"/>
      <c r="OGW23" s="125"/>
      <c r="OGX23" s="125"/>
      <c r="OGY23" s="125"/>
      <c r="OGZ23" s="125"/>
      <c r="OHA23" s="125"/>
      <c r="OHB23" s="125"/>
      <c r="OHC23" s="125"/>
      <c r="OHD23" s="125"/>
      <c r="OHE23" s="125"/>
      <c r="OHF23" s="125"/>
      <c r="OHG23" s="125"/>
      <c r="OHH23" s="125"/>
      <c r="OHI23" s="125"/>
      <c r="OHJ23" s="125"/>
      <c r="OHK23" s="125"/>
      <c r="OHL23" s="125"/>
      <c r="OHM23" s="125"/>
      <c r="OHN23" s="125"/>
      <c r="OHO23" s="125"/>
      <c r="OHP23" s="125"/>
      <c r="OHQ23" s="125"/>
      <c r="OHR23" s="125"/>
      <c r="OHS23" s="125"/>
      <c r="OHT23" s="125"/>
      <c r="OHU23" s="125"/>
      <c r="OHV23" s="125"/>
      <c r="OHW23" s="125"/>
      <c r="OHX23" s="125"/>
      <c r="OHY23" s="125"/>
      <c r="OHZ23" s="125"/>
      <c r="OIA23" s="125"/>
      <c r="OIB23" s="125"/>
      <c r="OIC23" s="125"/>
      <c r="OID23" s="125"/>
      <c r="OIE23" s="125"/>
      <c r="OIF23" s="125"/>
      <c r="OIG23" s="125"/>
      <c r="OIH23" s="125"/>
      <c r="OII23" s="125"/>
      <c r="OIJ23" s="125"/>
      <c r="OIK23" s="125"/>
      <c r="OIL23" s="125"/>
      <c r="OIM23" s="125"/>
      <c r="OIN23" s="125"/>
      <c r="OIO23" s="125"/>
      <c r="OIP23" s="125"/>
      <c r="OIQ23" s="125"/>
      <c r="OIR23" s="125"/>
      <c r="OIS23" s="125"/>
      <c r="OIT23" s="125"/>
      <c r="OIU23" s="125"/>
      <c r="OIV23" s="125"/>
      <c r="OIW23" s="125"/>
      <c r="OIX23" s="125"/>
      <c r="OIY23" s="125"/>
      <c r="OIZ23" s="125"/>
      <c r="OJA23" s="125"/>
      <c r="OJB23" s="125"/>
      <c r="OJC23" s="125"/>
      <c r="OJD23" s="125"/>
      <c r="OJE23" s="125"/>
      <c r="OJF23" s="125"/>
      <c r="OJG23" s="125"/>
      <c r="OJH23" s="125"/>
      <c r="OJI23" s="125"/>
      <c r="OJJ23" s="125"/>
      <c r="OJK23" s="125"/>
      <c r="OJL23" s="125"/>
      <c r="OJM23" s="125"/>
      <c r="OJN23" s="125"/>
      <c r="OJO23" s="125"/>
      <c r="OJP23" s="125"/>
      <c r="OJQ23" s="125"/>
      <c r="OJR23" s="125"/>
      <c r="OJS23" s="125"/>
      <c r="OJT23" s="125"/>
      <c r="OJU23" s="125"/>
      <c r="OJV23" s="125"/>
      <c r="OJW23" s="125"/>
      <c r="OJX23" s="125"/>
      <c r="OJY23" s="125"/>
      <c r="OJZ23" s="125"/>
      <c r="OKA23" s="125"/>
      <c r="OKB23" s="125"/>
      <c r="OKC23" s="125"/>
      <c r="OKD23" s="125"/>
      <c r="OKE23" s="125"/>
      <c r="OKF23" s="125"/>
      <c r="OKG23" s="125"/>
      <c r="OKH23" s="125"/>
      <c r="OKI23" s="125"/>
      <c r="OKJ23" s="125"/>
      <c r="OKK23" s="125"/>
      <c r="OKL23" s="125"/>
      <c r="OKM23" s="125"/>
      <c r="OKN23" s="125"/>
      <c r="OKO23" s="125"/>
      <c r="OKP23" s="125"/>
      <c r="OKQ23" s="125"/>
      <c r="OKR23" s="125"/>
      <c r="OKS23" s="125"/>
      <c r="OKT23" s="125"/>
      <c r="OKU23" s="125"/>
      <c r="OKV23" s="125"/>
      <c r="OKW23" s="125"/>
      <c r="OKX23" s="125"/>
      <c r="OKY23" s="125"/>
      <c r="OKZ23" s="125"/>
      <c r="OLA23" s="125"/>
      <c r="OLB23" s="125"/>
      <c r="OLC23" s="125"/>
      <c r="OLD23" s="125"/>
      <c r="OLE23" s="125"/>
      <c r="OLF23" s="125"/>
      <c r="OLG23" s="125"/>
      <c r="OLH23" s="125"/>
      <c r="OLI23" s="125"/>
      <c r="OLJ23" s="125"/>
      <c r="OLK23" s="125"/>
      <c r="OLL23" s="125"/>
      <c r="OLM23" s="125"/>
      <c r="OLN23" s="125"/>
      <c r="OLO23" s="125"/>
      <c r="OLP23" s="125"/>
      <c r="OLQ23" s="125"/>
      <c r="OLR23" s="125"/>
      <c r="OLS23" s="125"/>
      <c r="OLT23" s="125"/>
      <c r="OLU23" s="125"/>
      <c r="OLV23" s="125"/>
      <c r="OLW23" s="125"/>
      <c r="OLX23" s="125"/>
      <c r="OLY23" s="125"/>
      <c r="OLZ23" s="125"/>
      <c r="OMA23" s="125"/>
      <c r="OMB23" s="125"/>
      <c r="OMC23" s="125"/>
      <c r="OMD23" s="125"/>
      <c r="OME23" s="125"/>
      <c r="OMF23" s="125"/>
      <c r="OMG23" s="125"/>
      <c r="OMH23" s="125"/>
      <c r="OMI23" s="125"/>
      <c r="OMJ23" s="125"/>
      <c r="OMK23" s="125"/>
      <c r="OML23" s="125"/>
      <c r="OMM23" s="125"/>
      <c r="OMN23" s="125"/>
      <c r="OMO23" s="125"/>
      <c r="OMP23" s="125"/>
      <c r="OMQ23" s="125"/>
      <c r="OMR23" s="125"/>
      <c r="OMS23" s="125"/>
      <c r="OMT23" s="125"/>
      <c r="OMU23" s="125"/>
      <c r="OMV23" s="125"/>
      <c r="OMW23" s="125"/>
      <c r="OMX23" s="125"/>
      <c r="OMY23" s="125"/>
      <c r="OMZ23" s="125"/>
      <c r="ONA23" s="125"/>
      <c r="ONB23" s="125"/>
      <c r="ONC23" s="125"/>
      <c r="OND23" s="125"/>
      <c r="ONE23" s="125"/>
      <c r="ONF23" s="125"/>
      <c r="ONG23" s="125"/>
      <c r="ONH23" s="125"/>
      <c r="ONI23" s="125"/>
      <c r="ONJ23" s="125"/>
      <c r="ONK23" s="125"/>
      <c r="ONL23" s="125"/>
      <c r="ONM23" s="125"/>
      <c r="ONN23" s="125"/>
      <c r="ONO23" s="125"/>
      <c r="ONP23" s="125"/>
      <c r="ONQ23" s="125"/>
      <c r="ONR23" s="125"/>
      <c r="ONS23" s="125"/>
      <c r="ONT23" s="125"/>
      <c r="ONU23" s="125"/>
      <c r="ONV23" s="125"/>
      <c r="ONW23" s="125"/>
      <c r="ONX23" s="125"/>
      <c r="ONY23" s="125"/>
      <c r="ONZ23" s="125"/>
      <c r="OOA23" s="125"/>
      <c r="OOB23" s="125"/>
      <c r="OOC23" s="125"/>
      <c r="OOD23" s="125"/>
      <c r="OOE23" s="125"/>
      <c r="OOF23" s="125"/>
      <c r="OOG23" s="125"/>
      <c r="OOH23" s="125"/>
      <c r="OOI23" s="125"/>
      <c r="OOJ23" s="125"/>
      <c r="OOK23" s="125"/>
      <c r="OOL23" s="125"/>
      <c r="OOM23" s="125"/>
      <c r="OON23" s="125"/>
      <c r="OOO23" s="125"/>
      <c r="OOP23" s="125"/>
      <c r="OOQ23" s="125"/>
      <c r="OOR23" s="125"/>
      <c r="OOS23" s="125"/>
      <c r="OOT23" s="125"/>
      <c r="OOU23" s="125"/>
      <c r="OOV23" s="125"/>
      <c r="OOW23" s="125"/>
      <c r="OOX23" s="125"/>
      <c r="OOY23" s="125"/>
      <c r="OOZ23" s="125"/>
      <c r="OPA23" s="125"/>
      <c r="OPB23" s="125"/>
      <c r="OPC23" s="125"/>
      <c r="OPD23" s="125"/>
      <c r="OPE23" s="125"/>
      <c r="OPF23" s="125"/>
      <c r="OPG23" s="125"/>
      <c r="OPH23" s="125"/>
      <c r="OPI23" s="125"/>
      <c r="OPJ23" s="125"/>
      <c r="OPK23" s="125"/>
      <c r="OPL23" s="125"/>
      <c r="OPM23" s="125"/>
      <c r="OPN23" s="125"/>
      <c r="OPO23" s="125"/>
      <c r="OPP23" s="125"/>
      <c r="OPQ23" s="125"/>
      <c r="OPR23" s="125"/>
      <c r="OPS23" s="125"/>
      <c r="OPT23" s="125"/>
      <c r="OPU23" s="125"/>
      <c r="OPV23" s="125"/>
      <c r="OPW23" s="125"/>
      <c r="OPX23" s="125"/>
      <c r="OPY23" s="125"/>
      <c r="OPZ23" s="125"/>
      <c r="OQA23" s="125"/>
      <c r="OQB23" s="125"/>
      <c r="OQC23" s="125"/>
      <c r="OQD23" s="125"/>
      <c r="OQE23" s="125"/>
      <c r="OQF23" s="125"/>
      <c r="OQG23" s="125"/>
      <c r="OQH23" s="125"/>
      <c r="OQI23" s="125"/>
      <c r="OQJ23" s="125"/>
      <c r="OQK23" s="125"/>
      <c r="OQL23" s="125"/>
      <c r="OQM23" s="125"/>
      <c r="OQN23" s="125"/>
      <c r="OQO23" s="125"/>
      <c r="OQP23" s="125"/>
      <c r="OQQ23" s="125"/>
      <c r="OQR23" s="125"/>
      <c r="OQS23" s="125"/>
      <c r="OQT23" s="125"/>
      <c r="OQU23" s="125"/>
      <c r="OQV23" s="125"/>
      <c r="OQW23" s="125"/>
      <c r="OQX23" s="125"/>
      <c r="OQY23" s="125"/>
      <c r="OQZ23" s="125"/>
      <c r="ORA23" s="125"/>
      <c r="ORB23" s="125"/>
      <c r="ORC23" s="125"/>
      <c r="ORD23" s="125"/>
      <c r="ORE23" s="125"/>
      <c r="ORF23" s="125"/>
      <c r="ORG23" s="125"/>
      <c r="ORH23" s="125"/>
      <c r="ORI23" s="125"/>
      <c r="ORJ23" s="125"/>
      <c r="ORK23" s="125"/>
      <c r="ORL23" s="125"/>
      <c r="ORM23" s="125"/>
      <c r="ORN23" s="125"/>
      <c r="ORO23" s="125"/>
      <c r="ORP23" s="125"/>
      <c r="ORQ23" s="125"/>
      <c r="ORR23" s="125"/>
      <c r="ORS23" s="125"/>
      <c r="ORT23" s="125"/>
      <c r="ORU23" s="125"/>
      <c r="ORV23" s="125"/>
      <c r="ORW23" s="125"/>
      <c r="ORX23" s="125"/>
      <c r="ORY23" s="125"/>
      <c r="ORZ23" s="125"/>
      <c r="OSA23" s="125"/>
      <c r="OSB23" s="125"/>
      <c r="OSC23" s="125"/>
      <c r="OSD23" s="125"/>
      <c r="OSE23" s="125"/>
      <c r="OSF23" s="125"/>
      <c r="OSG23" s="125"/>
      <c r="OSH23" s="125"/>
      <c r="OSI23" s="125"/>
      <c r="OSJ23" s="125"/>
      <c r="OSK23" s="125"/>
      <c r="OSL23" s="125"/>
      <c r="OSM23" s="125"/>
      <c r="OSN23" s="125"/>
      <c r="OSO23" s="125"/>
      <c r="OSP23" s="125"/>
      <c r="OSQ23" s="125"/>
      <c r="OSR23" s="125"/>
      <c r="OSS23" s="125"/>
      <c r="OST23" s="125"/>
      <c r="OSU23" s="125"/>
      <c r="OSV23" s="125"/>
      <c r="OSW23" s="125"/>
      <c r="OSX23" s="125"/>
      <c r="OSY23" s="125"/>
      <c r="OSZ23" s="125"/>
      <c r="OTA23" s="125"/>
      <c r="OTB23" s="125"/>
      <c r="OTC23" s="125"/>
      <c r="OTD23" s="125"/>
      <c r="OTE23" s="125"/>
      <c r="OTF23" s="125"/>
      <c r="OTG23" s="125"/>
      <c r="OTH23" s="125"/>
      <c r="OTI23" s="125"/>
      <c r="OTJ23" s="125"/>
      <c r="OTK23" s="125"/>
      <c r="OTL23" s="125"/>
      <c r="OTM23" s="125"/>
      <c r="OTN23" s="125"/>
      <c r="OTO23" s="125"/>
      <c r="OTP23" s="125"/>
      <c r="OTQ23" s="125"/>
      <c r="OTR23" s="125"/>
      <c r="OTS23" s="125"/>
      <c r="OTT23" s="125"/>
      <c r="OTU23" s="125"/>
      <c r="OTV23" s="125"/>
      <c r="OTW23" s="125"/>
      <c r="OTX23" s="125"/>
      <c r="OTY23" s="125"/>
      <c r="OTZ23" s="125"/>
      <c r="OUA23" s="125"/>
      <c r="OUB23" s="125"/>
      <c r="OUC23" s="125"/>
      <c r="OUD23" s="125"/>
      <c r="OUE23" s="125"/>
      <c r="OUF23" s="125"/>
      <c r="OUG23" s="125"/>
      <c r="OUH23" s="125"/>
      <c r="OUI23" s="125"/>
      <c r="OUJ23" s="125"/>
      <c r="OUK23" s="125"/>
      <c r="OUL23" s="125"/>
      <c r="OUM23" s="125"/>
      <c r="OUN23" s="125"/>
      <c r="OUO23" s="125"/>
      <c r="OUP23" s="125"/>
      <c r="OUQ23" s="125"/>
      <c r="OUR23" s="125"/>
      <c r="OUS23" s="125"/>
      <c r="OUT23" s="125"/>
      <c r="OUU23" s="125"/>
      <c r="OUV23" s="125"/>
      <c r="OUW23" s="125"/>
      <c r="OUX23" s="125"/>
      <c r="OUY23" s="125"/>
      <c r="OUZ23" s="125"/>
      <c r="OVA23" s="125"/>
      <c r="OVB23" s="125"/>
      <c r="OVC23" s="125"/>
      <c r="OVD23" s="125"/>
      <c r="OVE23" s="125"/>
      <c r="OVF23" s="125"/>
      <c r="OVG23" s="125"/>
      <c r="OVH23" s="125"/>
      <c r="OVI23" s="125"/>
      <c r="OVJ23" s="125"/>
      <c r="OVK23" s="125"/>
      <c r="OVL23" s="125"/>
      <c r="OVM23" s="125"/>
      <c r="OVN23" s="125"/>
      <c r="OVO23" s="125"/>
      <c r="OVP23" s="125"/>
      <c r="OVQ23" s="125"/>
      <c r="OVR23" s="125"/>
      <c r="OVS23" s="125"/>
      <c r="OVT23" s="125"/>
      <c r="OVU23" s="125"/>
      <c r="OVV23" s="125"/>
      <c r="OVW23" s="125"/>
      <c r="OVX23" s="125"/>
      <c r="OVY23" s="125"/>
      <c r="OVZ23" s="125"/>
      <c r="OWA23" s="125"/>
      <c r="OWB23" s="125"/>
      <c r="OWC23" s="125"/>
      <c r="OWD23" s="125"/>
      <c r="OWE23" s="125"/>
      <c r="OWF23" s="125"/>
      <c r="OWG23" s="125"/>
      <c r="OWH23" s="125"/>
      <c r="OWI23" s="125"/>
      <c r="OWJ23" s="125"/>
      <c r="OWK23" s="125"/>
      <c r="OWL23" s="125"/>
      <c r="OWM23" s="125"/>
      <c r="OWN23" s="125"/>
      <c r="OWO23" s="125"/>
      <c r="OWP23" s="125"/>
      <c r="OWQ23" s="125"/>
      <c r="OWR23" s="125"/>
      <c r="OWS23" s="125"/>
      <c r="OWT23" s="125"/>
      <c r="OWU23" s="125"/>
      <c r="OWV23" s="125"/>
      <c r="OWW23" s="125"/>
      <c r="OWX23" s="125"/>
      <c r="OWY23" s="125"/>
      <c r="OWZ23" s="125"/>
      <c r="OXA23" s="125"/>
      <c r="OXB23" s="125"/>
      <c r="OXC23" s="125"/>
      <c r="OXD23" s="125"/>
      <c r="OXE23" s="125"/>
      <c r="OXF23" s="125"/>
      <c r="OXG23" s="125"/>
      <c r="OXH23" s="125"/>
      <c r="OXI23" s="125"/>
      <c r="OXJ23" s="125"/>
      <c r="OXK23" s="125"/>
      <c r="OXL23" s="125"/>
      <c r="OXM23" s="125"/>
      <c r="OXN23" s="125"/>
      <c r="OXO23" s="125"/>
      <c r="OXP23" s="125"/>
      <c r="OXQ23" s="125"/>
      <c r="OXR23" s="125"/>
      <c r="OXS23" s="125"/>
      <c r="OXT23" s="125"/>
      <c r="OXU23" s="125"/>
      <c r="OXV23" s="125"/>
      <c r="OXW23" s="125"/>
      <c r="OXX23" s="125"/>
      <c r="OXY23" s="125"/>
      <c r="OXZ23" s="125"/>
      <c r="OYA23" s="125"/>
      <c r="OYB23" s="125"/>
      <c r="OYC23" s="125"/>
      <c r="OYD23" s="125"/>
      <c r="OYE23" s="125"/>
      <c r="OYF23" s="125"/>
      <c r="OYG23" s="125"/>
      <c r="OYH23" s="125"/>
      <c r="OYI23" s="125"/>
      <c r="OYJ23" s="125"/>
      <c r="OYK23" s="125"/>
      <c r="OYL23" s="125"/>
      <c r="OYM23" s="125"/>
      <c r="OYN23" s="125"/>
      <c r="OYO23" s="125"/>
      <c r="OYP23" s="125"/>
      <c r="OYQ23" s="125"/>
      <c r="OYR23" s="125"/>
      <c r="OYS23" s="125"/>
      <c r="OYT23" s="125"/>
      <c r="OYU23" s="125"/>
      <c r="OYV23" s="125"/>
      <c r="OYW23" s="125"/>
      <c r="OYX23" s="125"/>
      <c r="OYY23" s="125"/>
      <c r="OYZ23" s="125"/>
      <c r="OZA23" s="125"/>
      <c r="OZB23" s="125"/>
      <c r="OZC23" s="125"/>
      <c r="OZD23" s="125"/>
      <c r="OZE23" s="125"/>
      <c r="OZF23" s="125"/>
      <c r="OZG23" s="125"/>
      <c r="OZH23" s="125"/>
      <c r="OZI23" s="125"/>
      <c r="OZJ23" s="125"/>
      <c r="OZK23" s="125"/>
      <c r="OZL23" s="125"/>
      <c r="OZM23" s="125"/>
      <c r="OZN23" s="125"/>
      <c r="OZO23" s="125"/>
      <c r="OZP23" s="125"/>
      <c r="OZQ23" s="125"/>
      <c r="OZR23" s="125"/>
      <c r="OZS23" s="125"/>
      <c r="OZT23" s="125"/>
      <c r="OZU23" s="125"/>
      <c r="OZV23" s="125"/>
      <c r="OZW23" s="125"/>
      <c r="OZX23" s="125"/>
      <c r="OZY23" s="125"/>
      <c r="OZZ23" s="125"/>
      <c r="PAA23" s="125"/>
      <c r="PAB23" s="125"/>
      <c r="PAC23" s="125"/>
      <c r="PAD23" s="125"/>
      <c r="PAE23" s="125"/>
      <c r="PAF23" s="125"/>
      <c r="PAG23" s="125"/>
      <c r="PAH23" s="125"/>
      <c r="PAI23" s="125"/>
      <c r="PAJ23" s="125"/>
      <c r="PAK23" s="125"/>
      <c r="PAL23" s="125"/>
      <c r="PAM23" s="125"/>
      <c r="PAN23" s="125"/>
      <c r="PAO23" s="125"/>
      <c r="PAP23" s="125"/>
      <c r="PAQ23" s="125"/>
      <c r="PAR23" s="125"/>
      <c r="PAS23" s="125"/>
      <c r="PAT23" s="125"/>
      <c r="PAU23" s="125"/>
      <c r="PAV23" s="125"/>
      <c r="PAW23" s="125"/>
      <c r="PAX23" s="125"/>
      <c r="PAY23" s="125"/>
      <c r="PAZ23" s="125"/>
      <c r="PBA23" s="125"/>
      <c r="PBB23" s="125"/>
      <c r="PBC23" s="125"/>
      <c r="PBD23" s="125"/>
      <c r="PBE23" s="125"/>
      <c r="PBF23" s="125"/>
      <c r="PBG23" s="125"/>
      <c r="PBH23" s="125"/>
      <c r="PBI23" s="125"/>
      <c r="PBJ23" s="125"/>
      <c r="PBK23" s="125"/>
      <c r="PBL23" s="125"/>
      <c r="PBM23" s="125"/>
      <c r="PBN23" s="125"/>
      <c r="PBO23" s="125"/>
      <c r="PBP23" s="125"/>
      <c r="PBQ23" s="125"/>
      <c r="PBR23" s="125"/>
      <c r="PBS23" s="125"/>
      <c r="PBT23" s="125"/>
      <c r="PBU23" s="125"/>
      <c r="PBV23" s="125"/>
      <c r="PBW23" s="125"/>
      <c r="PBX23" s="125"/>
      <c r="PBY23" s="125"/>
      <c r="PBZ23" s="125"/>
      <c r="PCA23" s="125"/>
      <c r="PCB23" s="125"/>
      <c r="PCC23" s="125"/>
      <c r="PCD23" s="125"/>
      <c r="PCE23" s="125"/>
      <c r="PCF23" s="125"/>
      <c r="PCG23" s="125"/>
      <c r="PCH23" s="125"/>
      <c r="PCI23" s="125"/>
      <c r="PCJ23" s="125"/>
      <c r="PCK23" s="125"/>
      <c r="PCL23" s="125"/>
      <c r="PCM23" s="125"/>
      <c r="PCN23" s="125"/>
      <c r="PCO23" s="125"/>
      <c r="PCP23" s="125"/>
      <c r="PCQ23" s="125"/>
      <c r="PCR23" s="125"/>
      <c r="PCS23" s="125"/>
      <c r="PCT23" s="125"/>
      <c r="PCU23" s="125"/>
      <c r="PCV23" s="125"/>
      <c r="PCW23" s="125"/>
      <c r="PCX23" s="125"/>
      <c r="PCY23" s="125"/>
      <c r="PCZ23" s="125"/>
      <c r="PDA23" s="125"/>
      <c r="PDB23" s="125"/>
      <c r="PDC23" s="125"/>
      <c r="PDD23" s="125"/>
      <c r="PDE23" s="125"/>
      <c r="PDF23" s="125"/>
      <c r="PDG23" s="125"/>
      <c r="PDH23" s="125"/>
      <c r="PDI23" s="125"/>
      <c r="PDJ23" s="125"/>
      <c r="PDK23" s="125"/>
      <c r="PDL23" s="125"/>
      <c r="PDM23" s="125"/>
      <c r="PDN23" s="125"/>
      <c r="PDO23" s="125"/>
      <c r="PDP23" s="125"/>
      <c r="PDQ23" s="125"/>
      <c r="PDR23" s="125"/>
      <c r="PDS23" s="125"/>
      <c r="PDT23" s="125"/>
      <c r="PDU23" s="125"/>
      <c r="PDV23" s="125"/>
      <c r="PDW23" s="125"/>
      <c r="PDX23" s="125"/>
      <c r="PDY23" s="125"/>
      <c r="PDZ23" s="125"/>
      <c r="PEA23" s="125"/>
      <c r="PEB23" s="125"/>
      <c r="PEC23" s="125"/>
      <c r="PED23" s="125"/>
      <c r="PEE23" s="125"/>
      <c r="PEF23" s="125"/>
      <c r="PEG23" s="125"/>
      <c r="PEH23" s="125"/>
      <c r="PEI23" s="125"/>
      <c r="PEJ23" s="125"/>
      <c r="PEK23" s="125"/>
      <c r="PEL23" s="125"/>
      <c r="PEM23" s="125"/>
      <c r="PEN23" s="125"/>
      <c r="PEO23" s="125"/>
      <c r="PEP23" s="125"/>
      <c r="PEQ23" s="125"/>
      <c r="PER23" s="125"/>
      <c r="PES23" s="125"/>
      <c r="PET23" s="125"/>
      <c r="PEU23" s="125"/>
      <c r="PEV23" s="125"/>
      <c r="PEW23" s="125"/>
      <c r="PEX23" s="125"/>
      <c r="PEY23" s="125"/>
      <c r="PEZ23" s="125"/>
      <c r="PFA23" s="125"/>
      <c r="PFB23" s="125"/>
      <c r="PFC23" s="125"/>
      <c r="PFD23" s="125"/>
      <c r="PFE23" s="125"/>
      <c r="PFF23" s="125"/>
      <c r="PFG23" s="125"/>
      <c r="PFH23" s="125"/>
      <c r="PFI23" s="125"/>
      <c r="PFJ23" s="125"/>
      <c r="PFK23" s="125"/>
      <c r="PFL23" s="125"/>
      <c r="PFM23" s="125"/>
      <c r="PFN23" s="125"/>
      <c r="PFO23" s="125"/>
      <c r="PFP23" s="125"/>
      <c r="PFQ23" s="125"/>
      <c r="PFR23" s="125"/>
      <c r="PFS23" s="125"/>
      <c r="PFT23" s="125"/>
      <c r="PFU23" s="125"/>
      <c r="PFV23" s="125"/>
      <c r="PFW23" s="125"/>
      <c r="PFX23" s="125"/>
      <c r="PFY23" s="125"/>
      <c r="PFZ23" s="125"/>
      <c r="PGA23" s="125"/>
      <c r="PGB23" s="125"/>
      <c r="PGC23" s="125"/>
      <c r="PGD23" s="125"/>
      <c r="PGE23" s="125"/>
      <c r="PGF23" s="125"/>
      <c r="PGG23" s="125"/>
      <c r="PGH23" s="125"/>
      <c r="PGI23" s="125"/>
      <c r="PGJ23" s="125"/>
      <c r="PGK23" s="125"/>
      <c r="PGL23" s="125"/>
      <c r="PGM23" s="125"/>
      <c r="PGN23" s="125"/>
      <c r="PGO23" s="125"/>
      <c r="PGP23" s="125"/>
      <c r="PGQ23" s="125"/>
      <c r="PGR23" s="125"/>
      <c r="PGS23" s="125"/>
      <c r="PGT23" s="125"/>
      <c r="PGU23" s="125"/>
      <c r="PGV23" s="125"/>
      <c r="PGW23" s="125"/>
      <c r="PGX23" s="125"/>
      <c r="PGY23" s="125"/>
      <c r="PGZ23" s="125"/>
      <c r="PHA23" s="125"/>
      <c r="PHB23" s="125"/>
      <c r="PHC23" s="125"/>
      <c r="PHD23" s="125"/>
      <c r="PHE23" s="125"/>
      <c r="PHF23" s="125"/>
      <c r="PHG23" s="125"/>
      <c r="PHH23" s="125"/>
      <c r="PHI23" s="125"/>
      <c r="PHJ23" s="125"/>
      <c r="PHK23" s="125"/>
      <c r="PHL23" s="125"/>
      <c r="PHM23" s="125"/>
      <c r="PHN23" s="125"/>
      <c r="PHO23" s="125"/>
      <c r="PHP23" s="125"/>
      <c r="PHQ23" s="125"/>
      <c r="PHR23" s="125"/>
      <c r="PHS23" s="125"/>
      <c r="PHT23" s="125"/>
      <c r="PHU23" s="125"/>
      <c r="PHV23" s="125"/>
      <c r="PHW23" s="125"/>
      <c r="PHX23" s="125"/>
      <c r="PHY23" s="125"/>
      <c r="PHZ23" s="125"/>
      <c r="PIA23" s="125"/>
      <c r="PIB23" s="125"/>
      <c r="PIC23" s="125"/>
      <c r="PID23" s="125"/>
      <c r="PIE23" s="125"/>
      <c r="PIF23" s="125"/>
      <c r="PIG23" s="125"/>
      <c r="PIH23" s="125"/>
      <c r="PII23" s="125"/>
      <c r="PIJ23" s="125"/>
      <c r="PIK23" s="125"/>
      <c r="PIL23" s="125"/>
      <c r="PIM23" s="125"/>
      <c r="PIN23" s="125"/>
      <c r="PIO23" s="125"/>
      <c r="PIP23" s="125"/>
      <c r="PIQ23" s="125"/>
      <c r="PIR23" s="125"/>
      <c r="PIS23" s="125"/>
      <c r="PIT23" s="125"/>
      <c r="PIU23" s="125"/>
      <c r="PIV23" s="125"/>
      <c r="PIW23" s="125"/>
      <c r="PIX23" s="125"/>
      <c r="PIY23" s="125"/>
      <c r="PIZ23" s="125"/>
      <c r="PJA23" s="125"/>
      <c r="PJB23" s="125"/>
      <c r="PJC23" s="125"/>
      <c r="PJD23" s="125"/>
      <c r="PJE23" s="125"/>
      <c r="PJF23" s="125"/>
      <c r="PJG23" s="125"/>
      <c r="PJH23" s="125"/>
      <c r="PJI23" s="125"/>
      <c r="PJJ23" s="125"/>
      <c r="PJK23" s="125"/>
      <c r="PJL23" s="125"/>
      <c r="PJM23" s="125"/>
      <c r="PJN23" s="125"/>
      <c r="PJO23" s="125"/>
      <c r="PJP23" s="125"/>
      <c r="PJQ23" s="125"/>
      <c r="PJR23" s="125"/>
      <c r="PJS23" s="125"/>
      <c r="PJT23" s="125"/>
      <c r="PJU23" s="125"/>
      <c r="PJV23" s="125"/>
      <c r="PJW23" s="125"/>
      <c r="PJX23" s="125"/>
      <c r="PJY23" s="125"/>
      <c r="PJZ23" s="125"/>
      <c r="PKA23" s="125"/>
      <c r="PKB23" s="125"/>
      <c r="PKC23" s="125"/>
      <c r="PKD23" s="125"/>
      <c r="PKE23" s="125"/>
      <c r="PKF23" s="125"/>
      <c r="PKG23" s="125"/>
      <c r="PKH23" s="125"/>
      <c r="PKI23" s="125"/>
      <c r="PKJ23" s="125"/>
      <c r="PKK23" s="125"/>
      <c r="PKL23" s="125"/>
      <c r="PKM23" s="125"/>
      <c r="PKN23" s="125"/>
      <c r="PKO23" s="125"/>
      <c r="PKP23" s="125"/>
      <c r="PKQ23" s="125"/>
      <c r="PKR23" s="125"/>
      <c r="PKS23" s="125"/>
      <c r="PKT23" s="125"/>
      <c r="PKU23" s="125"/>
      <c r="PKV23" s="125"/>
      <c r="PKW23" s="125"/>
      <c r="PKX23" s="125"/>
      <c r="PKY23" s="125"/>
      <c r="PKZ23" s="125"/>
      <c r="PLA23" s="125"/>
      <c r="PLB23" s="125"/>
      <c r="PLC23" s="125"/>
      <c r="PLD23" s="125"/>
      <c r="PLE23" s="125"/>
      <c r="PLF23" s="125"/>
      <c r="PLG23" s="125"/>
      <c r="PLH23" s="125"/>
      <c r="PLI23" s="125"/>
      <c r="PLJ23" s="125"/>
      <c r="PLK23" s="125"/>
      <c r="PLL23" s="125"/>
      <c r="PLM23" s="125"/>
      <c r="PLN23" s="125"/>
      <c r="PLO23" s="125"/>
      <c r="PLP23" s="125"/>
      <c r="PLQ23" s="125"/>
      <c r="PLR23" s="125"/>
      <c r="PLS23" s="125"/>
      <c r="PLT23" s="125"/>
      <c r="PLU23" s="125"/>
      <c r="PLV23" s="125"/>
      <c r="PLW23" s="125"/>
      <c r="PLX23" s="125"/>
      <c r="PLY23" s="125"/>
      <c r="PLZ23" s="125"/>
      <c r="PMA23" s="125"/>
      <c r="PMB23" s="125"/>
      <c r="PMC23" s="125"/>
      <c r="PMD23" s="125"/>
      <c r="PME23" s="125"/>
      <c r="PMF23" s="125"/>
      <c r="PMG23" s="125"/>
      <c r="PMH23" s="125"/>
      <c r="PMI23" s="125"/>
      <c r="PMJ23" s="125"/>
      <c r="PMK23" s="125"/>
      <c r="PML23" s="125"/>
      <c r="PMM23" s="125"/>
      <c r="PMN23" s="125"/>
      <c r="PMO23" s="125"/>
      <c r="PMP23" s="125"/>
      <c r="PMQ23" s="125"/>
      <c r="PMR23" s="125"/>
      <c r="PMS23" s="125"/>
      <c r="PMT23" s="125"/>
      <c r="PMU23" s="125"/>
      <c r="PMV23" s="125"/>
      <c r="PMW23" s="125"/>
      <c r="PMX23" s="125"/>
      <c r="PMY23" s="125"/>
      <c r="PMZ23" s="125"/>
      <c r="PNA23" s="125"/>
      <c r="PNB23" s="125"/>
      <c r="PNC23" s="125"/>
      <c r="PND23" s="125"/>
      <c r="PNE23" s="125"/>
      <c r="PNF23" s="125"/>
      <c r="PNG23" s="125"/>
      <c r="PNH23" s="125"/>
      <c r="PNI23" s="125"/>
      <c r="PNJ23" s="125"/>
      <c r="PNK23" s="125"/>
      <c r="PNL23" s="125"/>
      <c r="PNM23" s="125"/>
      <c r="PNN23" s="125"/>
      <c r="PNO23" s="125"/>
      <c r="PNP23" s="125"/>
      <c r="PNQ23" s="125"/>
      <c r="PNR23" s="125"/>
      <c r="PNS23" s="125"/>
      <c r="PNT23" s="125"/>
      <c r="PNU23" s="125"/>
      <c r="PNV23" s="125"/>
      <c r="PNW23" s="125"/>
      <c r="PNX23" s="125"/>
      <c r="PNY23" s="125"/>
      <c r="PNZ23" s="125"/>
      <c r="POA23" s="125"/>
      <c r="POB23" s="125"/>
      <c r="POC23" s="125"/>
      <c r="POD23" s="125"/>
      <c r="POE23" s="125"/>
      <c r="POF23" s="125"/>
      <c r="POG23" s="125"/>
      <c r="POH23" s="125"/>
      <c r="POI23" s="125"/>
      <c r="POJ23" s="125"/>
      <c r="POK23" s="125"/>
      <c r="POL23" s="125"/>
      <c r="POM23" s="125"/>
      <c r="PON23" s="125"/>
      <c r="POO23" s="125"/>
      <c r="POP23" s="125"/>
      <c r="POQ23" s="125"/>
      <c r="POR23" s="125"/>
      <c r="POS23" s="125"/>
      <c r="POT23" s="125"/>
      <c r="POU23" s="125"/>
      <c r="POV23" s="125"/>
      <c r="POW23" s="125"/>
      <c r="POX23" s="125"/>
      <c r="POY23" s="125"/>
      <c r="POZ23" s="125"/>
      <c r="PPA23" s="125"/>
      <c r="PPB23" s="125"/>
      <c r="PPC23" s="125"/>
      <c r="PPD23" s="125"/>
      <c r="PPE23" s="125"/>
      <c r="PPF23" s="125"/>
      <c r="PPG23" s="125"/>
      <c r="PPH23" s="125"/>
      <c r="PPI23" s="125"/>
      <c r="PPJ23" s="125"/>
      <c r="PPK23" s="125"/>
      <c r="PPL23" s="125"/>
      <c r="PPM23" s="125"/>
      <c r="PPN23" s="125"/>
      <c r="PPO23" s="125"/>
      <c r="PPP23" s="125"/>
      <c r="PPQ23" s="125"/>
      <c r="PPR23" s="125"/>
      <c r="PPS23" s="125"/>
      <c r="PPT23" s="125"/>
      <c r="PPU23" s="125"/>
      <c r="PPV23" s="125"/>
      <c r="PPW23" s="125"/>
      <c r="PPX23" s="125"/>
      <c r="PPY23" s="125"/>
      <c r="PPZ23" s="125"/>
      <c r="PQA23" s="125"/>
      <c r="PQB23" s="125"/>
      <c r="PQC23" s="125"/>
      <c r="PQD23" s="125"/>
      <c r="PQE23" s="125"/>
      <c r="PQF23" s="125"/>
      <c r="PQG23" s="125"/>
      <c r="PQH23" s="125"/>
      <c r="PQI23" s="125"/>
      <c r="PQJ23" s="125"/>
      <c r="PQK23" s="125"/>
      <c r="PQL23" s="125"/>
      <c r="PQM23" s="125"/>
      <c r="PQN23" s="125"/>
      <c r="PQO23" s="125"/>
      <c r="PQP23" s="125"/>
      <c r="PQQ23" s="125"/>
      <c r="PQR23" s="125"/>
      <c r="PQS23" s="125"/>
      <c r="PQT23" s="125"/>
      <c r="PQU23" s="125"/>
      <c r="PQV23" s="125"/>
      <c r="PQW23" s="125"/>
      <c r="PQX23" s="125"/>
      <c r="PQY23" s="125"/>
      <c r="PQZ23" s="125"/>
      <c r="PRA23" s="125"/>
      <c r="PRB23" s="125"/>
      <c r="PRC23" s="125"/>
      <c r="PRD23" s="125"/>
      <c r="PRE23" s="125"/>
      <c r="PRF23" s="125"/>
      <c r="PRG23" s="125"/>
      <c r="PRH23" s="125"/>
      <c r="PRI23" s="125"/>
      <c r="PRJ23" s="125"/>
      <c r="PRK23" s="125"/>
      <c r="PRL23" s="125"/>
      <c r="PRM23" s="125"/>
      <c r="PRN23" s="125"/>
      <c r="PRO23" s="125"/>
      <c r="PRP23" s="125"/>
      <c r="PRQ23" s="125"/>
      <c r="PRR23" s="125"/>
      <c r="PRS23" s="125"/>
      <c r="PRT23" s="125"/>
      <c r="PRU23" s="125"/>
      <c r="PRV23" s="125"/>
      <c r="PRW23" s="125"/>
      <c r="PRX23" s="125"/>
      <c r="PRY23" s="125"/>
      <c r="PRZ23" s="125"/>
      <c r="PSA23" s="125"/>
      <c r="PSB23" s="125"/>
      <c r="PSC23" s="125"/>
      <c r="PSD23" s="125"/>
      <c r="PSE23" s="125"/>
      <c r="PSF23" s="125"/>
      <c r="PSG23" s="125"/>
      <c r="PSH23" s="125"/>
      <c r="PSI23" s="125"/>
      <c r="PSJ23" s="125"/>
      <c r="PSK23" s="125"/>
      <c r="PSL23" s="125"/>
      <c r="PSM23" s="125"/>
      <c r="PSN23" s="125"/>
      <c r="PSO23" s="125"/>
      <c r="PSP23" s="125"/>
      <c r="PSQ23" s="125"/>
      <c r="PSR23" s="125"/>
      <c r="PSS23" s="125"/>
      <c r="PST23" s="125"/>
      <c r="PSU23" s="125"/>
      <c r="PSV23" s="125"/>
      <c r="PSW23" s="125"/>
      <c r="PSX23" s="125"/>
      <c r="PSY23" s="125"/>
      <c r="PSZ23" s="125"/>
      <c r="PTA23" s="125"/>
      <c r="PTB23" s="125"/>
      <c r="PTC23" s="125"/>
      <c r="PTD23" s="125"/>
      <c r="PTE23" s="125"/>
      <c r="PTF23" s="125"/>
      <c r="PTG23" s="125"/>
      <c r="PTH23" s="125"/>
      <c r="PTI23" s="125"/>
      <c r="PTJ23" s="125"/>
      <c r="PTK23" s="125"/>
      <c r="PTL23" s="125"/>
      <c r="PTM23" s="125"/>
      <c r="PTN23" s="125"/>
      <c r="PTO23" s="125"/>
      <c r="PTP23" s="125"/>
      <c r="PTQ23" s="125"/>
      <c r="PTR23" s="125"/>
      <c r="PTS23" s="125"/>
      <c r="PTT23" s="125"/>
      <c r="PTU23" s="125"/>
      <c r="PTV23" s="125"/>
      <c r="PTW23" s="125"/>
      <c r="PTX23" s="125"/>
      <c r="PTY23" s="125"/>
      <c r="PTZ23" s="125"/>
      <c r="PUA23" s="125"/>
      <c r="PUB23" s="125"/>
      <c r="PUC23" s="125"/>
      <c r="PUD23" s="125"/>
      <c r="PUE23" s="125"/>
      <c r="PUF23" s="125"/>
      <c r="PUG23" s="125"/>
      <c r="PUH23" s="125"/>
      <c r="PUI23" s="125"/>
      <c r="PUJ23" s="125"/>
      <c r="PUK23" s="125"/>
      <c r="PUL23" s="125"/>
      <c r="PUM23" s="125"/>
      <c r="PUN23" s="125"/>
      <c r="PUO23" s="125"/>
      <c r="PUP23" s="125"/>
      <c r="PUQ23" s="125"/>
      <c r="PUR23" s="125"/>
      <c r="PUS23" s="125"/>
      <c r="PUT23" s="125"/>
      <c r="PUU23" s="125"/>
      <c r="PUV23" s="125"/>
      <c r="PUW23" s="125"/>
      <c r="PUX23" s="125"/>
      <c r="PUY23" s="125"/>
      <c r="PUZ23" s="125"/>
      <c r="PVA23" s="125"/>
      <c r="PVB23" s="125"/>
      <c r="PVC23" s="125"/>
      <c r="PVD23" s="125"/>
      <c r="PVE23" s="125"/>
      <c r="PVF23" s="125"/>
      <c r="PVG23" s="125"/>
      <c r="PVH23" s="125"/>
      <c r="PVI23" s="125"/>
      <c r="PVJ23" s="125"/>
      <c r="PVK23" s="125"/>
      <c r="PVL23" s="125"/>
      <c r="PVM23" s="125"/>
      <c r="PVN23" s="125"/>
      <c r="PVO23" s="125"/>
      <c r="PVP23" s="125"/>
      <c r="PVQ23" s="125"/>
      <c r="PVR23" s="125"/>
      <c r="PVS23" s="125"/>
      <c r="PVT23" s="125"/>
      <c r="PVU23" s="125"/>
      <c r="PVV23" s="125"/>
      <c r="PVW23" s="125"/>
      <c r="PVX23" s="125"/>
      <c r="PVY23" s="125"/>
      <c r="PVZ23" s="125"/>
      <c r="PWA23" s="125"/>
      <c r="PWB23" s="125"/>
      <c r="PWC23" s="125"/>
      <c r="PWD23" s="125"/>
      <c r="PWE23" s="125"/>
      <c r="PWF23" s="125"/>
      <c r="PWG23" s="125"/>
      <c r="PWH23" s="125"/>
      <c r="PWI23" s="125"/>
      <c r="PWJ23" s="125"/>
      <c r="PWK23" s="125"/>
      <c r="PWL23" s="125"/>
      <c r="PWM23" s="125"/>
      <c r="PWN23" s="125"/>
      <c r="PWO23" s="125"/>
      <c r="PWP23" s="125"/>
      <c r="PWQ23" s="125"/>
      <c r="PWR23" s="125"/>
      <c r="PWS23" s="125"/>
      <c r="PWT23" s="125"/>
      <c r="PWU23" s="125"/>
      <c r="PWV23" s="125"/>
      <c r="PWW23" s="125"/>
      <c r="PWX23" s="125"/>
      <c r="PWY23" s="125"/>
      <c r="PWZ23" s="125"/>
      <c r="PXA23" s="125"/>
      <c r="PXB23" s="125"/>
      <c r="PXC23" s="125"/>
      <c r="PXD23" s="125"/>
      <c r="PXE23" s="125"/>
      <c r="PXF23" s="125"/>
      <c r="PXG23" s="125"/>
      <c r="PXH23" s="125"/>
      <c r="PXI23" s="125"/>
      <c r="PXJ23" s="125"/>
      <c r="PXK23" s="125"/>
      <c r="PXL23" s="125"/>
      <c r="PXM23" s="125"/>
      <c r="PXN23" s="125"/>
      <c r="PXO23" s="125"/>
      <c r="PXP23" s="125"/>
      <c r="PXQ23" s="125"/>
      <c r="PXR23" s="125"/>
      <c r="PXS23" s="125"/>
      <c r="PXT23" s="125"/>
      <c r="PXU23" s="125"/>
      <c r="PXV23" s="125"/>
      <c r="PXW23" s="125"/>
      <c r="PXX23" s="125"/>
      <c r="PXY23" s="125"/>
      <c r="PXZ23" s="125"/>
      <c r="PYA23" s="125"/>
      <c r="PYB23" s="125"/>
      <c r="PYC23" s="125"/>
      <c r="PYD23" s="125"/>
      <c r="PYE23" s="125"/>
      <c r="PYF23" s="125"/>
      <c r="PYG23" s="125"/>
      <c r="PYH23" s="125"/>
      <c r="PYI23" s="125"/>
      <c r="PYJ23" s="125"/>
      <c r="PYK23" s="125"/>
      <c r="PYL23" s="125"/>
      <c r="PYM23" s="125"/>
      <c r="PYN23" s="125"/>
      <c r="PYO23" s="125"/>
      <c r="PYP23" s="125"/>
      <c r="PYQ23" s="125"/>
      <c r="PYR23" s="125"/>
      <c r="PYS23" s="125"/>
      <c r="PYT23" s="125"/>
      <c r="PYU23" s="125"/>
      <c r="PYV23" s="125"/>
      <c r="PYW23" s="125"/>
      <c r="PYX23" s="125"/>
      <c r="PYY23" s="125"/>
      <c r="PYZ23" s="125"/>
      <c r="PZA23" s="125"/>
      <c r="PZB23" s="125"/>
      <c r="PZC23" s="125"/>
      <c r="PZD23" s="125"/>
      <c r="PZE23" s="125"/>
      <c r="PZF23" s="125"/>
      <c r="PZG23" s="125"/>
      <c r="PZH23" s="125"/>
      <c r="PZI23" s="125"/>
      <c r="PZJ23" s="125"/>
      <c r="PZK23" s="125"/>
      <c r="PZL23" s="125"/>
      <c r="PZM23" s="125"/>
      <c r="PZN23" s="125"/>
      <c r="PZO23" s="125"/>
      <c r="PZP23" s="125"/>
      <c r="PZQ23" s="125"/>
      <c r="PZR23" s="125"/>
      <c r="PZS23" s="125"/>
      <c r="PZT23" s="125"/>
      <c r="PZU23" s="125"/>
      <c r="PZV23" s="125"/>
      <c r="PZW23" s="125"/>
      <c r="PZX23" s="125"/>
      <c r="PZY23" s="125"/>
      <c r="PZZ23" s="125"/>
      <c r="QAA23" s="125"/>
      <c r="QAB23" s="125"/>
      <c r="QAC23" s="125"/>
      <c r="QAD23" s="125"/>
      <c r="QAE23" s="125"/>
      <c r="QAF23" s="125"/>
      <c r="QAG23" s="125"/>
      <c r="QAH23" s="125"/>
      <c r="QAI23" s="125"/>
      <c r="QAJ23" s="125"/>
      <c r="QAK23" s="125"/>
      <c r="QAL23" s="125"/>
      <c r="QAM23" s="125"/>
      <c r="QAN23" s="125"/>
      <c r="QAO23" s="125"/>
      <c r="QAP23" s="125"/>
      <c r="QAQ23" s="125"/>
      <c r="QAR23" s="125"/>
      <c r="QAS23" s="125"/>
      <c r="QAT23" s="125"/>
      <c r="QAU23" s="125"/>
      <c r="QAV23" s="125"/>
      <c r="QAW23" s="125"/>
      <c r="QAX23" s="125"/>
      <c r="QAY23" s="125"/>
      <c r="QAZ23" s="125"/>
      <c r="QBA23" s="125"/>
      <c r="QBB23" s="125"/>
      <c r="QBC23" s="125"/>
      <c r="QBD23" s="125"/>
      <c r="QBE23" s="125"/>
      <c r="QBF23" s="125"/>
      <c r="QBG23" s="125"/>
      <c r="QBH23" s="125"/>
      <c r="QBI23" s="125"/>
      <c r="QBJ23" s="125"/>
      <c r="QBK23" s="125"/>
      <c r="QBL23" s="125"/>
      <c r="QBM23" s="125"/>
      <c r="QBN23" s="125"/>
      <c r="QBO23" s="125"/>
      <c r="QBP23" s="125"/>
      <c r="QBQ23" s="125"/>
      <c r="QBR23" s="125"/>
      <c r="QBS23" s="125"/>
      <c r="QBT23" s="125"/>
      <c r="QBU23" s="125"/>
      <c r="QBV23" s="125"/>
      <c r="QBW23" s="125"/>
      <c r="QBX23" s="125"/>
      <c r="QBY23" s="125"/>
      <c r="QBZ23" s="125"/>
      <c r="QCA23" s="125"/>
      <c r="QCB23" s="125"/>
      <c r="QCC23" s="125"/>
      <c r="QCD23" s="125"/>
      <c r="QCE23" s="125"/>
      <c r="QCF23" s="125"/>
      <c r="QCG23" s="125"/>
      <c r="QCH23" s="125"/>
      <c r="QCI23" s="125"/>
      <c r="QCJ23" s="125"/>
      <c r="QCK23" s="125"/>
      <c r="QCL23" s="125"/>
      <c r="QCM23" s="125"/>
      <c r="QCN23" s="125"/>
      <c r="QCO23" s="125"/>
      <c r="QCP23" s="125"/>
      <c r="QCQ23" s="125"/>
      <c r="QCR23" s="125"/>
      <c r="QCS23" s="125"/>
      <c r="QCT23" s="125"/>
      <c r="QCU23" s="125"/>
      <c r="QCV23" s="125"/>
      <c r="QCW23" s="125"/>
      <c r="QCX23" s="125"/>
      <c r="QCY23" s="125"/>
      <c r="QCZ23" s="125"/>
      <c r="QDA23" s="125"/>
      <c r="QDB23" s="125"/>
      <c r="QDC23" s="125"/>
      <c r="QDD23" s="125"/>
      <c r="QDE23" s="125"/>
      <c r="QDF23" s="125"/>
      <c r="QDG23" s="125"/>
      <c r="QDH23" s="125"/>
      <c r="QDI23" s="125"/>
      <c r="QDJ23" s="125"/>
      <c r="QDK23" s="125"/>
      <c r="QDL23" s="125"/>
      <c r="QDM23" s="125"/>
      <c r="QDN23" s="125"/>
      <c r="QDO23" s="125"/>
      <c r="QDP23" s="125"/>
      <c r="QDQ23" s="125"/>
      <c r="QDR23" s="125"/>
      <c r="QDS23" s="125"/>
      <c r="QDT23" s="125"/>
      <c r="QDU23" s="125"/>
      <c r="QDV23" s="125"/>
      <c r="QDW23" s="125"/>
      <c r="QDX23" s="125"/>
      <c r="QDY23" s="125"/>
      <c r="QDZ23" s="125"/>
      <c r="QEA23" s="125"/>
      <c r="QEB23" s="125"/>
      <c r="QEC23" s="125"/>
      <c r="QED23" s="125"/>
      <c r="QEE23" s="125"/>
      <c r="QEF23" s="125"/>
      <c r="QEG23" s="125"/>
      <c r="QEH23" s="125"/>
      <c r="QEI23" s="125"/>
      <c r="QEJ23" s="125"/>
      <c r="QEK23" s="125"/>
      <c r="QEL23" s="125"/>
      <c r="QEM23" s="125"/>
      <c r="QEN23" s="125"/>
      <c r="QEO23" s="125"/>
      <c r="QEP23" s="125"/>
      <c r="QEQ23" s="125"/>
      <c r="QER23" s="125"/>
      <c r="QES23" s="125"/>
      <c r="QET23" s="125"/>
      <c r="QEU23" s="125"/>
      <c r="QEV23" s="125"/>
      <c r="QEW23" s="125"/>
      <c r="QEX23" s="125"/>
      <c r="QEY23" s="125"/>
      <c r="QEZ23" s="125"/>
      <c r="QFA23" s="125"/>
      <c r="QFB23" s="125"/>
      <c r="QFC23" s="125"/>
      <c r="QFD23" s="125"/>
      <c r="QFE23" s="125"/>
      <c r="QFF23" s="125"/>
      <c r="QFG23" s="125"/>
      <c r="QFH23" s="125"/>
      <c r="QFI23" s="125"/>
      <c r="QFJ23" s="125"/>
      <c r="QFK23" s="125"/>
      <c r="QFL23" s="125"/>
      <c r="QFM23" s="125"/>
      <c r="QFN23" s="125"/>
      <c r="QFO23" s="125"/>
      <c r="QFP23" s="125"/>
      <c r="QFQ23" s="125"/>
      <c r="QFR23" s="125"/>
      <c r="QFS23" s="125"/>
      <c r="QFT23" s="125"/>
      <c r="QFU23" s="125"/>
      <c r="QFV23" s="125"/>
      <c r="QFW23" s="125"/>
      <c r="QFX23" s="125"/>
      <c r="QFY23" s="125"/>
      <c r="QFZ23" s="125"/>
      <c r="QGA23" s="125"/>
      <c r="QGB23" s="125"/>
      <c r="QGC23" s="125"/>
      <c r="QGD23" s="125"/>
      <c r="QGE23" s="125"/>
      <c r="QGF23" s="125"/>
      <c r="QGG23" s="125"/>
      <c r="QGH23" s="125"/>
      <c r="QGI23" s="125"/>
      <c r="QGJ23" s="125"/>
      <c r="QGK23" s="125"/>
      <c r="QGL23" s="125"/>
      <c r="QGM23" s="125"/>
      <c r="QGN23" s="125"/>
      <c r="QGO23" s="125"/>
      <c r="QGP23" s="125"/>
      <c r="QGQ23" s="125"/>
      <c r="QGR23" s="125"/>
      <c r="QGS23" s="125"/>
      <c r="QGT23" s="125"/>
      <c r="QGU23" s="125"/>
      <c r="QGV23" s="125"/>
      <c r="QGW23" s="125"/>
      <c r="QGX23" s="125"/>
      <c r="QGY23" s="125"/>
      <c r="QGZ23" s="125"/>
      <c r="QHA23" s="125"/>
      <c r="QHB23" s="125"/>
      <c r="QHC23" s="125"/>
      <c r="QHD23" s="125"/>
      <c r="QHE23" s="125"/>
      <c r="QHF23" s="125"/>
      <c r="QHG23" s="125"/>
      <c r="QHH23" s="125"/>
      <c r="QHI23" s="125"/>
      <c r="QHJ23" s="125"/>
      <c r="QHK23" s="125"/>
      <c r="QHL23" s="125"/>
      <c r="QHM23" s="125"/>
      <c r="QHN23" s="125"/>
      <c r="QHO23" s="125"/>
      <c r="QHP23" s="125"/>
      <c r="QHQ23" s="125"/>
      <c r="QHR23" s="125"/>
      <c r="QHS23" s="125"/>
      <c r="QHT23" s="125"/>
      <c r="QHU23" s="125"/>
      <c r="QHV23" s="125"/>
      <c r="QHW23" s="125"/>
      <c r="QHX23" s="125"/>
      <c r="QHY23" s="125"/>
      <c r="QHZ23" s="125"/>
      <c r="QIA23" s="125"/>
      <c r="QIB23" s="125"/>
      <c r="QIC23" s="125"/>
      <c r="QID23" s="125"/>
      <c r="QIE23" s="125"/>
      <c r="QIF23" s="125"/>
      <c r="QIG23" s="125"/>
      <c r="QIH23" s="125"/>
      <c r="QII23" s="125"/>
      <c r="QIJ23" s="125"/>
      <c r="QIK23" s="125"/>
      <c r="QIL23" s="125"/>
      <c r="QIM23" s="125"/>
      <c r="QIN23" s="125"/>
      <c r="QIO23" s="125"/>
      <c r="QIP23" s="125"/>
      <c r="QIQ23" s="125"/>
      <c r="QIR23" s="125"/>
      <c r="QIS23" s="125"/>
      <c r="QIT23" s="125"/>
      <c r="QIU23" s="125"/>
      <c r="QIV23" s="125"/>
      <c r="QIW23" s="125"/>
      <c r="QIX23" s="125"/>
      <c r="QIY23" s="125"/>
      <c r="QIZ23" s="125"/>
      <c r="QJA23" s="125"/>
      <c r="QJB23" s="125"/>
      <c r="QJC23" s="125"/>
      <c r="QJD23" s="125"/>
      <c r="QJE23" s="125"/>
      <c r="QJF23" s="125"/>
      <c r="QJG23" s="125"/>
      <c r="QJH23" s="125"/>
      <c r="QJI23" s="125"/>
      <c r="QJJ23" s="125"/>
      <c r="QJK23" s="125"/>
      <c r="QJL23" s="125"/>
      <c r="QJM23" s="125"/>
      <c r="QJN23" s="125"/>
      <c r="QJO23" s="125"/>
      <c r="QJP23" s="125"/>
      <c r="QJQ23" s="125"/>
      <c r="QJR23" s="125"/>
      <c r="QJS23" s="125"/>
      <c r="QJT23" s="125"/>
      <c r="QJU23" s="125"/>
      <c r="QJV23" s="125"/>
      <c r="QJW23" s="125"/>
      <c r="QJX23" s="125"/>
      <c r="QJY23" s="125"/>
      <c r="QJZ23" s="125"/>
      <c r="QKA23" s="125"/>
      <c r="QKB23" s="125"/>
      <c r="QKC23" s="125"/>
      <c r="QKD23" s="125"/>
      <c r="QKE23" s="125"/>
      <c r="QKF23" s="125"/>
      <c r="QKG23" s="125"/>
      <c r="QKH23" s="125"/>
      <c r="QKI23" s="125"/>
      <c r="QKJ23" s="125"/>
      <c r="QKK23" s="125"/>
      <c r="QKL23" s="125"/>
      <c r="QKM23" s="125"/>
      <c r="QKN23" s="125"/>
      <c r="QKO23" s="125"/>
      <c r="QKP23" s="125"/>
      <c r="QKQ23" s="125"/>
      <c r="QKR23" s="125"/>
      <c r="QKS23" s="125"/>
      <c r="QKT23" s="125"/>
      <c r="QKU23" s="125"/>
      <c r="QKV23" s="125"/>
      <c r="QKW23" s="125"/>
      <c r="QKX23" s="125"/>
      <c r="QKY23" s="125"/>
      <c r="QKZ23" s="125"/>
      <c r="QLA23" s="125"/>
      <c r="QLB23" s="125"/>
      <c r="QLC23" s="125"/>
      <c r="QLD23" s="125"/>
      <c r="QLE23" s="125"/>
      <c r="QLF23" s="125"/>
      <c r="QLG23" s="125"/>
      <c r="QLH23" s="125"/>
      <c r="QLI23" s="125"/>
      <c r="QLJ23" s="125"/>
      <c r="QLK23" s="125"/>
      <c r="QLL23" s="125"/>
      <c r="QLM23" s="125"/>
      <c r="QLN23" s="125"/>
      <c r="QLO23" s="125"/>
      <c r="QLP23" s="125"/>
      <c r="QLQ23" s="125"/>
      <c r="QLR23" s="125"/>
      <c r="QLS23" s="125"/>
      <c r="QLT23" s="125"/>
      <c r="QLU23" s="125"/>
      <c r="QLV23" s="125"/>
      <c r="QLW23" s="125"/>
      <c r="QLX23" s="125"/>
      <c r="QLY23" s="125"/>
      <c r="QLZ23" s="125"/>
      <c r="QMA23" s="125"/>
      <c r="QMB23" s="125"/>
      <c r="QMC23" s="125"/>
      <c r="QMD23" s="125"/>
      <c r="QME23" s="125"/>
      <c r="QMF23" s="125"/>
      <c r="QMG23" s="125"/>
      <c r="QMH23" s="125"/>
      <c r="QMI23" s="125"/>
      <c r="QMJ23" s="125"/>
      <c r="QMK23" s="125"/>
      <c r="QML23" s="125"/>
      <c r="QMM23" s="125"/>
      <c r="QMN23" s="125"/>
      <c r="QMO23" s="125"/>
      <c r="QMP23" s="125"/>
      <c r="QMQ23" s="125"/>
      <c r="QMR23" s="125"/>
      <c r="QMS23" s="125"/>
      <c r="QMT23" s="125"/>
      <c r="QMU23" s="125"/>
      <c r="QMV23" s="125"/>
      <c r="QMW23" s="125"/>
      <c r="QMX23" s="125"/>
      <c r="QMY23" s="125"/>
      <c r="QMZ23" s="125"/>
      <c r="QNA23" s="125"/>
      <c r="QNB23" s="125"/>
      <c r="QNC23" s="125"/>
      <c r="QND23" s="125"/>
      <c r="QNE23" s="125"/>
      <c r="QNF23" s="125"/>
      <c r="QNG23" s="125"/>
      <c r="QNH23" s="125"/>
      <c r="QNI23" s="125"/>
      <c r="QNJ23" s="125"/>
      <c r="QNK23" s="125"/>
      <c r="QNL23" s="125"/>
      <c r="QNM23" s="125"/>
      <c r="QNN23" s="125"/>
      <c r="QNO23" s="125"/>
      <c r="QNP23" s="125"/>
      <c r="QNQ23" s="125"/>
      <c r="QNR23" s="125"/>
      <c r="QNS23" s="125"/>
      <c r="QNT23" s="125"/>
      <c r="QNU23" s="125"/>
      <c r="QNV23" s="125"/>
      <c r="QNW23" s="125"/>
      <c r="QNX23" s="125"/>
      <c r="QNY23" s="125"/>
      <c r="QNZ23" s="125"/>
      <c r="QOA23" s="125"/>
      <c r="QOB23" s="125"/>
      <c r="QOC23" s="125"/>
      <c r="QOD23" s="125"/>
      <c r="QOE23" s="125"/>
      <c r="QOF23" s="125"/>
      <c r="QOG23" s="125"/>
      <c r="QOH23" s="125"/>
      <c r="QOI23" s="125"/>
      <c r="QOJ23" s="125"/>
      <c r="QOK23" s="125"/>
      <c r="QOL23" s="125"/>
      <c r="QOM23" s="125"/>
      <c r="QON23" s="125"/>
      <c r="QOO23" s="125"/>
      <c r="QOP23" s="125"/>
      <c r="QOQ23" s="125"/>
      <c r="QOR23" s="125"/>
      <c r="QOS23" s="125"/>
      <c r="QOT23" s="125"/>
      <c r="QOU23" s="125"/>
      <c r="QOV23" s="125"/>
      <c r="QOW23" s="125"/>
      <c r="QOX23" s="125"/>
      <c r="QOY23" s="125"/>
      <c r="QOZ23" s="125"/>
      <c r="QPA23" s="125"/>
      <c r="QPB23" s="125"/>
      <c r="QPC23" s="125"/>
      <c r="QPD23" s="125"/>
      <c r="QPE23" s="125"/>
      <c r="QPF23" s="125"/>
      <c r="QPG23" s="125"/>
      <c r="QPH23" s="125"/>
      <c r="QPI23" s="125"/>
      <c r="QPJ23" s="125"/>
      <c r="QPK23" s="125"/>
      <c r="QPL23" s="125"/>
      <c r="QPM23" s="125"/>
      <c r="QPN23" s="125"/>
      <c r="QPO23" s="125"/>
      <c r="QPP23" s="125"/>
      <c r="QPQ23" s="125"/>
      <c r="QPR23" s="125"/>
      <c r="QPS23" s="125"/>
      <c r="QPT23" s="125"/>
      <c r="QPU23" s="125"/>
      <c r="QPV23" s="125"/>
      <c r="QPW23" s="125"/>
      <c r="QPX23" s="125"/>
      <c r="QPY23" s="125"/>
      <c r="QPZ23" s="125"/>
      <c r="QQA23" s="125"/>
      <c r="QQB23" s="125"/>
      <c r="QQC23" s="125"/>
      <c r="QQD23" s="125"/>
      <c r="QQE23" s="125"/>
      <c r="QQF23" s="125"/>
      <c r="QQG23" s="125"/>
      <c r="QQH23" s="125"/>
      <c r="QQI23" s="125"/>
      <c r="QQJ23" s="125"/>
      <c r="QQK23" s="125"/>
      <c r="QQL23" s="125"/>
      <c r="QQM23" s="125"/>
      <c r="QQN23" s="125"/>
      <c r="QQO23" s="125"/>
      <c r="QQP23" s="125"/>
      <c r="QQQ23" s="125"/>
      <c r="QQR23" s="125"/>
      <c r="QQS23" s="125"/>
      <c r="QQT23" s="125"/>
      <c r="QQU23" s="125"/>
      <c r="QQV23" s="125"/>
      <c r="QQW23" s="125"/>
      <c r="QQX23" s="125"/>
      <c r="QQY23" s="125"/>
      <c r="QQZ23" s="125"/>
      <c r="QRA23" s="125"/>
      <c r="QRB23" s="125"/>
      <c r="QRC23" s="125"/>
      <c r="QRD23" s="125"/>
      <c r="QRE23" s="125"/>
      <c r="QRF23" s="125"/>
      <c r="QRG23" s="125"/>
      <c r="QRH23" s="125"/>
      <c r="QRI23" s="125"/>
      <c r="QRJ23" s="125"/>
      <c r="QRK23" s="125"/>
      <c r="QRL23" s="125"/>
      <c r="QRM23" s="125"/>
      <c r="QRN23" s="125"/>
      <c r="QRO23" s="125"/>
      <c r="QRP23" s="125"/>
      <c r="QRQ23" s="125"/>
      <c r="QRR23" s="125"/>
      <c r="QRS23" s="125"/>
      <c r="QRT23" s="125"/>
      <c r="QRU23" s="125"/>
      <c r="QRV23" s="125"/>
      <c r="QRW23" s="125"/>
      <c r="QRX23" s="125"/>
      <c r="QRY23" s="125"/>
      <c r="QRZ23" s="125"/>
      <c r="QSA23" s="125"/>
      <c r="QSB23" s="125"/>
      <c r="QSC23" s="125"/>
      <c r="QSD23" s="125"/>
      <c r="QSE23" s="125"/>
      <c r="QSF23" s="125"/>
      <c r="QSG23" s="125"/>
      <c r="QSH23" s="125"/>
      <c r="QSI23" s="125"/>
      <c r="QSJ23" s="125"/>
      <c r="QSK23" s="125"/>
      <c r="QSL23" s="125"/>
      <c r="QSM23" s="125"/>
      <c r="QSN23" s="125"/>
      <c r="QSO23" s="125"/>
      <c r="QSP23" s="125"/>
      <c r="QSQ23" s="125"/>
      <c r="QSR23" s="125"/>
      <c r="QSS23" s="125"/>
      <c r="QST23" s="125"/>
      <c r="QSU23" s="125"/>
      <c r="QSV23" s="125"/>
      <c r="QSW23" s="125"/>
      <c r="QSX23" s="125"/>
      <c r="QSY23" s="125"/>
      <c r="QSZ23" s="125"/>
      <c r="QTA23" s="125"/>
      <c r="QTB23" s="125"/>
      <c r="QTC23" s="125"/>
      <c r="QTD23" s="125"/>
      <c r="QTE23" s="125"/>
      <c r="QTF23" s="125"/>
      <c r="QTG23" s="125"/>
      <c r="QTH23" s="125"/>
      <c r="QTI23" s="125"/>
      <c r="QTJ23" s="125"/>
      <c r="QTK23" s="125"/>
      <c r="QTL23" s="125"/>
      <c r="QTM23" s="125"/>
      <c r="QTN23" s="125"/>
      <c r="QTO23" s="125"/>
      <c r="QTP23" s="125"/>
      <c r="QTQ23" s="125"/>
      <c r="QTR23" s="125"/>
      <c r="QTS23" s="125"/>
      <c r="QTT23" s="125"/>
      <c r="QTU23" s="125"/>
      <c r="QTV23" s="125"/>
      <c r="QTW23" s="125"/>
      <c r="QTX23" s="125"/>
      <c r="QTY23" s="125"/>
      <c r="QTZ23" s="125"/>
      <c r="QUA23" s="125"/>
      <c r="QUB23" s="125"/>
      <c r="QUC23" s="125"/>
      <c r="QUD23" s="125"/>
      <c r="QUE23" s="125"/>
      <c r="QUF23" s="125"/>
      <c r="QUG23" s="125"/>
      <c r="QUH23" s="125"/>
      <c r="QUI23" s="125"/>
      <c r="QUJ23" s="125"/>
      <c r="QUK23" s="125"/>
      <c r="QUL23" s="125"/>
      <c r="QUM23" s="125"/>
      <c r="QUN23" s="125"/>
      <c r="QUO23" s="125"/>
      <c r="QUP23" s="125"/>
      <c r="QUQ23" s="125"/>
      <c r="QUR23" s="125"/>
      <c r="QUS23" s="125"/>
      <c r="QUT23" s="125"/>
      <c r="QUU23" s="125"/>
      <c r="QUV23" s="125"/>
      <c r="QUW23" s="125"/>
      <c r="QUX23" s="125"/>
      <c r="QUY23" s="125"/>
      <c r="QUZ23" s="125"/>
      <c r="QVA23" s="125"/>
      <c r="QVB23" s="125"/>
      <c r="QVC23" s="125"/>
      <c r="QVD23" s="125"/>
      <c r="QVE23" s="125"/>
      <c r="QVF23" s="125"/>
      <c r="QVG23" s="125"/>
      <c r="QVH23" s="125"/>
      <c r="QVI23" s="125"/>
      <c r="QVJ23" s="125"/>
      <c r="QVK23" s="125"/>
      <c r="QVL23" s="125"/>
      <c r="QVM23" s="125"/>
      <c r="QVN23" s="125"/>
      <c r="QVO23" s="125"/>
      <c r="QVP23" s="125"/>
      <c r="QVQ23" s="125"/>
      <c r="QVR23" s="125"/>
      <c r="QVS23" s="125"/>
      <c r="QVT23" s="125"/>
      <c r="QVU23" s="125"/>
      <c r="QVV23" s="125"/>
      <c r="QVW23" s="125"/>
      <c r="QVX23" s="125"/>
      <c r="QVY23" s="125"/>
      <c r="QVZ23" s="125"/>
      <c r="QWA23" s="125"/>
      <c r="QWB23" s="125"/>
      <c r="QWC23" s="125"/>
      <c r="QWD23" s="125"/>
      <c r="QWE23" s="125"/>
      <c r="QWF23" s="125"/>
      <c r="QWG23" s="125"/>
      <c r="QWH23" s="125"/>
      <c r="QWI23" s="125"/>
      <c r="QWJ23" s="125"/>
      <c r="QWK23" s="125"/>
      <c r="QWL23" s="125"/>
      <c r="QWM23" s="125"/>
      <c r="QWN23" s="125"/>
      <c r="QWO23" s="125"/>
      <c r="QWP23" s="125"/>
      <c r="QWQ23" s="125"/>
      <c r="QWR23" s="125"/>
      <c r="QWS23" s="125"/>
      <c r="QWT23" s="125"/>
      <c r="QWU23" s="125"/>
      <c r="QWV23" s="125"/>
      <c r="QWW23" s="125"/>
      <c r="QWX23" s="125"/>
      <c r="QWY23" s="125"/>
      <c r="QWZ23" s="125"/>
      <c r="QXA23" s="125"/>
      <c r="QXB23" s="125"/>
      <c r="QXC23" s="125"/>
      <c r="QXD23" s="125"/>
      <c r="QXE23" s="125"/>
      <c r="QXF23" s="125"/>
      <c r="QXG23" s="125"/>
      <c r="QXH23" s="125"/>
      <c r="QXI23" s="125"/>
      <c r="QXJ23" s="125"/>
      <c r="QXK23" s="125"/>
      <c r="QXL23" s="125"/>
      <c r="QXM23" s="125"/>
      <c r="QXN23" s="125"/>
      <c r="QXO23" s="125"/>
      <c r="QXP23" s="125"/>
      <c r="QXQ23" s="125"/>
      <c r="QXR23" s="125"/>
      <c r="QXS23" s="125"/>
      <c r="QXT23" s="125"/>
      <c r="QXU23" s="125"/>
      <c r="QXV23" s="125"/>
      <c r="QXW23" s="125"/>
      <c r="QXX23" s="125"/>
      <c r="QXY23" s="125"/>
      <c r="QXZ23" s="125"/>
      <c r="QYA23" s="125"/>
      <c r="QYB23" s="125"/>
      <c r="QYC23" s="125"/>
      <c r="QYD23" s="125"/>
      <c r="QYE23" s="125"/>
      <c r="QYF23" s="125"/>
      <c r="QYG23" s="125"/>
      <c r="QYH23" s="125"/>
      <c r="QYI23" s="125"/>
      <c r="QYJ23" s="125"/>
      <c r="QYK23" s="125"/>
      <c r="QYL23" s="125"/>
      <c r="QYM23" s="125"/>
      <c r="QYN23" s="125"/>
      <c r="QYO23" s="125"/>
      <c r="QYP23" s="125"/>
      <c r="QYQ23" s="125"/>
      <c r="QYR23" s="125"/>
      <c r="QYS23" s="125"/>
      <c r="QYT23" s="125"/>
      <c r="QYU23" s="125"/>
      <c r="QYV23" s="125"/>
      <c r="QYW23" s="125"/>
      <c r="QYX23" s="125"/>
      <c r="QYY23" s="125"/>
      <c r="QYZ23" s="125"/>
      <c r="QZA23" s="125"/>
      <c r="QZB23" s="125"/>
      <c r="QZC23" s="125"/>
      <c r="QZD23" s="125"/>
      <c r="QZE23" s="125"/>
      <c r="QZF23" s="125"/>
      <c r="QZG23" s="125"/>
      <c r="QZH23" s="125"/>
      <c r="QZI23" s="125"/>
      <c r="QZJ23" s="125"/>
      <c r="QZK23" s="125"/>
      <c r="QZL23" s="125"/>
      <c r="QZM23" s="125"/>
      <c r="QZN23" s="125"/>
      <c r="QZO23" s="125"/>
      <c r="QZP23" s="125"/>
      <c r="QZQ23" s="125"/>
      <c r="QZR23" s="125"/>
      <c r="QZS23" s="125"/>
      <c r="QZT23" s="125"/>
      <c r="QZU23" s="125"/>
      <c r="QZV23" s="125"/>
      <c r="QZW23" s="125"/>
      <c r="QZX23" s="125"/>
      <c r="QZY23" s="125"/>
      <c r="QZZ23" s="125"/>
      <c r="RAA23" s="125"/>
      <c r="RAB23" s="125"/>
      <c r="RAC23" s="125"/>
      <c r="RAD23" s="125"/>
      <c r="RAE23" s="125"/>
      <c r="RAF23" s="125"/>
      <c r="RAG23" s="125"/>
      <c r="RAH23" s="125"/>
      <c r="RAI23" s="125"/>
      <c r="RAJ23" s="125"/>
      <c r="RAK23" s="125"/>
      <c r="RAL23" s="125"/>
      <c r="RAM23" s="125"/>
      <c r="RAN23" s="125"/>
      <c r="RAO23" s="125"/>
      <c r="RAP23" s="125"/>
      <c r="RAQ23" s="125"/>
      <c r="RAR23" s="125"/>
      <c r="RAS23" s="125"/>
      <c r="RAT23" s="125"/>
      <c r="RAU23" s="125"/>
      <c r="RAV23" s="125"/>
      <c r="RAW23" s="125"/>
      <c r="RAX23" s="125"/>
      <c r="RAY23" s="125"/>
      <c r="RAZ23" s="125"/>
      <c r="RBA23" s="125"/>
      <c r="RBB23" s="125"/>
      <c r="RBC23" s="125"/>
      <c r="RBD23" s="125"/>
      <c r="RBE23" s="125"/>
      <c r="RBF23" s="125"/>
      <c r="RBG23" s="125"/>
      <c r="RBH23" s="125"/>
      <c r="RBI23" s="125"/>
      <c r="RBJ23" s="125"/>
      <c r="RBK23" s="125"/>
      <c r="RBL23" s="125"/>
      <c r="RBM23" s="125"/>
      <c r="RBN23" s="125"/>
      <c r="RBO23" s="125"/>
      <c r="RBP23" s="125"/>
      <c r="RBQ23" s="125"/>
      <c r="RBR23" s="125"/>
      <c r="RBS23" s="125"/>
      <c r="RBT23" s="125"/>
      <c r="RBU23" s="125"/>
      <c r="RBV23" s="125"/>
      <c r="RBW23" s="125"/>
      <c r="RBX23" s="125"/>
      <c r="RBY23" s="125"/>
      <c r="RBZ23" s="125"/>
      <c r="RCA23" s="125"/>
      <c r="RCB23" s="125"/>
      <c r="RCC23" s="125"/>
      <c r="RCD23" s="125"/>
      <c r="RCE23" s="125"/>
      <c r="RCF23" s="125"/>
      <c r="RCG23" s="125"/>
      <c r="RCH23" s="125"/>
      <c r="RCI23" s="125"/>
      <c r="RCJ23" s="125"/>
      <c r="RCK23" s="125"/>
      <c r="RCL23" s="125"/>
      <c r="RCM23" s="125"/>
      <c r="RCN23" s="125"/>
      <c r="RCO23" s="125"/>
      <c r="RCP23" s="125"/>
      <c r="RCQ23" s="125"/>
      <c r="RCR23" s="125"/>
      <c r="RCS23" s="125"/>
      <c r="RCT23" s="125"/>
      <c r="RCU23" s="125"/>
      <c r="RCV23" s="125"/>
      <c r="RCW23" s="125"/>
      <c r="RCX23" s="125"/>
      <c r="RCY23" s="125"/>
      <c r="RCZ23" s="125"/>
      <c r="RDA23" s="125"/>
      <c r="RDB23" s="125"/>
      <c r="RDC23" s="125"/>
      <c r="RDD23" s="125"/>
      <c r="RDE23" s="125"/>
      <c r="RDF23" s="125"/>
      <c r="RDG23" s="125"/>
      <c r="RDH23" s="125"/>
      <c r="RDI23" s="125"/>
      <c r="RDJ23" s="125"/>
      <c r="RDK23" s="125"/>
      <c r="RDL23" s="125"/>
      <c r="RDM23" s="125"/>
      <c r="RDN23" s="125"/>
      <c r="RDO23" s="125"/>
      <c r="RDP23" s="125"/>
      <c r="RDQ23" s="125"/>
      <c r="RDR23" s="125"/>
      <c r="RDS23" s="125"/>
      <c r="RDT23" s="125"/>
      <c r="RDU23" s="125"/>
      <c r="RDV23" s="125"/>
      <c r="RDW23" s="125"/>
      <c r="RDX23" s="125"/>
      <c r="RDY23" s="125"/>
      <c r="RDZ23" s="125"/>
      <c r="REA23" s="125"/>
      <c r="REB23" s="125"/>
      <c r="REC23" s="125"/>
      <c r="RED23" s="125"/>
      <c r="REE23" s="125"/>
      <c r="REF23" s="125"/>
      <c r="REG23" s="125"/>
      <c r="REH23" s="125"/>
      <c r="REI23" s="125"/>
      <c r="REJ23" s="125"/>
      <c r="REK23" s="125"/>
      <c r="REL23" s="125"/>
      <c r="REM23" s="125"/>
      <c r="REN23" s="125"/>
      <c r="REO23" s="125"/>
      <c r="REP23" s="125"/>
      <c r="REQ23" s="125"/>
      <c r="RER23" s="125"/>
      <c r="RES23" s="125"/>
      <c r="RET23" s="125"/>
      <c r="REU23" s="125"/>
      <c r="REV23" s="125"/>
      <c r="REW23" s="125"/>
      <c r="REX23" s="125"/>
      <c r="REY23" s="125"/>
      <c r="REZ23" s="125"/>
      <c r="RFA23" s="125"/>
      <c r="RFB23" s="125"/>
      <c r="RFC23" s="125"/>
      <c r="RFD23" s="125"/>
      <c r="RFE23" s="125"/>
      <c r="RFF23" s="125"/>
      <c r="RFG23" s="125"/>
      <c r="RFH23" s="125"/>
      <c r="RFI23" s="125"/>
      <c r="RFJ23" s="125"/>
      <c r="RFK23" s="125"/>
      <c r="RFL23" s="125"/>
      <c r="RFM23" s="125"/>
      <c r="RFN23" s="125"/>
      <c r="RFO23" s="125"/>
      <c r="RFP23" s="125"/>
      <c r="RFQ23" s="125"/>
      <c r="RFR23" s="125"/>
      <c r="RFS23" s="125"/>
      <c r="RFT23" s="125"/>
      <c r="RFU23" s="125"/>
      <c r="RFV23" s="125"/>
      <c r="RFW23" s="125"/>
      <c r="RFX23" s="125"/>
      <c r="RFY23" s="125"/>
      <c r="RFZ23" s="125"/>
      <c r="RGA23" s="125"/>
      <c r="RGB23" s="125"/>
      <c r="RGC23" s="125"/>
      <c r="RGD23" s="125"/>
      <c r="RGE23" s="125"/>
      <c r="RGF23" s="125"/>
      <c r="RGG23" s="125"/>
      <c r="RGH23" s="125"/>
      <c r="RGI23" s="125"/>
      <c r="RGJ23" s="125"/>
      <c r="RGK23" s="125"/>
      <c r="RGL23" s="125"/>
      <c r="RGM23" s="125"/>
      <c r="RGN23" s="125"/>
      <c r="RGO23" s="125"/>
      <c r="RGP23" s="125"/>
      <c r="RGQ23" s="125"/>
      <c r="RGR23" s="125"/>
      <c r="RGS23" s="125"/>
      <c r="RGT23" s="125"/>
      <c r="RGU23" s="125"/>
      <c r="RGV23" s="125"/>
      <c r="RGW23" s="125"/>
      <c r="RGX23" s="125"/>
      <c r="RGY23" s="125"/>
      <c r="RGZ23" s="125"/>
      <c r="RHA23" s="125"/>
      <c r="RHB23" s="125"/>
      <c r="RHC23" s="125"/>
      <c r="RHD23" s="125"/>
      <c r="RHE23" s="125"/>
      <c r="RHF23" s="125"/>
      <c r="RHG23" s="125"/>
      <c r="RHH23" s="125"/>
      <c r="RHI23" s="125"/>
      <c r="RHJ23" s="125"/>
      <c r="RHK23" s="125"/>
      <c r="RHL23" s="125"/>
      <c r="RHM23" s="125"/>
      <c r="RHN23" s="125"/>
      <c r="RHO23" s="125"/>
      <c r="RHP23" s="125"/>
      <c r="RHQ23" s="125"/>
      <c r="RHR23" s="125"/>
      <c r="RHS23" s="125"/>
      <c r="RHT23" s="125"/>
      <c r="RHU23" s="125"/>
      <c r="RHV23" s="125"/>
      <c r="RHW23" s="125"/>
      <c r="RHX23" s="125"/>
      <c r="RHY23" s="125"/>
      <c r="RHZ23" s="125"/>
      <c r="RIA23" s="125"/>
      <c r="RIB23" s="125"/>
      <c r="RIC23" s="125"/>
      <c r="RID23" s="125"/>
      <c r="RIE23" s="125"/>
      <c r="RIF23" s="125"/>
      <c r="RIG23" s="125"/>
      <c r="RIH23" s="125"/>
      <c r="RII23" s="125"/>
      <c r="RIJ23" s="125"/>
      <c r="RIK23" s="125"/>
      <c r="RIL23" s="125"/>
      <c r="RIM23" s="125"/>
      <c r="RIN23" s="125"/>
      <c r="RIO23" s="125"/>
      <c r="RIP23" s="125"/>
      <c r="RIQ23" s="125"/>
      <c r="RIR23" s="125"/>
      <c r="RIS23" s="125"/>
      <c r="RIT23" s="125"/>
      <c r="RIU23" s="125"/>
      <c r="RIV23" s="125"/>
      <c r="RIW23" s="125"/>
      <c r="RIX23" s="125"/>
      <c r="RIY23" s="125"/>
      <c r="RIZ23" s="125"/>
      <c r="RJA23" s="125"/>
      <c r="RJB23" s="125"/>
      <c r="RJC23" s="125"/>
      <c r="RJD23" s="125"/>
      <c r="RJE23" s="125"/>
      <c r="RJF23" s="125"/>
      <c r="RJG23" s="125"/>
      <c r="RJH23" s="125"/>
      <c r="RJI23" s="125"/>
      <c r="RJJ23" s="125"/>
      <c r="RJK23" s="125"/>
      <c r="RJL23" s="125"/>
      <c r="RJM23" s="125"/>
      <c r="RJN23" s="125"/>
      <c r="RJO23" s="125"/>
      <c r="RJP23" s="125"/>
      <c r="RJQ23" s="125"/>
      <c r="RJR23" s="125"/>
      <c r="RJS23" s="125"/>
      <c r="RJT23" s="125"/>
      <c r="RJU23" s="125"/>
      <c r="RJV23" s="125"/>
      <c r="RJW23" s="125"/>
      <c r="RJX23" s="125"/>
      <c r="RJY23" s="125"/>
      <c r="RJZ23" s="125"/>
      <c r="RKA23" s="125"/>
      <c r="RKB23" s="125"/>
      <c r="RKC23" s="125"/>
      <c r="RKD23" s="125"/>
      <c r="RKE23" s="125"/>
      <c r="RKF23" s="125"/>
      <c r="RKG23" s="125"/>
      <c r="RKH23" s="125"/>
      <c r="RKI23" s="125"/>
      <c r="RKJ23" s="125"/>
      <c r="RKK23" s="125"/>
      <c r="RKL23" s="125"/>
      <c r="RKM23" s="125"/>
      <c r="RKN23" s="125"/>
      <c r="RKO23" s="125"/>
      <c r="RKP23" s="125"/>
      <c r="RKQ23" s="125"/>
      <c r="RKR23" s="125"/>
      <c r="RKS23" s="125"/>
      <c r="RKT23" s="125"/>
      <c r="RKU23" s="125"/>
      <c r="RKV23" s="125"/>
      <c r="RKW23" s="125"/>
      <c r="RKX23" s="125"/>
      <c r="RKY23" s="125"/>
      <c r="RKZ23" s="125"/>
      <c r="RLA23" s="125"/>
      <c r="RLB23" s="125"/>
      <c r="RLC23" s="125"/>
      <c r="RLD23" s="125"/>
      <c r="RLE23" s="125"/>
      <c r="RLF23" s="125"/>
      <c r="RLG23" s="125"/>
      <c r="RLH23" s="125"/>
      <c r="RLI23" s="125"/>
      <c r="RLJ23" s="125"/>
      <c r="RLK23" s="125"/>
      <c r="RLL23" s="125"/>
      <c r="RLM23" s="125"/>
      <c r="RLN23" s="125"/>
      <c r="RLO23" s="125"/>
      <c r="RLP23" s="125"/>
      <c r="RLQ23" s="125"/>
      <c r="RLR23" s="125"/>
      <c r="RLS23" s="125"/>
      <c r="RLT23" s="125"/>
      <c r="RLU23" s="125"/>
      <c r="RLV23" s="125"/>
      <c r="RLW23" s="125"/>
      <c r="RLX23" s="125"/>
      <c r="RLY23" s="125"/>
      <c r="RLZ23" s="125"/>
      <c r="RMA23" s="125"/>
      <c r="RMB23" s="125"/>
      <c r="RMC23" s="125"/>
      <c r="RMD23" s="125"/>
      <c r="RME23" s="125"/>
      <c r="RMF23" s="125"/>
      <c r="RMG23" s="125"/>
      <c r="RMH23" s="125"/>
      <c r="RMI23" s="125"/>
      <c r="RMJ23" s="125"/>
      <c r="RMK23" s="125"/>
      <c r="RML23" s="125"/>
      <c r="RMM23" s="125"/>
      <c r="RMN23" s="125"/>
      <c r="RMO23" s="125"/>
      <c r="RMP23" s="125"/>
      <c r="RMQ23" s="125"/>
      <c r="RMR23" s="125"/>
      <c r="RMS23" s="125"/>
      <c r="RMT23" s="125"/>
      <c r="RMU23" s="125"/>
      <c r="RMV23" s="125"/>
      <c r="RMW23" s="125"/>
      <c r="RMX23" s="125"/>
      <c r="RMY23" s="125"/>
      <c r="RMZ23" s="125"/>
      <c r="RNA23" s="125"/>
      <c r="RNB23" s="125"/>
      <c r="RNC23" s="125"/>
      <c r="RND23" s="125"/>
      <c r="RNE23" s="125"/>
      <c r="RNF23" s="125"/>
      <c r="RNG23" s="125"/>
      <c r="RNH23" s="125"/>
      <c r="RNI23" s="125"/>
      <c r="RNJ23" s="125"/>
      <c r="RNK23" s="125"/>
      <c r="RNL23" s="125"/>
      <c r="RNM23" s="125"/>
      <c r="RNN23" s="125"/>
      <c r="RNO23" s="125"/>
      <c r="RNP23" s="125"/>
      <c r="RNQ23" s="125"/>
      <c r="RNR23" s="125"/>
      <c r="RNS23" s="125"/>
      <c r="RNT23" s="125"/>
      <c r="RNU23" s="125"/>
      <c r="RNV23" s="125"/>
      <c r="RNW23" s="125"/>
      <c r="RNX23" s="125"/>
      <c r="RNY23" s="125"/>
      <c r="RNZ23" s="125"/>
      <c r="ROA23" s="125"/>
      <c r="ROB23" s="125"/>
      <c r="ROC23" s="125"/>
      <c r="ROD23" s="125"/>
      <c r="ROE23" s="125"/>
      <c r="ROF23" s="125"/>
      <c r="ROG23" s="125"/>
      <c r="ROH23" s="125"/>
      <c r="ROI23" s="125"/>
      <c r="ROJ23" s="125"/>
      <c r="ROK23" s="125"/>
      <c r="ROL23" s="125"/>
      <c r="ROM23" s="125"/>
      <c r="RON23" s="125"/>
      <c r="ROO23" s="125"/>
      <c r="ROP23" s="125"/>
      <c r="ROQ23" s="125"/>
      <c r="ROR23" s="125"/>
      <c r="ROS23" s="125"/>
      <c r="ROT23" s="125"/>
      <c r="ROU23" s="125"/>
      <c r="ROV23" s="125"/>
      <c r="ROW23" s="125"/>
      <c r="ROX23" s="125"/>
      <c r="ROY23" s="125"/>
      <c r="ROZ23" s="125"/>
      <c r="RPA23" s="125"/>
      <c r="RPB23" s="125"/>
      <c r="RPC23" s="125"/>
      <c r="RPD23" s="125"/>
      <c r="RPE23" s="125"/>
      <c r="RPF23" s="125"/>
      <c r="RPG23" s="125"/>
      <c r="RPH23" s="125"/>
      <c r="RPI23" s="125"/>
      <c r="RPJ23" s="125"/>
      <c r="RPK23" s="125"/>
      <c r="RPL23" s="125"/>
      <c r="RPM23" s="125"/>
      <c r="RPN23" s="125"/>
      <c r="RPO23" s="125"/>
      <c r="RPP23" s="125"/>
      <c r="RPQ23" s="125"/>
      <c r="RPR23" s="125"/>
      <c r="RPS23" s="125"/>
      <c r="RPT23" s="125"/>
      <c r="RPU23" s="125"/>
      <c r="RPV23" s="125"/>
      <c r="RPW23" s="125"/>
      <c r="RPX23" s="125"/>
      <c r="RPY23" s="125"/>
      <c r="RPZ23" s="125"/>
      <c r="RQA23" s="125"/>
      <c r="RQB23" s="125"/>
      <c r="RQC23" s="125"/>
      <c r="RQD23" s="125"/>
      <c r="RQE23" s="125"/>
      <c r="RQF23" s="125"/>
      <c r="RQG23" s="125"/>
      <c r="RQH23" s="125"/>
      <c r="RQI23" s="125"/>
      <c r="RQJ23" s="125"/>
      <c r="RQK23" s="125"/>
      <c r="RQL23" s="125"/>
      <c r="RQM23" s="125"/>
      <c r="RQN23" s="125"/>
      <c r="RQO23" s="125"/>
      <c r="RQP23" s="125"/>
      <c r="RQQ23" s="125"/>
      <c r="RQR23" s="125"/>
      <c r="RQS23" s="125"/>
      <c r="RQT23" s="125"/>
      <c r="RQU23" s="125"/>
      <c r="RQV23" s="125"/>
      <c r="RQW23" s="125"/>
      <c r="RQX23" s="125"/>
      <c r="RQY23" s="125"/>
      <c r="RQZ23" s="125"/>
      <c r="RRA23" s="125"/>
      <c r="RRB23" s="125"/>
      <c r="RRC23" s="125"/>
      <c r="RRD23" s="125"/>
      <c r="RRE23" s="125"/>
      <c r="RRF23" s="125"/>
      <c r="RRG23" s="125"/>
      <c r="RRH23" s="125"/>
      <c r="RRI23" s="125"/>
      <c r="RRJ23" s="125"/>
      <c r="RRK23" s="125"/>
      <c r="RRL23" s="125"/>
      <c r="RRM23" s="125"/>
      <c r="RRN23" s="125"/>
      <c r="RRO23" s="125"/>
      <c r="RRP23" s="125"/>
      <c r="RRQ23" s="125"/>
      <c r="RRR23" s="125"/>
      <c r="RRS23" s="125"/>
      <c r="RRT23" s="125"/>
      <c r="RRU23" s="125"/>
      <c r="RRV23" s="125"/>
      <c r="RRW23" s="125"/>
      <c r="RRX23" s="125"/>
      <c r="RRY23" s="125"/>
      <c r="RRZ23" s="125"/>
      <c r="RSA23" s="125"/>
      <c r="RSB23" s="125"/>
      <c r="RSC23" s="125"/>
      <c r="RSD23" s="125"/>
      <c r="RSE23" s="125"/>
      <c r="RSF23" s="125"/>
      <c r="RSG23" s="125"/>
      <c r="RSH23" s="125"/>
      <c r="RSI23" s="125"/>
      <c r="RSJ23" s="125"/>
      <c r="RSK23" s="125"/>
      <c r="RSL23" s="125"/>
      <c r="RSM23" s="125"/>
      <c r="RSN23" s="125"/>
      <c r="RSO23" s="125"/>
      <c r="RSP23" s="125"/>
      <c r="RSQ23" s="125"/>
      <c r="RSR23" s="125"/>
      <c r="RSS23" s="125"/>
      <c r="RST23" s="125"/>
      <c r="RSU23" s="125"/>
      <c r="RSV23" s="125"/>
      <c r="RSW23" s="125"/>
      <c r="RSX23" s="125"/>
      <c r="RSY23" s="125"/>
      <c r="RSZ23" s="125"/>
      <c r="RTA23" s="125"/>
      <c r="RTB23" s="125"/>
      <c r="RTC23" s="125"/>
      <c r="RTD23" s="125"/>
      <c r="RTE23" s="125"/>
      <c r="RTF23" s="125"/>
      <c r="RTG23" s="125"/>
      <c r="RTH23" s="125"/>
      <c r="RTI23" s="125"/>
      <c r="RTJ23" s="125"/>
      <c r="RTK23" s="125"/>
      <c r="RTL23" s="125"/>
      <c r="RTM23" s="125"/>
      <c r="RTN23" s="125"/>
      <c r="RTO23" s="125"/>
      <c r="RTP23" s="125"/>
      <c r="RTQ23" s="125"/>
      <c r="RTR23" s="125"/>
      <c r="RTS23" s="125"/>
      <c r="RTT23" s="125"/>
      <c r="RTU23" s="125"/>
      <c r="RTV23" s="125"/>
      <c r="RTW23" s="125"/>
      <c r="RTX23" s="125"/>
      <c r="RTY23" s="125"/>
      <c r="RTZ23" s="125"/>
      <c r="RUA23" s="125"/>
      <c r="RUB23" s="125"/>
      <c r="RUC23" s="125"/>
      <c r="RUD23" s="125"/>
      <c r="RUE23" s="125"/>
      <c r="RUF23" s="125"/>
      <c r="RUG23" s="125"/>
      <c r="RUH23" s="125"/>
      <c r="RUI23" s="125"/>
      <c r="RUJ23" s="125"/>
      <c r="RUK23" s="125"/>
      <c r="RUL23" s="125"/>
      <c r="RUM23" s="125"/>
      <c r="RUN23" s="125"/>
      <c r="RUO23" s="125"/>
      <c r="RUP23" s="125"/>
      <c r="RUQ23" s="125"/>
      <c r="RUR23" s="125"/>
      <c r="RUS23" s="125"/>
      <c r="RUT23" s="125"/>
      <c r="RUU23" s="125"/>
      <c r="RUV23" s="125"/>
      <c r="RUW23" s="125"/>
      <c r="RUX23" s="125"/>
      <c r="RUY23" s="125"/>
      <c r="RUZ23" s="125"/>
      <c r="RVA23" s="125"/>
      <c r="RVB23" s="125"/>
      <c r="RVC23" s="125"/>
      <c r="RVD23" s="125"/>
      <c r="RVE23" s="125"/>
      <c r="RVF23" s="125"/>
      <c r="RVG23" s="125"/>
      <c r="RVH23" s="125"/>
      <c r="RVI23" s="125"/>
      <c r="RVJ23" s="125"/>
      <c r="RVK23" s="125"/>
      <c r="RVL23" s="125"/>
      <c r="RVM23" s="125"/>
      <c r="RVN23" s="125"/>
      <c r="RVO23" s="125"/>
      <c r="RVP23" s="125"/>
      <c r="RVQ23" s="125"/>
      <c r="RVR23" s="125"/>
      <c r="RVS23" s="125"/>
      <c r="RVT23" s="125"/>
      <c r="RVU23" s="125"/>
      <c r="RVV23" s="125"/>
      <c r="RVW23" s="125"/>
      <c r="RVX23" s="125"/>
      <c r="RVY23" s="125"/>
      <c r="RVZ23" s="125"/>
      <c r="RWA23" s="125"/>
      <c r="RWB23" s="125"/>
      <c r="RWC23" s="125"/>
      <c r="RWD23" s="125"/>
      <c r="RWE23" s="125"/>
      <c r="RWF23" s="125"/>
      <c r="RWG23" s="125"/>
      <c r="RWH23" s="125"/>
      <c r="RWI23" s="125"/>
      <c r="RWJ23" s="125"/>
      <c r="RWK23" s="125"/>
      <c r="RWL23" s="125"/>
      <c r="RWM23" s="125"/>
      <c r="RWN23" s="125"/>
      <c r="RWO23" s="125"/>
      <c r="RWP23" s="125"/>
      <c r="RWQ23" s="125"/>
      <c r="RWR23" s="125"/>
      <c r="RWS23" s="125"/>
      <c r="RWT23" s="125"/>
      <c r="RWU23" s="125"/>
      <c r="RWV23" s="125"/>
      <c r="RWW23" s="125"/>
      <c r="RWX23" s="125"/>
      <c r="RWY23" s="125"/>
      <c r="RWZ23" s="125"/>
      <c r="RXA23" s="125"/>
      <c r="RXB23" s="125"/>
      <c r="RXC23" s="125"/>
      <c r="RXD23" s="125"/>
      <c r="RXE23" s="125"/>
      <c r="RXF23" s="125"/>
      <c r="RXG23" s="125"/>
      <c r="RXH23" s="125"/>
      <c r="RXI23" s="125"/>
      <c r="RXJ23" s="125"/>
      <c r="RXK23" s="125"/>
      <c r="RXL23" s="125"/>
      <c r="RXM23" s="125"/>
      <c r="RXN23" s="125"/>
      <c r="RXO23" s="125"/>
      <c r="RXP23" s="125"/>
      <c r="RXQ23" s="125"/>
      <c r="RXR23" s="125"/>
      <c r="RXS23" s="125"/>
      <c r="RXT23" s="125"/>
      <c r="RXU23" s="125"/>
      <c r="RXV23" s="125"/>
      <c r="RXW23" s="125"/>
      <c r="RXX23" s="125"/>
      <c r="RXY23" s="125"/>
      <c r="RXZ23" s="125"/>
      <c r="RYA23" s="125"/>
      <c r="RYB23" s="125"/>
      <c r="RYC23" s="125"/>
      <c r="RYD23" s="125"/>
      <c r="RYE23" s="125"/>
      <c r="RYF23" s="125"/>
      <c r="RYG23" s="125"/>
      <c r="RYH23" s="125"/>
      <c r="RYI23" s="125"/>
      <c r="RYJ23" s="125"/>
      <c r="RYK23" s="125"/>
      <c r="RYL23" s="125"/>
      <c r="RYM23" s="125"/>
      <c r="RYN23" s="125"/>
      <c r="RYO23" s="125"/>
      <c r="RYP23" s="125"/>
      <c r="RYQ23" s="125"/>
      <c r="RYR23" s="125"/>
      <c r="RYS23" s="125"/>
      <c r="RYT23" s="125"/>
      <c r="RYU23" s="125"/>
      <c r="RYV23" s="125"/>
      <c r="RYW23" s="125"/>
      <c r="RYX23" s="125"/>
      <c r="RYY23" s="125"/>
      <c r="RYZ23" s="125"/>
      <c r="RZA23" s="125"/>
      <c r="RZB23" s="125"/>
      <c r="RZC23" s="125"/>
      <c r="RZD23" s="125"/>
      <c r="RZE23" s="125"/>
      <c r="RZF23" s="125"/>
      <c r="RZG23" s="125"/>
      <c r="RZH23" s="125"/>
      <c r="RZI23" s="125"/>
      <c r="RZJ23" s="125"/>
      <c r="RZK23" s="125"/>
      <c r="RZL23" s="125"/>
      <c r="RZM23" s="125"/>
      <c r="RZN23" s="125"/>
      <c r="RZO23" s="125"/>
      <c r="RZP23" s="125"/>
      <c r="RZQ23" s="125"/>
      <c r="RZR23" s="125"/>
      <c r="RZS23" s="125"/>
      <c r="RZT23" s="125"/>
      <c r="RZU23" s="125"/>
      <c r="RZV23" s="125"/>
      <c r="RZW23" s="125"/>
      <c r="RZX23" s="125"/>
      <c r="RZY23" s="125"/>
      <c r="RZZ23" s="125"/>
      <c r="SAA23" s="125"/>
      <c r="SAB23" s="125"/>
      <c r="SAC23" s="125"/>
      <c r="SAD23" s="125"/>
      <c r="SAE23" s="125"/>
      <c r="SAF23" s="125"/>
      <c r="SAG23" s="125"/>
      <c r="SAH23" s="125"/>
      <c r="SAI23" s="125"/>
      <c r="SAJ23" s="125"/>
      <c r="SAK23" s="125"/>
      <c r="SAL23" s="125"/>
      <c r="SAM23" s="125"/>
      <c r="SAN23" s="125"/>
      <c r="SAO23" s="125"/>
      <c r="SAP23" s="125"/>
      <c r="SAQ23" s="125"/>
      <c r="SAR23" s="125"/>
      <c r="SAS23" s="125"/>
      <c r="SAT23" s="125"/>
      <c r="SAU23" s="125"/>
      <c r="SAV23" s="125"/>
      <c r="SAW23" s="125"/>
      <c r="SAX23" s="125"/>
      <c r="SAY23" s="125"/>
      <c r="SAZ23" s="125"/>
      <c r="SBA23" s="125"/>
      <c r="SBB23" s="125"/>
      <c r="SBC23" s="125"/>
      <c r="SBD23" s="125"/>
      <c r="SBE23" s="125"/>
      <c r="SBF23" s="125"/>
      <c r="SBG23" s="125"/>
      <c r="SBH23" s="125"/>
      <c r="SBI23" s="125"/>
      <c r="SBJ23" s="125"/>
      <c r="SBK23" s="125"/>
      <c r="SBL23" s="125"/>
      <c r="SBM23" s="125"/>
      <c r="SBN23" s="125"/>
      <c r="SBO23" s="125"/>
      <c r="SBP23" s="125"/>
      <c r="SBQ23" s="125"/>
      <c r="SBR23" s="125"/>
      <c r="SBS23" s="125"/>
      <c r="SBT23" s="125"/>
      <c r="SBU23" s="125"/>
      <c r="SBV23" s="125"/>
      <c r="SBW23" s="125"/>
      <c r="SBX23" s="125"/>
      <c r="SBY23" s="125"/>
      <c r="SBZ23" s="125"/>
      <c r="SCA23" s="125"/>
      <c r="SCB23" s="125"/>
      <c r="SCC23" s="125"/>
      <c r="SCD23" s="125"/>
      <c r="SCE23" s="125"/>
      <c r="SCF23" s="125"/>
      <c r="SCG23" s="125"/>
      <c r="SCH23" s="125"/>
      <c r="SCI23" s="125"/>
      <c r="SCJ23" s="125"/>
      <c r="SCK23" s="125"/>
      <c r="SCL23" s="125"/>
      <c r="SCM23" s="125"/>
      <c r="SCN23" s="125"/>
      <c r="SCO23" s="125"/>
      <c r="SCP23" s="125"/>
      <c r="SCQ23" s="125"/>
      <c r="SCR23" s="125"/>
      <c r="SCS23" s="125"/>
      <c r="SCT23" s="125"/>
      <c r="SCU23" s="125"/>
      <c r="SCV23" s="125"/>
      <c r="SCW23" s="125"/>
      <c r="SCX23" s="125"/>
      <c r="SCY23" s="125"/>
      <c r="SCZ23" s="125"/>
      <c r="SDA23" s="125"/>
      <c r="SDB23" s="125"/>
      <c r="SDC23" s="125"/>
      <c r="SDD23" s="125"/>
      <c r="SDE23" s="125"/>
      <c r="SDF23" s="125"/>
      <c r="SDG23" s="125"/>
      <c r="SDH23" s="125"/>
      <c r="SDI23" s="125"/>
      <c r="SDJ23" s="125"/>
      <c r="SDK23" s="125"/>
      <c r="SDL23" s="125"/>
      <c r="SDM23" s="125"/>
      <c r="SDN23" s="125"/>
      <c r="SDO23" s="125"/>
      <c r="SDP23" s="125"/>
      <c r="SDQ23" s="125"/>
      <c r="SDR23" s="125"/>
      <c r="SDS23" s="125"/>
      <c r="SDT23" s="125"/>
      <c r="SDU23" s="125"/>
      <c r="SDV23" s="125"/>
      <c r="SDW23" s="125"/>
      <c r="SDX23" s="125"/>
      <c r="SDY23" s="125"/>
      <c r="SDZ23" s="125"/>
      <c r="SEA23" s="125"/>
      <c r="SEB23" s="125"/>
      <c r="SEC23" s="125"/>
      <c r="SED23" s="125"/>
      <c r="SEE23" s="125"/>
      <c r="SEF23" s="125"/>
      <c r="SEG23" s="125"/>
      <c r="SEH23" s="125"/>
      <c r="SEI23" s="125"/>
      <c r="SEJ23" s="125"/>
      <c r="SEK23" s="125"/>
      <c r="SEL23" s="125"/>
      <c r="SEM23" s="125"/>
      <c r="SEN23" s="125"/>
      <c r="SEO23" s="125"/>
      <c r="SEP23" s="125"/>
      <c r="SEQ23" s="125"/>
      <c r="SER23" s="125"/>
      <c r="SES23" s="125"/>
      <c r="SET23" s="125"/>
      <c r="SEU23" s="125"/>
      <c r="SEV23" s="125"/>
      <c r="SEW23" s="125"/>
      <c r="SEX23" s="125"/>
      <c r="SEY23" s="125"/>
      <c r="SEZ23" s="125"/>
      <c r="SFA23" s="125"/>
      <c r="SFB23" s="125"/>
      <c r="SFC23" s="125"/>
      <c r="SFD23" s="125"/>
      <c r="SFE23" s="125"/>
      <c r="SFF23" s="125"/>
      <c r="SFG23" s="125"/>
      <c r="SFH23" s="125"/>
      <c r="SFI23" s="125"/>
      <c r="SFJ23" s="125"/>
      <c r="SFK23" s="125"/>
      <c r="SFL23" s="125"/>
      <c r="SFM23" s="125"/>
      <c r="SFN23" s="125"/>
      <c r="SFO23" s="125"/>
      <c r="SFP23" s="125"/>
      <c r="SFQ23" s="125"/>
      <c r="SFR23" s="125"/>
      <c r="SFS23" s="125"/>
      <c r="SFT23" s="125"/>
      <c r="SFU23" s="125"/>
      <c r="SFV23" s="125"/>
      <c r="SFW23" s="125"/>
      <c r="SFX23" s="125"/>
      <c r="SFY23" s="125"/>
      <c r="SFZ23" s="125"/>
      <c r="SGA23" s="125"/>
      <c r="SGB23" s="125"/>
      <c r="SGC23" s="125"/>
      <c r="SGD23" s="125"/>
      <c r="SGE23" s="125"/>
      <c r="SGF23" s="125"/>
      <c r="SGG23" s="125"/>
      <c r="SGH23" s="125"/>
      <c r="SGI23" s="125"/>
      <c r="SGJ23" s="125"/>
      <c r="SGK23" s="125"/>
      <c r="SGL23" s="125"/>
      <c r="SGM23" s="125"/>
      <c r="SGN23" s="125"/>
      <c r="SGO23" s="125"/>
      <c r="SGP23" s="125"/>
      <c r="SGQ23" s="125"/>
      <c r="SGR23" s="125"/>
      <c r="SGS23" s="125"/>
      <c r="SGT23" s="125"/>
      <c r="SGU23" s="125"/>
      <c r="SGV23" s="125"/>
      <c r="SGW23" s="125"/>
      <c r="SGX23" s="125"/>
      <c r="SGY23" s="125"/>
      <c r="SGZ23" s="125"/>
      <c r="SHA23" s="125"/>
      <c r="SHB23" s="125"/>
      <c r="SHC23" s="125"/>
      <c r="SHD23" s="125"/>
      <c r="SHE23" s="125"/>
      <c r="SHF23" s="125"/>
      <c r="SHG23" s="125"/>
      <c r="SHH23" s="125"/>
      <c r="SHI23" s="125"/>
      <c r="SHJ23" s="125"/>
      <c r="SHK23" s="125"/>
      <c r="SHL23" s="125"/>
      <c r="SHM23" s="125"/>
      <c r="SHN23" s="125"/>
      <c r="SHO23" s="125"/>
      <c r="SHP23" s="125"/>
      <c r="SHQ23" s="125"/>
      <c r="SHR23" s="125"/>
      <c r="SHS23" s="125"/>
      <c r="SHT23" s="125"/>
      <c r="SHU23" s="125"/>
      <c r="SHV23" s="125"/>
      <c r="SHW23" s="125"/>
      <c r="SHX23" s="125"/>
      <c r="SHY23" s="125"/>
      <c r="SHZ23" s="125"/>
      <c r="SIA23" s="125"/>
      <c r="SIB23" s="125"/>
      <c r="SIC23" s="125"/>
      <c r="SID23" s="125"/>
      <c r="SIE23" s="125"/>
      <c r="SIF23" s="125"/>
      <c r="SIG23" s="125"/>
      <c r="SIH23" s="125"/>
      <c r="SII23" s="125"/>
      <c r="SIJ23" s="125"/>
      <c r="SIK23" s="125"/>
      <c r="SIL23" s="125"/>
      <c r="SIM23" s="125"/>
      <c r="SIN23" s="125"/>
      <c r="SIO23" s="125"/>
      <c r="SIP23" s="125"/>
      <c r="SIQ23" s="125"/>
      <c r="SIR23" s="125"/>
      <c r="SIS23" s="125"/>
      <c r="SIT23" s="125"/>
      <c r="SIU23" s="125"/>
      <c r="SIV23" s="125"/>
      <c r="SIW23" s="125"/>
      <c r="SIX23" s="125"/>
      <c r="SIY23" s="125"/>
      <c r="SIZ23" s="125"/>
      <c r="SJA23" s="125"/>
      <c r="SJB23" s="125"/>
      <c r="SJC23" s="125"/>
      <c r="SJD23" s="125"/>
      <c r="SJE23" s="125"/>
      <c r="SJF23" s="125"/>
      <c r="SJG23" s="125"/>
      <c r="SJH23" s="125"/>
      <c r="SJI23" s="125"/>
      <c r="SJJ23" s="125"/>
      <c r="SJK23" s="125"/>
      <c r="SJL23" s="125"/>
      <c r="SJM23" s="125"/>
      <c r="SJN23" s="125"/>
      <c r="SJO23" s="125"/>
      <c r="SJP23" s="125"/>
      <c r="SJQ23" s="125"/>
      <c r="SJR23" s="125"/>
      <c r="SJS23" s="125"/>
      <c r="SJT23" s="125"/>
      <c r="SJU23" s="125"/>
      <c r="SJV23" s="125"/>
      <c r="SJW23" s="125"/>
      <c r="SJX23" s="125"/>
      <c r="SJY23" s="125"/>
      <c r="SJZ23" s="125"/>
      <c r="SKA23" s="125"/>
      <c r="SKB23" s="125"/>
      <c r="SKC23" s="125"/>
      <c r="SKD23" s="125"/>
      <c r="SKE23" s="125"/>
      <c r="SKF23" s="125"/>
      <c r="SKG23" s="125"/>
      <c r="SKH23" s="125"/>
      <c r="SKI23" s="125"/>
      <c r="SKJ23" s="125"/>
      <c r="SKK23" s="125"/>
      <c r="SKL23" s="125"/>
      <c r="SKM23" s="125"/>
      <c r="SKN23" s="125"/>
      <c r="SKO23" s="125"/>
      <c r="SKP23" s="125"/>
      <c r="SKQ23" s="125"/>
      <c r="SKR23" s="125"/>
      <c r="SKS23" s="125"/>
      <c r="SKT23" s="125"/>
      <c r="SKU23" s="125"/>
      <c r="SKV23" s="125"/>
      <c r="SKW23" s="125"/>
      <c r="SKX23" s="125"/>
      <c r="SKY23" s="125"/>
      <c r="SKZ23" s="125"/>
      <c r="SLA23" s="125"/>
      <c r="SLB23" s="125"/>
      <c r="SLC23" s="125"/>
      <c r="SLD23" s="125"/>
      <c r="SLE23" s="125"/>
      <c r="SLF23" s="125"/>
      <c r="SLG23" s="125"/>
      <c r="SLH23" s="125"/>
      <c r="SLI23" s="125"/>
      <c r="SLJ23" s="125"/>
      <c r="SLK23" s="125"/>
      <c r="SLL23" s="125"/>
      <c r="SLM23" s="125"/>
      <c r="SLN23" s="125"/>
      <c r="SLO23" s="125"/>
      <c r="SLP23" s="125"/>
      <c r="SLQ23" s="125"/>
      <c r="SLR23" s="125"/>
      <c r="SLS23" s="125"/>
      <c r="SLT23" s="125"/>
      <c r="SLU23" s="125"/>
      <c r="SLV23" s="125"/>
      <c r="SLW23" s="125"/>
      <c r="SLX23" s="125"/>
      <c r="SLY23" s="125"/>
      <c r="SLZ23" s="125"/>
      <c r="SMA23" s="125"/>
      <c r="SMB23" s="125"/>
      <c r="SMC23" s="125"/>
      <c r="SMD23" s="125"/>
      <c r="SME23" s="125"/>
      <c r="SMF23" s="125"/>
      <c r="SMG23" s="125"/>
      <c r="SMH23" s="125"/>
      <c r="SMI23" s="125"/>
      <c r="SMJ23" s="125"/>
      <c r="SMK23" s="125"/>
      <c r="SML23" s="125"/>
      <c r="SMM23" s="125"/>
      <c r="SMN23" s="125"/>
      <c r="SMO23" s="125"/>
      <c r="SMP23" s="125"/>
      <c r="SMQ23" s="125"/>
      <c r="SMR23" s="125"/>
      <c r="SMS23" s="125"/>
      <c r="SMT23" s="125"/>
      <c r="SMU23" s="125"/>
      <c r="SMV23" s="125"/>
      <c r="SMW23" s="125"/>
      <c r="SMX23" s="125"/>
      <c r="SMY23" s="125"/>
      <c r="SMZ23" s="125"/>
      <c r="SNA23" s="125"/>
      <c r="SNB23" s="125"/>
      <c r="SNC23" s="125"/>
      <c r="SND23" s="125"/>
      <c r="SNE23" s="125"/>
      <c r="SNF23" s="125"/>
      <c r="SNG23" s="125"/>
      <c r="SNH23" s="125"/>
      <c r="SNI23" s="125"/>
      <c r="SNJ23" s="125"/>
      <c r="SNK23" s="125"/>
      <c r="SNL23" s="125"/>
      <c r="SNM23" s="125"/>
      <c r="SNN23" s="125"/>
      <c r="SNO23" s="125"/>
      <c r="SNP23" s="125"/>
      <c r="SNQ23" s="125"/>
      <c r="SNR23" s="125"/>
      <c r="SNS23" s="125"/>
      <c r="SNT23" s="125"/>
      <c r="SNU23" s="125"/>
      <c r="SNV23" s="125"/>
      <c r="SNW23" s="125"/>
      <c r="SNX23" s="125"/>
      <c r="SNY23" s="125"/>
      <c r="SNZ23" s="125"/>
      <c r="SOA23" s="125"/>
      <c r="SOB23" s="125"/>
      <c r="SOC23" s="125"/>
      <c r="SOD23" s="125"/>
      <c r="SOE23" s="125"/>
      <c r="SOF23" s="125"/>
      <c r="SOG23" s="125"/>
      <c r="SOH23" s="125"/>
      <c r="SOI23" s="125"/>
      <c r="SOJ23" s="125"/>
      <c r="SOK23" s="125"/>
      <c r="SOL23" s="125"/>
      <c r="SOM23" s="125"/>
      <c r="SON23" s="125"/>
      <c r="SOO23" s="125"/>
      <c r="SOP23" s="125"/>
      <c r="SOQ23" s="125"/>
      <c r="SOR23" s="125"/>
      <c r="SOS23" s="125"/>
      <c r="SOT23" s="125"/>
      <c r="SOU23" s="125"/>
      <c r="SOV23" s="125"/>
      <c r="SOW23" s="125"/>
      <c r="SOX23" s="125"/>
      <c r="SOY23" s="125"/>
      <c r="SOZ23" s="125"/>
      <c r="SPA23" s="125"/>
      <c r="SPB23" s="125"/>
      <c r="SPC23" s="125"/>
      <c r="SPD23" s="125"/>
      <c r="SPE23" s="125"/>
      <c r="SPF23" s="125"/>
      <c r="SPG23" s="125"/>
      <c r="SPH23" s="125"/>
      <c r="SPI23" s="125"/>
      <c r="SPJ23" s="125"/>
      <c r="SPK23" s="125"/>
      <c r="SPL23" s="125"/>
      <c r="SPM23" s="125"/>
      <c r="SPN23" s="125"/>
      <c r="SPO23" s="125"/>
      <c r="SPP23" s="125"/>
      <c r="SPQ23" s="125"/>
      <c r="SPR23" s="125"/>
      <c r="SPS23" s="125"/>
      <c r="SPT23" s="125"/>
      <c r="SPU23" s="125"/>
      <c r="SPV23" s="125"/>
      <c r="SPW23" s="125"/>
      <c r="SPX23" s="125"/>
      <c r="SPY23" s="125"/>
      <c r="SPZ23" s="125"/>
      <c r="SQA23" s="125"/>
      <c r="SQB23" s="125"/>
      <c r="SQC23" s="125"/>
      <c r="SQD23" s="125"/>
      <c r="SQE23" s="125"/>
      <c r="SQF23" s="125"/>
      <c r="SQG23" s="125"/>
      <c r="SQH23" s="125"/>
      <c r="SQI23" s="125"/>
      <c r="SQJ23" s="125"/>
      <c r="SQK23" s="125"/>
      <c r="SQL23" s="125"/>
      <c r="SQM23" s="125"/>
      <c r="SQN23" s="125"/>
      <c r="SQO23" s="125"/>
      <c r="SQP23" s="125"/>
      <c r="SQQ23" s="125"/>
      <c r="SQR23" s="125"/>
      <c r="SQS23" s="125"/>
      <c r="SQT23" s="125"/>
      <c r="SQU23" s="125"/>
      <c r="SQV23" s="125"/>
      <c r="SQW23" s="125"/>
      <c r="SQX23" s="125"/>
      <c r="SQY23" s="125"/>
      <c r="SQZ23" s="125"/>
      <c r="SRA23" s="125"/>
      <c r="SRB23" s="125"/>
      <c r="SRC23" s="125"/>
      <c r="SRD23" s="125"/>
      <c r="SRE23" s="125"/>
      <c r="SRF23" s="125"/>
      <c r="SRG23" s="125"/>
      <c r="SRH23" s="125"/>
      <c r="SRI23" s="125"/>
      <c r="SRJ23" s="125"/>
      <c r="SRK23" s="125"/>
      <c r="SRL23" s="125"/>
      <c r="SRM23" s="125"/>
      <c r="SRN23" s="125"/>
      <c r="SRO23" s="125"/>
      <c r="SRP23" s="125"/>
      <c r="SRQ23" s="125"/>
      <c r="SRR23" s="125"/>
      <c r="SRS23" s="125"/>
      <c r="SRT23" s="125"/>
      <c r="SRU23" s="125"/>
      <c r="SRV23" s="125"/>
      <c r="SRW23" s="125"/>
      <c r="SRX23" s="125"/>
      <c r="SRY23" s="125"/>
      <c r="SRZ23" s="125"/>
      <c r="SSA23" s="125"/>
      <c r="SSB23" s="125"/>
      <c r="SSC23" s="125"/>
      <c r="SSD23" s="125"/>
      <c r="SSE23" s="125"/>
      <c r="SSF23" s="125"/>
      <c r="SSG23" s="125"/>
      <c r="SSH23" s="125"/>
      <c r="SSI23" s="125"/>
      <c r="SSJ23" s="125"/>
      <c r="SSK23" s="125"/>
      <c r="SSL23" s="125"/>
      <c r="SSM23" s="125"/>
      <c r="SSN23" s="125"/>
      <c r="SSO23" s="125"/>
      <c r="SSP23" s="125"/>
      <c r="SSQ23" s="125"/>
      <c r="SSR23" s="125"/>
      <c r="SSS23" s="125"/>
      <c r="SST23" s="125"/>
      <c r="SSU23" s="125"/>
      <c r="SSV23" s="125"/>
      <c r="SSW23" s="125"/>
      <c r="SSX23" s="125"/>
      <c r="SSY23" s="125"/>
      <c r="SSZ23" s="125"/>
      <c r="STA23" s="125"/>
      <c r="STB23" s="125"/>
      <c r="STC23" s="125"/>
      <c r="STD23" s="125"/>
      <c r="STE23" s="125"/>
      <c r="STF23" s="125"/>
      <c r="STG23" s="125"/>
      <c r="STH23" s="125"/>
      <c r="STI23" s="125"/>
      <c r="STJ23" s="125"/>
      <c r="STK23" s="125"/>
      <c r="STL23" s="125"/>
      <c r="STM23" s="125"/>
      <c r="STN23" s="125"/>
      <c r="STO23" s="125"/>
      <c r="STP23" s="125"/>
      <c r="STQ23" s="125"/>
      <c r="STR23" s="125"/>
      <c r="STS23" s="125"/>
      <c r="STT23" s="125"/>
      <c r="STU23" s="125"/>
      <c r="STV23" s="125"/>
      <c r="STW23" s="125"/>
      <c r="STX23" s="125"/>
      <c r="STY23" s="125"/>
      <c r="STZ23" s="125"/>
      <c r="SUA23" s="125"/>
      <c r="SUB23" s="125"/>
      <c r="SUC23" s="125"/>
      <c r="SUD23" s="125"/>
      <c r="SUE23" s="125"/>
      <c r="SUF23" s="125"/>
      <c r="SUG23" s="125"/>
      <c r="SUH23" s="125"/>
      <c r="SUI23" s="125"/>
      <c r="SUJ23" s="125"/>
      <c r="SUK23" s="125"/>
      <c r="SUL23" s="125"/>
      <c r="SUM23" s="125"/>
      <c r="SUN23" s="125"/>
      <c r="SUO23" s="125"/>
      <c r="SUP23" s="125"/>
      <c r="SUQ23" s="125"/>
      <c r="SUR23" s="125"/>
      <c r="SUS23" s="125"/>
      <c r="SUT23" s="125"/>
      <c r="SUU23" s="125"/>
      <c r="SUV23" s="125"/>
      <c r="SUW23" s="125"/>
      <c r="SUX23" s="125"/>
      <c r="SUY23" s="125"/>
      <c r="SUZ23" s="125"/>
      <c r="SVA23" s="125"/>
      <c r="SVB23" s="125"/>
      <c r="SVC23" s="125"/>
      <c r="SVD23" s="125"/>
      <c r="SVE23" s="125"/>
      <c r="SVF23" s="125"/>
      <c r="SVG23" s="125"/>
      <c r="SVH23" s="125"/>
      <c r="SVI23" s="125"/>
      <c r="SVJ23" s="125"/>
      <c r="SVK23" s="125"/>
      <c r="SVL23" s="125"/>
      <c r="SVM23" s="125"/>
      <c r="SVN23" s="125"/>
      <c r="SVO23" s="125"/>
      <c r="SVP23" s="125"/>
      <c r="SVQ23" s="125"/>
      <c r="SVR23" s="125"/>
      <c r="SVS23" s="125"/>
      <c r="SVT23" s="125"/>
      <c r="SVU23" s="125"/>
      <c r="SVV23" s="125"/>
      <c r="SVW23" s="125"/>
      <c r="SVX23" s="125"/>
      <c r="SVY23" s="125"/>
      <c r="SVZ23" s="125"/>
      <c r="SWA23" s="125"/>
      <c r="SWB23" s="125"/>
      <c r="SWC23" s="125"/>
      <c r="SWD23" s="125"/>
      <c r="SWE23" s="125"/>
      <c r="SWF23" s="125"/>
      <c r="SWG23" s="125"/>
      <c r="SWH23" s="125"/>
      <c r="SWI23" s="125"/>
      <c r="SWJ23" s="125"/>
      <c r="SWK23" s="125"/>
      <c r="SWL23" s="125"/>
      <c r="SWM23" s="125"/>
      <c r="SWN23" s="125"/>
      <c r="SWO23" s="125"/>
      <c r="SWP23" s="125"/>
      <c r="SWQ23" s="125"/>
      <c r="SWR23" s="125"/>
      <c r="SWS23" s="125"/>
      <c r="SWT23" s="125"/>
      <c r="SWU23" s="125"/>
      <c r="SWV23" s="125"/>
      <c r="SWW23" s="125"/>
      <c r="SWX23" s="125"/>
      <c r="SWY23" s="125"/>
      <c r="SWZ23" s="125"/>
      <c r="SXA23" s="125"/>
      <c r="SXB23" s="125"/>
      <c r="SXC23" s="125"/>
      <c r="SXD23" s="125"/>
      <c r="SXE23" s="125"/>
      <c r="SXF23" s="125"/>
      <c r="SXG23" s="125"/>
      <c r="SXH23" s="125"/>
      <c r="SXI23" s="125"/>
      <c r="SXJ23" s="125"/>
      <c r="SXK23" s="125"/>
      <c r="SXL23" s="125"/>
      <c r="SXM23" s="125"/>
      <c r="SXN23" s="125"/>
      <c r="SXO23" s="125"/>
      <c r="SXP23" s="125"/>
      <c r="SXQ23" s="125"/>
      <c r="SXR23" s="125"/>
      <c r="SXS23" s="125"/>
      <c r="SXT23" s="125"/>
      <c r="SXU23" s="125"/>
      <c r="SXV23" s="125"/>
      <c r="SXW23" s="125"/>
      <c r="SXX23" s="125"/>
      <c r="SXY23" s="125"/>
      <c r="SXZ23" s="125"/>
      <c r="SYA23" s="125"/>
      <c r="SYB23" s="125"/>
      <c r="SYC23" s="125"/>
      <c r="SYD23" s="125"/>
      <c r="SYE23" s="125"/>
      <c r="SYF23" s="125"/>
      <c r="SYG23" s="125"/>
      <c r="SYH23" s="125"/>
      <c r="SYI23" s="125"/>
      <c r="SYJ23" s="125"/>
      <c r="SYK23" s="125"/>
      <c r="SYL23" s="125"/>
      <c r="SYM23" s="125"/>
      <c r="SYN23" s="125"/>
      <c r="SYO23" s="125"/>
      <c r="SYP23" s="125"/>
      <c r="SYQ23" s="125"/>
      <c r="SYR23" s="125"/>
      <c r="SYS23" s="125"/>
      <c r="SYT23" s="125"/>
      <c r="SYU23" s="125"/>
      <c r="SYV23" s="125"/>
      <c r="SYW23" s="125"/>
      <c r="SYX23" s="125"/>
      <c r="SYY23" s="125"/>
      <c r="SYZ23" s="125"/>
      <c r="SZA23" s="125"/>
      <c r="SZB23" s="125"/>
      <c r="SZC23" s="125"/>
      <c r="SZD23" s="125"/>
      <c r="SZE23" s="125"/>
      <c r="SZF23" s="125"/>
      <c r="SZG23" s="125"/>
      <c r="SZH23" s="125"/>
      <c r="SZI23" s="125"/>
      <c r="SZJ23" s="125"/>
      <c r="SZK23" s="125"/>
      <c r="SZL23" s="125"/>
      <c r="SZM23" s="125"/>
      <c r="SZN23" s="125"/>
      <c r="SZO23" s="125"/>
      <c r="SZP23" s="125"/>
      <c r="SZQ23" s="125"/>
      <c r="SZR23" s="125"/>
      <c r="SZS23" s="125"/>
      <c r="SZT23" s="125"/>
      <c r="SZU23" s="125"/>
      <c r="SZV23" s="125"/>
      <c r="SZW23" s="125"/>
      <c r="SZX23" s="125"/>
      <c r="SZY23" s="125"/>
      <c r="SZZ23" s="125"/>
      <c r="TAA23" s="125"/>
      <c r="TAB23" s="125"/>
      <c r="TAC23" s="125"/>
      <c r="TAD23" s="125"/>
      <c r="TAE23" s="125"/>
      <c r="TAF23" s="125"/>
      <c r="TAG23" s="125"/>
      <c r="TAH23" s="125"/>
      <c r="TAI23" s="125"/>
      <c r="TAJ23" s="125"/>
      <c r="TAK23" s="125"/>
      <c r="TAL23" s="125"/>
      <c r="TAM23" s="125"/>
      <c r="TAN23" s="125"/>
      <c r="TAO23" s="125"/>
      <c r="TAP23" s="125"/>
      <c r="TAQ23" s="125"/>
      <c r="TAR23" s="125"/>
      <c r="TAS23" s="125"/>
      <c r="TAT23" s="125"/>
      <c r="TAU23" s="125"/>
      <c r="TAV23" s="125"/>
      <c r="TAW23" s="125"/>
      <c r="TAX23" s="125"/>
      <c r="TAY23" s="125"/>
      <c r="TAZ23" s="125"/>
      <c r="TBA23" s="125"/>
      <c r="TBB23" s="125"/>
      <c r="TBC23" s="125"/>
      <c r="TBD23" s="125"/>
      <c r="TBE23" s="125"/>
      <c r="TBF23" s="125"/>
      <c r="TBG23" s="125"/>
      <c r="TBH23" s="125"/>
      <c r="TBI23" s="125"/>
      <c r="TBJ23" s="125"/>
      <c r="TBK23" s="125"/>
      <c r="TBL23" s="125"/>
      <c r="TBM23" s="125"/>
      <c r="TBN23" s="125"/>
      <c r="TBO23" s="125"/>
      <c r="TBP23" s="125"/>
      <c r="TBQ23" s="125"/>
      <c r="TBR23" s="125"/>
      <c r="TBS23" s="125"/>
      <c r="TBT23" s="125"/>
      <c r="TBU23" s="125"/>
      <c r="TBV23" s="125"/>
      <c r="TBW23" s="125"/>
      <c r="TBX23" s="125"/>
      <c r="TBY23" s="125"/>
      <c r="TBZ23" s="125"/>
      <c r="TCA23" s="125"/>
      <c r="TCB23" s="125"/>
      <c r="TCC23" s="125"/>
      <c r="TCD23" s="125"/>
      <c r="TCE23" s="125"/>
      <c r="TCF23" s="125"/>
      <c r="TCG23" s="125"/>
      <c r="TCH23" s="125"/>
      <c r="TCI23" s="125"/>
      <c r="TCJ23" s="125"/>
      <c r="TCK23" s="125"/>
      <c r="TCL23" s="125"/>
      <c r="TCM23" s="125"/>
      <c r="TCN23" s="125"/>
      <c r="TCO23" s="125"/>
      <c r="TCP23" s="125"/>
      <c r="TCQ23" s="125"/>
      <c r="TCR23" s="125"/>
      <c r="TCS23" s="125"/>
      <c r="TCT23" s="125"/>
      <c r="TCU23" s="125"/>
      <c r="TCV23" s="125"/>
      <c r="TCW23" s="125"/>
      <c r="TCX23" s="125"/>
      <c r="TCY23" s="125"/>
      <c r="TCZ23" s="125"/>
      <c r="TDA23" s="125"/>
      <c r="TDB23" s="125"/>
      <c r="TDC23" s="125"/>
      <c r="TDD23" s="125"/>
      <c r="TDE23" s="125"/>
      <c r="TDF23" s="125"/>
      <c r="TDG23" s="125"/>
      <c r="TDH23" s="125"/>
      <c r="TDI23" s="125"/>
      <c r="TDJ23" s="125"/>
      <c r="TDK23" s="125"/>
      <c r="TDL23" s="125"/>
      <c r="TDM23" s="125"/>
      <c r="TDN23" s="125"/>
      <c r="TDO23" s="125"/>
      <c r="TDP23" s="125"/>
      <c r="TDQ23" s="125"/>
      <c r="TDR23" s="125"/>
      <c r="TDS23" s="125"/>
      <c r="TDT23" s="125"/>
      <c r="TDU23" s="125"/>
      <c r="TDV23" s="125"/>
      <c r="TDW23" s="125"/>
      <c r="TDX23" s="125"/>
      <c r="TDY23" s="125"/>
      <c r="TDZ23" s="125"/>
      <c r="TEA23" s="125"/>
      <c r="TEB23" s="125"/>
      <c r="TEC23" s="125"/>
      <c r="TED23" s="125"/>
      <c r="TEE23" s="125"/>
      <c r="TEF23" s="125"/>
      <c r="TEG23" s="125"/>
      <c r="TEH23" s="125"/>
      <c r="TEI23" s="125"/>
      <c r="TEJ23" s="125"/>
      <c r="TEK23" s="125"/>
      <c r="TEL23" s="125"/>
      <c r="TEM23" s="125"/>
      <c r="TEN23" s="125"/>
      <c r="TEO23" s="125"/>
      <c r="TEP23" s="125"/>
      <c r="TEQ23" s="125"/>
      <c r="TER23" s="125"/>
      <c r="TES23" s="125"/>
      <c r="TET23" s="125"/>
      <c r="TEU23" s="125"/>
      <c r="TEV23" s="125"/>
      <c r="TEW23" s="125"/>
      <c r="TEX23" s="125"/>
      <c r="TEY23" s="125"/>
      <c r="TEZ23" s="125"/>
      <c r="TFA23" s="125"/>
      <c r="TFB23" s="125"/>
      <c r="TFC23" s="125"/>
      <c r="TFD23" s="125"/>
      <c r="TFE23" s="125"/>
      <c r="TFF23" s="125"/>
      <c r="TFG23" s="125"/>
      <c r="TFH23" s="125"/>
      <c r="TFI23" s="125"/>
      <c r="TFJ23" s="125"/>
      <c r="TFK23" s="125"/>
      <c r="TFL23" s="125"/>
      <c r="TFM23" s="125"/>
      <c r="TFN23" s="125"/>
      <c r="TFO23" s="125"/>
      <c r="TFP23" s="125"/>
      <c r="TFQ23" s="125"/>
      <c r="TFR23" s="125"/>
      <c r="TFS23" s="125"/>
      <c r="TFT23" s="125"/>
      <c r="TFU23" s="125"/>
      <c r="TFV23" s="125"/>
      <c r="TFW23" s="125"/>
      <c r="TFX23" s="125"/>
      <c r="TFY23" s="125"/>
      <c r="TFZ23" s="125"/>
      <c r="TGA23" s="125"/>
      <c r="TGB23" s="125"/>
      <c r="TGC23" s="125"/>
      <c r="TGD23" s="125"/>
      <c r="TGE23" s="125"/>
      <c r="TGF23" s="125"/>
      <c r="TGG23" s="125"/>
      <c r="TGH23" s="125"/>
      <c r="TGI23" s="125"/>
      <c r="TGJ23" s="125"/>
      <c r="TGK23" s="125"/>
      <c r="TGL23" s="125"/>
      <c r="TGM23" s="125"/>
      <c r="TGN23" s="125"/>
      <c r="TGO23" s="125"/>
      <c r="TGP23" s="125"/>
      <c r="TGQ23" s="125"/>
      <c r="TGR23" s="125"/>
      <c r="TGS23" s="125"/>
      <c r="TGT23" s="125"/>
      <c r="TGU23" s="125"/>
      <c r="TGV23" s="125"/>
      <c r="TGW23" s="125"/>
      <c r="TGX23" s="125"/>
      <c r="TGY23" s="125"/>
      <c r="TGZ23" s="125"/>
      <c r="THA23" s="125"/>
      <c r="THB23" s="125"/>
      <c r="THC23" s="125"/>
      <c r="THD23" s="125"/>
      <c r="THE23" s="125"/>
      <c r="THF23" s="125"/>
      <c r="THG23" s="125"/>
      <c r="THH23" s="125"/>
      <c r="THI23" s="125"/>
      <c r="THJ23" s="125"/>
      <c r="THK23" s="125"/>
      <c r="THL23" s="125"/>
      <c r="THM23" s="125"/>
      <c r="THN23" s="125"/>
      <c r="THO23" s="125"/>
      <c r="THP23" s="125"/>
      <c r="THQ23" s="125"/>
      <c r="THR23" s="125"/>
      <c r="THS23" s="125"/>
      <c r="THT23" s="125"/>
      <c r="THU23" s="125"/>
      <c r="THV23" s="125"/>
      <c r="THW23" s="125"/>
      <c r="THX23" s="125"/>
      <c r="THY23" s="125"/>
      <c r="THZ23" s="125"/>
      <c r="TIA23" s="125"/>
      <c r="TIB23" s="125"/>
      <c r="TIC23" s="125"/>
      <c r="TID23" s="125"/>
      <c r="TIE23" s="125"/>
      <c r="TIF23" s="125"/>
      <c r="TIG23" s="125"/>
      <c r="TIH23" s="125"/>
      <c r="TII23" s="125"/>
      <c r="TIJ23" s="125"/>
      <c r="TIK23" s="125"/>
      <c r="TIL23" s="125"/>
      <c r="TIM23" s="125"/>
      <c r="TIN23" s="125"/>
      <c r="TIO23" s="125"/>
      <c r="TIP23" s="125"/>
      <c r="TIQ23" s="125"/>
      <c r="TIR23" s="125"/>
      <c r="TIS23" s="125"/>
      <c r="TIT23" s="125"/>
      <c r="TIU23" s="125"/>
      <c r="TIV23" s="125"/>
      <c r="TIW23" s="125"/>
      <c r="TIX23" s="125"/>
      <c r="TIY23" s="125"/>
      <c r="TIZ23" s="125"/>
      <c r="TJA23" s="125"/>
      <c r="TJB23" s="125"/>
      <c r="TJC23" s="125"/>
      <c r="TJD23" s="125"/>
      <c r="TJE23" s="125"/>
      <c r="TJF23" s="125"/>
      <c r="TJG23" s="125"/>
      <c r="TJH23" s="125"/>
      <c r="TJI23" s="125"/>
      <c r="TJJ23" s="125"/>
      <c r="TJK23" s="125"/>
      <c r="TJL23" s="125"/>
      <c r="TJM23" s="125"/>
      <c r="TJN23" s="125"/>
      <c r="TJO23" s="125"/>
      <c r="TJP23" s="125"/>
      <c r="TJQ23" s="125"/>
      <c r="TJR23" s="125"/>
      <c r="TJS23" s="125"/>
      <c r="TJT23" s="125"/>
      <c r="TJU23" s="125"/>
      <c r="TJV23" s="125"/>
      <c r="TJW23" s="125"/>
      <c r="TJX23" s="125"/>
      <c r="TJY23" s="125"/>
      <c r="TJZ23" s="125"/>
      <c r="TKA23" s="125"/>
      <c r="TKB23" s="125"/>
      <c r="TKC23" s="125"/>
      <c r="TKD23" s="125"/>
      <c r="TKE23" s="125"/>
      <c r="TKF23" s="125"/>
      <c r="TKG23" s="125"/>
      <c r="TKH23" s="125"/>
      <c r="TKI23" s="125"/>
      <c r="TKJ23" s="125"/>
      <c r="TKK23" s="125"/>
      <c r="TKL23" s="125"/>
      <c r="TKM23" s="125"/>
      <c r="TKN23" s="125"/>
      <c r="TKO23" s="125"/>
      <c r="TKP23" s="125"/>
      <c r="TKQ23" s="125"/>
      <c r="TKR23" s="125"/>
      <c r="TKS23" s="125"/>
      <c r="TKT23" s="125"/>
      <c r="TKU23" s="125"/>
      <c r="TKV23" s="125"/>
      <c r="TKW23" s="125"/>
      <c r="TKX23" s="125"/>
      <c r="TKY23" s="125"/>
      <c r="TKZ23" s="125"/>
      <c r="TLA23" s="125"/>
      <c r="TLB23" s="125"/>
      <c r="TLC23" s="125"/>
      <c r="TLD23" s="125"/>
      <c r="TLE23" s="125"/>
      <c r="TLF23" s="125"/>
      <c r="TLG23" s="125"/>
      <c r="TLH23" s="125"/>
      <c r="TLI23" s="125"/>
      <c r="TLJ23" s="125"/>
      <c r="TLK23" s="125"/>
      <c r="TLL23" s="125"/>
      <c r="TLM23" s="125"/>
      <c r="TLN23" s="125"/>
      <c r="TLO23" s="125"/>
      <c r="TLP23" s="125"/>
      <c r="TLQ23" s="125"/>
      <c r="TLR23" s="125"/>
      <c r="TLS23" s="125"/>
      <c r="TLT23" s="125"/>
      <c r="TLU23" s="125"/>
      <c r="TLV23" s="125"/>
      <c r="TLW23" s="125"/>
      <c r="TLX23" s="125"/>
      <c r="TLY23" s="125"/>
      <c r="TLZ23" s="125"/>
      <c r="TMA23" s="125"/>
      <c r="TMB23" s="125"/>
      <c r="TMC23" s="125"/>
      <c r="TMD23" s="125"/>
      <c r="TME23" s="125"/>
      <c r="TMF23" s="125"/>
      <c r="TMG23" s="125"/>
      <c r="TMH23" s="125"/>
      <c r="TMI23" s="125"/>
      <c r="TMJ23" s="125"/>
      <c r="TMK23" s="125"/>
      <c r="TML23" s="125"/>
      <c r="TMM23" s="125"/>
      <c r="TMN23" s="125"/>
      <c r="TMO23" s="125"/>
      <c r="TMP23" s="125"/>
      <c r="TMQ23" s="125"/>
      <c r="TMR23" s="125"/>
      <c r="TMS23" s="125"/>
      <c r="TMT23" s="125"/>
      <c r="TMU23" s="125"/>
      <c r="TMV23" s="125"/>
      <c r="TMW23" s="125"/>
      <c r="TMX23" s="125"/>
      <c r="TMY23" s="125"/>
      <c r="TMZ23" s="125"/>
      <c r="TNA23" s="125"/>
      <c r="TNB23" s="125"/>
      <c r="TNC23" s="125"/>
      <c r="TND23" s="125"/>
      <c r="TNE23" s="125"/>
      <c r="TNF23" s="125"/>
      <c r="TNG23" s="125"/>
      <c r="TNH23" s="125"/>
      <c r="TNI23" s="125"/>
      <c r="TNJ23" s="125"/>
      <c r="TNK23" s="125"/>
      <c r="TNL23" s="125"/>
      <c r="TNM23" s="125"/>
      <c r="TNN23" s="125"/>
      <c r="TNO23" s="125"/>
      <c r="TNP23" s="125"/>
      <c r="TNQ23" s="125"/>
      <c r="TNR23" s="125"/>
      <c r="TNS23" s="125"/>
      <c r="TNT23" s="125"/>
      <c r="TNU23" s="125"/>
      <c r="TNV23" s="125"/>
      <c r="TNW23" s="125"/>
      <c r="TNX23" s="125"/>
      <c r="TNY23" s="125"/>
      <c r="TNZ23" s="125"/>
      <c r="TOA23" s="125"/>
      <c r="TOB23" s="125"/>
      <c r="TOC23" s="125"/>
      <c r="TOD23" s="125"/>
      <c r="TOE23" s="125"/>
      <c r="TOF23" s="125"/>
      <c r="TOG23" s="125"/>
      <c r="TOH23" s="125"/>
      <c r="TOI23" s="125"/>
      <c r="TOJ23" s="125"/>
      <c r="TOK23" s="125"/>
      <c r="TOL23" s="125"/>
      <c r="TOM23" s="125"/>
      <c r="TON23" s="125"/>
      <c r="TOO23" s="125"/>
      <c r="TOP23" s="125"/>
      <c r="TOQ23" s="125"/>
      <c r="TOR23" s="125"/>
      <c r="TOS23" s="125"/>
      <c r="TOT23" s="125"/>
      <c r="TOU23" s="125"/>
      <c r="TOV23" s="125"/>
      <c r="TOW23" s="125"/>
      <c r="TOX23" s="125"/>
      <c r="TOY23" s="125"/>
      <c r="TOZ23" s="125"/>
      <c r="TPA23" s="125"/>
      <c r="TPB23" s="125"/>
      <c r="TPC23" s="125"/>
      <c r="TPD23" s="125"/>
      <c r="TPE23" s="125"/>
      <c r="TPF23" s="125"/>
      <c r="TPG23" s="125"/>
      <c r="TPH23" s="125"/>
      <c r="TPI23" s="125"/>
      <c r="TPJ23" s="125"/>
      <c r="TPK23" s="125"/>
      <c r="TPL23" s="125"/>
      <c r="TPM23" s="125"/>
      <c r="TPN23" s="125"/>
      <c r="TPO23" s="125"/>
      <c r="TPP23" s="125"/>
      <c r="TPQ23" s="125"/>
      <c r="TPR23" s="125"/>
      <c r="TPS23" s="125"/>
      <c r="TPT23" s="125"/>
      <c r="TPU23" s="125"/>
      <c r="TPV23" s="125"/>
      <c r="TPW23" s="125"/>
      <c r="TPX23" s="125"/>
      <c r="TPY23" s="125"/>
      <c r="TPZ23" s="125"/>
      <c r="TQA23" s="125"/>
      <c r="TQB23" s="125"/>
      <c r="TQC23" s="125"/>
      <c r="TQD23" s="125"/>
      <c r="TQE23" s="125"/>
      <c r="TQF23" s="125"/>
      <c r="TQG23" s="125"/>
      <c r="TQH23" s="125"/>
      <c r="TQI23" s="125"/>
      <c r="TQJ23" s="125"/>
      <c r="TQK23" s="125"/>
      <c r="TQL23" s="125"/>
      <c r="TQM23" s="125"/>
      <c r="TQN23" s="125"/>
      <c r="TQO23" s="125"/>
      <c r="TQP23" s="125"/>
      <c r="TQQ23" s="125"/>
      <c r="TQR23" s="125"/>
      <c r="TQS23" s="125"/>
      <c r="TQT23" s="125"/>
      <c r="TQU23" s="125"/>
      <c r="TQV23" s="125"/>
      <c r="TQW23" s="125"/>
      <c r="TQX23" s="125"/>
      <c r="TQY23" s="125"/>
      <c r="TQZ23" s="125"/>
      <c r="TRA23" s="125"/>
      <c r="TRB23" s="125"/>
      <c r="TRC23" s="125"/>
      <c r="TRD23" s="125"/>
      <c r="TRE23" s="125"/>
      <c r="TRF23" s="125"/>
      <c r="TRG23" s="125"/>
      <c r="TRH23" s="125"/>
      <c r="TRI23" s="125"/>
      <c r="TRJ23" s="125"/>
      <c r="TRK23" s="125"/>
      <c r="TRL23" s="125"/>
      <c r="TRM23" s="125"/>
      <c r="TRN23" s="125"/>
      <c r="TRO23" s="125"/>
      <c r="TRP23" s="125"/>
      <c r="TRQ23" s="125"/>
      <c r="TRR23" s="125"/>
      <c r="TRS23" s="125"/>
      <c r="TRT23" s="125"/>
      <c r="TRU23" s="125"/>
      <c r="TRV23" s="125"/>
      <c r="TRW23" s="125"/>
      <c r="TRX23" s="125"/>
      <c r="TRY23" s="125"/>
      <c r="TRZ23" s="125"/>
      <c r="TSA23" s="125"/>
      <c r="TSB23" s="125"/>
      <c r="TSC23" s="125"/>
      <c r="TSD23" s="125"/>
      <c r="TSE23" s="125"/>
      <c r="TSF23" s="125"/>
      <c r="TSG23" s="125"/>
      <c r="TSH23" s="125"/>
      <c r="TSI23" s="125"/>
      <c r="TSJ23" s="125"/>
      <c r="TSK23" s="125"/>
      <c r="TSL23" s="125"/>
      <c r="TSM23" s="125"/>
      <c r="TSN23" s="125"/>
      <c r="TSO23" s="125"/>
      <c r="TSP23" s="125"/>
      <c r="TSQ23" s="125"/>
      <c r="TSR23" s="125"/>
      <c r="TSS23" s="125"/>
      <c r="TST23" s="125"/>
      <c r="TSU23" s="125"/>
      <c r="TSV23" s="125"/>
      <c r="TSW23" s="125"/>
      <c r="TSX23" s="125"/>
      <c r="TSY23" s="125"/>
      <c r="TSZ23" s="125"/>
      <c r="TTA23" s="125"/>
      <c r="TTB23" s="125"/>
      <c r="TTC23" s="125"/>
      <c r="TTD23" s="125"/>
      <c r="TTE23" s="125"/>
      <c r="TTF23" s="125"/>
      <c r="TTG23" s="125"/>
      <c r="TTH23" s="125"/>
      <c r="TTI23" s="125"/>
      <c r="TTJ23" s="125"/>
      <c r="TTK23" s="125"/>
      <c r="TTL23" s="125"/>
      <c r="TTM23" s="125"/>
      <c r="TTN23" s="125"/>
      <c r="TTO23" s="125"/>
      <c r="TTP23" s="125"/>
      <c r="TTQ23" s="125"/>
      <c r="TTR23" s="125"/>
      <c r="TTS23" s="125"/>
      <c r="TTT23" s="125"/>
      <c r="TTU23" s="125"/>
      <c r="TTV23" s="125"/>
      <c r="TTW23" s="125"/>
      <c r="TTX23" s="125"/>
      <c r="TTY23" s="125"/>
      <c r="TTZ23" s="125"/>
      <c r="TUA23" s="125"/>
      <c r="TUB23" s="125"/>
      <c r="TUC23" s="125"/>
      <c r="TUD23" s="125"/>
      <c r="TUE23" s="125"/>
      <c r="TUF23" s="125"/>
      <c r="TUG23" s="125"/>
      <c r="TUH23" s="125"/>
      <c r="TUI23" s="125"/>
      <c r="TUJ23" s="125"/>
      <c r="TUK23" s="125"/>
      <c r="TUL23" s="125"/>
      <c r="TUM23" s="125"/>
      <c r="TUN23" s="125"/>
      <c r="TUO23" s="125"/>
      <c r="TUP23" s="125"/>
      <c r="TUQ23" s="125"/>
      <c r="TUR23" s="125"/>
      <c r="TUS23" s="125"/>
      <c r="TUT23" s="125"/>
      <c r="TUU23" s="125"/>
      <c r="TUV23" s="125"/>
      <c r="TUW23" s="125"/>
      <c r="TUX23" s="125"/>
      <c r="TUY23" s="125"/>
      <c r="TUZ23" s="125"/>
      <c r="TVA23" s="125"/>
      <c r="TVB23" s="125"/>
      <c r="TVC23" s="125"/>
      <c r="TVD23" s="125"/>
      <c r="TVE23" s="125"/>
      <c r="TVF23" s="125"/>
      <c r="TVG23" s="125"/>
      <c r="TVH23" s="125"/>
      <c r="TVI23" s="125"/>
      <c r="TVJ23" s="125"/>
      <c r="TVK23" s="125"/>
      <c r="TVL23" s="125"/>
      <c r="TVM23" s="125"/>
      <c r="TVN23" s="125"/>
      <c r="TVO23" s="125"/>
      <c r="TVP23" s="125"/>
      <c r="TVQ23" s="125"/>
      <c r="TVR23" s="125"/>
      <c r="TVS23" s="125"/>
      <c r="TVT23" s="125"/>
      <c r="TVU23" s="125"/>
      <c r="TVV23" s="125"/>
      <c r="TVW23" s="125"/>
      <c r="TVX23" s="125"/>
      <c r="TVY23" s="125"/>
      <c r="TVZ23" s="125"/>
      <c r="TWA23" s="125"/>
      <c r="TWB23" s="125"/>
      <c r="TWC23" s="125"/>
      <c r="TWD23" s="125"/>
      <c r="TWE23" s="125"/>
      <c r="TWF23" s="125"/>
      <c r="TWG23" s="125"/>
      <c r="TWH23" s="125"/>
      <c r="TWI23" s="125"/>
      <c r="TWJ23" s="125"/>
      <c r="TWK23" s="125"/>
      <c r="TWL23" s="125"/>
      <c r="TWM23" s="125"/>
      <c r="TWN23" s="125"/>
      <c r="TWO23" s="125"/>
      <c r="TWP23" s="125"/>
      <c r="TWQ23" s="125"/>
      <c r="TWR23" s="125"/>
      <c r="TWS23" s="125"/>
      <c r="TWT23" s="125"/>
      <c r="TWU23" s="125"/>
      <c r="TWV23" s="125"/>
      <c r="TWW23" s="125"/>
      <c r="TWX23" s="125"/>
      <c r="TWY23" s="125"/>
      <c r="TWZ23" s="125"/>
      <c r="TXA23" s="125"/>
      <c r="TXB23" s="125"/>
      <c r="TXC23" s="125"/>
      <c r="TXD23" s="125"/>
      <c r="TXE23" s="125"/>
      <c r="TXF23" s="125"/>
      <c r="TXG23" s="125"/>
      <c r="TXH23" s="125"/>
      <c r="TXI23" s="125"/>
      <c r="TXJ23" s="125"/>
      <c r="TXK23" s="125"/>
      <c r="TXL23" s="125"/>
      <c r="TXM23" s="125"/>
      <c r="TXN23" s="125"/>
      <c r="TXO23" s="125"/>
      <c r="TXP23" s="125"/>
      <c r="TXQ23" s="125"/>
      <c r="TXR23" s="125"/>
      <c r="TXS23" s="125"/>
      <c r="TXT23" s="125"/>
      <c r="TXU23" s="125"/>
      <c r="TXV23" s="125"/>
      <c r="TXW23" s="125"/>
      <c r="TXX23" s="125"/>
      <c r="TXY23" s="125"/>
      <c r="TXZ23" s="125"/>
      <c r="TYA23" s="125"/>
      <c r="TYB23" s="125"/>
      <c r="TYC23" s="125"/>
      <c r="TYD23" s="125"/>
      <c r="TYE23" s="125"/>
      <c r="TYF23" s="125"/>
      <c r="TYG23" s="125"/>
      <c r="TYH23" s="125"/>
      <c r="TYI23" s="125"/>
      <c r="TYJ23" s="125"/>
      <c r="TYK23" s="125"/>
      <c r="TYL23" s="125"/>
      <c r="TYM23" s="125"/>
      <c r="TYN23" s="125"/>
      <c r="TYO23" s="125"/>
      <c r="TYP23" s="125"/>
      <c r="TYQ23" s="125"/>
      <c r="TYR23" s="125"/>
      <c r="TYS23" s="125"/>
      <c r="TYT23" s="125"/>
      <c r="TYU23" s="125"/>
      <c r="TYV23" s="125"/>
      <c r="TYW23" s="125"/>
      <c r="TYX23" s="125"/>
      <c r="TYY23" s="125"/>
      <c r="TYZ23" s="125"/>
      <c r="TZA23" s="125"/>
      <c r="TZB23" s="125"/>
      <c r="TZC23" s="125"/>
      <c r="TZD23" s="125"/>
      <c r="TZE23" s="125"/>
      <c r="TZF23" s="125"/>
      <c r="TZG23" s="125"/>
      <c r="TZH23" s="125"/>
      <c r="TZI23" s="125"/>
      <c r="TZJ23" s="125"/>
      <c r="TZK23" s="125"/>
      <c r="TZL23" s="125"/>
      <c r="TZM23" s="125"/>
      <c r="TZN23" s="125"/>
      <c r="TZO23" s="125"/>
      <c r="TZP23" s="125"/>
      <c r="TZQ23" s="125"/>
      <c r="TZR23" s="125"/>
      <c r="TZS23" s="125"/>
      <c r="TZT23" s="125"/>
      <c r="TZU23" s="125"/>
      <c r="TZV23" s="125"/>
      <c r="TZW23" s="125"/>
      <c r="TZX23" s="125"/>
      <c r="TZY23" s="125"/>
      <c r="TZZ23" s="125"/>
      <c r="UAA23" s="125"/>
      <c r="UAB23" s="125"/>
      <c r="UAC23" s="125"/>
      <c r="UAD23" s="125"/>
      <c r="UAE23" s="125"/>
      <c r="UAF23" s="125"/>
      <c r="UAG23" s="125"/>
      <c r="UAH23" s="125"/>
      <c r="UAI23" s="125"/>
      <c r="UAJ23" s="125"/>
      <c r="UAK23" s="125"/>
      <c r="UAL23" s="125"/>
      <c r="UAM23" s="125"/>
      <c r="UAN23" s="125"/>
      <c r="UAO23" s="125"/>
      <c r="UAP23" s="125"/>
      <c r="UAQ23" s="125"/>
      <c r="UAR23" s="125"/>
      <c r="UAS23" s="125"/>
      <c r="UAT23" s="125"/>
      <c r="UAU23" s="125"/>
      <c r="UAV23" s="125"/>
      <c r="UAW23" s="125"/>
      <c r="UAX23" s="125"/>
      <c r="UAY23" s="125"/>
      <c r="UAZ23" s="125"/>
      <c r="UBA23" s="125"/>
      <c r="UBB23" s="125"/>
      <c r="UBC23" s="125"/>
      <c r="UBD23" s="125"/>
      <c r="UBE23" s="125"/>
      <c r="UBF23" s="125"/>
      <c r="UBG23" s="125"/>
      <c r="UBH23" s="125"/>
      <c r="UBI23" s="125"/>
      <c r="UBJ23" s="125"/>
      <c r="UBK23" s="125"/>
      <c r="UBL23" s="125"/>
      <c r="UBM23" s="125"/>
      <c r="UBN23" s="125"/>
      <c r="UBO23" s="125"/>
      <c r="UBP23" s="125"/>
      <c r="UBQ23" s="125"/>
      <c r="UBR23" s="125"/>
      <c r="UBS23" s="125"/>
      <c r="UBT23" s="125"/>
      <c r="UBU23" s="125"/>
      <c r="UBV23" s="125"/>
      <c r="UBW23" s="125"/>
      <c r="UBX23" s="125"/>
      <c r="UBY23" s="125"/>
      <c r="UBZ23" s="125"/>
      <c r="UCA23" s="125"/>
      <c r="UCB23" s="125"/>
      <c r="UCC23" s="125"/>
      <c r="UCD23" s="125"/>
      <c r="UCE23" s="125"/>
      <c r="UCF23" s="125"/>
      <c r="UCG23" s="125"/>
      <c r="UCH23" s="125"/>
      <c r="UCI23" s="125"/>
      <c r="UCJ23" s="125"/>
      <c r="UCK23" s="125"/>
      <c r="UCL23" s="125"/>
      <c r="UCM23" s="125"/>
      <c r="UCN23" s="125"/>
      <c r="UCO23" s="125"/>
      <c r="UCP23" s="125"/>
      <c r="UCQ23" s="125"/>
      <c r="UCR23" s="125"/>
      <c r="UCS23" s="125"/>
      <c r="UCT23" s="125"/>
      <c r="UCU23" s="125"/>
      <c r="UCV23" s="125"/>
      <c r="UCW23" s="125"/>
      <c r="UCX23" s="125"/>
      <c r="UCY23" s="125"/>
      <c r="UCZ23" s="125"/>
      <c r="UDA23" s="125"/>
      <c r="UDB23" s="125"/>
      <c r="UDC23" s="125"/>
      <c r="UDD23" s="125"/>
      <c r="UDE23" s="125"/>
      <c r="UDF23" s="125"/>
      <c r="UDG23" s="125"/>
      <c r="UDH23" s="125"/>
      <c r="UDI23" s="125"/>
      <c r="UDJ23" s="125"/>
      <c r="UDK23" s="125"/>
      <c r="UDL23" s="125"/>
      <c r="UDM23" s="125"/>
      <c r="UDN23" s="125"/>
      <c r="UDO23" s="125"/>
      <c r="UDP23" s="125"/>
      <c r="UDQ23" s="125"/>
      <c r="UDR23" s="125"/>
      <c r="UDS23" s="125"/>
      <c r="UDT23" s="125"/>
      <c r="UDU23" s="125"/>
      <c r="UDV23" s="125"/>
      <c r="UDW23" s="125"/>
      <c r="UDX23" s="125"/>
      <c r="UDY23" s="125"/>
      <c r="UDZ23" s="125"/>
      <c r="UEA23" s="125"/>
      <c r="UEB23" s="125"/>
      <c r="UEC23" s="125"/>
      <c r="UED23" s="125"/>
      <c r="UEE23" s="125"/>
      <c r="UEF23" s="125"/>
      <c r="UEG23" s="125"/>
      <c r="UEH23" s="125"/>
      <c r="UEI23" s="125"/>
      <c r="UEJ23" s="125"/>
      <c r="UEK23" s="125"/>
      <c r="UEL23" s="125"/>
      <c r="UEM23" s="125"/>
      <c r="UEN23" s="125"/>
      <c r="UEO23" s="125"/>
      <c r="UEP23" s="125"/>
      <c r="UEQ23" s="125"/>
      <c r="UER23" s="125"/>
      <c r="UES23" s="125"/>
      <c r="UET23" s="125"/>
      <c r="UEU23" s="125"/>
      <c r="UEV23" s="125"/>
      <c r="UEW23" s="125"/>
      <c r="UEX23" s="125"/>
      <c r="UEY23" s="125"/>
      <c r="UEZ23" s="125"/>
      <c r="UFA23" s="125"/>
      <c r="UFB23" s="125"/>
      <c r="UFC23" s="125"/>
      <c r="UFD23" s="125"/>
      <c r="UFE23" s="125"/>
      <c r="UFF23" s="125"/>
      <c r="UFG23" s="125"/>
      <c r="UFH23" s="125"/>
      <c r="UFI23" s="125"/>
      <c r="UFJ23" s="125"/>
      <c r="UFK23" s="125"/>
      <c r="UFL23" s="125"/>
      <c r="UFM23" s="125"/>
      <c r="UFN23" s="125"/>
      <c r="UFO23" s="125"/>
      <c r="UFP23" s="125"/>
      <c r="UFQ23" s="125"/>
      <c r="UFR23" s="125"/>
      <c r="UFS23" s="125"/>
      <c r="UFT23" s="125"/>
      <c r="UFU23" s="125"/>
      <c r="UFV23" s="125"/>
      <c r="UFW23" s="125"/>
      <c r="UFX23" s="125"/>
      <c r="UFY23" s="125"/>
      <c r="UFZ23" s="125"/>
      <c r="UGA23" s="125"/>
      <c r="UGB23" s="125"/>
      <c r="UGC23" s="125"/>
      <c r="UGD23" s="125"/>
      <c r="UGE23" s="125"/>
      <c r="UGF23" s="125"/>
      <c r="UGG23" s="125"/>
      <c r="UGH23" s="125"/>
      <c r="UGI23" s="125"/>
      <c r="UGJ23" s="125"/>
      <c r="UGK23" s="125"/>
      <c r="UGL23" s="125"/>
      <c r="UGM23" s="125"/>
      <c r="UGN23" s="125"/>
      <c r="UGO23" s="125"/>
      <c r="UGP23" s="125"/>
      <c r="UGQ23" s="125"/>
      <c r="UGR23" s="125"/>
      <c r="UGS23" s="125"/>
      <c r="UGT23" s="125"/>
      <c r="UGU23" s="125"/>
      <c r="UGV23" s="125"/>
      <c r="UGW23" s="125"/>
      <c r="UGX23" s="125"/>
      <c r="UGY23" s="125"/>
      <c r="UGZ23" s="125"/>
      <c r="UHA23" s="125"/>
      <c r="UHB23" s="125"/>
      <c r="UHC23" s="125"/>
      <c r="UHD23" s="125"/>
      <c r="UHE23" s="125"/>
      <c r="UHF23" s="125"/>
      <c r="UHG23" s="125"/>
      <c r="UHH23" s="125"/>
      <c r="UHI23" s="125"/>
      <c r="UHJ23" s="125"/>
      <c r="UHK23" s="125"/>
      <c r="UHL23" s="125"/>
      <c r="UHM23" s="125"/>
      <c r="UHN23" s="125"/>
      <c r="UHO23" s="125"/>
      <c r="UHP23" s="125"/>
      <c r="UHQ23" s="125"/>
      <c r="UHR23" s="125"/>
      <c r="UHS23" s="125"/>
      <c r="UHT23" s="125"/>
      <c r="UHU23" s="125"/>
      <c r="UHV23" s="125"/>
      <c r="UHW23" s="125"/>
      <c r="UHX23" s="125"/>
      <c r="UHY23" s="125"/>
      <c r="UHZ23" s="125"/>
      <c r="UIA23" s="125"/>
      <c r="UIB23" s="125"/>
      <c r="UIC23" s="125"/>
      <c r="UID23" s="125"/>
      <c r="UIE23" s="125"/>
      <c r="UIF23" s="125"/>
      <c r="UIG23" s="125"/>
      <c r="UIH23" s="125"/>
      <c r="UII23" s="125"/>
      <c r="UIJ23" s="125"/>
      <c r="UIK23" s="125"/>
      <c r="UIL23" s="125"/>
      <c r="UIM23" s="125"/>
      <c r="UIN23" s="125"/>
      <c r="UIO23" s="125"/>
      <c r="UIP23" s="125"/>
      <c r="UIQ23" s="125"/>
      <c r="UIR23" s="125"/>
      <c r="UIS23" s="125"/>
      <c r="UIT23" s="125"/>
      <c r="UIU23" s="125"/>
      <c r="UIV23" s="125"/>
      <c r="UIW23" s="125"/>
      <c r="UIX23" s="125"/>
      <c r="UIY23" s="125"/>
      <c r="UIZ23" s="125"/>
      <c r="UJA23" s="125"/>
      <c r="UJB23" s="125"/>
      <c r="UJC23" s="125"/>
      <c r="UJD23" s="125"/>
      <c r="UJE23" s="125"/>
      <c r="UJF23" s="125"/>
      <c r="UJG23" s="125"/>
      <c r="UJH23" s="125"/>
      <c r="UJI23" s="125"/>
      <c r="UJJ23" s="125"/>
      <c r="UJK23" s="125"/>
      <c r="UJL23" s="125"/>
      <c r="UJM23" s="125"/>
      <c r="UJN23" s="125"/>
      <c r="UJO23" s="125"/>
      <c r="UJP23" s="125"/>
      <c r="UJQ23" s="125"/>
      <c r="UJR23" s="125"/>
      <c r="UJS23" s="125"/>
      <c r="UJT23" s="125"/>
      <c r="UJU23" s="125"/>
      <c r="UJV23" s="125"/>
      <c r="UJW23" s="125"/>
      <c r="UJX23" s="125"/>
      <c r="UJY23" s="125"/>
      <c r="UJZ23" s="125"/>
      <c r="UKA23" s="125"/>
      <c r="UKB23" s="125"/>
      <c r="UKC23" s="125"/>
      <c r="UKD23" s="125"/>
      <c r="UKE23" s="125"/>
      <c r="UKF23" s="125"/>
      <c r="UKG23" s="125"/>
      <c r="UKH23" s="125"/>
      <c r="UKI23" s="125"/>
      <c r="UKJ23" s="125"/>
      <c r="UKK23" s="125"/>
      <c r="UKL23" s="125"/>
      <c r="UKM23" s="125"/>
      <c r="UKN23" s="125"/>
      <c r="UKO23" s="125"/>
      <c r="UKP23" s="125"/>
      <c r="UKQ23" s="125"/>
      <c r="UKR23" s="125"/>
      <c r="UKS23" s="125"/>
      <c r="UKT23" s="125"/>
      <c r="UKU23" s="125"/>
      <c r="UKV23" s="125"/>
      <c r="UKW23" s="125"/>
      <c r="UKX23" s="125"/>
      <c r="UKY23" s="125"/>
      <c r="UKZ23" s="125"/>
      <c r="ULA23" s="125"/>
      <c r="ULB23" s="125"/>
      <c r="ULC23" s="125"/>
      <c r="ULD23" s="125"/>
      <c r="ULE23" s="125"/>
      <c r="ULF23" s="125"/>
      <c r="ULG23" s="125"/>
      <c r="ULH23" s="125"/>
      <c r="ULI23" s="125"/>
      <c r="ULJ23" s="125"/>
      <c r="ULK23" s="125"/>
      <c r="ULL23" s="125"/>
      <c r="ULM23" s="125"/>
      <c r="ULN23" s="125"/>
      <c r="ULO23" s="125"/>
      <c r="ULP23" s="125"/>
      <c r="ULQ23" s="125"/>
      <c r="ULR23" s="125"/>
      <c r="ULS23" s="125"/>
      <c r="ULT23" s="125"/>
      <c r="ULU23" s="125"/>
      <c r="ULV23" s="125"/>
      <c r="ULW23" s="125"/>
      <c r="ULX23" s="125"/>
      <c r="ULY23" s="125"/>
      <c r="ULZ23" s="125"/>
      <c r="UMA23" s="125"/>
      <c r="UMB23" s="125"/>
      <c r="UMC23" s="125"/>
      <c r="UMD23" s="125"/>
      <c r="UME23" s="125"/>
      <c r="UMF23" s="125"/>
      <c r="UMG23" s="125"/>
      <c r="UMH23" s="125"/>
      <c r="UMI23" s="125"/>
      <c r="UMJ23" s="125"/>
      <c r="UMK23" s="125"/>
      <c r="UML23" s="125"/>
      <c r="UMM23" s="125"/>
      <c r="UMN23" s="125"/>
      <c r="UMO23" s="125"/>
      <c r="UMP23" s="125"/>
      <c r="UMQ23" s="125"/>
      <c r="UMR23" s="125"/>
      <c r="UMS23" s="125"/>
      <c r="UMT23" s="125"/>
      <c r="UMU23" s="125"/>
      <c r="UMV23" s="125"/>
      <c r="UMW23" s="125"/>
      <c r="UMX23" s="125"/>
      <c r="UMY23" s="125"/>
      <c r="UMZ23" s="125"/>
      <c r="UNA23" s="125"/>
      <c r="UNB23" s="125"/>
      <c r="UNC23" s="125"/>
      <c r="UND23" s="125"/>
      <c r="UNE23" s="125"/>
      <c r="UNF23" s="125"/>
      <c r="UNG23" s="125"/>
      <c r="UNH23" s="125"/>
      <c r="UNI23" s="125"/>
      <c r="UNJ23" s="125"/>
      <c r="UNK23" s="125"/>
      <c r="UNL23" s="125"/>
      <c r="UNM23" s="125"/>
      <c r="UNN23" s="125"/>
      <c r="UNO23" s="125"/>
      <c r="UNP23" s="125"/>
      <c r="UNQ23" s="125"/>
      <c r="UNR23" s="125"/>
      <c r="UNS23" s="125"/>
      <c r="UNT23" s="125"/>
      <c r="UNU23" s="125"/>
      <c r="UNV23" s="125"/>
      <c r="UNW23" s="125"/>
      <c r="UNX23" s="125"/>
      <c r="UNY23" s="125"/>
      <c r="UNZ23" s="125"/>
      <c r="UOA23" s="125"/>
      <c r="UOB23" s="125"/>
      <c r="UOC23" s="125"/>
      <c r="UOD23" s="125"/>
      <c r="UOE23" s="125"/>
      <c r="UOF23" s="125"/>
      <c r="UOG23" s="125"/>
      <c r="UOH23" s="125"/>
      <c r="UOI23" s="125"/>
      <c r="UOJ23" s="125"/>
      <c r="UOK23" s="125"/>
      <c r="UOL23" s="125"/>
      <c r="UOM23" s="125"/>
      <c r="UON23" s="125"/>
      <c r="UOO23" s="125"/>
      <c r="UOP23" s="125"/>
      <c r="UOQ23" s="125"/>
      <c r="UOR23" s="125"/>
      <c r="UOS23" s="125"/>
      <c r="UOT23" s="125"/>
      <c r="UOU23" s="125"/>
      <c r="UOV23" s="125"/>
      <c r="UOW23" s="125"/>
      <c r="UOX23" s="125"/>
      <c r="UOY23" s="125"/>
      <c r="UOZ23" s="125"/>
      <c r="UPA23" s="125"/>
      <c r="UPB23" s="125"/>
      <c r="UPC23" s="125"/>
      <c r="UPD23" s="125"/>
      <c r="UPE23" s="125"/>
      <c r="UPF23" s="125"/>
      <c r="UPG23" s="125"/>
      <c r="UPH23" s="125"/>
      <c r="UPI23" s="125"/>
      <c r="UPJ23" s="125"/>
      <c r="UPK23" s="125"/>
      <c r="UPL23" s="125"/>
      <c r="UPM23" s="125"/>
      <c r="UPN23" s="125"/>
      <c r="UPO23" s="125"/>
      <c r="UPP23" s="125"/>
      <c r="UPQ23" s="125"/>
      <c r="UPR23" s="125"/>
      <c r="UPS23" s="125"/>
      <c r="UPT23" s="125"/>
      <c r="UPU23" s="125"/>
      <c r="UPV23" s="125"/>
      <c r="UPW23" s="125"/>
      <c r="UPX23" s="125"/>
      <c r="UPY23" s="125"/>
      <c r="UPZ23" s="125"/>
      <c r="UQA23" s="125"/>
      <c r="UQB23" s="125"/>
      <c r="UQC23" s="125"/>
      <c r="UQD23" s="125"/>
      <c r="UQE23" s="125"/>
      <c r="UQF23" s="125"/>
      <c r="UQG23" s="125"/>
      <c r="UQH23" s="125"/>
      <c r="UQI23" s="125"/>
      <c r="UQJ23" s="125"/>
      <c r="UQK23" s="125"/>
      <c r="UQL23" s="125"/>
      <c r="UQM23" s="125"/>
      <c r="UQN23" s="125"/>
      <c r="UQO23" s="125"/>
      <c r="UQP23" s="125"/>
      <c r="UQQ23" s="125"/>
      <c r="UQR23" s="125"/>
      <c r="UQS23" s="125"/>
      <c r="UQT23" s="125"/>
      <c r="UQU23" s="125"/>
      <c r="UQV23" s="125"/>
      <c r="UQW23" s="125"/>
      <c r="UQX23" s="125"/>
      <c r="UQY23" s="125"/>
      <c r="UQZ23" s="125"/>
      <c r="URA23" s="125"/>
      <c r="URB23" s="125"/>
      <c r="URC23" s="125"/>
      <c r="URD23" s="125"/>
      <c r="URE23" s="125"/>
      <c r="URF23" s="125"/>
      <c r="URG23" s="125"/>
      <c r="URH23" s="125"/>
      <c r="URI23" s="125"/>
      <c r="URJ23" s="125"/>
      <c r="URK23" s="125"/>
      <c r="URL23" s="125"/>
      <c r="URM23" s="125"/>
      <c r="URN23" s="125"/>
      <c r="URO23" s="125"/>
      <c r="URP23" s="125"/>
      <c r="URQ23" s="125"/>
      <c r="URR23" s="125"/>
      <c r="URS23" s="125"/>
      <c r="URT23" s="125"/>
      <c r="URU23" s="125"/>
      <c r="URV23" s="125"/>
      <c r="URW23" s="125"/>
      <c r="URX23" s="125"/>
      <c r="URY23" s="125"/>
      <c r="URZ23" s="125"/>
      <c r="USA23" s="125"/>
      <c r="USB23" s="125"/>
      <c r="USC23" s="125"/>
      <c r="USD23" s="125"/>
      <c r="USE23" s="125"/>
      <c r="USF23" s="125"/>
      <c r="USG23" s="125"/>
      <c r="USH23" s="125"/>
      <c r="USI23" s="125"/>
      <c r="USJ23" s="125"/>
      <c r="USK23" s="125"/>
      <c r="USL23" s="125"/>
      <c r="USM23" s="125"/>
      <c r="USN23" s="125"/>
      <c r="USO23" s="125"/>
      <c r="USP23" s="125"/>
      <c r="USQ23" s="125"/>
      <c r="USR23" s="125"/>
      <c r="USS23" s="125"/>
      <c r="UST23" s="125"/>
      <c r="USU23" s="125"/>
      <c r="USV23" s="125"/>
      <c r="USW23" s="125"/>
      <c r="USX23" s="125"/>
      <c r="USY23" s="125"/>
      <c r="USZ23" s="125"/>
      <c r="UTA23" s="125"/>
      <c r="UTB23" s="125"/>
      <c r="UTC23" s="125"/>
      <c r="UTD23" s="125"/>
      <c r="UTE23" s="125"/>
      <c r="UTF23" s="125"/>
      <c r="UTG23" s="125"/>
      <c r="UTH23" s="125"/>
      <c r="UTI23" s="125"/>
      <c r="UTJ23" s="125"/>
      <c r="UTK23" s="125"/>
      <c r="UTL23" s="125"/>
      <c r="UTM23" s="125"/>
      <c r="UTN23" s="125"/>
      <c r="UTO23" s="125"/>
      <c r="UTP23" s="125"/>
      <c r="UTQ23" s="125"/>
      <c r="UTR23" s="125"/>
      <c r="UTS23" s="125"/>
      <c r="UTT23" s="125"/>
      <c r="UTU23" s="125"/>
      <c r="UTV23" s="125"/>
      <c r="UTW23" s="125"/>
      <c r="UTX23" s="125"/>
      <c r="UTY23" s="125"/>
      <c r="UTZ23" s="125"/>
      <c r="UUA23" s="125"/>
      <c r="UUB23" s="125"/>
      <c r="UUC23" s="125"/>
      <c r="UUD23" s="125"/>
      <c r="UUE23" s="125"/>
      <c r="UUF23" s="125"/>
      <c r="UUG23" s="125"/>
      <c r="UUH23" s="125"/>
      <c r="UUI23" s="125"/>
      <c r="UUJ23" s="125"/>
      <c r="UUK23" s="125"/>
      <c r="UUL23" s="125"/>
      <c r="UUM23" s="125"/>
      <c r="UUN23" s="125"/>
      <c r="UUO23" s="125"/>
      <c r="UUP23" s="125"/>
      <c r="UUQ23" s="125"/>
      <c r="UUR23" s="125"/>
      <c r="UUS23" s="125"/>
      <c r="UUT23" s="125"/>
      <c r="UUU23" s="125"/>
      <c r="UUV23" s="125"/>
      <c r="UUW23" s="125"/>
      <c r="UUX23" s="125"/>
      <c r="UUY23" s="125"/>
      <c r="UUZ23" s="125"/>
      <c r="UVA23" s="125"/>
      <c r="UVB23" s="125"/>
      <c r="UVC23" s="125"/>
      <c r="UVD23" s="125"/>
      <c r="UVE23" s="125"/>
      <c r="UVF23" s="125"/>
      <c r="UVG23" s="125"/>
      <c r="UVH23" s="125"/>
      <c r="UVI23" s="125"/>
      <c r="UVJ23" s="125"/>
      <c r="UVK23" s="125"/>
      <c r="UVL23" s="125"/>
      <c r="UVM23" s="125"/>
      <c r="UVN23" s="125"/>
      <c r="UVO23" s="125"/>
      <c r="UVP23" s="125"/>
      <c r="UVQ23" s="125"/>
      <c r="UVR23" s="125"/>
      <c r="UVS23" s="125"/>
      <c r="UVT23" s="125"/>
      <c r="UVU23" s="125"/>
      <c r="UVV23" s="125"/>
      <c r="UVW23" s="125"/>
      <c r="UVX23" s="125"/>
      <c r="UVY23" s="125"/>
      <c r="UVZ23" s="125"/>
      <c r="UWA23" s="125"/>
      <c r="UWB23" s="125"/>
      <c r="UWC23" s="125"/>
      <c r="UWD23" s="125"/>
      <c r="UWE23" s="125"/>
      <c r="UWF23" s="125"/>
      <c r="UWG23" s="125"/>
      <c r="UWH23" s="125"/>
      <c r="UWI23" s="125"/>
      <c r="UWJ23" s="125"/>
      <c r="UWK23" s="125"/>
      <c r="UWL23" s="125"/>
      <c r="UWM23" s="125"/>
      <c r="UWN23" s="125"/>
      <c r="UWO23" s="125"/>
      <c r="UWP23" s="125"/>
      <c r="UWQ23" s="125"/>
      <c r="UWR23" s="125"/>
      <c r="UWS23" s="125"/>
      <c r="UWT23" s="125"/>
      <c r="UWU23" s="125"/>
      <c r="UWV23" s="125"/>
      <c r="UWW23" s="125"/>
      <c r="UWX23" s="125"/>
      <c r="UWY23" s="125"/>
      <c r="UWZ23" s="125"/>
      <c r="UXA23" s="125"/>
      <c r="UXB23" s="125"/>
      <c r="UXC23" s="125"/>
      <c r="UXD23" s="125"/>
      <c r="UXE23" s="125"/>
      <c r="UXF23" s="125"/>
      <c r="UXG23" s="125"/>
      <c r="UXH23" s="125"/>
      <c r="UXI23" s="125"/>
      <c r="UXJ23" s="125"/>
      <c r="UXK23" s="125"/>
      <c r="UXL23" s="125"/>
      <c r="UXM23" s="125"/>
      <c r="UXN23" s="125"/>
      <c r="UXO23" s="125"/>
      <c r="UXP23" s="125"/>
      <c r="UXQ23" s="125"/>
      <c r="UXR23" s="125"/>
      <c r="UXS23" s="125"/>
      <c r="UXT23" s="125"/>
      <c r="UXU23" s="125"/>
      <c r="UXV23" s="125"/>
      <c r="UXW23" s="125"/>
      <c r="UXX23" s="125"/>
      <c r="UXY23" s="125"/>
      <c r="UXZ23" s="125"/>
      <c r="UYA23" s="125"/>
      <c r="UYB23" s="125"/>
      <c r="UYC23" s="125"/>
      <c r="UYD23" s="125"/>
      <c r="UYE23" s="125"/>
      <c r="UYF23" s="125"/>
      <c r="UYG23" s="125"/>
      <c r="UYH23" s="125"/>
      <c r="UYI23" s="125"/>
      <c r="UYJ23" s="125"/>
      <c r="UYK23" s="125"/>
      <c r="UYL23" s="125"/>
      <c r="UYM23" s="125"/>
      <c r="UYN23" s="125"/>
      <c r="UYO23" s="125"/>
      <c r="UYP23" s="125"/>
      <c r="UYQ23" s="125"/>
      <c r="UYR23" s="125"/>
      <c r="UYS23" s="125"/>
      <c r="UYT23" s="125"/>
      <c r="UYU23" s="125"/>
      <c r="UYV23" s="125"/>
      <c r="UYW23" s="125"/>
      <c r="UYX23" s="125"/>
      <c r="UYY23" s="125"/>
      <c r="UYZ23" s="125"/>
      <c r="UZA23" s="125"/>
      <c r="UZB23" s="125"/>
      <c r="UZC23" s="125"/>
      <c r="UZD23" s="125"/>
      <c r="UZE23" s="125"/>
      <c r="UZF23" s="125"/>
      <c r="UZG23" s="125"/>
      <c r="UZH23" s="125"/>
      <c r="UZI23" s="125"/>
      <c r="UZJ23" s="125"/>
      <c r="UZK23" s="125"/>
      <c r="UZL23" s="125"/>
      <c r="UZM23" s="125"/>
      <c r="UZN23" s="125"/>
      <c r="UZO23" s="125"/>
      <c r="UZP23" s="125"/>
      <c r="UZQ23" s="125"/>
      <c r="UZR23" s="125"/>
      <c r="UZS23" s="125"/>
      <c r="UZT23" s="125"/>
      <c r="UZU23" s="125"/>
      <c r="UZV23" s="125"/>
      <c r="UZW23" s="125"/>
      <c r="UZX23" s="125"/>
      <c r="UZY23" s="125"/>
      <c r="UZZ23" s="125"/>
      <c r="VAA23" s="125"/>
      <c r="VAB23" s="125"/>
      <c r="VAC23" s="125"/>
      <c r="VAD23" s="125"/>
      <c r="VAE23" s="125"/>
      <c r="VAF23" s="125"/>
      <c r="VAG23" s="125"/>
      <c r="VAH23" s="125"/>
      <c r="VAI23" s="125"/>
      <c r="VAJ23" s="125"/>
      <c r="VAK23" s="125"/>
      <c r="VAL23" s="125"/>
      <c r="VAM23" s="125"/>
      <c r="VAN23" s="125"/>
      <c r="VAO23" s="125"/>
      <c r="VAP23" s="125"/>
      <c r="VAQ23" s="125"/>
      <c r="VAR23" s="125"/>
      <c r="VAS23" s="125"/>
      <c r="VAT23" s="125"/>
      <c r="VAU23" s="125"/>
      <c r="VAV23" s="125"/>
      <c r="VAW23" s="125"/>
      <c r="VAX23" s="125"/>
      <c r="VAY23" s="125"/>
      <c r="VAZ23" s="125"/>
      <c r="VBA23" s="125"/>
      <c r="VBB23" s="125"/>
      <c r="VBC23" s="125"/>
      <c r="VBD23" s="125"/>
      <c r="VBE23" s="125"/>
      <c r="VBF23" s="125"/>
      <c r="VBG23" s="125"/>
      <c r="VBH23" s="125"/>
      <c r="VBI23" s="125"/>
      <c r="VBJ23" s="125"/>
      <c r="VBK23" s="125"/>
      <c r="VBL23" s="125"/>
      <c r="VBM23" s="125"/>
      <c r="VBN23" s="125"/>
      <c r="VBO23" s="125"/>
      <c r="VBP23" s="125"/>
      <c r="VBQ23" s="125"/>
      <c r="VBR23" s="125"/>
      <c r="VBS23" s="125"/>
      <c r="VBT23" s="125"/>
      <c r="VBU23" s="125"/>
      <c r="VBV23" s="125"/>
      <c r="VBW23" s="125"/>
      <c r="VBX23" s="125"/>
      <c r="VBY23" s="125"/>
      <c r="VBZ23" s="125"/>
      <c r="VCA23" s="125"/>
      <c r="VCB23" s="125"/>
      <c r="VCC23" s="125"/>
      <c r="VCD23" s="125"/>
      <c r="VCE23" s="125"/>
      <c r="VCF23" s="125"/>
      <c r="VCG23" s="125"/>
      <c r="VCH23" s="125"/>
      <c r="VCI23" s="125"/>
      <c r="VCJ23" s="125"/>
      <c r="VCK23" s="125"/>
      <c r="VCL23" s="125"/>
      <c r="VCM23" s="125"/>
      <c r="VCN23" s="125"/>
      <c r="VCO23" s="125"/>
      <c r="VCP23" s="125"/>
      <c r="VCQ23" s="125"/>
      <c r="VCR23" s="125"/>
      <c r="VCS23" s="125"/>
      <c r="VCT23" s="125"/>
      <c r="VCU23" s="125"/>
      <c r="VCV23" s="125"/>
      <c r="VCW23" s="125"/>
      <c r="VCX23" s="125"/>
      <c r="VCY23" s="125"/>
      <c r="VCZ23" s="125"/>
      <c r="VDA23" s="125"/>
      <c r="VDB23" s="125"/>
      <c r="VDC23" s="125"/>
      <c r="VDD23" s="125"/>
      <c r="VDE23" s="125"/>
      <c r="VDF23" s="125"/>
      <c r="VDG23" s="125"/>
      <c r="VDH23" s="125"/>
      <c r="VDI23" s="125"/>
      <c r="VDJ23" s="125"/>
      <c r="VDK23" s="125"/>
      <c r="VDL23" s="125"/>
      <c r="VDM23" s="125"/>
      <c r="VDN23" s="125"/>
      <c r="VDO23" s="125"/>
      <c r="VDP23" s="125"/>
      <c r="VDQ23" s="125"/>
      <c r="VDR23" s="125"/>
      <c r="VDS23" s="125"/>
      <c r="VDT23" s="125"/>
      <c r="VDU23" s="125"/>
      <c r="VDV23" s="125"/>
      <c r="VDW23" s="125"/>
      <c r="VDX23" s="125"/>
      <c r="VDY23" s="125"/>
      <c r="VDZ23" s="125"/>
      <c r="VEA23" s="125"/>
      <c r="VEB23" s="125"/>
      <c r="VEC23" s="125"/>
      <c r="VED23" s="125"/>
      <c r="VEE23" s="125"/>
      <c r="VEF23" s="125"/>
      <c r="VEG23" s="125"/>
      <c r="VEH23" s="125"/>
      <c r="VEI23" s="125"/>
      <c r="VEJ23" s="125"/>
      <c r="VEK23" s="125"/>
      <c r="VEL23" s="125"/>
      <c r="VEM23" s="125"/>
      <c r="VEN23" s="125"/>
      <c r="VEO23" s="125"/>
      <c r="VEP23" s="125"/>
      <c r="VEQ23" s="125"/>
      <c r="VER23" s="125"/>
      <c r="VES23" s="125"/>
      <c r="VET23" s="125"/>
      <c r="VEU23" s="125"/>
      <c r="VEV23" s="125"/>
      <c r="VEW23" s="125"/>
      <c r="VEX23" s="125"/>
      <c r="VEY23" s="125"/>
      <c r="VEZ23" s="125"/>
      <c r="VFA23" s="125"/>
      <c r="VFB23" s="125"/>
      <c r="VFC23" s="125"/>
      <c r="VFD23" s="125"/>
      <c r="VFE23" s="125"/>
      <c r="VFF23" s="125"/>
      <c r="VFG23" s="125"/>
      <c r="VFH23" s="125"/>
      <c r="VFI23" s="125"/>
      <c r="VFJ23" s="125"/>
      <c r="VFK23" s="125"/>
      <c r="VFL23" s="125"/>
      <c r="VFM23" s="125"/>
      <c r="VFN23" s="125"/>
      <c r="VFO23" s="125"/>
      <c r="VFP23" s="125"/>
      <c r="VFQ23" s="125"/>
      <c r="VFR23" s="125"/>
      <c r="VFS23" s="125"/>
      <c r="VFT23" s="125"/>
      <c r="VFU23" s="125"/>
      <c r="VFV23" s="125"/>
      <c r="VFW23" s="125"/>
      <c r="VFX23" s="125"/>
      <c r="VFY23" s="125"/>
      <c r="VFZ23" s="125"/>
      <c r="VGA23" s="125"/>
      <c r="VGB23" s="125"/>
      <c r="VGC23" s="125"/>
      <c r="VGD23" s="125"/>
      <c r="VGE23" s="125"/>
      <c r="VGF23" s="125"/>
      <c r="VGG23" s="125"/>
      <c r="VGH23" s="125"/>
      <c r="VGI23" s="125"/>
      <c r="VGJ23" s="125"/>
      <c r="VGK23" s="125"/>
      <c r="VGL23" s="125"/>
      <c r="VGM23" s="125"/>
      <c r="VGN23" s="125"/>
      <c r="VGO23" s="125"/>
      <c r="VGP23" s="125"/>
      <c r="VGQ23" s="125"/>
      <c r="VGR23" s="125"/>
      <c r="VGS23" s="125"/>
      <c r="VGT23" s="125"/>
      <c r="VGU23" s="125"/>
      <c r="VGV23" s="125"/>
      <c r="VGW23" s="125"/>
      <c r="VGX23" s="125"/>
      <c r="VGY23" s="125"/>
      <c r="VGZ23" s="125"/>
      <c r="VHA23" s="125"/>
      <c r="VHB23" s="125"/>
      <c r="VHC23" s="125"/>
      <c r="VHD23" s="125"/>
      <c r="VHE23" s="125"/>
      <c r="VHF23" s="125"/>
      <c r="VHG23" s="125"/>
      <c r="VHH23" s="125"/>
      <c r="VHI23" s="125"/>
      <c r="VHJ23" s="125"/>
      <c r="VHK23" s="125"/>
      <c r="VHL23" s="125"/>
      <c r="VHM23" s="125"/>
      <c r="VHN23" s="125"/>
      <c r="VHO23" s="125"/>
      <c r="VHP23" s="125"/>
      <c r="VHQ23" s="125"/>
      <c r="VHR23" s="125"/>
      <c r="VHS23" s="125"/>
      <c r="VHT23" s="125"/>
      <c r="VHU23" s="125"/>
      <c r="VHV23" s="125"/>
      <c r="VHW23" s="125"/>
      <c r="VHX23" s="125"/>
      <c r="VHY23" s="125"/>
      <c r="VHZ23" s="125"/>
      <c r="VIA23" s="125"/>
      <c r="VIB23" s="125"/>
      <c r="VIC23" s="125"/>
      <c r="VID23" s="125"/>
      <c r="VIE23" s="125"/>
      <c r="VIF23" s="125"/>
      <c r="VIG23" s="125"/>
      <c r="VIH23" s="125"/>
      <c r="VII23" s="125"/>
      <c r="VIJ23" s="125"/>
      <c r="VIK23" s="125"/>
      <c r="VIL23" s="125"/>
      <c r="VIM23" s="125"/>
      <c r="VIN23" s="125"/>
      <c r="VIO23" s="125"/>
      <c r="VIP23" s="125"/>
      <c r="VIQ23" s="125"/>
      <c r="VIR23" s="125"/>
      <c r="VIS23" s="125"/>
      <c r="VIT23" s="125"/>
      <c r="VIU23" s="125"/>
      <c r="VIV23" s="125"/>
      <c r="VIW23" s="125"/>
      <c r="VIX23" s="125"/>
      <c r="VIY23" s="125"/>
      <c r="VIZ23" s="125"/>
      <c r="VJA23" s="125"/>
      <c r="VJB23" s="125"/>
      <c r="VJC23" s="125"/>
      <c r="VJD23" s="125"/>
      <c r="VJE23" s="125"/>
      <c r="VJF23" s="125"/>
      <c r="VJG23" s="125"/>
      <c r="VJH23" s="125"/>
      <c r="VJI23" s="125"/>
      <c r="VJJ23" s="125"/>
      <c r="VJK23" s="125"/>
      <c r="VJL23" s="125"/>
      <c r="VJM23" s="125"/>
      <c r="VJN23" s="125"/>
      <c r="VJO23" s="125"/>
      <c r="VJP23" s="125"/>
      <c r="VJQ23" s="125"/>
      <c r="VJR23" s="125"/>
      <c r="VJS23" s="125"/>
      <c r="VJT23" s="125"/>
      <c r="VJU23" s="125"/>
      <c r="VJV23" s="125"/>
      <c r="VJW23" s="125"/>
      <c r="VJX23" s="125"/>
      <c r="VJY23" s="125"/>
      <c r="VJZ23" s="125"/>
      <c r="VKA23" s="125"/>
      <c r="VKB23" s="125"/>
      <c r="VKC23" s="125"/>
      <c r="VKD23" s="125"/>
      <c r="VKE23" s="125"/>
      <c r="VKF23" s="125"/>
      <c r="VKG23" s="125"/>
      <c r="VKH23" s="125"/>
      <c r="VKI23" s="125"/>
      <c r="VKJ23" s="125"/>
      <c r="VKK23" s="125"/>
      <c r="VKL23" s="125"/>
      <c r="VKM23" s="125"/>
      <c r="VKN23" s="125"/>
      <c r="VKO23" s="125"/>
      <c r="VKP23" s="125"/>
      <c r="VKQ23" s="125"/>
      <c r="VKR23" s="125"/>
      <c r="VKS23" s="125"/>
      <c r="VKT23" s="125"/>
      <c r="VKU23" s="125"/>
      <c r="VKV23" s="125"/>
      <c r="VKW23" s="125"/>
      <c r="VKX23" s="125"/>
      <c r="VKY23" s="125"/>
      <c r="VKZ23" s="125"/>
      <c r="VLA23" s="125"/>
      <c r="VLB23" s="125"/>
      <c r="VLC23" s="125"/>
      <c r="VLD23" s="125"/>
      <c r="VLE23" s="125"/>
      <c r="VLF23" s="125"/>
      <c r="VLG23" s="125"/>
      <c r="VLH23" s="125"/>
      <c r="VLI23" s="125"/>
      <c r="VLJ23" s="125"/>
      <c r="VLK23" s="125"/>
      <c r="VLL23" s="125"/>
      <c r="VLM23" s="125"/>
      <c r="VLN23" s="125"/>
      <c r="VLO23" s="125"/>
      <c r="VLP23" s="125"/>
      <c r="VLQ23" s="125"/>
      <c r="VLR23" s="125"/>
      <c r="VLS23" s="125"/>
      <c r="VLT23" s="125"/>
      <c r="VLU23" s="125"/>
      <c r="VLV23" s="125"/>
      <c r="VLW23" s="125"/>
      <c r="VLX23" s="125"/>
      <c r="VLY23" s="125"/>
      <c r="VLZ23" s="125"/>
      <c r="VMA23" s="125"/>
      <c r="VMB23" s="125"/>
      <c r="VMC23" s="125"/>
      <c r="VMD23" s="125"/>
      <c r="VME23" s="125"/>
      <c r="VMF23" s="125"/>
      <c r="VMG23" s="125"/>
      <c r="VMH23" s="125"/>
      <c r="VMI23" s="125"/>
      <c r="VMJ23" s="125"/>
      <c r="VMK23" s="125"/>
      <c r="VML23" s="125"/>
      <c r="VMM23" s="125"/>
      <c r="VMN23" s="125"/>
      <c r="VMO23" s="125"/>
      <c r="VMP23" s="125"/>
      <c r="VMQ23" s="125"/>
      <c r="VMR23" s="125"/>
      <c r="VMS23" s="125"/>
      <c r="VMT23" s="125"/>
      <c r="VMU23" s="125"/>
      <c r="VMV23" s="125"/>
      <c r="VMW23" s="125"/>
      <c r="VMX23" s="125"/>
      <c r="VMY23" s="125"/>
      <c r="VMZ23" s="125"/>
      <c r="VNA23" s="125"/>
      <c r="VNB23" s="125"/>
      <c r="VNC23" s="125"/>
      <c r="VND23" s="125"/>
      <c r="VNE23" s="125"/>
      <c r="VNF23" s="125"/>
      <c r="VNG23" s="125"/>
      <c r="VNH23" s="125"/>
      <c r="VNI23" s="125"/>
      <c r="VNJ23" s="125"/>
      <c r="VNK23" s="125"/>
      <c r="VNL23" s="125"/>
      <c r="VNM23" s="125"/>
      <c r="VNN23" s="125"/>
      <c r="VNO23" s="125"/>
      <c r="VNP23" s="125"/>
      <c r="VNQ23" s="125"/>
      <c r="VNR23" s="125"/>
      <c r="VNS23" s="125"/>
      <c r="VNT23" s="125"/>
      <c r="VNU23" s="125"/>
      <c r="VNV23" s="125"/>
      <c r="VNW23" s="125"/>
      <c r="VNX23" s="125"/>
      <c r="VNY23" s="125"/>
      <c r="VNZ23" s="125"/>
      <c r="VOA23" s="125"/>
      <c r="VOB23" s="125"/>
      <c r="VOC23" s="125"/>
      <c r="VOD23" s="125"/>
      <c r="VOE23" s="125"/>
      <c r="VOF23" s="125"/>
      <c r="VOG23" s="125"/>
      <c r="VOH23" s="125"/>
      <c r="VOI23" s="125"/>
      <c r="VOJ23" s="125"/>
      <c r="VOK23" s="125"/>
      <c r="VOL23" s="125"/>
      <c r="VOM23" s="125"/>
      <c r="VON23" s="125"/>
      <c r="VOO23" s="125"/>
      <c r="VOP23" s="125"/>
      <c r="VOQ23" s="125"/>
      <c r="VOR23" s="125"/>
      <c r="VOS23" s="125"/>
      <c r="VOT23" s="125"/>
      <c r="VOU23" s="125"/>
      <c r="VOV23" s="125"/>
      <c r="VOW23" s="125"/>
      <c r="VOX23" s="125"/>
      <c r="VOY23" s="125"/>
      <c r="VOZ23" s="125"/>
      <c r="VPA23" s="125"/>
      <c r="VPB23" s="125"/>
      <c r="VPC23" s="125"/>
      <c r="VPD23" s="125"/>
      <c r="VPE23" s="125"/>
      <c r="VPF23" s="125"/>
      <c r="VPG23" s="125"/>
      <c r="VPH23" s="125"/>
      <c r="VPI23" s="125"/>
      <c r="VPJ23" s="125"/>
      <c r="VPK23" s="125"/>
      <c r="VPL23" s="125"/>
      <c r="VPM23" s="125"/>
      <c r="VPN23" s="125"/>
      <c r="VPO23" s="125"/>
      <c r="VPP23" s="125"/>
      <c r="VPQ23" s="125"/>
      <c r="VPR23" s="125"/>
      <c r="VPS23" s="125"/>
      <c r="VPT23" s="125"/>
      <c r="VPU23" s="125"/>
      <c r="VPV23" s="125"/>
      <c r="VPW23" s="125"/>
      <c r="VPX23" s="125"/>
      <c r="VPY23" s="125"/>
      <c r="VPZ23" s="125"/>
      <c r="VQA23" s="125"/>
      <c r="VQB23" s="125"/>
      <c r="VQC23" s="125"/>
      <c r="VQD23" s="125"/>
      <c r="VQE23" s="125"/>
      <c r="VQF23" s="125"/>
      <c r="VQG23" s="125"/>
      <c r="VQH23" s="125"/>
      <c r="VQI23" s="125"/>
      <c r="VQJ23" s="125"/>
      <c r="VQK23" s="125"/>
      <c r="VQL23" s="125"/>
      <c r="VQM23" s="125"/>
      <c r="VQN23" s="125"/>
      <c r="VQO23" s="125"/>
      <c r="VQP23" s="125"/>
      <c r="VQQ23" s="125"/>
      <c r="VQR23" s="125"/>
      <c r="VQS23" s="125"/>
      <c r="VQT23" s="125"/>
      <c r="VQU23" s="125"/>
      <c r="VQV23" s="125"/>
      <c r="VQW23" s="125"/>
      <c r="VQX23" s="125"/>
      <c r="VQY23" s="125"/>
      <c r="VQZ23" s="125"/>
      <c r="VRA23" s="125"/>
      <c r="VRB23" s="125"/>
      <c r="VRC23" s="125"/>
      <c r="VRD23" s="125"/>
      <c r="VRE23" s="125"/>
      <c r="VRF23" s="125"/>
      <c r="VRG23" s="125"/>
      <c r="VRH23" s="125"/>
      <c r="VRI23" s="125"/>
      <c r="VRJ23" s="125"/>
      <c r="VRK23" s="125"/>
      <c r="VRL23" s="125"/>
      <c r="VRM23" s="125"/>
      <c r="VRN23" s="125"/>
      <c r="VRO23" s="125"/>
      <c r="VRP23" s="125"/>
      <c r="VRQ23" s="125"/>
      <c r="VRR23" s="125"/>
      <c r="VRS23" s="125"/>
      <c r="VRT23" s="125"/>
      <c r="VRU23" s="125"/>
      <c r="VRV23" s="125"/>
      <c r="VRW23" s="125"/>
      <c r="VRX23" s="125"/>
      <c r="VRY23" s="125"/>
      <c r="VRZ23" s="125"/>
      <c r="VSA23" s="125"/>
      <c r="VSB23" s="125"/>
      <c r="VSC23" s="125"/>
      <c r="VSD23" s="125"/>
      <c r="VSE23" s="125"/>
      <c r="VSF23" s="125"/>
      <c r="VSG23" s="125"/>
      <c r="VSH23" s="125"/>
      <c r="VSI23" s="125"/>
      <c r="VSJ23" s="125"/>
      <c r="VSK23" s="125"/>
      <c r="VSL23" s="125"/>
      <c r="VSM23" s="125"/>
      <c r="VSN23" s="125"/>
      <c r="VSO23" s="125"/>
      <c r="VSP23" s="125"/>
      <c r="VSQ23" s="125"/>
      <c r="VSR23" s="125"/>
      <c r="VSS23" s="125"/>
      <c r="VST23" s="125"/>
      <c r="VSU23" s="125"/>
      <c r="VSV23" s="125"/>
      <c r="VSW23" s="125"/>
      <c r="VSX23" s="125"/>
      <c r="VSY23" s="125"/>
      <c r="VSZ23" s="125"/>
      <c r="VTA23" s="125"/>
      <c r="VTB23" s="125"/>
      <c r="VTC23" s="125"/>
      <c r="VTD23" s="125"/>
      <c r="VTE23" s="125"/>
      <c r="VTF23" s="125"/>
      <c r="VTG23" s="125"/>
      <c r="VTH23" s="125"/>
      <c r="VTI23" s="125"/>
      <c r="VTJ23" s="125"/>
      <c r="VTK23" s="125"/>
      <c r="VTL23" s="125"/>
      <c r="VTM23" s="125"/>
      <c r="VTN23" s="125"/>
      <c r="VTO23" s="125"/>
      <c r="VTP23" s="125"/>
      <c r="VTQ23" s="125"/>
      <c r="VTR23" s="125"/>
      <c r="VTS23" s="125"/>
      <c r="VTT23" s="125"/>
      <c r="VTU23" s="125"/>
      <c r="VTV23" s="125"/>
      <c r="VTW23" s="125"/>
      <c r="VTX23" s="125"/>
      <c r="VTY23" s="125"/>
      <c r="VTZ23" s="125"/>
      <c r="VUA23" s="125"/>
      <c r="VUB23" s="125"/>
      <c r="VUC23" s="125"/>
      <c r="VUD23" s="125"/>
      <c r="VUE23" s="125"/>
      <c r="VUF23" s="125"/>
      <c r="VUG23" s="125"/>
      <c r="VUH23" s="125"/>
      <c r="VUI23" s="125"/>
      <c r="VUJ23" s="125"/>
      <c r="VUK23" s="125"/>
      <c r="VUL23" s="125"/>
      <c r="VUM23" s="125"/>
      <c r="VUN23" s="125"/>
      <c r="VUO23" s="125"/>
      <c r="VUP23" s="125"/>
      <c r="VUQ23" s="125"/>
      <c r="VUR23" s="125"/>
      <c r="VUS23" s="125"/>
      <c r="VUT23" s="125"/>
      <c r="VUU23" s="125"/>
      <c r="VUV23" s="125"/>
      <c r="VUW23" s="125"/>
      <c r="VUX23" s="125"/>
      <c r="VUY23" s="125"/>
      <c r="VUZ23" s="125"/>
      <c r="VVA23" s="125"/>
      <c r="VVB23" s="125"/>
      <c r="VVC23" s="125"/>
      <c r="VVD23" s="125"/>
      <c r="VVE23" s="125"/>
      <c r="VVF23" s="125"/>
      <c r="VVG23" s="125"/>
      <c r="VVH23" s="125"/>
      <c r="VVI23" s="125"/>
      <c r="VVJ23" s="125"/>
      <c r="VVK23" s="125"/>
      <c r="VVL23" s="125"/>
      <c r="VVM23" s="125"/>
      <c r="VVN23" s="125"/>
      <c r="VVO23" s="125"/>
      <c r="VVP23" s="125"/>
      <c r="VVQ23" s="125"/>
      <c r="VVR23" s="125"/>
      <c r="VVS23" s="125"/>
      <c r="VVT23" s="125"/>
      <c r="VVU23" s="125"/>
      <c r="VVV23" s="125"/>
      <c r="VVW23" s="125"/>
      <c r="VVX23" s="125"/>
      <c r="VVY23" s="125"/>
      <c r="VVZ23" s="125"/>
      <c r="VWA23" s="125"/>
      <c r="VWB23" s="125"/>
      <c r="VWC23" s="125"/>
      <c r="VWD23" s="125"/>
      <c r="VWE23" s="125"/>
      <c r="VWF23" s="125"/>
      <c r="VWG23" s="125"/>
      <c r="VWH23" s="125"/>
      <c r="VWI23" s="125"/>
      <c r="VWJ23" s="125"/>
      <c r="VWK23" s="125"/>
      <c r="VWL23" s="125"/>
      <c r="VWM23" s="125"/>
      <c r="VWN23" s="125"/>
      <c r="VWO23" s="125"/>
      <c r="VWP23" s="125"/>
      <c r="VWQ23" s="125"/>
      <c r="VWR23" s="125"/>
      <c r="VWS23" s="125"/>
      <c r="VWT23" s="125"/>
      <c r="VWU23" s="125"/>
      <c r="VWV23" s="125"/>
      <c r="VWW23" s="125"/>
      <c r="VWX23" s="125"/>
      <c r="VWY23" s="125"/>
      <c r="VWZ23" s="125"/>
      <c r="VXA23" s="125"/>
      <c r="VXB23" s="125"/>
      <c r="VXC23" s="125"/>
      <c r="VXD23" s="125"/>
      <c r="VXE23" s="125"/>
      <c r="VXF23" s="125"/>
      <c r="VXG23" s="125"/>
      <c r="VXH23" s="125"/>
      <c r="VXI23" s="125"/>
      <c r="VXJ23" s="125"/>
      <c r="VXK23" s="125"/>
      <c r="VXL23" s="125"/>
      <c r="VXM23" s="125"/>
      <c r="VXN23" s="125"/>
      <c r="VXO23" s="125"/>
      <c r="VXP23" s="125"/>
      <c r="VXQ23" s="125"/>
      <c r="VXR23" s="125"/>
      <c r="VXS23" s="125"/>
      <c r="VXT23" s="125"/>
      <c r="VXU23" s="125"/>
      <c r="VXV23" s="125"/>
      <c r="VXW23" s="125"/>
      <c r="VXX23" s="125"/>
      <c r="VXY23" s="125"/>
      <c r="VXZ23" s="125"/>
      <c r="VYA23" s="125"/>
      <c r="VYB23" s="125"/>
      <c r="VYC23" s="125"/>
      <c r="VYD23" s="125"/>
      <c r="VYE23" s="125"/>
      <c r="VYF23" s="125"/>
      <c r="VYG23" s="125"/>
      <c r="VYH23" s="125"/>
      <c r="VYI23" s="125"/>
      <c r="VYJ23" s="125"/>
      <c r="VYK23" s="125"/>
      <c r="VYL23" s="125"/>
      <c r="VYM23" s="125"/>
      <c r="VYN23" s="125"/>
      <c r="VYO23" s="125"/>
      <c r="VYP23" s="125"/>
      <c r="VYQ23" s="125"/>
      <c r="VYR23" s="125"/>
      <c r="VYS23" s="125"/>
      <c r="VYT23" s="125"/>
      <c r="VYU23" s="125"/>
      <c r="VYV23" s="125"/>
      <c r="VYW23" s="125"/>
      <c r="VYX23" s="125"/>
      <c r="VYY23" s="125"/>
      <c r="VYZ23" s="125"/>
      <c r="VZA23" s="125"/>
      <c r="VZB23" s="125"/>
      <c r="VZC23" s="125"/>
      <c r="VZD23" s="125"/>
      <c r="VZE23" s="125"/>
      <c r="VZF23" s="125"/>
      <c r="VZG23" s="125"/>
      <c r="VZH23" s="125"/>
      <c r="VZI23" s="125"/>
      <c r="VZJ23" s="125"/>
      <c r="VZK23" s="125"/>
      <c r="VZL23" s="125"/>
      <c r="VZM23" s="125"/>
      <c r="VZN23" s="125"/>
      <c r="VZO23" s="125"/>
      <c r="VZP23" s="125"/>
      <c r="VZQ23" s="125"/>
      <c r="VZR23" s="125"/>
      <c r="VZS23" s="125"/>
      <c r="VZT23" s="125"/>
      <c r="VZU23" s="125"/>
      <c r="VZV23" s="125"/>
      <c r="VZW23" s="125"/>
      <c r="VZX23" s="125"/>
      <c r="VZY23" s="125"/>
      <c r="VZZ23" s="125"/>
      <c r="WAA23" s="125"/>
      <c r="WAB23" s="125"/>
      <c r="WAC23" s="125"/>
      <c r="WAD23" s="125"/>
      <c r="WAE23" s="125"/>
      <c r="WAF23" s="125"/>
      <c r="WAG23" s="125"/>
      <c r="WAH23" s="125"/>
      <c r="WAI23" s="125"/>
      <c r="WAJ23" s="125"/>
      <c r="WAK23" s="125"/>
      <c r="WAL23" s="125"/>
      <c r="WAM23" s="125"/>
      <c r="WAN23" s="125"/>
      <c r="WAO23" s="125"/>
      <c r="WAP23" s="125"/>
      <c r="WAQ23" s="125"/>
      <c r="WAR23" s="125"/>
      <c r="WAS23" s="125"/>
      <c r="WAT23" s="125"/>
      <c r="WAU23" s="125"/>
      <c r="WAV23" s="125"/>
      <c r="WAW23" s="125"/>
      <c r="WAX23" s="125"/>
      <c r="WAY23" s="125"/>
      <c r="WAZ23" s="125"/>
      <c r="WBA23" s="125"/>
      <c r="WBB23" s="125"/>
      <c r="WBC23" s="125"/>
      <c r="WBD23" s="125"/>
      <c r="WBE23" s="125"/>
      <c r="WBF23" s="125"/>
      <c r="WBG23" s="125"/>
      <c r="WBH23" s="125"/>
      <c r="WBI23" s="125"/>
      <c r="WBJ23" s="125"/>
      <c r="WBK23" s="125"/>
      <c r="WBL23" s="125"/>
      <c r="WBM23" s="125"/>
      <c r="WBN23" s="125"/>
      <c r="WBO23" s="125"/>
      <c r="WBP23" s="125"/>
      <c r="WBQ23" s="125"/>
      <c r="WBR23" s="125"/>
      <c r="WBS23" s="125"/>
      <c r="WBT23" s="125"/>
      <c r="WBU23" s="125"/>
      <c r="WBV23" s="125"/>
      <c r="WBW23" s="125"/>
      <c r="WBX23" s="125"/>
      <c r="WBY23" s="125"/>
      <c r="WBZ23" s="125"/>
      <c r="WCA23" s="125"/>
      <c r="WCB23" s="125"/>
      <c r="WCC23" s="125"/>
      <c r="WCD23" s="125"/>
      <c r="WCE23" s="125"/>
      <c r="WCF23" s="125"/>
      <c r="WCG23" s="125"/>
      <c r="WCH23" s="125"/>
      <c r="WCI23" s="125"/>
      <c r="WCJ23" s="125"/>
      <c r="WCK23" s="125"/>
      <c r="WCL23" s="125"/>
      <c r="WCM23" s="125"/>
      <c r="WCN23" s="125"/>
      <c r="WCO23" s="125"/>
      <c r="WCP23" s="125"/>
      <c r="WCQ23" s="125"/>
      <c r="WCR23" s="125"/>
      <c r="WCS23" s="125"/>
      <c r="WCT23" s="125"/>
      <c r="WCU23" s="125"/>
      <c r="WCV23" s="125"/>
      <c r="WCW23" s="125"/>
      <c r="WCX23" s="125"/>
      <c r="WCY23" s="125"/>
      <c r="WCZ23" s="125"/>
      <c r="WDA23" s="125"/>
      <c r="WDB23" s="125"/>
      <c r="WDC23" s="125"/>
      <c r="WDD23" s="125"/>
      <c r="WDE23" s="125"/>
      <c r="WDF23" s="125"/>
      <c r="WDG23" s="125"/>
      <c r="WDH23" s="125"/>
      <c r="WDI23" s="125"/>
      <c r="WDJ23" s="125"/>
      <c r="WDK23" s="125"/>
      <c r="WDL23" s="125"/>
      <c r="WDM23" s="125"/>
      <c r="WDN23" s="125"/>
      <c r="WDO23" s="125"/>
      <c r="WDP23" s="125"/>
      <c r="WDQ23" s="125"/>
      <c r="WDR23" s="125"/>
      <c r="WDS23" s="125"/>
      <c r="WDT23" s="125"/>
      <c r="WDU23" s="125"/>
      <c r="WDV23" s="125"/>
      <c r="WDW23" s="125"/>
      <c r="WDX23" s="125"/>
      <c r="WDY23" s="125"/>
      <c r="WDZ23" s="125"/>
      <c r="WEA23" s="125"/>
      <c r="WEB23" s="125"/>
      <c r="WEC23" s="125"/>
      <c r="WED23" s="125"/>
      <c r="WEE23" s="125"/>
      <c r="WEF23" s="125"/>
      <c r="WEG23" s="125"/>
      <c r="WEH23" s="125"/>
      <c r="WEI23" s="125"/>
      <c r="WEJ23" s="125"/>
      <c r="WEK23" s="125"/>
      <c r="WEL23" s="125"/>
      <c r="WEM23" s="125"/>
      <c r="WEN23" s="125"/>
      <c r="WEO23" s="125"/>
      <c r="WEP23" s="125"/>
      <c r="WEQ23" s="125"/>
      <c r="WER23" s="125"/>
      <c r="WES23" s="125"/>
      <c r="WET23" s="125"/>
      <c r="WEU23" s="125"/>
      <c r="WEV23" s="125"/>
      <c r="WEW23" s="125"/>
      <c r="WEX23" s="125"/>
      <c r="WEY23" s="125"/>
      <c r="WEZ23" s="125"/>
      <c r="WFA23" s="125"/>
      <c r="WFB23" s="125"/>
      <c r="WFC23" s="125"/>
      <c r="WFD23" s="125"/>
      <c r="WFE23" s="125"/>
      <c r="WFF23" s="125"/>
      <c r="WFG23" s="125"/>
      <c r="WFH23" s="125"/>
      <c r="WFI23" s="125"/>
      <c r="WFJ23" s="125"/>
      <c r="WFK23" s="125"/>
      <c r="WFL23" s="125"/>
      <c r="WFM23" s="125"/>
      <c r="WFN23" s="125"/>
      <c r="WFO23" s="125"/>
      <c r="WFP23" s="125"/>
      <c r="WFQ23" s="125"/>
      <c r="WFR23" s="125"/>
      <c r="WFS23" s="125"/>
      <c r="WFT23" s="125"/>
      <c r="WFU23" s="125"/>
      <c r="WFV23" s="125"/>
      <c r="WFW23" s="125"/>
      <c r="WFX23" s="125"/>
      <c r="WFY23" s="125"/>
      <c r="WFZ23" s="125"/>
      <c r="WGA23" s="125"/>
      <c r="WGB23" s="125"/>
      <c r="WGC23" s="125"/>
      <c r="WGD23" s="125"/>
      <c r="WGE23" s="125"/>
      <c r="WGF23" s="125"/>
      <c r="WGG23" s="125"/>
      <c r="WGH23" s="125"/>
      <c r="WGI23" s="125"/>
      <c r="WGJ23" s="125"/>
      <c r="WGK23" s="125"/>
      <c r="WGL23" s="125"/>
      <c r="WGM23" s="125"/>
      <c r="WGN23" s="125"/>
      <c r="WGO23" s="125"/>
      <c r="WGP23" s="125"/>
      <c r="WGQ23" s="125"/>
      <c r="WGR23" s="125"/>
      <c r="WGS23" s="125"/>
      <c r="WGT23" s="125"/>
      <c r="WGU23" s="125"/>
      <c r="WGV23" s="125"/>
      <c r="WGW23" s="125"/>
      <c r="WGX23" s="125"/>
      <c r="WGY23" s="125"/>
      <c r="WGZ23" s="125"/>
      <c r="WHA23" s="125"/>
      <c r="WHB23" s="125"/>
      <c r="WHC23" s="125"/>
      <c r="WHD23" s="125"/>
      <c r="WHE23" s="125"/>
      <c r="WHF23" s="125"/>
      <c r="WHG23" s="125"/>
      <c r="WHH23" s="125"/>
      <c r="WHI23" s="125"/>
      <c r="WHJ23" s="125"/>
      <c r="WHK23" s="125"/>
      <c r="WHL23" s="125"/>
      <c r="WHM23" s="125"/>
      <c r="WHN23" s="125"/>
      <c r="WHO23" s="125"/>
      <c r="WHP23" s="125"/>
      <c r="WHQ23" s="125"/>
      <c r="WHR23" s="125"/>
      <c r="WHS23" s="125"/>
      <c r="WHT23" s="125"/>
      <c r="WHU23" s="125"/>
      <c r="WHV23" s="125"/>
      <c r="WHW23" s="125"/>
      <c r="WHX23" s="125"/>
      <c r="WHY23" s="125"/>
      <c r="WHZ23" s="125"/>
      <c r="WIA23" s="125"/>
      <c r="WIB23" s="125"/>
      <c r="WIC23" s="125"/>
      <c r="WID23" s="125"/>
      <c r="WIE23" s="125"/>
      <c r="WIF23" s="125"/>
      <c r="WIG23" s="125"/>
      <c r="WIH23" s="125"/>
      <c r="WII23" s="125"/>
      <c r="WIJ23" s="125"/>
      <c r="WIK23" s="125"/>
      <c r="WIL23" s="125"/>
      <c r="WIM23" s="125"/>
      <c r="WIN23" s="125"/>
      <c r="WIO23" s="125"/>
      <c r="WIP23" s="125"/>
      <c r="WIQ23" s="125"/>
      <c r="WIR23" s="125"/>
      <c r="WIS23" s="125"/>
      <c r="WIT23" s="125"/>
      <c r="WIU23" s="125"/>
      <c r="WIV23" s="125"/>
      <c r="WIW23" s="125"/>
      <c r="WIX23" s="125"/>
      <c r="WIY23" s="125"/>
      <c r="WIZ23" s="125"/>
      <c r="WJA23" s="125"/>
      <c r="WJB23" s="125"/>
      <c r="WJC23" s="125"/>
      <c r="WJD23" s="125"/>
      <c r="WJE23" s="125"/>
      <c r="WJF23" s="125"/>
      <c r="WJG23" s="125"/>
      <c r="WJH23" s="125"/>
      <c r="WJI23" s="125"/>
      <c r="WJJ23" s="125"/>
      <c r="WJK23" s="125"/>
      <c r="WJL23" s="125"/>
      <c r="WJM23" s="125"/>
      <c r="WJN23" s="125"/>
      <c r="WJO23" s="125"/>
      <c r="WJP23" s="125"/>
      <c r="WJQ23" s="125"/>
      <c r="WJR23" s="125"/>
      <c r="WJS23" s="125"/>
      <c r="WJT23" s="125"/>
      <c r="WJU23" s="125"/>
      <c r="WJV23" s="125"/>
      <c r="WJW23" s="125"/>
      <c r="WJX23" s="125"/>
      <c r="WJY23" s="125"/>
      <c r="WJZ23" s="125"/>
      <c r="WKA23" s="125"/>
      <c r="WKB23" s="125"/>
      <c r="WKC23" s="125"/>
      <c r="WKD23" s="125"/>
      <c r="WKE23" s="125"/>
      <c r="WKF23" s="125"/>
      <c r="WKG23" s="125"/>
      <c r="WKH23" s="125"/>
      <c r="WKI23" s="125"/>
      <c r="WKJ23" s="125"/>
      <c r="WKK23" s="125"/>
      <c r="WKL23" s="125"/>
      <c r="WKM23" s="125"/>
      <c r="WKN23" s="125"/>
      <c r="WKO23" s="125"/>
      <c r="WKP23" s="125"/>
      <c r="WKQ23" s="125"/>
      <c r="WKR23" s="125"/>
      <c r="WKS23" s="125"/>
      <c r="WKT23" s="125"/>
      <c r="WKU23" s="125"/>
      <c r="WKV23" s="125"/>
      <c r="WKW23" s="125"/>
      <c r="WKX23" s="125"/>
      <c r="WKY23" s="125"/>
      <c r="WKZ23" s="125"/>
      <c r="WLA23" s="125"/>
      <c r="WLB23" s="125"/>
      <c r="WLC23" s="125"/>
      <c r="WLD23" s="125"/>
      <c r="WLE23" s="125"/>
      <c r="WLF23" s="125"/>
      <c r="WLG23" s="125"/>
      <c r="WLH23" s="125"/>
      <c r="WLI23" s="125"/>
      <c r="WLJ23" s="125"/>
      <c r="WLK23" s="125"/>
      <c r="WLL23" s="125"/>
      <c r="WLM23" s="125"/>
      <c r="WLN23" s="125"/>
      <c r="WLO23" s="125"/>
      <c r="WLP23" s="125"/>
      <c r="WLQ23" s="125"/>
      <c r="WLR23" s="125"/>
      <c r="WLS23" s="125"/>
      <c r="WLT23" s="125"/>
      <c r="WLU23" s="125"/>
      <c r="WLV23" s="125"/>
      <c r="WLW23" s="125"/>
      <c r="WLX23" s="125"/>
      <c r="WLY23" s="125"/>
      <c r="WLZ23" s="125"/>
      <c r="WMA23" s="125"/>
      <c r="WMB23" s="125"/>
      <c r="WMC23" s="125"/>
      <c r="WMD23" s="125"/>
      <c r="WME23" s="125"/>
      <c r="WMF23" s="125"/>
      <c r="WMG23" s="125"/>
      <c r="WMH23" s="125"/>
      <c r="WMI23" s="125"/>
      <c r="WMJ23" s="125"/>
      <c r="WMK23" s="125"/>
      <c r="WML23" s="125"/>
      <c r="WMM23" s="125"/>
      <c r="WMN23" s="125"/>
      <c r="WMO23" s="125"/>
      <c r="WMP23" s="125"/>
      <c r="WMQ23" s="125"/>
      <c r="WMR23" s="125"/>
      <c r="WMS23" s="125"/>
      <c r="WMT23" s="125"/>
      <c r="WMU23" s="125"/>
      <c r="WMV23" s="125"/>
      <c r="WMW23" s="125"/>
      <c r="WMX23" s="125"/>
      <c r="WMY23" s="125"/>
      <c r="WMZ23" s="125"/>
      <c r="WNA23" s="125"/>
      <c r="WNB23" s="125"/>
      <c r="WNC23" s="125"/>
      <c r="WND23" s="125"/>
      <c r="WNE23" s="125"/>
      <c r="WNF23" s="125"/>
      <c r="WNG23" s="125"/>
      <c r="WNH23" s="125"/>
      <c r="WNI23" s="125"/>
      <c r="WNJ23" s="125"/>
      <c r="WNK23" s="125"/>
      <c r="WNL23" s="125"/>
      <c r="WNM23" s="125"/>
      <c r="WNN23" s="125"/>
      <c r="WNO23" s="125"/>
      <c r="WNP23" s="125"/>
      <c r="WNQ23" s="125"/>
      <c r="WNR23" s="125"/>
      <c r="WNS23" s="125"/>
      <c r="WNT23" s="125"/>
      <c r="WNU23" s="125"/>
      <c r="WNV23" s="125"/>
      <c r="WNW23" s="125"/>
      <c r="WNX23" s="125"/>
      <c r="WNY23" s="125"/>
      <c r="WNZ23" s="125"/>
      <c r="WOA23" s="125"/>
      <c r="WOB23" s="125"/>
      <c r="WOC23" s="125"/>
      <c r="WOD23" s="125"/>
      <c r="WOE23" s="125"/>
      <c r="WOF23" s="125"/>
      <c r="WOG23" s="125"/>
      <c r="WOH23" s="125"/>
      <c r="WOI23" s="125"/>
      <c r="WOJ23" s="125"/>
      <c r="WOK23" s="125"/>
      <c r="WOL23" s="125"/>
      <c r="WOM23" s="125"/>
      <c r="WON23" s="125"/>
      <c r="WOO23" s="125"/>
      <c r="WOP23" s="125"/>
      <c r="WOQ23" s="125"/>
      <c r="WOR23" s="125"/>
      <c r="WOS23" s="125"/>
      <c r="WOT23" s="125"/>
      <c r="WOU23" s="125"/>
      <c r="WOV23" s="125"/>
      <c r="WOW23" s="125"/>
      <c r="WOX23" s="125"/>
      <c r="WOY23" s="125"/>
      <c r="WOZ23" s="125"/>
      <c r="WPA23" s="125"/>
      <c r="WPB23" s="125"/>
      <c r="WPC23" s="125"/>
      <c r="WPD23" s="125"/>
      <c r="WPE23" s="125"/>
      <c r="WPF23" s="125"/>
      <c r="WPG23" s="125"/>
      <c r="WPH23" s="125"/>
      <c r="WPI23" s="125"/>
      <c r="WPJ23" s="125"/>
      <c r="WPK23" s="125"/>
      <c r="WPL23" s="125"/>
      <c r="WPM23" s="125"/>
      <c r="WPN23" s="125"/>
      <c r="WPO23" s="125"/>
      <c r="WPP23" s="125"/>
      <c r="WPQ23" s="125"/>
      <c r="WPR23" s="125"/>
      <c r="WPS23" s="125"/>
      <c r="WPT23" s="125"/>
      <c r="WPU23" s="125"/>
      <c r="WPV23" s="125"/>
      <c r="WPW23" s="125"/>
      <c r="WPX23" s="125"/>
      <c r="WPY23" s="125"/>
      <c r="WPZ23" s="125"/>
      <c r="WQA23" s="125"/>
      <c r="WQB23" s="125"/>
      <c r="WQC23" s="125"/>
      <c r="WQD23" s="125"/>
      <c r="WQE23" s="125"/>
      <c r="WQF23" s="125"/>
      <c r="WQG23" s="125"/>
      <c r="WQH23" s="125"/>
      <c r="WQI23" s="125"/>
      <c r="WQJ23" s="125"/>
      <c r="WQK23" s="125"/>
      <c r="WQL23" s="125"/>
      <c r="WQM23" s="125"/>
      <c r="WQN23" s="125"/>
      <c r="WQO23" s="125"/>
      <c r="WQP23" s="125"/>
      <c r="WQQ23" s="125"/>
      <c r="WQR23" s="125"/>
      <c r="WQS23" s="125"/>
      <c r="WQT23" s="125"/>
      <c r="WQU23" s="125"/>
      <c r="WQV23" s="125"/>
      <c r="WQW23" s="125"/>
      <c r="WQX23" s="125"/>
      <c r="WQY23" s="125"/>
      <c r="WQZ23" s="125"/>
      <c r="WRA23" s="125"/>
      <c r="WRB23" s="125"/>
      <c r="WRC23" s="125"/>
      <c r="WRD23" s="125"/>
      <c r="WRE23" s="125"/>
      <c r="WRF23" s="125"/>
      <c r="WRG23" s="125"/>
      <c r="WRH23" s="125"/>
      <c r="WRI23" s="125"/>
      <c r="WRJ23" s="125"/>
      <c r="WRK23" s="125"/>
      <c r="WRL23" s="125"/>
      <c r="WRM23" s="125"/>
      <c r="WRN23" s="125"/>
      <c r="WRO23" s="125"/>
      <c r="WRP23" s="125"/>
      <c r="WRQ23" s="125"/>
      <c r="WRR23" s="125"/>
      <c r="WRS23" s="125"/>
      <c r="WRT23" s="125"/>
      <c r="WRU23" s="125"/>
      <c r="WRV23" s="125"/>
      <c r="WRW23" s="125"/>
      <c r="WRX23" s="125"/>
      <c r="WRY23" s="125"/>
      <c r="WRZ23" s="125"/>
      <c r="WSA23" s="125"/>
      <c r="WSB23" s="125"/>
      <c r="WSC23" s="125"/>
      <c r="WSD23" s="125"/>
      <c r="WSE23" s="125"/>
      <c r="WSF23" s="125"/>
      <c r="WSG23" s="125"/>
      <c r="WSH23" s="125"/>
      <c r="WSI23" s="125"/>
      <c r="WSJ23" s="125"/>
      <c r="WSK23" s="125"/>
      <c r="WSL23" s="125"/>
      <c r="WSM23" s="125"/>
      <c r="WSN23" s="125"/>
      <c r="WSO23" s="125"/>
      <c r="WSP23" s="125"/>
      <c r="WSQ23" s="125"/>
      <c r="WSR23" s="125"/>
      <c r="WSS23" s="125"/>
      <c r="WST23" s="125"/>
      <c r="WSU23" s="125"/>
      <c r="WSV23" s="125"/>
      <c r="WSW23" s="125"/>
      <c r="WSX23" s="125"/>
      <c r="WSY23" s="125"/>
      <c r="WSZ23" s="125"/>
      <c r="WTA23" s="125"/>
      <c r="WTB23" s="125"/>
      <c r="WTC23" s="125"/>
      <c r="WTD23" s="125"/>
      <c r="WTE23" s="125"/>
      <c r="WTF23" s="125"/>
      <c r="WTG23" s="125"/>
      <c r="WTH23" s="125"/>
      <c r="WTI23" s="125"/>
      <c r="WTJ23" s="125"/>
      <c r="WTK23" s="125"/>
      <c r="WTL23" s="125"/>
      <c r="WTM23" s="125"/>
      <c r="WTN23" s="125"/>
      <c r="WTO23" s="125"/>
      <c r="WTP23" s="125"/>
      <c r="WTQ23" s="125"/>
      <c r="WTR23" s="125"/>
      <c r="WTS23" s="125"/>
      <c r="WTT23" s="125"/>
      <c r="WTU23" s="125"/>
      <c r="WTV23" s="125"/>
      <c r="WTW23" s="125"/>
      <c r="WTX23" s="125"/>
      <c r="WTY23" s="125"/>
      <c r="WTZ23" s="125"/>
      <c r="WUA23" s="125"/>
      <c r="WUB23" s="125"/>
      <c r="WUC23" s="125"/>
      <c r="WUD23" s="125"/>
      <c r="WUE23" s="125"/>
      <c r="WUF23" s="125"/>
      <c r="WUG23" s="125"/>
      <c r="WUH23" s="125"/>
      <c r="WUI23" s="125"/>
      <c r="WUJ23" s="125"/>
      <c r="WUK23" s="125"/>
      <c r="WUL23" s="125"/>
      <c r="WUM23" s="125"/>
      <c r="WUN23" s="125"/>
      <c r="WUO23" s="125"/>
      <c r="WUP23" s="125"/>
      <c r="WUQ23" s="125"/>
      <c r="WUR23" s="125"/>
      <c r="WUS23" s="125"/>
      <c r="WUT23" s="125"/>
      <c r="WUU23" s="125"/>
      <c r="WUV23" s="125"/>
      <c r="WUW23" s="125"/>
      <c r="WUX23" s="125"/>
      <c r="WUY23" s="125"/>
      <c r="WUZ23" s="125"/>
      <c r="WVA23" s="125"/>
      <c r="WVB23" s="125"/>
      <c r="WVC23" s="125"/>
      <c r="WVD23" s="125"/>
      <c r="WVE23" s="125"/>
      <c r="WVF23" s="125"/>
      <c r="WVG23" s="125"/>
      <c r="WVH23" s="125"/>
      <c r="WVI23" s="125"/>
      <c r="WVJ23" s="125"/>
      <c r="WVK23" s="125"/>
      <c r="WVL23" s="125"/>
      <c r="WVM23" s="125"/>
      <c r="WVN23" s="125"/>
      <c r="WVO23" s="125"/>
      <c r="WVP23" s="125"/>
      <c r="WVQ23" s="125"/>
      <c r="WVR23" s="125"/>
      <c r="WVS23" s="125"/>
      <c r="WVT23" s="125"/>
      <c r="WVU23" s="125"/>
      <c r="WVV23" s="125"/>
      <c r="WVW23" s="125"/>
      <c r="WVX23" s="125"/>
      <c r="WVY23" s="125"/>
      <c r="WVZ23" s="125"/>
      <c r="WWA23" s="125"/>
      <c r="WWB23" s="125"/>
      <c r="WWC23" s="125"/>
      <c r="WWD23" s="125"/>
      <c r="WWE23" s="125"/>
      <c r="WWF23" s="125"/>
      <c r="WWG23" s="125"/>
      <c r="WWH23" s="125"/>
      <c r="WWI23" s="125"/>
      <c r="WWJ23" s="125"/>
      <c r="WWK23" s="125"/>
      <c r="WWL23" s="125"/>
      <c r="WWM23" s="125"/>
      <c r="WWN23" s="125"/>
      <c r="WWO23" s="125"/>
      <c r="WWP23" s="125"/>
      <c r="WWQ23" s="125"/>
      <c r="WWR23" s="125"/>
      <c r="WWS23" s="125"/>
      <c r="WWT23" s="125"/>
      <c r="WWU23" s="125"/>
      <c r="WWV23" s="125"/>
      <c r="WWW23" s="125"/>
      <c r="WWX23" s="125"/>
      <c r="WWY23" s="125"/>
      <c r="WWZ23" s="125"/>
      <c r="WXA23" s="125"/>
      <c r="WXB23" s="125"/>
      <c r="WXC23" s="125"/>
      <c r="WXD23" s="125"/>
      <c r="WXE23" s="125"/>
      <c r="WXF23" s="125"/>
      <c r="WXG23" s="125"/>
      <c r="WXH23" s="125"/>
      <c r="WXI23" s="125"/>
      <c r="WXJ23" s="125"/>
      <c r="WXK23" s="125"/>
      <c r="WXL23" s="125"/>
      <c r="WXM23" s="125"/>
      <c r="WXN23" s="125"/>
      <c r="WXO23" s="125"/>
      <c r="WXP23" s="125"/>
      <c r="WXQ23" s="125"/>
      <c r="WXR23" s="125"/>
      <c r="WXS23" s="125"/>
      <c r="WXT23" s="125"/>
      <c r="WXU23" s="125"/>
      <c r="WXV23" s="125"/>
      <c r="WXW23" s="125"/>
      <c r="WXX23" s="125"/>
      <c r="WXY23" s="125"/>
      <c r="WXZ23" s="125"/>
      <c r="WYA23" s="125"/>
      <c r="WYB23" s="125"/>
      <c r="WYC23" s="125"/>
      <c r="WYD23" s="125"/>
      <c r="WYE23" s="125"/>
      <c r="WYF23" s="125"/>
      <c r="WYG23" s="125"/>
      <c r="WYH23" s="125"/>
      <c r="WYI23" s="125"/>
      <c r="WYJ23" s="125"/>
      <c r="WYK23" s="125"/>
      <c r="WYL23" s="125"/>
      <c r="WYM23" s="125"/>
      <c r="WYN23" s="125"/>
      <c r="WYO23" s="125"/>
      <c r="WYP23" s="125"/>
      <c r="WYQ23" s="125"/>
      <c r="WYR23" s="125"/>
      <c r="WYS23" s="125"/>
      <c r="WYT23" s="125"/>
      <c r="WYU23" s="125"/>
      <c r="WYV23" s="125"/>
      <c r="WYW23" s="125"/>
      <c r="WYX23" s="125"/>
      <c r="WYY23" s="125"/>
      <c r="WYZ23" s="125"/>
      <c r="WZA23" s="125"/>
      <c r="WZB23" s="125"/>
      <c r="WZC23" s="125"/>
      <c r="WZD23" s="125"/>
      <c r="WZE23" s="125"/>
      <c r="WZF23" s="125"/>
      <c r="WZG23" s="125"/>
      <c r="WZH23" s="125"/>
      <c r="WZI23" s="125"/>
      <c r="WZJ23" s="125"/>
      <c r="WZK23" s="125"/>
      <c r="WZL23" s="125"/>
      <c r="WZM23" s="125"/>
      <c r="WZN23" s="125"/>
      <c r="WZO23" s="125"/>
      <c r="WZP23" s="125"/>
      <c r="WZQ23" s="125"/>
      <c r="WZR23" s="125"/>
      <c r="WZS23" s="125"/>
      <c r="WZT23" s="125"/>
      <c r="WZU23" s="125"/>
      <c r="WZV23" s="125"/>
      <c r="WZW23" s="125"/>
      <c r="WZX23" s="125"/>
      <c r="WZY23" s="125"/>
      <c r="WZZ23" s="125"/>
      <c r="XAA23" s="125"/>
      <c r="XAB23" s="125"/>
      <c r="XAC23" s="125"/>
      <c r="XAD23" s="125"/>
      <c r="XAE23" s="125"/>
      <c r="XAF23" s="125"/>
      <c r="XAG23" s="125"/>
      <c r="XAH23" s="125"/>
      <c r="XAI23" s="125"/>
      <c r="XAJ23" s="125"/>
      <c r="XAK23" s="125"/>
      <c r="XAL23" s="125"/>
      <c r="XAM23" s="125"/>
      <c r="XAN23" s="125"/>
      <c r="XAO23" s="125"/>
      <c r="XAP23" s="125"/>
      <c r="XAQ23" s="125"/>
      <c r="XAR23" s="125"/>
      <c r="XAS23" s="125"/>
      <c r="XAT23" s="125"/>
      <c r="XAU23" s="125"/>
      <c r="XAV23" s="125"/>
      <c r="XAW23" s="125"/>
      <c r="XAX23" s="125"/>
      <c r="XAY23" s="125"/>
      <c r="XAZ23" s="125"/>
      <c r="XBA23" s="125"/>
      <c r="XBB23" s="125"/>
      <c r="XBC23" s="125"/>
      <c r="XBD23" s="125"/>
      <c r="XBE23" s="125"/>
      <c r="XBF23" s="125"/>
      <c r="XBG23" s="125"/>
      <c r="XBH23" s="125"/>
      <c r="XBI23" s="125"/>
      <c r="XBJ23" s="125"/>
      <c r="XBK23" s="125"/>
      <c r="XBL23" s="125"/>
      <c r="XBM23" s="125"/>
      <c r="XBN23" s="125"/>
      <c r="XBO23" s="125"/>
      <c r="XBP23" s="125"/>
      <c r="XBQ23" s="125"/>
      <c r="XBR23" s="125"/>
      <c r="XBS23" s="125"/>
      <c r="XBT23" s="125"/>
      <c r="XBU23" s="125"/>
      <c r="XBV23" s="125"/>
      <c r="XBW23" s="125"/>
      <c r="XBX23" s="125"/>
      <c r="XBY23" s="125"/>
      <c r="XBZ23" s="125"/>
      <c r="XCA23" s="125"/>
      <c r="XCB23" s="125"/>
      <c r="XCC23" s="125"/>
      <c r="XCD23" s="125"/>
      <c r="XCE23" s="125"/>
      <c r="XCF23" s="125"/>
      <c r="XCG23" s="125"/>
      <c r="XCH23" s="125"/>
      <c r="XCI23" s="125"/>
      <c r="XCJ23" s="125"/>
      <c r="XCK23" s="125"/>
      <c r="XCL23" s="125"/>
      <c r="XCM23" s="125"/>
      <c r="XCN23" s="125"/>
      <c r="XCO23" s="125"/>
      <c r="XCP23" s="125"/>
      <c r="XCQ23" s="125"/>
      <c r="XCR23" s="125"/>
      <c r="XCS23" s="125"/>
      <c r="XCT23" s="125"/>
      <c r="XCU23" s="125"/>
      <c r="XCV23" s="125"/>
      <c r="XCW23" s="125"/>
      <c r="XCX23" s="125"/>
      <c r="XCY23" s="125"/>
      <c r="XCZ23" s="125"/>
      <c r="XDA23" s="125"/>
      <c r="XDB23" s="125"/>
      <c r="XDC23" s="125"/>
      <c r="XDD23" s="125"/>
      <c r="XDE23" s="125"/>
      <c r="XDF23" s="125"/>
      <c r="XDG23" s="125"/>
      <c r="XDH23" s="125"/>
      <c r="XDI23" s="125"/>
      <c r="XDJ23" s="125"/>
      <c r="XDK23" s="125"/>
      <c r="XDL23" s="125"/>
      <c r="XDM23" s="125"/>
      <c r="XDN23" s="125"/>
      <c r="XDO23" s="125"/>
      <c r="XDP23" s="125"/>
      <c r="XDQ23" s="125"/>
      <c r="XDR23" s="125"/>
    </row>
    <row r="24" spans="1:16346" ht="16.5" customHeight="1" x14ac:dyDescent="0.35">
      <c r="A24" s="137"/>
      <c r="B24" s="17"/>
      <c r="C24" s="17"/>
      <c r="D24" s="17"/>
      <c r="E24" s="17"/>
      <c r="F24" s="17"/>
      <c r="G24" s="17"/>
      <c r="H24" s="17"/>
      <c r="I24" s="17"/>
      <c r="J24" s="17"/>
      <c r="K24" s="17"/>
      <c r="L24" s="17"/>
      <c r="M24" s="17"/>
      <c r="N24" s="17"/>
      <c r="O24" s="17"/>
      <c r="P24" s="17"/>
      <c r="Q24" s="17"/>
      <c r="R24" s="17"/>
      <c r="S24" s="17"/>
    </row>
    <row r="25" spans="1:16346" ht="16.5" customHeight="1" x14ac:dyDescent="0.35">
      <c r="A25" s="425" t="s">
        <v>333</v>
      </c>
      <c r="B25" s="425"/>
      <c r="C25" s="425"/>
      <c r="D25" s="17"/>
      <c r="E25" s="17"/>
      <c r="F25" s="17"/>
      <c r="G25" s="17"/>
      <c r="H25" s="17"/>
      <c r="I25" s="17"/>
      <c r="J25" s="17"/>
      <c r="K25" s="17"/>
      <c r="L25" s="17"/>
      <c r="M25" s="17"/>
      <c r="N25" s="17"/>
      <c r="O25" s="17"/>
      <c r="P25" s="17"/>
      <c r="Q25" s="17"/>
      <c r="R25" s="17"/>
      <c r="S25" s="17"/>
    </row>
    <row r="26" spans="1:16346" ht="54.75" customHeight="1" x14ac:dyDescent="0.35">
      <c r="A26" s="46" t="s">
        <v>319</v>
      </c>
      <c r="B26" s="46" t="s">
        <v>320</v>
      </c>
      <c r="C26" s="46" t="s">
        <v>321</v>
      </c>
      <c r="D26" s="46" t="str">
        <f t="shared" ref="D26:S26" si="6">D2</f>
        <v xml:space="preserve">1. 
Gamle Oslo </v>
      </c>
      <c r="E26" s="46" t="str">
        <f t="shared" si="6"/>
        <v>2. 
Grünerløkka</v>
      </c>
      <c r="F26" s="46" t="str">
        <f t="shared" si="6"/>
        <v>3. 
Sagene</v>
      </c>
      <c r="G26" s="46" t="str">
        <f t="shared" si="6"/>
        <v>4. 
St. Hanshaugen</v>
      </c>
      <c r="H26" s="46" t="str">
        <f t="shared" si="6"/>
        <v>5. 
Frogner</v>
      </c>
      <c r="I26" s="46" t="str">
        <f t="shared" si="6"/>
        <v>6. 
Ullern</v>
      </c>
      <c r="J26" s="46" t="str">
        <f t="shared" si="6"/>
        <v>7. 
Vestre Aker</v>
      </c>
      <c r="K26" s="46" t="str">
        <f t="shared" si="6"/>
        <v>8. 
Nordre Aker</v>
      </c>
      <c r="L26" s="46" t="str">
        <f t="shared" si="6"/>
        <v>9. 
Bjerke</v>
      </c>
      <c r="M26" s="46" t="str">
        <f t="shared" si="6"/>
        <v>10. 
Grorud</v>
      </c>
      <c r="N26" s="46" t="str">
        <f t="shared" si="6"/>
        <v>11. 
Stovner</v>
      </c>
      <c r="O26" s="46" t="str">
        <f t="shared" si="6"/>
        <v>12. 
Alna</v>
      </c>
      <c r="P26" s="46" t="str">
        <f t="shared" si="6"/>
        <v>13. 
Østensjø</v>
      </c>
      <c r="Q26" s="46" t="str">
        <f t="shared" si="6"/>
        <v>14.
Nordstrand</v>
      </c>
      <c r="R26" s="46" t="str">
        <f t="shared" si="6"/>
        <v>15. 
Søndre Nordstrand</v>
      </c>
      <c r="S26" s="46" t="str">
        <f t="shared" si="6"/>
        <v>Sum</v>
      </c>
    </row>
    <row r="27" spans="1:16346" ht="16.5" customHeight="1" x14ac:dyDescent="0.35">
      <c r="A27" s="17"/>
      <c r="B27" s="17"/>
      <c r="C27" s="17"/>
      <c r="D27" s="52"/>
      <c r="E27" s="75"/>
      <c r="F27" s="75"/>
      <c r="G27" s="75"/>
      <c r="H27" s="52"/>
      <c r="I27" s="52"/>
      <c r="J27" s="52"/>
      <c r="K27" s="52"/>
      <c r="L27" s="52"/>
      <c r="M27" s="52"/>
      <c r="N27" s="52"/>
      <c r="O27" s="52"/>
      <c r="P27" s="52"/>
      <c r="Q27" s="52"/>
      <c r="R27" s="52"/>
      <c r="S27" s="52"/>
    </row>
    <row r="28" spans="1:16346" ht="16.5" customHeight="1" x14ac:dyDescent="0.35">
      <c r="A28" s="70" t="s">
        <v>322</v>
      </c>
      <c r="B28" s="70" t="s">
        <v>323</v>
      </c>
      <c r="C28" s="138" t="s">
        <v>202</v>
      </c>
      <c r="D28" s="128">
        <f>SUM(D29:D34)</f>
        <v>479</v>
      </c>
      <c r="E28" s="128">
        <f t="shared" ref="E28:R28" si="7">SUM(E29:E34)</f>
        <v>350</v>
      </c>
      <c r="F28" s="128">
        <f t="shared" si="7"/>
        <v>432</v>
      </c>
      <c r="G28" s="128">
        <f t="shared" si="7"/>
        <v>562</v>
      </c>
      <c r="H28" s="128">
        <f t="shared" si="7"/>
        <v>414</v>
      </c>
      <c r="I28" s="128">
        <f t="shared" si="7"/>
        <v>323</v>
      </c>
      <c r="J28" s="128">
        <f t="shared" si="7"/>
        <v>608</v>
      </c>
      <c r="K28" s="128">
        <f t="shared" si="7"/>
        <v>842</v>
      </c>
      <c r="L28" s="128">
        <f t="shared" si="7"/>
        <v>298</v>
      </c>
      <c r="M28" s="128">
        <f t="shared" si="7"/>
        <v>41</v>
      </c>
      <c r="N28" s="128">
        <f t="shared" si="7"/>
        <v>63</v>
      </c>
      <c r="O28" s="128">
        <f t="shared" si="7"/>
        <v>396</v>
      </c>
      <c r="P28" s="128">
        <f t="shared" si="7"/>
        <v>251</v>
      </c>
      <c r="Q28" s="128">
        <f t="shared" si="7"/>
        <v>392</v>
      </c>
      <c r="R28" s="128">
        <f t="shared" si="7"/>
        <v>282</v>
      </c>
      <c r="S28" s="128">
        <f>SUM(D28:R28)</f>
        <v>5733</v>
      </c>
    </row>
    <row r="29" spans="1:16346" ht="16.5" customHeight="1" x14ac:dyDescent="0.35">
      <c r="A29" s="17"/>
      <c r="B29" s="17" t="s">
        <v>324</v>
      </c>
      <c r="C29" s="106">
        <v>0.13333333333333333</v>
      </c>
      <c r="D29" s="129">
        <v>0</v>
      </c>
      <c r="E29" s="129">
        <v>0</v>
      </c>
      <c r="F29" s="129">
        <v>0</v>
      </c>
      <c r="G29" s="129">
        <v>0</v>
      </c>
      <c r="H29" s="129">
        <v>0</v>
      </c>
      <c r="I29" s="129">
        <v>0</v>
      </c>
      <c r="J29" s="129">
        <v>0</v>
      </c>
      <c r="K29" s="129">
        <v>0</v>
      </c>
      <c r="L29" s="129">
        <v>0</v>
      </c>
      <c r="M29" s="129">
        <v>0</v>
      </c>
      <c r="N29" s="129">
        <v>0</v>
      </c>
      <c r="O29" s="129">
        <v>0</v>
      </c>
      <c r="P29" s="129">
        <v>0</v>
      </c>
      <c r="Q29" s="129">
        <v>0</v>
      </c>
      <c r="R29" s="129">
        <v>0</v>
      </c>
      <c r="S29" s="28">
        <f>SUM(D29:R29)</f>
        <v>0</v>
      </c>
    </row>
    <row r="30" spans="1:16346" ht="16.5" customHeight="1" x14ac:dyDescent="0.35">
      <c r="A30" s="17"/>
      <c r="B30" s="17" t="s">
        <v>325</v>
      </c>
      <c r="C30" s="106">
        <v>0.28888888888888886</v>
      </c>
      <c r="D30" s="129">
        <v>0</v>
      </c>
      <c r="E30" s="129">
        <v>0</v>
      </c>
      <c r="F30" s="129">
        <v>0</v>
      </c>
      <c r="G30" s="129">
        <v>0</v>
      </c>
      <c r="H30" s="129">
        <v>0</v>
      </c>
      <c r="I30" s="129">
        <v>0</v>
      </c>
      <c r="J30" s="129">
        <v>0</v>
      </c>
      <c r="K30" s="129">
        <v>0</v>
      </c>
      <c r="L30" s="129">
        <v>0</v>
      </c>
      <c r="M30" s="129">
        <v>0</v>
      </c>
      <c r="N30" s="129">
        <v>0</v>
      </c>
      <c r="O30" s="129">
        <v>0</v>
      </c>
      <c r="P30" s="129">
        <v>0</v>
      </c>
      <c r="Q30" s="129">
        <v>0</v>
      </c>
      <c r="R30" s="129">
        <v>0</v>
      </c>
      <c r="S30" s="28">
        <f t="shared" ref="S30:S34" si="8">SUM(D30:R30)</f>
        <v>0</v>
      </c>
    </row>
    <row r="31" spans="1:16346" ht="16.5" customHeight="1" x14ac:dyDescent="0.35">
      <c r="A31" s="17"/>
      <c r="B31" s="17" t="s">
        <v>326</v>
      </c>
      <c r="C31" s="106">
        <v>0.46666666666666667</v>
      </c>
      <c r="D31" s="129">
        <v>0</v>
      </c>
      <c r="E31" s="129">
        <v>0</v>
      </c>
      <c r="F31" s="129">
        <v>0</v>
      </c>
      <c r="G31" s="129">
        <v>0</v>
      </c>
      <c r="H31" s="129">
        <v>0</v>
      </c>
      <c r="I31" s="129">
        <v>0</v>
      </c>
      <c r="J31" s="129">
        <v>0</v>
      </c>
      <c r="K31" s="129">
        <v>0</v>
      </c>
      <c r="L31" s="129">
        <v>0</v>
      </c>
      <c r="M31" s="129">
        <v>0</v>
      </c>
      <c r="N31" s="129">
        <v>0</v>
      </c>
      <c r="O31" s="129">
        <v>0</v>
      </c>
      <c r="P31" s="129">
        <v>0</v>
      </c>
      <c r="Q31" s="129">
        <v>0</v>
      </c>
      <c r="R31" s="129">
        <v>0</v>
      </c>
      <c r="S31" s="28">
        <f t="shared" si="8"/>
        <v>0</v>
      </c>
    </row>
    <row r="32" spans="1:16346" ht="16.5" customHeight="1" x14ac:dyDescent="0.35">
      <c r="A32" s="17"/>
      <c r="B32" s="17" t="s">
        <v>327</v>
      </c>
      <c r="C32" s="106">
        <v>0.64444444444444449</v>
      </c>
      <c r="D32" s="129">
        <v>0</v>
      </c>
      <c r="E32" s="129">
        <v>0</v>
      </c>
      <c r="F32" s="129">
        <v>0</v>
      </c>
      <c r="G32" s="129">
        <v>0</v>
      </c>
      <c r="H32" s="129">
        <v>0</v>
      </c>
      <c r="I32" s="129">
        <v>0</v>
      </c>
      <c r="J32" s="129">
        <v>0</v>
      </c>
      <c r="K32" s="129">
        <v>0</v>
      </c>
      <c r="L32" s="129">
        <v>0</v>
      </c>
      <c r="M32" s="129">
        <v>0</v>
      </c>
      <c r="N32" s="129">
        <v>0</v>
      </c>
      <c r="O32" s="129">
        <v>0</v>
      </c>
      <c r="P32" s="129">
        <v>0</v>
      </c>
      <c r="Q32" s="129">
        <v>0</v>
      </c>
      <c r="R32" s="129">
        <v>0</v>
      </c>
      <c r="S32" s="28">
        <f t="shared" si="8"/>
        <v>0</v>
      </c>
    </row>
    <row r="33" spans="1:19" ht="16.5" customHeight="1" x14ac:dyDescent="0.35">
      <c r="A33" s="17"/>
      <c r="B33" s="17" t="s">
        <v>328</v>
      </c>
      <c r="C33" s="106">
        <v>0.82222222222222219</v>
      </c>
      <c r="D33" s="129">
        <v>0</v>
      </c>
      <c r="E33" s="129">
        <v>0</v>
      </c>
      <c r="F33" s="129">
        <v>0</v>
      </c>
      <c r="G33" s="129">
        <v>17</v>
      </c>
      <c r="H33" s="129">
        <v>0</v>
      </c>
      <c r="I33" s="129">
        <v>0</v>
      </c>
      <c r="J33" s="129">
        <v>0</v>
      </c>
      <c r="K33" s="129">
        <v>0</v>
      </c>
      <c r="L33" s="129">
        <v>0</v>
      </c>
      <c r="M33" s="129">
        <v>0</v>
      </c>
      <c r="N33" s="129">
        <v>0</v>
      </c>
      <c r="O33" s="129">
        <v>0</v>
      </c>
      <c r="P33" s="129">
        <v>0</v>
      </c>
      <c r="Q33" s="129">
        <v>0</v>
      </c>
      <c r="R33" s="129">
        <v>0</v>
      </c>
      <c r="S33" s="28">
        <f t="shared" si="8"/>
        <v>17</v>
      </c>
    </row>
    <row r="34" spans="1:19" ht="16.5" customHeight="1" x14ac:dyDescent="0.35">
      <c r="A34" s="17"/>
      <c r="B34" s="17" t="s">
        <v>329</v>
      </c>
      <c r="C34" s="106">
        <v>1</v>
      </c>
      <c r="D34" s="129">
        <v>479</v>
      </c>
      <c r="E34" s="129">
        <v>350</v>
      </c>
      <c r="F34" s="129">
        <v>432</v>
      </c>
      <c r="G34" s="129">
        <v>545</v>
      </c>
      <c r="H34" s="129">
        <v>414</v>
      </c>
      <c r="I34" s="129">
        <v>323</v>
      </c>
      <c r="J34" s="129">
        <v>608</v>
      </c>
      <c r="K34" s="129">
        <v>842</v>
      </c>
      <c r="L34" s="129">
        <v>298</v>
      </c>
      <c r="M34" s="129">
        <v>41</v>
      </c>
      <c r="N34" s="129">
        <v>63</v>
      </c>
      <c r="O34" s="129">
        <v>396</v>
      </c>
      <c r="P34" s="129">
        <v>251</v>
      </c>
      <c r="Q34" s="129">
        <v>392</v>
      </c>
      <c r="R34" s="129">
        <v>282</v>
      </c>
      <c r="S34" s="28">
        <f t="shared" si="8"/>
        <v>5716</v>
      </c>
    </row>
    <row r="35" spans="1:19" ht="16.5" customHeight="1" x14ac:dyDescent="0.35">
      <c r="A35" s="17"/>
      <c r="B35" s="17"/>
      <c r="C35" s="17"/>
      <c r="D35" s="28"/>
      <c r="E35" s="28"/>
      <c r="F35" s="28"/>
      <c r="G35" s="28"/>
      <c r="H35" s="28"/>
      <c r="I35" s="28"/>
      <c r="J35" s="28"/>
      <c r="K35" s="28"/>
      <c r="L35" s="28"/>
      <c r="M35" s="28"/>
      <c r="N35" s="28"/>
      <c r="O35" s="28"/>
      <c r="P35" s="28"/>
      <c r="Q35" s="28"/>
      <c r="R35" s="28"/>
      <c r="S35" s="28"/>
    </row>
    <row r="36" spans="1:19" ht="16.5" customHeight="1" x14ac:dyDescent="0.35">
      <c r="A36" s="70" t="s">
        <v>330</v>
      </c>
      <c r="B36" s="70" t="s">
        <v>323</v>
      </c>
      <c r="C36" s="138" t="s">
        <v>202</v>
      </c>
      <c r="D36" s="128">
        <f>SUM(D37:D42)</f>
        <v>678</v>
      </c>
      <c r="E36" s="128">
        <f t="shared" ref="E36:R36" si="9">SUM(E37:E42)</f>
        <v>521</v>
      </c>
      <c r="F36" s="128">
        <f t="shared" si="9"/>
        <v>504</v>
      </c>
      <c r="G36" s="128">
        <f t="shared" si="9"/>
        <v>530</v>
      </c>
      <c r="H36" s="128">
        <f t="shared" si="9"/>
        <v>662</v>
      </c>
      <c r="I36" s="128">
        <f t="shared" si="9"/>
        <v>514</v>
      </c>
      <c r="J36" s="128">
        <f t="shared" si="9"/>
        <v>1171</v>
      </c>
      <c r="K36" s="128">
        <f t="shared" si="9"/>
        <v>1154</v>
      </c>
      <c r="L36" s="128">
        <f t="shared" si="9"/>
        <v>456</v>
      </c>
      <c r="M36" s="128">
        <f t="shared" si="9"/>
        <v>76</v>
      </c>
      <c r="N36" s="128">
        <f t="shared" si="9"/>
        <v>112</v>
      </c>
      <c r="O36" s="128">
        <f t="shared" si="9"/>
        <v>703</v>
      </c>
      <c r="P36" s="128">
        <f t="shared" si="9"/>
        <v>438</v>
      </c>
      <c r="Q36" s="128">
        <f t="shared" si="9"/>
        <v>756</v>
      </c>
      <c r="R36" s="128">
        <f t="shared" si="9"/>
        <v>495</v>
      </c>
      <c r="S36" s="128">
        <f>SUM(D36:R36)</f>
        <v>8770</v>
      </c>
    </row>
    <row r="37" spans="1:19" ht="16.5" customHeight="1" x14ac:dyDescent="0.35">
      <c r="A37" s="17"/>
      <c r="B37" s="17" t="s">
        <v>324</v>
      </c>
      <c r="C37" s="106">
        <v>0.13333333333333333</v>
      </c>
      <c r="D37" s="129">
        <v>0</v>
      </c>
      <c r="E37" s="129">
        <v>0</v>
      </c>
      <c r="F37" s="129">
        <v>0</v>
      </c>
      <c r="G37" s="129">
        <v>0</v>
      </c>
      <c r="H37" s="129">
        <v>0</v>
      </c>
      <c r="I37" s="129">
        <v>0</v>
      </c>
      <c r="J37" s="129">
        <v>0</v>
      </c>
      <c r="K37" s="129">
        <v>0</v>
      </c>
      <c r="L37" s="129">
        <v>0</v>
      </c>
      <c r="M37" s="129">
        <v>0</v>
      </c>
      <c r="N37" s="129">
        <v>0</v>
      </c>
      <c r="O37" s="129">
        <v>0</v>
      </c>
      <c r="P37" s="129">
        <v>0</v>
      </c>
      <c r="Q37" s="129">
        <v>0</v>
      </c>
      <c r="R37" s="129">
        <v>0</v>
      </c>
      <c r="S37" s="28">
        <f>SUM(D37:R37)</f>
        <v>0</v>
      </c>
    </row>
    <row r="38" spans="1:19" ht="16.5" customHeight="1" x14ac:dyDescent="0.35">
      <c r="A38" s="17"/>
      <c r="B38" s="17" t="s">
        <v>325</v>
      </c>
      <c r="C38" s="106">
        <v>0.28888888888888886</v>
      </c>
      <c r="D38" s="129">
        <v>0</v>
      </c>
      <c r="E38" s="129">
        <v>0</v>
      </c>
      <c r="F38" s="129">
        <v>0</v>
      </c>
      <c r="G38" s="129">
        <v>0</v>
      </c>
      <c r="H38" s="129">
        <v>0</v>
      </c>
      <c r="I38" s="129">
        <v>0</v>
      </c>
      <c r="J38" s="129">
        <v>0</v>
      </c>
      <c r="K38" s="129">
        <v>0</v>
      </c>
      <c r="L38" s="129">
        <v>0</v>
      </c>
      <c r="M38" s="129">
        <v>0</v>
      </c>
      <c r="N38" s="129">
        <v>0</v>
      </c>
      <c r="O38" s="129">
        <v>0</v>
      </c>
      <c r="P38" s="129">
        <v>0</v>
      </c>
      <c r="Q38" s="129">
        <v>0</v>
      </c>
      <c r="R38" s="129">
        <v>0</v>
      </c>
      <c r="S38" s="28">
        <f t="shared" ref="S38:S42" si="10">SUM(D38:R38)</f>
        <v>0</v>
      </c>
    </row>
    <row r="39" spans="1:19" ht="16.5" customHeight="1" x14ac:dyDescent="0.35">
      <c r="A39" s="17"/>
      <c r="B39" s="17" t="s">
        <v>326</v>
      </c>
      <c r="C39" s="106">
        <v>0.46666666666666667</v>
      </c>
      <c r="D39" s="129">
        <v>0</v>
      </c>
      <c r="E39" s="129">
        <v>0</v>
      </c>
      <c r="F39" s="129">
        <v>0</v>
      </c>
      <c r="G39" s="129">
        <v>0</v>
      </c>
      <c r="H39" s="129">
        <v>0</v>
      </c>
      <c r="I39" s="129">
        <v>0</v>
      </c>
      <c r="J39" s="129">
        <v>0</v>
      </c>
      <c r="K39" s="129">
        <v>0</v>
      </c>
      <c r="L39" s="129">
        <v>0</v>
      </c>
      <c r="M39" s="129">
        <v>0</v>
      </c>
      <c r="N39" s="129">
        <v>0</v>
      </c>
      <c r="O39" s="129">
        <v>0</v>
      </c>
      <c r="P39" s="129">
        <v>0</v>
      </c>
      <c r="Q39" s="129">
        <v>0</v>
      </c>
      <c r="R39" s="129">
        <v>0</v>
      </c>
      <c r="S39" s="28">
        <f t="shared" si="10"/>
        <v>0</v>
      </c>
    </row>
    <row r="40" spans="1:19" ht="16.5" customHeight="1" x14ac:dyDescent="0.35">
      <c r="A40" s="17"/>
      <c r="B40" s="17" t="s">
        <v>327</v>
      </c>
      <c r="C40" s="106">
        <v>0.64444444444444449</v>
      </c>
      <c r="D40" s="129">
        <v>0</v>
      </c>
      <c r="E40" s="129">
        <v>0</v>
      </c>
      <c r="F40" s="129">
        <v>0</v>
      </c>
      <c r="G40" s="129">
        <v>0</v>
      </c>
      <c r="H40" s="129">
        <v>0</v>
      </c>
      <c r="I40" s="129">
        <v>0</v>
      </c>
      <c r="J40" s="129">
        <v>0</v>
      </c>
      <c r="K40" s="129">
        <v>0</v>
      </c>
      <c r="L40" s="129">
        <v>0</v>
      </c>
      <c r="M40" s="129">
        <v>0</v>
      </c>
      <c r="N40" s="129">
        <v>0</v>
      </c>
      <c r="O40" s="129">
        <v>0</v>
      </c>
      <c r="P40" s="129">
        <v>0</v>
      </c>
      <c r="Q40" s="129">
        <v>0</v>
      </c>
      <c r="R40" s="129">
        <v>0</v>
      </c>
      <c r="S40" s="28">
        <f t="shared" si="10"/>
        <v>0</v>
      </c>
    </row>
    <row r="41" spans="1:19" ht="16.5" customHeight="1" x14ac:dyDescent="0.35">
      <c r="A41" s="17"/>
      <c r="B41" s="17" t="s">
        <v>328</v>
      </c>
      <c r="C41" s="106">
        <v>0.82222222222222219</v>
      </c>
      <c r="D41" s="129">
        <v>0</v>
      </c>
      <c r="E41" s="129">
        <v>0</v>
      </c>
      <c r="F41" s="129">
        <v>0</v>
      </c>
      <c r="G41" s="129">
        <v>12</v>
      </c>
      <c r="H41" s="129">
        <v>0</v>
      </c>
      <c r="I41" s="129">
        <v>0</v>
      </c>
      <c r="J41" s="129">
        <v>0</v>
      </c>
      <c r="K41" s="129">
        <v>0</v>
      </c>
      <c r="L41" s="129">
        <v>0</v>
      </c>
      <c r="M41" s="129">
        <v>0</v>
      </c>
      <c r="N41" s="129">
        <v>0</v>
      </c>
      <c r="O41" s="129">
        <v>0</v>
      </c>
      <c r="P41" s="129">
        <v>0</v>
      </c>
      <c r="Q41" s="129">
        <v>0</v>
      </c>
      <c r="R41" s="129">
        <v>0</v>
      </c>
      <c r="S41" s="28">
        <f t="shared" si="10"/>
        <v>12</v>
      </c>
    </row>
    <row r="42" spans="1:19" ht="16.5" customHeight="1" x14ac:dyDescent="0.35">
      <c r="A42" s="17"/>
      <c r="B42" s="17" t="s">
        <v>329</v>
      </c>
      <c r="C42" s="106">
        <v>1</v>
      </c>
      <c r="D42" s="129">
        <v>678</v>
      </c>
      <c r="E42" s="129">
        <v>521</v>
      </c>
      <c r="F42" s="129">
        <v>504</v>
      </c>
      <c r="G42" s="129">
        <v>518</v>
      </c>
      <c r="H42" s="129">
        <v>662</v>
      </c>
      <c r="I42" s="129">
        <v>514</v>
      </c>
      <c r="J42" s="129">
        <v>1171</v>
      </c>
      <c r="K42" s="129">
        <v>1154</v>
      </c>
      <c r="L42" s="129">
        <v>456</v>
      </c>
      <c r="M42" s="129">
        <v>76</v>
      </c>
      <c r="N42" s="129">
        <v>112</v>
      </c>
      <c r="O42" s="129">
        <v>703</v>
      </c>
      <c r="P42" s="129">
        <v>438</v>
      </c>
      <c r="Q42" s="129">
        <v>756</v>
      </c>
      <c r="R42" s="129">
        <v>495</v>
      </c>
      <c r="S42" s="28">
        <f t="shared" si="10"/>
        <v>8758</v>
      </c>
    </row>
    <row r="43" spans="1:19" ht="16.5" customHeight="1" x14ac:dyDescent="0.35">
      <c r="A43" s="17"/>
      <c r="B43" s="17"/>
      <c r="C43" s="106"/>
      <c r="D43" s="28"/>
      <c r="E43" s="28"/>
      <c r="F43" s="28"/>
      <c r="G43" s="28"/>
      <c r="H43" s="28"/>
      <c r="I43" s="28"/>
      <c r="J43" s="28"/>
      <c r="K43" s="28"/>
      <c r="L43" s="28"/>
      <c r="M43" s="28"/>
      <c r="N43" s="28"/>
      <c r="O43" s="28"/>
      <c r="P43" s="28"/>
      <c r="Q43" s="28"/>
      <c r="R43" s="28"/>
      <c r="S43" s="28"/>
    </row>
    <row r="44" spans="1:19" ht="16.5" customHeight="1" x14ac:dyDescent="0.35">
      <c r="A44" s="36"/>
      <c r="B44" s="36"/>
      <c r="C44" s="139"/>
      <c r="D44" s="140"/>
      <c r="E44" s="140"/>
      <c r="F44" s="140"/>
      <c r="G44" s="140"/>
      <c r="H44" s="140"/>
      <c r="I44" s="140"/>
      <c r="J44" s="140"/>
      <c r="K44" s="140"/>
      <c r="L44" s="140"/>
      <c r="M44" s="140"/>
      <c r="N44" s="140"/>
      <c r="O44" s="140"/>
      <c r="P44" s="140"/>
      <c r="Q44" s="140"/>
      <c r="R44" s="140"/>
      <c r="S44" s="140"/>
    </row>
    <row r="45" spans="1:19" ht="16.5" customHeight="1" x14ac:dyDescent="0.35">
      <c r="A45" s="130" t="s">
        <v>322</v>
      </c>
      <c r="B45" s="130" t="s">
        <v>331</v>
      </c>
      <c r="C45" s="131" t="s">
        <v>202</v>
      </c>
      <c r="D45" s="132">
        <f>SUMPRODUCT($C$29:$C$34,D29:D34)</f>
        <v>479</v>
      </c>
      <c r="E45" s="132">
        <f t="shared" ref="E45:R45" si="11">SUMPRODUCT($C$29:$C$34,E29:E34)</f>
        <v>350</v>
      </c>
      <c r="F45" s="132">
        <f t="shared" si="11"/>
        <v>432</v>
      </c>
      <c r="G45" s="132">
        <f>SUMPRODUCT($C$29:$C$34,G29:G34)</f>
        <v>558.97777777777776</v>
      </c>
      <c r="H45" s="132">
        <f t="shared" si="11"/>
        <v>414</v>
      </c>
      <c r="I45" s="132">
        <f t="shared" si="11"/>
        <v>323</v>
      </c>
      <c r="J45" s="132">
        <f t="shared" si="11"/>
        <v>608</v>
      </c>
      <c r="K45" s="132">
        <f t="shared" si="11"/>
        <v>842</v>
      </c>
      <c r="L45" s="132">
        <f t="shared" si="11"/>
        <v>298</v>
      </c>
      <c r="M45" s="132">
        <f t="shared" si="11"/>
        <v>41</v>
      </c>
      <c r="N45" s="132">
        <f t="shared" si="11"/>
        <v>63</v>
      </c>
      <c r="O45" s="132">
        <f t="shared" si="11"/>
        <v>396</v>
      </c>
      <c r="P45" s="132">
        <f t="shared" si="11"/>
        <v>251</v>
      </c>
      <c r="Q45" s="132">
        <f t="shared" si="11"/>
        <v>392</v>
      </c>
      <c r="R45" s="132">
        <f t="shared" si="11"/>
        <v>282</v>
      </c>
      <c r="S45" s="132">
        <f>SUM(D45:R45)</f>
        <v>5729.9777777777781</v>
      </c>
    </row>
    <row r="46" spans="1:19" ht="16.5" customHeight="1" thickBot="1" x14ac:dyDescent="0.4">
      <c r="A46" s="133" t="s">
        <v>330</v>
      </c>
      <c r="B46" s="133" t="s">
        <v>331</v>
      </c>
      <c r="C46" s="134" t="s">
        <v>202</v>
      </c>
      <c r="D46" s="135">
        <f>SUMPRODUCT($C$37:$C$42,D37:D42)</f>
        <v>678</v>
      </c>
      <c r="E46" s="135">
        <f t="shared" ref="E46:Q46" si="12">SUMPRODUCT($C$37:$C$42,E37:E42)</f>
        <v>521</v>
      </c>
      <c r="F46" s="135">
        <f t="shared" si="12"/>
        <v>504</v>
      </c>
      <c r="G46" s="135">
        <f>SUMPRODUCT($C$37:$C$42,G37:G42)</f>
        <v>527.86666666666667</v>
      </c>
      <c r="H46" s="135">
        <f t="shared" si="12"/>
        <v>662</v>
      </c>
      <c r="I46" s="135">
        <f t="shared" si="12"/>
        <v>514</v>
      </c>
      <c r="J46" s="135">
        <f t="shared" si="12"/>
        <v>1171</v>
      </c>
      <c r="K46" s="135">
        <f t="shared" si="12"/>
        <v>1154</v>
      </c>
      <c r="L46" s="135">
        <f t="shared" si="12"/>
        <v>456</v>
      </c>
      <c r="M46" s="135">
        <f t="shared" si="12"/>
        <v>76</v>
      </c>
      <c r="N46" s="135">
        <f t="shared" si="12"/>
        <v>112</v>
      </c>
      <c r="O46" s="135">
        <f t="shared" si="12"/>
        <v>703</v>
      </c>
      <c r="P46" s="135">
        <f t="shared" si="12"/>
        <v>438</v>
      </c>
      <c r="Q46" s="135">
        <f t="shared" si="12"/>
        <v>756</v>
      </c>
      <c r="R46" s="135">
        <f>SUMPRODUCT($C$37:$C$42,R37:R42)</f>
        <v>495</v>
      </c>
      <c r="S46" s="135">
        <f>SUM(D46:R46)</f>
        <v>8767.8666666666668</v>
      </c>
    </row>
    <row r="47" spans="1:19" ht="16.5" customHeight="1" x14ac:dyDescent="0.35">
      <c r="A47" s="125" t="s">
        <v>332</v>
      </c>
      <c r="B47" s="17"/>
      <c r="C47" s="106"/>
      <c r="D47" s="17"/>
      <c r="E47" s="17"/>
      <c r="F47" s="17"/>
      <c r="G47" s="17"/>
      <c r="H47" s="17"/>
      <c r="I47" s="17"/>
      <c r="J47" s="17"/>
      <c r="K47" s="17"/>
      <c r="L47" s="17"/>
      <c r="M47" s="17"/>
      <c r="N47" s="17"/>
      <c r="O47" s="17"/>
      <c r="P47" s="17"/>
      <c r="Q47" s="17"/>
      <c r="R47" s="17"/>
      <c r="S47" s="17"/>
    </row>
    <row r="48" spans="1:19" ht="16.5" customHeight="1" x14ac:dyDescent="0.35">
      <c r="A48" s="125" t="s">
        <v>491</v>
      </c>
      <c r="B48" s="17"/>
      <c r="C48" s="106"/>
      <c r="D48" s="17"/>
      <c r="E48" s="17"/>
      <c r="F48" s="17"/>
      <c r="G48" s="17"/>
      <c r="H48" s="17"/>
      <c r="I48" s="17"/>
      <c r="J48" s="17"/>
      <c r="K48" s="17"/>
      <c r="L48" s="17"/>
      <c r="M48" s="17"/>
      <c r="N48" s="17"/>
      <c r="O48" s="17"/>
      <c r="P48" s="17"/>
      <c r="Q48" s="17"/>
      <c r="R48" s="17"/>
      <c r="S48" s="17"/>
    </row>
    <row r="49" spans="1:19" ht="16.5" customHeight="1" x14ac:dyDescent="0.35">
      <c r="A49" s="17"/>
      <c r="B49" s="17"/>
      <c r="C49" s="17"/>
      <c r="D49" s="17"/>
      <c r="E49" s="17"/>
      <c r="F49" s="17"/>
      <c r="G49" s="17"/>
      <c r="H49" s="17"/>
      <c r="I49" s="17"/>
      <c r="J49" s="17"/>
      <c r="K49" s="17"/>
      <c r="L49" s="17"/>
      <c r="M49" s="17"/>
      <c r="N49" s="17"/>
      <c r="O49" s="17"/>
      <c r="P49" s="17"/>
      <c r="Q49" s="17"/>
      <c r="R49" s="17"/>
      <c r="S49" s="17"/>
    </row>
    <row r="50" spans="1:19" ht="16.5" customHeight="1" x14ac:dyDescent="0.35">
      <c r="A50" s="425" t="s">
        <v>13</v>
      </c>
      <c r="B50" s="425"/>
      <c r="C50" s="425"/>
      <c r="D50" s="17"/>
      <c r="E50" s="17"/>
      <c r="F50" s="17"/>
      <c r="G50" s="17"/>
      <c r="H50" s="17"/>
      <c r="I50" s="17"/>
      <c r="J50" s="17"/>
      <c r="K50" s="17"/>
      <c r="L50" s="17"/>
      <c r="M50" s="17"/>
      <c r="N50" s="17"/>
      <c r="O50" s="17"/>
      <c r="P50" s="17"/>
      <c r="Q50" s="17"/>
      <c r="R50" s="17"/>
      <c r="S50" s="17"/>
    </row>
    <row r="51" spans="1:19" ht="54.75" customHeight="1" x14ac:dyDescent="0.35">
      <c r="A51" s="46"/>
      <c r="B51" s="46" t="s">
        <v>334</v>
      </c>
      <c r="C51" s="46" t="s">
        <v>335</v>
      </c>
      <c r="D51" s="46" t="str">
        <f t="shared" ref="D51:S51" si="13">D26</f>
        <v xml:space="preserve">1. 
Gamle Oslo </v>
      </c>
      <c r="E51" s="46" t="str">
        <f t="shared" si="13"/>
        <v>2. 
Grünerløkka</v>
      </c>
      <c r="F51" s="46" t="str">
        <f t="shared" si="13"/>
        <v>3. 
Sagene</v>
      </c>
      <c r="G51" s="46" t="str">
        <f t="shared" si="13"/>
        <v>4. 
St. Hanshaugen</v>
      </c>
      <c r="H51" s="46" t="str">
        <f t="shared" si="13"/>
        <v>5. 
Frogner</v>
      </c>
      <c r="I51" s="46" t="str">
        <f t="shared" si="13"/>
        <v>6. 
Ullern</v>
      </c>
      <c r="J51" s="46" t="str">
        <f t="shared" si="13"/>
        <v>7. 
Vestre Aker</v>
      </c>
      <c r="K51" s="46" t="str">
        <f t="shared" si="13"/>
        <v>8. 
Nordre Aker</v>
      </c>
      <c r="L51" s="46" t="str">
        <f t="shared" si="13"/>
        <v>9. 
Bjerke</v>
      </c>
      <c r="M51" s="46" t="str">
        <f t="shared" si="13"/>
        <v>10. 
Grorud</v>
      </c>
      <c r="N51" s="46" t="str">
        <f t="shared" si="13"/>
        <v>11. 
Stovner</v>
      </c>
      <c r="O51" s="46" t="str">
        <f t="shared" si="13"/>
        <v>12. 
Alna</v>
      </c>
      <c r="P51" s="46" t="str">
        <f t="shared" si="13"/>
        <v>13. 
Østensjø</v>
      </c>
      <c r="Q51" s="46" t="str">
        <f t="shared" si="13"/>
        <v>14.
Nordstrand</v>
      </c>
      <c r="R51" s="46" t="str">
        <f t="shared" si="13"/>
        <v>15. 
Søndre Nordstrand</v>
      </c>
      <c r="S51" s="46" t="str">
        <f t="shared" si="13"/>
        <v>Sum</v>
      </c>
    </row>
    <row r="52" spans="1:19" ht="16.5" customHeight="1" x14ac:dyDescent="0.35">
      <c r="A52" s="141"/>
      <c r="B52" s="141"/>
      <c r="C52" s="141"/>
      <c r="D52" s="52"/>
      <c r="E52" s="75"/>
      <c r="F52" s="75"/>
      <c r="G52" s="75"/>
      <c r="H52" s="52"/>
      <c r="I52" s="52"/>
      <c r="J52" s="52"/>
      <c r="K52" s="52"/>
      <c r="L52" s="52"/>
      <c r="M52" s="52"/>
      <c r="N52" s="52"/>
      <c r="O52" s="52"/>
      <c r="P52" s="52"/>
      <c r="Q52" s="52"/>
      <c r="R52" s="52"/>
      <c r="S52" s="52"/>
    </row>
    <row r="53" spans="1:19" ht="16.5" customHeight="1" x14ac:dyDescent="0.35">
      <c r="A53" s="70" t="s">
        <v>336</v>
      </c>
      <c r="B53" s="36"/>
      <c r="C53" s="127" t="s">
        <v>202</v>
      </c>
      <c r="D53" s="128">
        <f>SUM(D54:D55)</f>
        <v>2722.34</v>
      </c>
      <c r="E53" s="128">
        <f t="shared" ref="E53:S53" si="14">SUM(E54:E55)</f>
        <v>2873.3599999999997</v>
      </c>
      <c r="F53" s="128">
        <f t="shared" si="14"/>
        <v>2134.2399999999998</v>
      </c>
      <c r="G53" s="128">
        <f t="shared" si="14"/>
        <v>1106.3799999999999</v>
      </c>
      <c r="H53" s="128">
        <f t="shared" si="14"/>
        <v>1293.3899999999999</v>
      </c>
      <c r="I53" s="128">
        <f t="shared" si="14"/>
        <v>1656.4299999999998</v>
      </c>
      <c r="J53" s="128">
        <f t="shared" si="14"/>
        <v>1646.1299999999999</v>
      </c>
      <c r="K53" s="128">
        <f t="shared" si="14"/>
        <v>1871.06</v>
      </c>
      <c r="L53" s="128">
        <f t="shared" si="14"/>
        <v>1698.2866666666664</v>
      </c>
      <c r="M53" s="128">
        <f t="shared" si="14"/>
        <v>1468.7399999999998</v>
      </c>
      <c r="N53" s="128">
        <f t="shared" si="14"/>
        <v>1626.77</v>
      </c>
      <c r="O53" s="128">
        <f t="shared" si="14"/>
        <v>1931.55</v>
      </c>
      <c r="P53" s="128">
        <f t="shared" si="14"/>
        <v>2694.93</v>
      </c>
      <c r="Q53" s="128">
        <f t="shared" si="14"/>
        <v>2403.3199999999997</v>
      </c>
      <c r="R53" s="128">
        <f t="shared" si="14"/>
        <v>1600.7599999999998</v>
      </c>
      <c r="S53" s="128">
        <f t="shared" si="14"/>
        <v>28727.686666666665</v>
      </c>
    </row>
    <row r="54" spans="1:19" ht="16.5" customHeight="1" x14ac:dyDescent="0.35">
      <c r="A54" s="19" t="s">
        <v>322</v>
      </c>
      <c r="B54" s="142">
        <v>1</v>
      </c>
      <c r="C54" s="106">
        <v>2.0299999999999998</v>
      </c>
      <c r="D54" s="28">
        <f t="shared" ref="D54:R55" si="15">D21*$C54</f>
        <v>1782.34</v>
      </c>
      <c r="E54" s="28">
        <f t="shared" si="15"/>
        <v>1851.36</v>
      </c>
      <c r="F54" s="28">
        <f t="shared" si="15"/>
        <v>1437.2399999999998</v>
      </c>
      <c r="G54" s="28">
        <f t="shared" si="15"/>
        <v>702.37999999999988</v>
      </c>
      <c r="H54" s="28">
        <f t="shared" si="15"/>
        <v>838.38999999999987</v>
      </c>
      <c r="I54" s="28">
        <f t="shared" si="15"/>
        <v>976.43</v>
      </c>
      <c r="J54" s="28">
        <f t="shared" si="15"/>
        <v>956.12999999999988</v>
      </c>
      <c r="K54" s="28">
        <f t="shared" si="15"/>
        <v>1019.06</v>
      </c>
      <c r="L54" s="28">
        <f t="shared" si="15"/>
        <v>921.61999999999989</v>
      </c>
      <c r="M54" s="28">
        <f t="shared" si="15"/>
        <v>726.7399999999999</v>
      </c>
      <c r="N54" s="28">
        <f t="shared" si="15"/>
        <v>728.77</v>
      </c>
      <c r="O54" s="28">
        <f t="shared" si="15"/>
        <v>984.55</v>
      </c>
      <c r="P54" s="28">
        <f t="shared" si="15"/>
        <v>1483.9299999999998</v>
      </c>
      <c r="Q54" s="28">
        <f t="shared" si="15"/>
        <v>1307.32</v>
      </c>
      <c r="R54" s="28">
        <f t="shared" si="15"/>
        <v>795.75999999999988</v>
      </c>
      <c r="S54" s="28">
        <f>SUM(D54:R54)</f>
        <v>16512.019999999997</v>
      </c>
    </row>
    <row r="55" spans="1:19" ht="16.5" customHeight="1" x14ac:dyDescent="0.35">
      <c r="A55" s="19" t="s">
        <v>330</v>
      </c>
      <c r="B55" s="142">
        <v>1</v>
      </c>
      <c r="C55" s="106">
        <v>1</v>
      </c>
      <c r="D55" s="28">
        <f t="shared" si="15"/>
        <v>940</v>
      </c>
      <c r="E55" s="28">
        <f t="shared" si="15"/>
        <v>1022</v>
      </c>
      <c r="F55" s="28">
        <f t="shared" si="15"/>
        <v>697</v>
      </c>
      <c r="G55" s="28">
        <f t="shared" si="15"/>
        <v>404</v>
      </c>
      <c r="H55" s="28">
        <f t="shared" si="15"/>
        <v>455</v>
      </c>
      <c r="I55" s="28">
        <f t="shared" si="15"/>
        <v>680</v>
      </c>
      <c r="J55" s="28">
        <f t="shared" si="15"/>
        <v>690</v>
      </c>
      <c r="K55" s="28">
        <f t="shared" si="15"/>
        <v>852</v>
      </c>
      <c r="L55" s="28">
        <f t="shared" si="15"/>
        <v>776.66666666666663</v>
      </c>
      <c r="M55" s="28">
        <f t="shared" si="15"/>
        <v>742</v>
      </c>
      <c r="N55" s="28">
        <f t="shared" si="15"/>
        <v>898</v>
      </c>
      <c r="O55" s="28">
        <f t="shared" si="15"/>
        <v>947</v>
      </c>
      <c r="P55" s="28">
        <f t="shared" si="15"/>
        <v>1211</v>
      </c>
      <c r="Q55" s="28">
        <f t="shared" si="15"/>
        <v>1096</v>
      </c>
      <c r="R55" s="28">
        <f t="shared" si="15"/>
        <v>805</v>
      </c>
      <c r="S55" s="28">
        <f>SUM(D55:R55)</f>
        <v>12215.666666666668</v>
      </c>
    </row>
    <row r="56" spans="1:19" ht="16.5" customHeight="1" x14ac:dyDescent="0.35">
      <c r="A56" s="17"/>
      <c r="B56" s="17"/>
      <c r="C56" s="17"/>
      <c r="D56" s="28"/>
      <c r="E56" s="28"/>
      <c r="F56" s="28"/>
      <c r="G56" s="28"/>
      <c r="H56" s="28"/>
      <c r="I56" s="28"/>
      <c r="J56" s="28"/>
      <c r="K56" s="28"/>
      <c r="L56" s="28"/>
      <c r="M56" s="28"/>
      <c r="N56" s="28"/>
      <c r="O56" s="28"/>
      <c r="P56" s="28"/>
      <c r="Q56" s="28"/>
      <c r="R56" s="28"/>
      <c r="S56" s="28"/>
    </row>
    <row r="57" spans="1:19" ht="16.5" customHeight="1" x14ac:dyDescent="0.35">
      <c r="A57" s="70" t="s">
        <v>337</v>
      </c>
      <c r="B57" s="36"/>
      <c r="C57" s="127" t="s">
        <v>202</v>
      </c>
      <c r="D57" s="128">
        <f>SUM(D58:D59)</f>
        <v>1584.3552</v>
      </c>
      <c r="E57" s="128">
        <f t="shared" ref="E57:S57" si="16">SUM(E58:E59)</f>
        <v>1182.2399999999998</v>
      </c>
      <c r="F57" s="128">
        <f t="shared" si="16"/>
        <v>1325.7215999999999</v>
      </c>
      <c r="G57" s="128">
        <f t="shared" si="16"/>
        <v>1596.0878933333331</v>
      </c>
      <c r="H57" s="128">
        <f t="shared" si="16"/>
        <v>1442.3231999999998</v>
      </c>
      <c r="I57" s="128">
        <f t="shared" si="16"/>
        <v>1122.9023999999999</v>
      </c>
      <c r="J57" s="128">
        <f t="shared" si="16"/>
        <v>2309.0303999999996</v>
      </c>
      <c r="K57" s="128">
        <f t="shared" si="16"/>
        <v>2748.7295999999997</v>
      </c>
      <c r="L57" s="128">
        <f t="shared" si="16"/>
        <v>1018.5024</v>
      </c>
      <c r="M57" s="128">
        <f t="shared" si="16"/>
        <v>152.86079999999998</v>
      </c>
      <c r="N57" s="128">
        <f t="shared" si="16"/>
        <v>230.2944</v>
      </c>
      <c r="O57" s="128">
        <f t="shared" si="16"/>
        <v>1446.6047999999998</v>
      </c>
      <c r="P57" s="128">
        <f t="shared" si="16"/>
        <v>909.62879999999996</v>
      </c>
      <c r="Q57" s="128">
        <f t="shared" si="16"/>
        <v>1489.6895999999997</v>
      </c>
      <c r="R57" s="128">
        <f t="shared" si="16"/>
        <v>1024.7615999999998</v>
      </c>
      <c r="S57" s="128">
        <f t="shared" si="16"/>
        <v>19583.732693333332</v>
      </c>
    </row>
    <row r="58" spans="1:19" ht="16.5" customHeight="1" x14ac:dyDescent="0.35">
      <c r="A58" s="19" t="s">
        <v>322</v>
      </c>
      <c r="B58" s="142">
        <v>0.96</v>
      </c>
      <c r="C58" s="106">
        <f>C54</f>
        <v>2.0299999999999998</v>
      </c>
      <c r="D58" s="28">
        <f t="shared" ref="D58:R59" si="17">D45*$C58*$B58</f>
        <v>933.47519999999986</v>
      </c>
      <c r="E58" s="28">
        <f t="shared" si="17"/>
        <v>682.07999999999981</v>
      </c>
      <c r="F58" s="28">
        <f t="shared" si="17"/>
        <v>841.88159999999993</v>
      </c>
      <c r="G58" s="28">
        <f t="shared" si="17"/>
        <v>1089.3358933333332</v>
      </c>
      <c r="H58" s="28">
        <f t="shared" si="17"/>
        <v>806.80319999999995</v>
      </c>
      <c r="I58" s="28">
        <f t="shared" si="17"/>
        <v>629.46239999999989</v>
      </c>
      <c r="J58" s="28">
        <f t="shared" si="17"/>
        <v>1184.8703999999998</v>
      </c>
      <c r="K58" s="28">
        <f t="shared" si="17"/>
        <v>1640.8895999999997</v>
      </c>
      <c r="L58" s="28">
        <f t="shared" si="17"/>
        <v>580.74239999999998</v>
      </c>
      <c r="M58" s="28">
        <f t="shared" si="17"/>
        <v>79.90079999999999</v>
      </c>
      <c r="N58" s="28">
        <f t="shared" si="17"/>
        <v>122.77439999999999</v>
      </c>
      <c r="O58" s="28">
        <f t="shared" si="17"/>
        <v>771.72479999999985</v>
      </c>
      <c r="P58" s="28">
        <f t="shared" si="17"/>
        <v>489.14879999999994</v>
      </c>
      <c r="Q58" s="28">
        <f t="shared" si="17"/>
        <v>763.92959999999982</v>
      </c>
      <c r="R58" s="28">
        <f t="shared" si="17"/>
        <v>549.56159999999988</v>
      </c>
      <c r="S58" s="28">
        <f>SUM(D58:R58)</f>
        <v>11166.580693333332</v>
      </c>
    </row>
    <row r="59" spans="1:19" ht="16.5" customHeight="1" thickBot="1" x14ac:dyDescent="0.4">
      <c r="A59" s="133" t="s">
        <v>330</v>
      </c>
      <c r="B59" s="143">
        <f>B58</f>
        <v>0.96</v>
      </c>
      <c r="C59" s="143">
        <v>1</v>
      </c>
      <c r="D59" s="144">
        <f t="shared" si="17"/>
        <v>650.88</v>
      </c>
      <c r="E59" s="144">
        <f t="shared" si="17"/>
        <v>500.15999999999997</v>
      </c>
      <c r="F59" s="144">
        <f t="shared" si="17"/>
        <v>483.84</v>
      </c>
      <c r="G59" s="144">
        <f t="shared" si="17"/>
        <v>506.75200000000001</v>
      </c>
      <c r="H59" s="144">
        <f t="shared" si="17"/>
        <v>635.52</v>
      </c>
      <c r="I59" s="144">
        <f t="shared" si="17"/>
        <v>493.44</v>
      </c>
      <c r="J59" s="144">
        <f t="shared" si="17"/>
        <v>1124.1599999999999</v>
      </c>
      <c r="K59" s="144">
        <f t="shared" si="17"/>
        <v>1107.8399999999999</v>
      </c>
      <c r="L59" s="144">
        <f t="shared" si="17"/>
        <v>437.76</v>
      </c>
      <c r="M59" s="144">
        <f t="shared" si="17"/>
        <v>72.959999999999994</v>
      </c>
      <c r="N59" s="144">
        <f t="shared" si="17"/>
        <v>107.52</v>
      </c>
      <c r="O59" s="144">
        <f t="shared" si="17"/>
        <v>674.88</v>
      </c>
      <c r="P59" s="144">
        <f t="shared" si="17"/>
        <v>420.47999999999996</v>
      </c>
      <c r="Q59" s="144">
        <f t="shared" si="17"/>
        <v>725.76</v>
      </c>
      <c r="R59" s="144">
        <f t="shared" si="17"/>
        <v>475.2</v>
      </c>
      <c r="S59" s="144">
        <f>SUM(D59:R59)</f>
        <v>8417.1520000000019</v>
      </c>
    </row>
    <row r="60" spans="1:19" x14ac:dyDescent="0.35">
      <c r="A60" s="17"/>
      <c r="B60" s="17"/>
      <c r="C60" s="17"/>
      <c r="D60" s="17"/>
      <c r="E60" s="17"/>
      <c r="F60" s="17"/>
      <c r="G60" s="17"/>
      <c r="H60" s="17"/>
      <c r="I60" s="17"/>
      <c r="J60" s="17"/>
      <c r="K60" s="17"/>
      <c r="L60" s="17"/>
      <c r="M60" s="17"/>
      <c r="N60" s="17"/>
      <c r="O60" s="17"/>
      <c r="P60" s="17"/>
      <c r="Q60" s="17"/>
      <c r="R60" s="17"/>
      <c r="S60" s="17"/>
    </row>
    <row r="61" spans="1:19" x14ac:dyDescent="0.35">
      <c r="A61" s="17"/>
      <c r="B61" s="17"/>
      <c r="C61" s="17"/>
      <c r="D61" s="17"/>
      <c r="E61" s="17"/>
      <c r="F61" s="17"/>
      <c r="G61" s="17"/>
      <c r="H61" s="17"/>
      <c r="I61" s="17"/>
      <c r="J61" s="17"/>
      <c r="K61" s="17"/>
      <c r="L61" s="17"/>
      <c r="M61" s="17"/>
      <c r="N61" s="17"/>
      <c r="O61" s="17"/>
      <c r="P61" s="17"/>
      <c r="Q61" s="17"/>
      <c r="R61" s="17"/>
      <c r="S61" s="17"/>
    </row>
    <row r="62" spans="1:19" x14ac:dyDescent="0.35">
      <c r="D62" s="100"/>
      <c r="E62" s="100"/>
      <c r="F62" s="100"/>
      <c r="G62" s="100"/>
      <c r="H62" s="100"/>
      <c r="I62" s="100"/>
      <c r="J62" s="100"/>
      <c r="K62" s="100"/>
      <c r="L62" s="100"/>
      <c r="M62" s="100"/>
      <c r="N62" s="100"/>
      <c r="O62" s="100"/>
      <c r="P62" s="100"/>
      <c r="Q62" s="100"/>
      <c r="R62" s="100"/>
      <c r="S62" s="100"/>
    </row>
    <row r="65" spans="4:19" x14ac:dyDescent="0.35">
      <c r="D65" s="29"/>
      <c r="E65" s="29"/>
      <c r="F65" s="29"/>
      <c r="G65" s="29"/>
      <c r="H65" s="29"/>
      <c r="I65" s="29"/>
      <c r="J65" s="29"/>
      <c r="K65" s="29"/>
      <c r="L65" s="29"/>
      <c r="M65" s="29"/>
      <c r="N65" s="29"/>
      <c r="O65" s="29"/>
      <c r="P65" s="29"/>
      <c r="Q65" s="29"/>
      <c r="R65" s="29"/>
      <c r="S65" s="29"/>
    </row>
    <row r="66" spans="4:19" x14ac:dyDescent="0.35">
      <c r="D66" s="29"/>
      <c r="E66" s="29"/>
      <c r="F66" s="29"/>
      <c r="G66" s="29"/>
      <c r="H66" s="29"/>
      <c r="I66" s="29"/>
      <c r="J66" s="29"/>
      <c r="K66" s="29"/>
      <c r="L66" s="29"/>
      <c r="M66" s="29"/>
      <c r="N66" s="29"/>
      <c r="O66" s="29"/>
      <c r="P66" s="29"/>
      <c r="Q66" s="29"/>
      <c r="R66" s="29"/>
      <c r="S66" s="29"/>
    </row>
    <row r="67" spans="4:19" x14ac:dyDescent="0.35">
      <c r="D67" s="29"/>
      <c r="E67" s="29"/>
      <c r="F67" s="29"/>
      <c r="G67" s="29"/>
      <c r="H67" s="29"/>
      <c r="I67" s="29"/>
      <c r="J67" s="29"/>
      <c r="K67" s="29"/>
      <c r="L67" s="29"/>
      <c r="M67" s="29"/>
      <c r="N67" s="29"/>
      <c r="O67" s="29"/>
      <c r="P67" s="29"/>
      <c r="Q67" s="29"/>
      <c r="R67" s="29"/>
      <c r="S67" s="29"/>
    </row>
    <row r="68" spans="4:19" x14ac:dyDescent="0.35">
      <c r="D68" s="29"/>
      <c r="E68" s="29"/>
      <c r="F68" s="29"/>
      <c r="G68" s="29"/>
      <c r="H68" s="29"/>
      <c r="I68" s="29"/>
      <c r="J68" s="29"/>
      <c r="K68" s="29"/>
      <c r="L68" s="29"/>
      <c r="M68" s="29"/>
      <c r="N68" s="29"/>
      <c r="O68" s="29"/>
      <c r="P68" s="29"/>
      <c r="Q68" s="29"/>
      <c r="R68" s="29"/>
      <c r="S68" s="29"/>
    </row>
    <row r="69" spans="4:19" x14ac:dyDescent="0.35">
      <c r="D69" s="29"/>
      <c r="E69" s="29"/>
      <c r="F69" s="29"/>
      <c r="G69" s="29"/>
      <c r="H69" s="29"/>
      <c r="I69" s="29"/>
      <c r="J69" s="29"/>
      <c r="K69" s="29"/>
      <c r="L69" s="29"/>
      <c r="M69" s="29"/>
      <c r="N69" s="29"/>
      <c r="O69" s="29"/>
      <c r="P69" s="29"/>
      <c r="Q69" s="29"/>
      <c r="R69" s="29"/>
      <c r="S69" s="29"/>
    </row>
    <row r="70" spans="4:19" x14ac:dyDescent="0.35">
      <c r="D70" s="29"/>
      <c r="E70" s="29"/>
      <c r="F70" s="29"/>
      <c r="G70" s="29"/>
      <c r="H70" s="29"/>
      <c r="I70" s="29"/>
      <c r="J70" s="29"/>
      <c r="K70" s="29"/>
      <c r="L70" s="29"/>
      <c r="M70" s="29"/>
      <c r="N70" s="29"/>
      <c r="O70" s="29"/>
      <c r="P70" s="29"/>
      <c r="Q70" s="29"/>
      <c r="R70" s="29"/>
      <c r="S70" s="29"/>
    </row>
    <row r="71" spans="4:19" x14ac:dyDescent="0.35">
      <c r="D71" s="29"/>
      <c r="E71" s="29"/>
      <c r="F71" s="29"/>
      <c r="G71" s="29"/>
      <c r="H71" s="29"/>
      <c r="I71" s="29"/>
      <c r="J71" s="29"/>
      <c r="K71" s="29"/>
      <c r="L71" s="29"/>
      <c r="M71" s="29"/>
      <c r="N71" s="29"/>
      <c r="O71" s="29"/>
      <c r="P71" s="29"/>
      <c r="Q71" s="29"/>
      <c r="R71" s="29"/>
      <c r="S71" s="29"/>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BA078-019F-4E50-A0C4-B9AC45C2C064}">
  <sheetPr>
    <tabColor theme="3" tint="0.79998168889431442"/>
  </sheetPr>
  <dimension ref="A1:S36"/>
  <sheetViews>
    <sheetView zoomScale="70" zoomScaleNormal="70" workbookViewId="0">
      <selection activeCell="AC74" sqref="AC74"/>
    </sheetView>
  </sheetViews>
  <sheetFormatPr baseColWidth="10" defaultColWidth="11.42578125" defaultRowHeight="15.75" x14ac:dyDescent="0.35"/>
  <cols>
    <col min="1" max="1" width="48.42578125" style="18" customWidth="1"/>
    <col min="2" max="2" width="24.85546875" style="18" customWidth="1"/>
    <col min="3" max="3" width="14" style="18" customWidth="1"/>
    <col min="4" max="18" width="13.28515625" style="18" customWidth="1"/>
    <col min="19" max="19" width="17.140625" style="18" bestFit="1" customWidth="1"/>
    <col min="20" max="16384" width="11.42578125" style="18"/>
  </cols>
  <sheetData>
    <row r="1" spans="1:19" ht="16.5" customHeight="1" x14ac:dyDescent="0.35">
      <c r="A1" s="425" t="s">
        <v>338</v>
      </c>
      <c r="B1" s="425"/>
      <c r="C1" s="70"/>
      <c r="D1" s="147"/>
      <c r="E1" s="147"/>
      <c r="F1" s="147"/>
      <c r="G1" s="147"/>
      <c r="H1" s="147"/>
      <c r="I1" s="147"/>
      <c r="J1" s="147"/>
      <c r="K1" s="147"/>
      <c r="L1" s="147"/>
      <c r="M1" s="147"/>
      <c r="N1" s="147"/>
      <c r="O1" s="147"/>
      <c r="P1" s="147"/>
      <c r="Q1" s="147"/>
      <c r="R1" s="147"/>
      <c r="S1" s="147"/>
    </row>
    <row r="2" spans="1:19" ht="54.75" customHeight="1" x14ac:dyDescent="0.35">
      <c r="A2" s="369"/>
      <c r="B2" s="369"/>
      <c r="C2" s="46" t="s">
        <v>339</v>
      </c>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x14ac:dyDescent="0.35">
      <c r="A3" s="365"/>
      <c r="B3" s="365"/>
      <c r="C3" s="17"/>
      <c r="D3" s="17"/>
      <c r="E3" s="17"/>
      <c r="F3" s="17"/>
      <c r="G3" s="17"/>
      <c r="H3" s="17"/>
      <c r="I3" s="17"/>
      <c r="J3" s="17"/>
      <c r="K3" s="17"/>
      <c r="L3" s="17"/>
      <c r="M3" s="17"/>
      <c r="N3" s="17"/>
      <c r="O3" s="17"/>
      <c r="P3" s="17"/>
      <c r="Q3" s="17"/>
      <c r="R3" s="17"/>
      <c r="S3" s="17"/>
    </row>
    <row r="4" spans="1:19" ht="16.5" customHeight="1" x14ac:dyDescent="0.35">
      <c r="A4" s="429" t="s">
        <v>322</v>
      </c>
      <c r="B4" s="429"/>
      <c r="C4" s="17"/>
      <c r="D4" s="17"/>
      <c r="E4" s="17"/>
      <c r="F4" s="17"/>
      <c r="G4" s="17"/>
      <c r="H4" s="17"/>
      <c r="I4" s="17"/>
      <c r="J4" s="17"/>
      <c r="K4" s="17"/>
      <c r="L4" s="17"/>
      <c r="M4" s="17"/>
      <c r="N4" s="17"/>
      <c r="O4" s="17"/>
      <c r="P4" s="17"/>
      <c r="Q4" s="17"/>
      <c r="R4" s="17"/>
      <c r="S4" s="147"/>
    </row>
    <row r="5" spans="1:19" ht="16.5" customHeight="1" x14ac:dyDescent="0.35">
      <c r="A5" s="363" t="s">
        <v>340</v>
      </c>
      <c r="B5" s="363"/>
      <c r="C5" s="79" t="s">
        <v>202</v>
      </c>
      <c r="D5" s="28">
        <v>22</v>
      </c>
      <c r="E5" s="28">
        <v>8</v>
      </c>
      <c r="F5" s="28">
        <v>24</v>
      </c>
      <c r="G5" s="28">
        <v>0</v>
      </c>
      <c r="H5" s="28">
        <v>28</v>
      </c>
      <c r="I5" s="28">
        <v>51</v>
      </c>
      <c r="J5" s="28">
        <v>62</v>
      </c>
      <c r="K5" s="28">
        <v>57</v>
      </c>
      <c r="L5" s="28">
        <v>80</v>
      </c>
      <c r="M5" s="28">
        <v>20</v>
      </c>
      <c r="N5" s="28">
        <v>0</v>
      </c>
      <c r="O5" s="28">
        <v>4</v>
      </c>
      <c r="P5" s="28">
        <v>49</v>
      </c>
      <c r="Q5" s="28">
        <v>103</v>
      </c>
      <c r="R5" s="28">
        <v>14</v>
      </c>
      <c r="S5" s="28">
        <f>SUM(D5:R5)</f>
        <v>522</v>
      </c>
    </row>
    <row r="6" spans="1:19" ht="16.5" customHeight="1" x14ac:dyDescent="0.35">
      <c r="A6" s="363" t="s">
        <v>492</v>
      </c>
      <c r="B6" s="363"/>
      <c r="C6" s="148">
        <v>193.4</v>
      </c>
      <c r="D6" s="28">
        <f>D$5*$C6</f>
        <v>4254.8</v>
      </c>
      <c r="E6" s="28">
        <f t="shared" ref="E6:R7" si="0">E$5*$C6</f>
        <v>1547.2</v>
      </c>
      <c r="F6" s="28">
        <f t="shared" si="0"/>
        <v>4641.6000000000004</v>
      </c>
      <c r="G6" s="28">
        <f t="shared" si="0"/>
        <v>0</v>
      </c>
      <c r="H6" s="28">
        <f t="shared" si="0"/>
        <v>5415.2</v>
      </c>
      <c r="I6" s="28">
        <f t="shared" si="0"/>
        <v>9863.4</v>
      </c>
      <c r="J6" s="28">
        <f t="shared" si="0"/>
        <v>11990.800000000001</v>
      </c>
      <c r="K6" s="28">
        <f t="shared" si="0"/>
        <v>11023.800000000001</v>
      </c>
      <c r="L6" s="28">
        <f t="shared" si="0"/>
        <v>15472</v>
      </c>
      <c r="M6" s="28">
        <f t="shared" si="0"/>
        <v>3868</v>
      </c>
      <c r="N6" s="28">
        <f t="shared" si="0"/>
        <v>0</v>
      </c>
      <c r="O6" s="28">
        <f t="shared" si="0"/>
        <v>773.6</v>
      </c>
      <c r="P6" s="28">
        <f t="shared" si="0"/>
        <v>9476.6</v>
      </c>
      <c r="Q6" s="28">
        <f t="shared" si="0"/>
        <v>19920.2</v>
      </c>
      <c r="R6" s="28">
        <f t="shared" si="0"/>
        <v>2707.6</v>
      </c>
      <c r="S6" s="28">
        <f>SUM(D6:R6)</f>
        <v>100954.80000000002</v>
      </c>
    </row>
    <row r="7" spans="1:19" ht="16.5" customHeight="1" x14ac:dyDescent="0.35">
      <c r="A7" s="363" t="s">
        <v>341</v>
      </c>
      <c r="B7" s="363"/>
      <c r="C7" s="148">
        <v>209.5</v>
      </c>
      <c r="D7" s="28">
        <f>D$5*$C7</f>
        <v>4609</v>
      </c>
      <c r="E7" s="28">
        <f t="shared" si="0"/>
        <v>1676</v>
      </c>
      <c r="F7" s="28">
        <f t="shared" si="0"/>
        <v>5028</v>
      </c>
      <c r="G7" s="28">
        <f t="shared" si="0"/>
        <v>0</v>
      </c>
      <c r="H7" s="28">
        <f t="shared" si="0"/>
        <v>5866</v>
      </c>
      <c r="I7" s="28">
        <f t="shared" si="0"/>
        <v>10684.5</v>
      </c>
      <c r="J7" s="28">
        <f t="shared" si="0"/>
        <v>12989</v>
      </c>
      <c r="K7" s="28">
        <f t="shared" si="0"/>
        <v>11941.5</v>
      </c>
      <c r="L7" s="28">
        <f t="shared" si="0"/>
        <v>16760</v>
      </c>
      <c r="M7" s="28">
        <f t="shared" si="0"/>
        <v>4190</v>
      </c>
      <c r="N7" s="28">
        <f t="shared" si="0"/>
        <v>0</v>
      </c>
      <c r="O7" s="28">
        <f t="shared" si="0"/>
        <v>838</v>
      </c>
      <c r="P7" s="28">
        <f t="shared" si="0"/>
        <v>10265.5</v>
      </c>
      <c r="Q7" s="28">
        <f t="shared" si="0"/>
        <v>21578.5</v>
      </c>
      <c r="R7" s="28">
        <f t="shared" si="0"/>
        <v>2933</v>
      </c>
      <c r="S7" s="28">
        <f>SUM(D7:R7)</f>
        <v>109359</v>
      </c>
    </row>
    <row r="8" spans="1:19" ht="16.5" customHeight="1" x14ac:dyDescent="0.35">
      <c r="A8" s="429"/>
      <c r="B8" s="429"/>
      <c r="C8" s="17"/>
      <c r="D8" s="28"/>
      <c r="E8" s="28"/>
      <c r="F8" s="28"/>
      <c r="G8" s="28"/>
      <c r="H8" s="28"/>
      <c r="I8" s="28"/>
      <c r="J8" s="28"/>
      <c r="K8" s="28"/>
      <c r="L8" s="28"/>
      <c r="M8" s="28"/>
      <c r="N8" s="28"/>
      <c r="O8" s="28"/>
      <c r="P8" s="28"/>
      <c r="Q8" s="28"/>
      <c r="R8" s="28"/>
      <c r="S8" s="28"/>
    </row>
    <row r="9" spans="1:19" ht="16.5" customHeight="1" x14ac:dyDescent="0.35">
      <c r="A9" s="429" t="s">
        <v>330</v>
      </c>
      <c r="B9" s="429"/>
      <c r="C9" s="17"/>
      <c r="D9" s="28"/>
      <c r="E9" s="28"/>
      <c r="F9" s="28"/>
      <c r="G9" s="28"/>
      <c r="H9" s="28"/>
      <c r="I9" s="28"/>
      <c r="J9" s="28"/>
      <c r="K9" s="28"/>
      <c r="L9" s="28"/>
      <c r="M9" s="28"/>
      <c r="N9" s="28"/>
      <c r="O9" s="28"/>
      <c r="P9" s="28"/>
      <c r="Q9" s="28"/>
      <c r="R9" s="28"/>
      <c r="S9" s="28"/>
    </row>
    <row r="10" spans="1:19" ht="16.5" customHeight="1" x14ac:dyDescent="0.35">
      <c r="A10" s="363" t="s">
        <v>340</v>
      </c>
      <c r="B10" s="363"/>
      <c r="C10" s="79" t="s">
        <v>202</v>
      </c>
      <c r="D10" s="28">
        <v>0</v>
      </c>
      <c r="E10" s="28">
        <v>0</v>
      </c>
      <c r="F10" s="28">
        <v>0</v>
      </c>
      <c r="G10" s="28">
        <v>0</v>
      </c>
      <c r="H10" s="28">
        <v>0</v>
      </c>
      <c r="I10" s="28">
        <v>0</v>
      </c>
      <c r="J10" s="28">
        <v>0</v>
      </c>
      <c r="K10" s="28">
        <v>9</v>
      </c>
      <c r="L10" s="28">
        <v>0</v>
      </c>
      <c r="M10" s="28">
        <v>0</v>
      </c>
      <c r="N10" s="28">
        <v>0</v>
      </c>
      <c r="O10" s="28">
        <v>11</v>
      </c>
      <c r="P10" s="28">
        <v>4</v>
      </c>
      <c r="Q10" s="28">
        <v>13</v>
      </c>
      <c r="R10" s="28">
        <v>2</v>
      </c>
      <c r="S10" s="28">
        <f>SUM(D10:R10)</f>
        <v>39</v>
      </c>
    </row>
    <row r="11" spans="1:19" ht="16.5" customHeight="1" x14ac:dyDescent="0.35">
      <c r="A11" s="363" t="str">
        <f>A6</f>
        <v>Satser for driftstilskudd i 2023</v>
      </c>
      <c r="B11" s="363"/>
      <c r="C11" s="148">
        <v>148.1</v>
      </c>
      <c r="D11" s="28">
        <f t="shared" ref="D11:R12" si="1">D$10*$C11</f>
        <v>0</v>
      </c>
      <c r="E11" s="28">
        <f t="shared" si="1"/>
        <v>0</v>
      </c>
      <c r="F11" s="28">
        <f t="shared" si="1"/>
        <v>0</v>
      </c>
      <c r="G11" s="28">
        <f t="shared" si="1"/>
        <v>0</v>
      </c>
      <c r="H11" s="28">
        <f t="shared" si="1"/>
        <v>0</v>
      </c>
      <c r="I11" s="28">
        <f t="shared" si="1"/>
        <v>0</v>
      </c>
      <c r="J11" s="28">
        <f t="shared" si="1"/>
        <v>0</v>
      </c>
      <c r="K11" s="28">
        <f t="shared" si="1"/>
        <v>1332.8999999999999</v>
      </c>
      <c r="L11" s="28">
        <f t="shared" si="1"/>
        <v>0</v>
      </c>
      <c r="M11" s="28">
        <f t="shared" si="1"/>
        <v>0</v>
      </c>
      <c r="N11" s="28">
        <f t="shared" si="1"/>
        <v>0</v>
      </c>
      <c r="O11" s="28">
        <f t="shared" si="1"/>
        <v>1629.1</v>
      </c>
      <c r="P11" s="28">
        <f t="shared" si="1"/>
        <v>592.4</v>
      </c>
      <c r="Q11" s="28">
        <f t="shared" si="1"/>
        <v>1925.3</v>
      </c>
      <c r="R11" s="28">
        <f t="shared" si="1"/>
        <v>296.2</v>
      </c>
      <c r="S11" s="28">
        <f>SUM(D11:R11)</f>
        <v>5775.9</v>
      </c>
    </row>
    <row r="12" spans="1:19" ht="16.5" customHeight="1" x14ac:dyDescent="0.35">
      <c r="A12" s="363" t="str">
        <f>A7</f>
        <v>Satser for driftstilskudd i 2024</v>
      </c>
      <c r="B12" s="363"/>
      <c r="C12" s="148">
        <v>162</v>
      </c>
      <c r="D12" s="28">
        <f t="shared" si="1"/>
        <v>0</v>
      </c>
      <c r="E12" s="28">
        <f t="shared" si="1"/>
        <v>0</v>
      </c>
      <c r="F12" s="28">
        <f t="shared" si="1"/>
        <v>0</v>
      </c>
      <c r="G12" s="28">
        <f t="shared" si="1"/>
        <v>0</v>
      </c>
      <c r="H12" s="28">
        <f t="shared" si="1"/>
        <v>0</v>
      </c>
      <c r="I12" s="28">
        <f t="shared" si="1"/>
        <v>0</v>
      </c>
      <c r="J12" s="28">
        <f t="shared" si="1"/>
        <v>0</v>
      </c>
      <c r="K12" s="28">
        <f t="shared" si="1"/>
        <v>1458</v>
      </c>
      <c r="L12" s="28">
        <f t="shared" si="1"/>
        <v>0</v>
      </c>
      <c r="M12" s="28">
        <f t="shared" si="1"/>
        <v>0</v>
      </c>
      <c r="N12" s="28">
        <f t="shared" si="1"/>
        <v>0</v>
      </c>
      <c r="O12" s="28">
        <f t="shared" si="1"/>
        <v>1782</v>
      </c>
      <c r="P12" s="28">
        <f t="shared" si="1"/>
        <v>648</v>
      </c>
      <c r="Q12" s="28">
        <f t="shared" si="1"/>
        <v>2106</v>
      </c>
      <c r="R12" s="28">
        <f t="shared" si="1"/>
        <v>324</v>
      </c>
      <c r="S12" s="28">
        <f>SUM(D12:R12)</f>
        <v>6318</v>
      </c>
    </row>
    <row r="13" spans="1:19" ht="16.5" customHeight="1" x14ac:dyDescent="0.35">
      <c r="A13" s="363"/>
      <c r="B13" s="363"/>
      <c r="C13" s="17"/>
      <c r="D13" s="28"/>
      <c r="E13" s="28"/>
      <c r="F13" s="28"/>
      <c r="G13" s="28"/>
      <c r="H13" s="28"/>
      <c r="I13" s="28"/>
      <c r="J13" s="28"/>
      <c r="K13" s="28"/>
      <c r="L13" s="28"/>
      <c r="M13" s="28"/>
      <c r="N13" s="28"/>
      <c r="O13" s="28"/>
      <c r="P13" s="28"/>
      <c r="Q13" s="28"/>
      <c r="R13" s="28"/>
      <c r="S13" s="28"/>
    </row>
    <row r="14" spans="1:19" ht="16.5" customHeight="1" thickBot="1" x14ac:dyDescent="0.4">
      <c r="A14" s="427" t="s">
        <v>493</v>
      </c>
      <c r="B14" s="427"/>
      <c r="C14" s="133"/>
      <c r="D14" s="135">
        <f>D12+D7</f>
        <v>4609</v>
      </c>
      <c r="E14" s="135">
        <f t="shared" ref="E14:S14" si="2">E12+E7</f>
        <v>1676</v>
      </c>
      <c r="F14" s="135">
        <f t="shared" si="2"/>
        <v>5028</v>
      </c>
      <c r="G14" s="135">
        <f t="shared" si="2"/>
        <v>0</v>
      </c>
      <c r="H14" s="135">
        <f t="shared" si="2"/>
        <v>5866</v>
      </c>
      <c r="I14" s="135">
        <f t="shared" si="2"/>
        <v>10684.5</v>
      </c>
      <c r="J14" s="135">
        <f t="shared" si="2"/>
        <v>12989</v>
      </c>
      <c r="K14" s="135">
        <f t="shared" si="2"/>
        <v>13399.5</v>
      </c>
      <c r="L14" s="135">
        <f t="shared" si="2"/>
        <v>16760</v>
      </c>
      <c r="M14" s="135">
        <f t="shared" si="2"/>
        <v>4190</v>
      </c>
      <c r="N14" s="135">
        <f t="shared" si="2"/>
        <v>0</v>
      </c>
      <c r="O14" s="135">
        <f t="shared" si="2"/>
        <v>2620</v>
      </c>
      <c r="P14" s="135">
        <f t="shared" si="2"/>
        <v>10913.5</v>
      </c>
      <c r="Q14" s="135">
        <f t="shared" si="2"/>
        <v>23684.5</v>
      </c>
      <c r="R14" s="135">
        <f t="shared" si="2"/>
        <v>3257</v>
      </c>
      <c r="S14" s="135">
        <f t="shared" si="2"/>
        <v>115677</v>
      </c>
    </row>
    <row r="15" spans="1:19" ht="16.5" customHeight="1" x14ac:dyDescent="0.35">
      <c r="A15" s="406" t="s">
        <v>494</v>
      </c>
      <c r="B15" s="406"/>
      <c r="C15" s="17"/>
      <c r="D15" s="17"/>
      <c r="E15" s="268"/>
      <c r="F15" s="268"/>
      <c r="G15" s="268"/>
      <c r="H15" s="268"/>
      <c r="I15" s="268"/>
      <c r="J15" s="268"/>
      <c r="K15" s="268"/>
      <c r="L15" s="268"/>
      <c r="M15" s="268"/>
      <c r="N15" s="268"/>
      <c r="O15" s="268"/>
      <c r="P15" s="268"/>
      <c r="Q15" s="268"/>
      <c r="R15" s="268"/>
      <c r="S15" s="17"/>
    </row>
    <row r="16" spans="1:19" ht="16.5" customHeight="1" x14ac:dyDescent="0.35">
      <c r="A16" s="428"/>
      <c r="B16" s="428"/>
      <c r="C16" s="428"/>
      <c r="D16" s="428"/>
      <c r="E16" s="17"/>
      <c r="F16" s="17"/>
      <c r="G16" s="17"/>
      <c r="H16" s="17"/>
      <c r="I16" s="17"/>
      <c r="J16" s="17"/>
      <c r="K16" s="17"/>
      <c r="L16" s="17"/>
      <c r="M16" s="17"/>
      <c r="N16" s="17"/>
      <c r="O16" s="17"/>
      <c r="P16" s="17"/>
      <c r="Q16" s="17"/>
      <c r="R16" s="17"/>
      <c r="S16" s="17"/>
    </row>
    <row r="17" spans="1:19" ht="16.5" customHeight="1" x14ac:dyDescent="0.35">
      <c r="A17" s="363"/>
      <c r="B17" s="363"/>
      <c r="C17" s="17"/>
      <c r="D17" s="54"/>
      <c r="E17" s="54"/>
      <c r="F17" s="54"/>
      <c r="G17" s="54"/>
      <c r="H17" s="54"/>
      <c r="I17" s="54"/>
      <c r="J17" s="54"/>
      <c r="K17" s="54"/>
      <c r="L17" s="54"/>
      <c r="M17" s="54"/>
      <c r="N17" s="54"/>
      <c r="O17" s="54"/>
      <c r="P17" s="54"/>
      <c r="Q17" s="54"/>
      <c r="R17" s="54"/>
      <c r="S17" s="17"/>
    </row>
    <row r="18" spans="1:19" ht="16.5" customHeight="1" x14ac:dyDescent="0.35">
      <c r="A18" s="363"/>
      <c r="B18" s="363"/>
      <c r="C18" s="17"/>
      <c r="D18" s="17"/>
      <c r="E18" s="17"/>
      <c r="F18" s="17"/>
      <c r="G18" s="17"/>
      <c r="H18" s="17"/>
      <c r="I18" s="17"/>
      <c r="J18" s="17"/>
      <c r="K18" s="17"/>
      <c r="L18" s="17"/>
      <c r="M18" s="17"/>
      <c r="N18" s="17"/>
      <c r="O18" s="17"/>
      <c r="P18" s="17"/>
      <c r="Q18" s="17"/>
      <c r="R18" s="17"/>
      <c r="S18" s="17"/>
    </row>
    <row r="19" spans="1:19" ht="16.5" customHeight="1" x14ac:dyDescent="0.35">
      <c r="A19" s="425" t="s">
        <v>15</v>
      </c>
      <c r="B19" s="425"/>
      <c r="C19" s="425"/>
      <c r="D19" s="425"/>
      <c r="E19" s="17"/>
      <c r="F19" s="17"/>
      <c r="G19" s="17"/>
      <c r="H19" s="17"/>
      <c r="I19" s="17"/>
      <c r="J19" s="17"/>
      <c r="K19" s="17"/>
      <c r="L19" s="17"/>
      <c r="M19" s="17"/>
      <c r="N19" s="17"/>
      <c r="O19" s="17"/>
      <c r="P19" s="17"/>
      <c r="Q19" s="17"/>
      <c r="R19" s="17"/>
      <c r="S19" s="17"/>
    </row>
    <row r="20" spans="1:19" ht="54.75" customHeight="1" x14ac:dyDescent="0.35">
      <c r="A20" s="369"/>
      <c r="B20" s="369"/>
      <c r="C20" s="46" t="s">
        <v>345</v>
      </c>
      <c r="D20" s="46" t="str">
        <f t="shared" ref="D20:S20" si="3">D2</f>
        <v xml:space="preserve">1. 
Gamle Oslo </v>
      </c>
      <c r="E20" s="46" t="str">
        <f t="shared" si="3"/>
        <v>2. 
Grünerløkka</v>
      </c>
      <c r="F20" s="46" t="str">
        <f t="shared" si="3"/>
        <v>3. 
Sagene</v>
      </c>
      <c r="G20" s="46" t="str">
        <f t="shared" si="3"/>
        <v>4. 
St. Hanshaugen</v>
      </c>
      <c r="H20" s="46" t="str">
        <f t="shared" si="3"/>
        <v>5. 
Frogner</v>
      </c>
      <c r="I20" s="46" t="str">
        <f t="shared" si="3"/>
        <v>6. 
Ullern</v>
      </c>
      <c r="J20" s="46" t="str">
        <f t="shared" si="3"/>
        <v>7. 
Vestre Aker</v>
      </c>
      <c r="K20" s="46" t="str">
        <f t="shared" si="3"/>
        <v>8. 
Nordre Aker</v>
      </c>
      <c r="L20" s="46" t="str">
        <f t="shared" si="3"/>
        <v>9. 
Bjerke</v>
      </c>
      <c r="M20" s="46" t="str">
        <f t="shared" si="3"/>
        <v>10. 
Grorud</v>
      </c>
      <c r="N20" s="46" t="str">
        <f t="shared" si="3"/>
        <v>11. 
Stovner</v>
      </c>
      <c r="O20" s="46" t="str">
        <f t="shared" si="3"/>
        <v>12. 
Alna</v>
      </c>
      <c r="P20" s="46" t="str">
        <f t="shared" si="3"/>
        <v>13. 
Østensjø</v>
      </c>
      <c r="Q20" s="46" t="str">
        <f t="shared" si="3"/>
        <v>14.
Nordstrand</v>
      </c>
      <c r="R20" s="46" t="str">
        <f t="shared" si="3"/>
        <v>15. 
Søndre Nordstrand</v>
      </c>
      <c r="S20" s="46" t="str">
        <f t="shared" si="3"/>
        <v>Sum</v>
      </c>
    </row>
    <row r="21" spans="1:19" ht="16.5" customHeight="1" x14ac:dyDescent="0.35">
      <c r="A21" s="365"/>
      <c r="B21" s="365"/>
      <c r="C21" s="17"/>
      <c r="D21" s="17"/>
      <c r="E21" s="17"/>
      <c r="F21" s="17"/>
      <c r="G21" s="17"/>
      <c r="H21" s="17"/>
      <c r="I21" s="17"/>
      <c r="J21" s="17"/>
      <c r="K21" s="17"/>
      <c r="L21" s="17"/>
      <c r="M21" s="17"/>
      <c r="N21" s="17"/>
      <c r="O21" s="17"/>
      <c r="P21" s="17"/>
      <c r="Q21" s="17"/>
      <c r="R21" s="17"/>
      <c r="S21" s="17"/>
    </row>
    <row r="22" spans="1:19" ht="16.5" customHeight="1" x14ac:dyDescent="0.35">
      <c r="A22" s="363" t="s">
        <v>495</v>
      </c>
      <c r="B22" s="363"/>
      <c r="C22" s="106">
        <v>0.1</v>
      </c>
      <c r="D22" s="28">
        <v>3329</v>
      </c>
      <c r="E22" s="28">
        <v>3190</v>
      </c>
      <c r="F22" s="28">
        <v>2357</v>
      </c>
      <c r="G22" s="28">
        <v>1477</v>
      </c>
      <c r="H22" s="28">
        <v>1933</v>
      </c>
      <c r="I22" s="28">
        <v>1939</v>
      </c>
      <c r="J22" s="28">
        <v>3444</v>
      </c>
      <c r="K22" s="28">
        <v>3158</v>
      </c>
      <c r="L22" s="28">
        <v>2371</v>
      </c>
      <c r="M22" s="28">
        <v>1551</v>
      </c>
      <c r="N22" s="28">
        <v>1962</v>
      </c>
      <c r="O22" s="28">
        <v>2900</v>
      </c>
      <c r="P22" s="28">
        <v>2993</v>
      </c>
      <c r="Q22" s="28">
        <v>3093</v>
      </c>
      <c r="R22" s="28">
        <v>2426</v>
      </c>
      <c r="S22" s="28">
        <f>SUM(D22:R22)</f>
        <v>38123</v>
      </c>
    </row>
    <row r="23" spans="1:19" ht="16.5" customHeight="1" x14ac:dyDescent="0.35">
      <c r="A23" s="363" t="s">
        <v>496</v>
      </c>
      <c r="B23" s="363"/>
      <c r="C23" s="106">
        <v>0.45</v>
      </c>
      <c r="D23" s="28">
        <v>43</v>
      </c>
      <c r="E23" s="28">
        <v>36</v>
      </c>
      <c r="F23" s="28">
        <v>20</v>
      </c>
      <c r="G23" s="28">
        <v>14</v>
      </c>
      <c r="H23" s="28">
        <v>15</v>
      </c>
      <c r="I23" s="28">
        <v>16</v>
      </c>
      <c r="J23" s="28">
        <v>33</v>
      </c>
      <c r="K23" s="28">
        <v>32</v>
      </c>
      <c r="L23" s="28">
        <v>46</v>
      </c>
      <c r="M23" s="28">
        <v>37</v>
      </c>
      <c r="N23" s="28">
        <v>52</v>
      </c>
      <c r="O23" s="28">
        <v>76</v>
      </c>
      <c r="P23" s="28">
        <v>43</v>
      </c>
      <c r="Q23" s="28">
        <v>38</v>
      </c>
      <c r="R23" s="28">
        <v>48</v>
      </c>
      <c r="S23" s="28">
        <f>SUM(D23:R23)</f>
        <v>549</v>
      </c>
    </row>
    <row r="24" spans="1:19" ht="16.5" customHeight="1" x14ac:dyDescent="0.35">
      <c r="A24" s="426" t="s">
        <v>497</v>
      </c>
      <c r="B24" s="426"/>
      <c r="C24" s="139">
        <v>0.45</v>
      </c>
      <c r="D24" s="28">
        <v>534</v>
      </c>
      <c r="E24" s="28">
        <v>394</v>
      </c>
      <c r="F24" s="28">
        <v>243</v>
      </c>
      <c r="G24" s="28">
        <v>152</v>
      </c>
      <c r="H24" s="28">
        <v>207</v>
      </c>
      <c r="I24" s="28">
        <v>77</v>
      </c>
      <c r="J24" s="28">
        <v>137</v>
      </c>
      <c r="K24" s="28">
        <v>177</v>
      </c>
      <c r="L24" s="28">
        <v>310</v>
      </c>
      <c r="M24" s="28">
        <v>244</v>
      </c>
      <c r="N24" s="28">
        <v>479</v>
      </c>
      <c r="O24" s="28">
        <v>469</v>
      </c>
      <c r="P24" s="28">
        <v>227</v>
      </c>
      <c r="Q24" s="28">
        <v>140</v>
      </c>
      <c r="R24" s="28">
        <v>503</v>
      </c>
      <c r="S24" s="289">
        <f>SUM(D24:R24)</f>
        <v>4293</v>
      </c>
    </row>
    <row r="25" spans="1:19" ht="16.5" customHeight="1" x14ac:dyDescent="0.35">
      <c r="A25" s="365" t="s">
        <v>349</v>
      </c>
      <c r="B25" s="365"/>
      <c r="C25" s="17"/>
      <c r="D25" s="301">
        <f>(D22/$S$22*$C$22+D23/$S$23*$C$23+D24/$S$24*$C$24)*100</f>
        <v>9.995300577117046</v>
      </c>
      <c r="E25" s="301">
        <f>(E22/$S$22*$C$22+E23/$S$23*$C$23+E24/$S$24*$C$24)*100</f>
        <v>7.9175639151257</v>
      </c>
      <c r="F25" s="301">
        <f t="shared" ref="F25:R25" si="4">(F22/$S$22*$C$22+F23/$S$23*$C$23+F24/$S$24*$C$24)*100</f>
        <v>4.8047760152258885</v>
      </c>
      <c r="G25" s="301">
        <f t="shared" si="4"/>
        <v>3.1282625484894195</v>
      </c>
      <c r="H25" s="301">
        <f>(H22/$S$22*$C$22+H23/$S$23*$C$23+H24/$S$24*$C$24)*100</f>
        <v>3.906362509895303</v>
      </c>
      <c r="I25" s="301">
        <f t="shared" si="4"/>
        <v>2.6272201379095073</v>
      </c>
      <c r="J25" s="301">
        <f t="shared" si="4"/>
        <v>5.0443683863291628</v>
      </c>
      <c r="K25" s="301">
        <f t="shared" si="4"/>
        <v>5.3066680560191628</v>
      </c>
      <c r="L25" s="301">
        <f t="shared" si="4"/>
        <v>7.6419019596681004</v>
      </c>
      <c r="M25" s="301">
        <f t="shared" si="4"/>
        <v>5.9972798914707601</v>
      </c>
      <c r="N25" s="301">
        <f t="shared" si="4"/>
        <v>9.7979093914039908</v>
      </c>
      <c r="O25" s="301">
        <f t="shared" si="4"/>
        <v>11.906346397423432</v>
      </c>
      <c r="P25" s="301">
        <f t="shared" si="4"/>
        <v>6.6891354559553822</v>
      </c>
      <c r="Q25" s="301">
        <f t="shared" si="4"/>
        <v>5.3935805890901287</v>
      </c>
      <c r="R25" s="301">
        <f t="shared" si="4"/>
        <v>9.8433241688770199</v>
      </c>
      <c r="S25" s="301">
        <f>SUM(D25:R25)</f>
        <v>100.00000000000001</v>
      </c>
    </row>
    <row r="26" spans="1:19" ht="16.5" customHeight="1" x14ac:dyDescent="0.35">
      <c r="A26" s="363"/>
      <c r="B26" s="363"/>
      <c r="C26" s="17"/>
      <c r="D26" s="17"/>
      <c r="E26" s="17"/>
      <c r="F26" s="17"/>
      <c r="G26" s="17"/>
      <c r="H26" s="17"/>
      <c r="I26" s="17"/>
      <c r="J26" s="17"/>
      <c r="K26" s="17"/>
      <c r="L26" s="17"/>
      <c r="M26" s="17"/>
      <c r="N26" s="17"/>
      <c r="O26" s="17"/>
      <c r="P26" s="17"/>
      <c r="Q26" s="17"/>
      <c r="R26" s="17"/>
      <c r="S26" s="17"/>
    </row>
    <row r="27" spans="1:19" ht="16.5" customHeight="1" thickBot="1" x14ac:dyDescent="0.4">
      <c r="A27" s="427" t="s">
        <v>498</v>
      </c>
      <c r="B27" s="427"/>
      <c r="C27" s="133"/>
      <c r="D27" s="314">
        <f>D25/$S$25*$S$27</f>
        <v>38530.957560234732</v>
      </c>
      <c r="E27" s="135">
        <f t="shared" ref="E27:P27" si="5">E25/$S$25*$S$27</f>
        <v>30521.475251337193</v>
      </c>
      <c r="F27" s="135">
        <f t="shared" si="5"/>
        <v>18521.966328150229</v>
      </c>
      <c r="G27" s="135">
        <f t="shared" si="5"/>
        <v>12059.162259618966</v>
      </c>
      <c r="H27" s="135">
        <f>H25/$S$25*$S$27</f>
        <v>15058.665512096224</v>
      </c>
      <c r="I27" s="135">
        <f t="shared" si="5"/>
        <v>10127.69019342317</v>
      </c>
      <c r="J27" s="135">
        <f t="shared" si="5"/>
        <v>19445.572718124244</v>
      </c>
      <c r="K27" s="135">
        <f t="shared" si="5"/>
        <v>20456.713640091799</v>
      </c>
      <c r="L27" s="135">
        <f t="shared" si="5"/>
        <v>29458.823955884938</v>
      </c>
      <c r="M27" s="135">
        <f t="shared" si="5"/>
        <v>23118.958273665034</v>
      </c>
      <c r="N27" s="135">
        <f t="shared" si="5"/>
        <v>37770.032829578173</v>
      </c>
      <c r="O27" s="135">
        <f t="shared" si="5"/>
        <v>45897.862120010133</v>
      </c>
      <c r="P27" s="135">
        <f t="shared" si="5"/>
        <v>25785.997367416643</v>
      </c>
      <c r="Q27" s="135">
        <f>Q25/$S$25*$S$27</f>
        <v>20791.753401765058</v>
      </c>
      <c r="R27" s="135">
        <f>R25/$S$25*$S$27</f>
        <v>37945.102588603419</v>
      </c>
      <c r="S27" s="135">
        <v>385490.734</v>
      </c>
    </row>
    <row r="28" spans="1:19" x14ac:dyDescent="0.35">
      <c r="A28" s="17"/>
      <c r="B28" s="17"/>
      <c r="C28" s="17"/>
      <c r="D28" s="17"/>
      <c r="E28" s="17"/>
      <c r="F28" s="17"/>
      <c r="G28" s="17"/>
      <c r="H28" s="17"/>
      <c r="I28" s="17"/>
      <c r="J28" s="17"/>
      <c r="K28" s="17"/>
      <c r="L28" s="17"/>
      <c r="M28" s="17"/>
      <c r="N28" s="17"/>
      <c r="O28" s="17"/>
      <c r="P28" s="17"/>
      <c r="Q28" s="17"/>
      <c r="R28" s="17"/>
      <c r="S28" s="17"/>
    </row>
    <row r="29" spans="1:19" x14ac:dyDescent="0.35">
      <c r="S29" s="29"/>
    </row>
    <row r="30" spans="1:19" x14ac:dyDescent="0.35">
      <c r="D30" s="30"/>
      <c r="E30" s="30"/>
      <c r="F30" s="30"/>
      <c r="G30" s="30"/>
      <c r="H30" s="30"/>
      <c r="I30" s="30"/>
      <c r="J30" s="30"/>
      <c r="K30" s="30"/>
      <c r="L30" s="30"/>
      <c r="M30" s="30"/>
      <c r="N30" s="30"/>
      <c r="O30" s="30"/>
      <c r="P30" s="30"/>
      <c r="Q30" s="30"/>
      <c r="R30" s="30"/>
      <c r="S30" s="30"/>
    </row>
    <row r="31" spans="1:19" x14ac:dyDescent="0.35">
      <c r="D31" s="272"/>
      <c r="E31" s="272"/>
      <c r="F31" s="272"/>
      <c r="G31" s="272"/>
      <c r="H31" s="272"/>
      <c r="I31" s="272"/>
      <c r="J31" s="272"/>
      <c r="K31" s="272"/>
      <c r="L31" s="272"/>
      <c r="M31" s="272"/>
      <c r="N31" s="272"/>
      <c r="O31" s="272"/>
      <c r="P31" s="272"/>
      <c r="Q31" s="272"/>
      <c r="R31" s="272"/>
      <c r="S31" s="272"/>
    </row>
    <row r="32" spans="1:19" x14ac:dyDescent="0.35">
      <c r="C32" s="145"/>
      <c r="D32" s="146"/>
      <c r="E32" s="146"/>
    </row>
    <row r="34" spans="4:19" x14ac:dyDescent="0.35">
      <c r="D34" s="39"/>
      <c r="E34" s="39"/>
      <c r="F34" s="39"/>
      <c r="G34" s="39"/>
      <c r="H34" s="39"/>
      <c r="I34" s="39"/>
      <c r="J34" s="39"/>
      <c r="K34" s="39"/>
      <c r="L34" s="39"/>
      <c r="M34" s="39"/>
      <c r="N34" s="39"/>
      <c r="O34" s="39"/>
      <c r="P34" s="39"/>
      <c r="Q34" s="39"/>
      <c r="R34" s="39"/>
      <c r="S34" s="39"/>
    </row>
    <row r="35" spans="4:19" x14ac:dyDescent="0.35">
      <c r="D35" s="39"/>
      <c r="E35" s="39"/>
      <c r="F35" s="39"/>
      <c r="G35" s="39"/>
      <c r="H35" s="39"/>
      <c r="I35" s="39"/>
      <c r="J35" s="39"/>
      <c r="K35" s="39"/>
      <c r="L35" s="39"/>
      <c r="M35" s="39"/>
      <c r="N35" s="39"/>
      <c r="O35" s="39"/>
      <c r="P35" s="39"/>
      <c r="Q35" s="39"/>
      <c r="R35" s="39"/>
      <c r="S35" s="39"/>
    </row>
    <row r="36" spans="4:19" x14ac:dyDescent="0.35">
      <c r="D36" s="39"/>
      <c r="E36" s="39"/>
      <c r="F36" s="39"/>
      <c r="G36" s="39"/>
      <c r="H36" s="39"/>
      <c r="I36" s="39"/>
      <c r="J36" s="39"/>
      <c r="K36" s="39"/>
      <c r="L36" s="39"/>
      <c r="M36" s="39"/>
      <c r="N36" s="39"/>
      <c r="O36" s="39"/>
      <c r="P36" s="39"/>
      <c r="Q36" s="39"/>
      <c r="R36" s="39"/>
      <c r="S36" s="39"/>
    </row>
  </sheetData>
  <mergeCells count="27">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D16"/>
    <mergeCell ref="A17:B17"/>
    <mergeCell ref="A25:B25"/>
    <mergeCell ref="A26:B26"/>
    <mergeCell ref="A27:B27"/>
    <mergeCell ref="A19:D19"/>
    <mergeCell ref="A20:B20"/>
    <mergeCell ref="A21:B21"/>
    <mergeCell ref="A22:B22"/>
    <mergeCell ref="A23:B23"/>
    <mergeCell ref="A24:B24"/>
  </mergeCells>
  <pageMargins left="0.51181102362204722" right="0.39370078740157483" top="0.74803149606299213" bottom="0.74803149606299213" header="0.31496062992125984" footer="0.31496062992125984"/>
  <pageSetup paperSize="9" scale="6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DCD25-10C8-4BEC-8F04-C9702843803B}">
  <sheetPr>
    <tabColor theme="3" tint="0.79998168889431442"/>
  </sheetPr>
  <dimension ref="A1:S17"/>
  <sheetViews>
    <sheetView zoomScale="60" zoomScaleNormal="60" workbookViewId="0">
      <selection activeCell="L1" sqref="L1:L1048576"/>
    </sheetView>
  </sheetViews>
  <sheetFormatPr baseColWidth="10" defaultColWidth="11.42578125" defaultRowHeight="15" x14ac:dyDescent="0.25"/>
  <cols>
    <col min="1" max="1" width="65" bestFit="1" customWidth="1"/>
    <col min="17" max="18" width="11" bestFit="1" customWidth="1"/>
  </cols>
  <sheetData>
    <row r="1" spans="1:19" ht="16.5" x14ac:dyDescent="0.35">
      <c r="A1" s="425" t="s">
        <v>16</v>
      </c>
      <c r="B1" s="425"/>
      <c r="C1" s="296"/>
      <c r="D1" s="296"/>
      <c r="E1" s="296"/>
      <c r="F1" s="296"/>
      <c r="G1" s="296"/>
      <c r="H1" s="296"/>
      <c r="I1" s="296"/>
      <c r="J1" s="296"/>
      <c r="K1" s="296"/>
      <c r="L1" s="296"/>
      <c r="M1" s="296"/>
      <c r="N1" s="296"/>
      <c r="O1" s="296"/>
      <c r="P1" s="296"/>
      <c r="Q1" s="296"/>
      <c r="R1" s="296"/>
      <c r="S1" s="296"/>
    </row>
    <row r="2" spans="1:19" ht="15.75" x14ac:dyDescent="0.25">
      <c r="A2" s="430"/>
      <c r="B2" s="430" t="s">
        <v>351</v>
      </c>
      <c r="C2" s="430"/>
      <c r="D2" s="297" t="s">
        <v>352</v>
      </c>
      <c r="E2" s="297" t="s">
        <v>353</v>
      </c>
      <c r="F2" s="297" t="s">
        <v>354</v>
      </c>
      <c r="G2" s="297" t="s">
        <v>355</v>
      </c>
      <c r="H2" s="297" t="s">
        <v>356</v>
      </c>
      <c r="I2" s="297" t="s">
        <v>357</v>
      </c>
      <c r="J2" s="297" t="s">
        <v>358</v>
      </c>
      <c r="K2" s="297" t="s">
        <v>359</v>
      </c>
      <c r="L2" s="297" t="s">
        <v>360</v>
      </c>
      <c r="M2" s="297" t="s">
        <v>361</v>
      </c>
      <c r="N2" s="297" t="s">
        <v>362</v>
      </c>
      <c r="O2" s="297" t="s">
        <v>363</v>
      </c>
      <c r="P2" s="297" t="s">
        <v>364</v>
      </c>
      <c r="Q2" s="297" t="s">
        <v>365</v>
      </c>
      <c r="R2" s="297" t="s">
        <v>366</v>
      </c>
      <c r="S2" s="430" t="s">
        <v>113</v>
      </c>
    </row>
    <row r="3" spans="1:19" ht="47.25" x14ac:dyDescent="0.25">
      <c r="A3" s="431"/>
      <c r="B3" s="431"/>
      <c r="C3" s="431"/>
      <c r="D3" s="298" t="s">
        <v>367</v>
      </c>
      <c r="E3" s="298" t="s">
        <v>368</v>
      </c>
      <c r="F3" s="298" t="s">
        <v>369</v>
      </c>
      <c r="G3" s="298" t="s">
        <v>370</v>
      </c>
      <c r="H3" s="298" t="s">
        <v>371</v>
      </c>
      <c r="I3" s="298" t="s">
        <v>372</v>
      </c>
      <c r="J3" s="298" t="s">
        <v>373</v>
      </c>
      <c r="K3" s="298" t="s">
        <v>374</v>
      </c>
      <c r="L3" s="298" t="s">
        <v>375</v>
      </c>
      <c r="M3" s="298" t="s">
        <v>376</v>
      </c>
      <c r="N3" s="298" t="s">
        <v>377</v>
      </c>
      <c r="O3" s="298" t="s">
        <v>378</v>
      </c>
      <c r="P3" s="298" t="s">
        <v>379</v>
      </c>
      <c r="Q3" s="298" t="s">
        <v>380</v>
      </c>
      <c r="R3" s="298" t="s">
        <v>381</v>
      </c>
      <c r="S3" s="431"/>
    </row>
    <row r="4" spans="1:19" ht="16.5" x14ac:dyDescent="0.35">
      <c r="A4" s="302"/>
      <c r="B4" s="302"/>
      <c r="C4" s="302"/>
      <c r="D4" s="302"/>
      <c r="E4" s="302"/>
      <c r="F4" s="302"/>
      <c r="G4" s="302"/>
      <c r="H4" s="302"/>
      <c r="I4" s="302"/>
      <c r="J4" s="302"/>
      <c r="K4" s="302"/>
      <c r="L4" s="302"/>
      <c r="M4" s="302"/>
      <c r="N4" s="302"/>
      <c r="O4" s="302"/>
      <c r="P4" s="302"/>
      <c r="Q4" s="302"/>
      <c r="R4" s="302"/>
      <c r="S4" s="302"/>
    </row>
    <row r="5" spans="1:19" ht="16.5" x14ac:dyDescent="0.35">
      <c r="A5" s="303" t="s">
        <v>382</v>
      </c>
      <c r="B5" s="304">
        <v>1500</v>
      </c>
      <c r="C5" s="305"/>
      <c r="D5" s="305"/>
      <c r="E5" s="305"/>
      <c r="F5" s="305"/>
      <c r="G5" s="305"/>
      <c r="H5" s="305"/>
      <c r="I5" s="305"/>
      <c r="J5" s="305"/>
      <c r="K5" s="305"/>
      <c r="L5" s="305"/>
      <c r="M5" s="305"/>
      <c r="N5" s="305"/>
      <c r="O5" s="305"/>
      <c r="P5" s="305"/>
      <c r="Q5" s="305"/>
      <c r="R5" s="305"/>
      <c r="S5" s="305"/>
    </row>
    <row r="6" spans="1:19" ht="16.5" x14ac:dyDescent="0.35">
      <c r="A6" s="305"/>
      <c r="B6" s="305"/>
      <c r="C6" s="305"/>
      <c r="D6" s="305"/>
      <c r="E6" s="305"/>
      <c r="F6" s="305"/>
      <c r="G6" s="305"/>
      <c r="H6" s="305"/>
      <c r="I6" s="305"/>
      <c r="J6" s="305"/>
      <c r="K6" s="305"/>
      <c r="L6" s="305"/>
      <c r="M6" s="305"/>
      <c r="N6" s="305"/>
      <c r="O6" s="305"/>
      <c r="P6" s="305"/>
      <c r="Q6" s="305"/>
      <c r="R6" s="305"/>
      <c r="S6" s="305"/>
    </row>
    <row r="7" spans="1:19" ht="16.5" x14ac:dyDescent="0.35">
      <c r="A7" s="305" t="s">
        <v>499</v>
      </c>
      <c r="B7" s="305"/>
      <c r="C7" s="305" t="s">
        <v>384</v>
      </c>
      <c r="D7" s="305">
        <v>190</v>
      </c>
      <c r="E7" s="305">
        <v>210</v>
      </c>
      <c r="F7" s="305">
        <v>210</v>
      </c>
      <c r="G7" s="305">
        <v>160</v>
      </c>
      <c r="H7" s="305">
        <v>118</v>
      </c>
      <c r="I7" s="305">
        <v>100</v>
      </c>
      <c r="J7" s="305">
        <v>113</v>
      </c>
      <c r="K7" s="305">
        <v>170</v>
      </c>
      <c r="L7" s="305">
        <v>148</v>
      </c>
      <c r="M7" s="305">
        <v>86</v>
      </c>
      <c r="N7" s="305">
        <v>110</v>
      </c>
      <c r="O7" s="305">
        <v>110</v>
      </c>
      <c r="P7" s="305">
        <v>205</v>
      </c>
      <c r="Q7" s="305">
        <v>130</v>
      </c>
      <c r="R7" s="305">
        <v>110</v>
      </c>
      <c r="S7" s="306">
        <f>SUM(D7:R7)</f>
        <v>2170</v>
      </c>
    </row>
    <row r="8" spans="1:19" ht="16.5" x14ac:dyDescent="0.35">
      <c r="A8" s="305" t="s">
        <v>500</v>
      </c>
      <c r="B8" s="305"/>
      <c r="C8" s="305" t="s">
        <v>384</v>
      </c>
      <c r="D8" s="305">
        <v>133</v>
      </c>
      <c r="E8" s="305">
        <v>157</v>
      </c>
      <c r="F8" s="305">
        <v>148</v>
      </c>
      <c r="G8" s="305">
        <v>94</v>
      </c>
      <c r="H8" s="305">
        <v>85</v>
      </c>
      <c r="I8" s="305">
        <v>77</v>
      </c>
      <c r="J8" s="305">
        <v>58</v>
      </c>
      <c r="K8" s="305">
        <v>90</v>
      </c>
      <c r="L8" s="305">
        <v>90</v>
      </c>
      <c r="M8" s="305">
        <v>44</v>
      </c>
      <c r="N8" s="305">
        <v>56</v>
      </c>
      <c r="O8" s="305">
        <v>58</v>
      </c>
      <c r="P8" s="305">
        <v>101</v>
      </c>
      <c r="Q8" s="305">
        <v>70</v>
      </c>
      <c r="R8" s="305">
        <v>61</v>
      </c>
      <c r="S8" s="306">
        <f>SUM(D8:R8)</f>
        <v>1322</v>
      </c>
    </row>
    <row r="9" spans="1:19" ht="16.5" x14ac:dyDescent="0.35">
      <c r="A9" s="305" t="s">
        <v>386</v>
      </c>
      <c r="B9" s="305"/>
      <c r="C9" s="305" t="s">
        <v>384</v>
      </c>
      <c r="D9" s="307">
        <f>ROUND(($B$5-$S$8)*(D7-D8)/($S$7-$S$8),0)</f>
        <v>12</v>
      </c>
      <c r="E9" s="307">
        <f t="shared" ref="E9:R9" si="0">ROUND(($B$5-$S$8)*(E7-E8)/($S$7-$S$8),0)</f>
        <v>11</v>
      </c>
      <c r="F9" s="307">
        <f t="shared" si="0"/>
        <v>13</v>
      </c>
      <c r="G9" s="307">
        <f t="shared" si="0"/>
        <v>14</v>
      </c>
      <c r="H9" s="307">
        <f t="shared" si="0"/>
        <v>7</v>
      </c>
      <c r="I9" s="307">
        <f t="shared" si="0"/>
        <v>5</v>
      </c>
      <c r="J9" s="307">
        <f t="shared" si="0"/>
        <v>12</v>
      </c>
      <c r="K9" s="307">
        <f t="shared" si="0"/>
        <v>17</v>
      </c>
      <c r="L9" s="307">
        <f t="shared" si="0"/>
        <v>12</v>
      </c>
      <c r="M9" s="307">
        <f t="shared" si="0"/>
        <v>9</v>
      </c>
      <c r="N9" s="307">
        <f t="shared" si="0"/>
        <v>11</v>
      </c>
      <c r="O9" s="307">
        <f t="shared" si="0"/>
        <v>11</v>
      </c>
      <c r="P9" s="307">
        <f t="shared" si="0"/>
        <v>22</v>
      </c>
      <c r="Q9" s="307">
        <f t="shared" si="0"/>
        <v>13</v>
      </c>
      <c r="R9" s="307">
        <f t="shared" si="0"/>
        <v>10</v>
      </c>
      <c r="S9" s="306">
        <f>SUM(D9:R9)</f>
        <v>179</v>
      </c>
    </row>
    <row r="10" spans="1:19" ht="16.5" x14ac:dyDescent="0.35">
      <c r="A10" s="305" t="s">
        <v>501</v>
      </c>
      <c r="B10" s="306">
        <v>249500</v>
      </c>
      <c r="C10" s="305" t="s">
        <v>384</v>
      </c>
      <c r="D10" s="308">
        <f>D8+D9</f>
        <v>145</v>
      </c>
      <c r="E10" s="308">
        <f t="shared" ref="E10:R10" si="1">E8+E9</f>
        <v>168</v>
      </c>
      <c r="F10" s="308">
        <f>F8+F9</f>
        <v>161</v>
      </c>
      <c r="G10" s="308">
        <f t="shared" si="1"/>
        <v>108</v>
      </c>
      <c r="H10" s="308">
        <f t="shared" si="1"/>
        <v>92</v>
      </c>
      <c r="I10" s="308">
        <f t="shared" si="1"/>
        <v>82</v>
      </c>
      <c r="J10" s="308">
        <f t="shared" si="1"/>
        <v>70</v>
      </c>
      <c r="K10" s="308">
        <f t="shared" si="1"/>
        <v>107</v>
      </c>
      <c r="L10" s="308">
        <f t="shared" si="1"/>
        <v>102</v>
      </c>
      <c r="M10" s="308">
        <f t="shared" si="1"/>
        <v>53</v>
      </c>
      <c r="N10" s="308">
        <f t="shared" si="1"/>
        <v>67</v>
      </c>
      <c r="O10" s="308">
        <f t="shared" si="1"/>
        <v>69</v>
      </c>
      <c r="P10" s="308">
        <f t="shared" si="1"/>
        <v>123</v>
      </c>
      <c r="Q10" s="308">
        <f t="shared" si="1"/>
        <v>83</v>
      </c>
      <c r="R10" s="308">
        <f t="shared" si="1"/>
        <v>71</v>
      </c>
      <c r="S10" s="306">
        <f>SUM(D10:R10)</f>
        <v>1501</v>
      </c>
    </row>
    <row r="11" spans="1:19" ht="16.5" x14ac:dyDescent="0.35">
      <c r="A11" s="305"/>
      <c r="B11" s="305"/>
      <c r="C11" s="305"/>
      <c r="D11" s="305"/>
      <c r="E11" s="305"/>
      <c r="F11" s="305"/>
      <c r="G11" s="305"/>
      <c r="H11" s="305"/>
      <c r="I11" s="305"/>
      <c r="J11" s="305"/>
      <c r="K11" s="305"/>
      <c r="L11" s="305"/>
      <c r="M11" s="305"/>
      <c r="N11" s="305"/>
      <c r="O11" s="305"/>
      <c r="P11" s="305"/>
      <c r="Q11" s="305"/>
      <c r="R11" s="305"/>
      <c r="S11" s="305"/>
    </row>
    <row r="12" spans="1:19" ht="16.5" x14ac:dyDescent="0.35">
      <c r="A12" s="305"/>
      <c r="B12" s="305"/>
      <c r="C12" s="305"/>
      <c r="D12" s="305"/>
      <c r="E12" s="305"/>
      <c r="F12" s="305"/>
      <c r="G12" s="305"/>
      <c r="H12" s="305"/>
      <c r="I12" s="305"/>
      <c r="J12" s="305"/>
      <c r="K12" s="305"/>
      <c r="L12" s="305"/>
      <c r="M12" s="305"/>
      <c r="N12" s="305"/>
      <c r="O12" s="305"/>
      <c r="P12" s="305"/>
      <c r="Q12" s="305"/>
      <c r="R12" s="305"/>
      <c r="S12" s="305"/>
    </row>
    <row r="13" spans="1:19" ht="16.5" x14ac:dyDescent="0.35">
      <c r="A13" s="305" t="s">
        <v>388</v>
      </c>
      <c r="B13" s="306">
        <v>177400</v>
      </c>
      <c r="C13" s="305" t="s">
        <v>384</v>
      </c>
      <c r="D13" s="305">
        <v>175</v>
      </c>
      <c r="E13" s="305">
        <v>188</v>
      </c>
      <c r="F13" s="305">
        <v>135</v>
      </c>
      <c r="G13" s="305">
        <v>124</v>
      </c>
      <c r="H13" s="305">
        <v>196</v>
      </c>
      <c r="I13" s="305">
        <v>107</v>
      </c>
      <c r="J13" s="305">
        <v>145</v>
      </c>
      <c r="K13" s="305">
        <v>148</v>
      </c>
      <c r="L13" s="305">
        <v>68</v>
      </c>
      <c r="M13" s="305">
        <v>70</v>
      </c>
      <c r="N13" s="305">
        <v>108</v>
      </c>
      <c r="O13" s="305">
        <v>122</v>
      </c>
      <c r="P13" s="305">
        <v>141</v>
      </c>
      <c r="Q13" s="305">
        <v>182</v>
      </c>
      <c r="R13" s="305">
        <v>95</v>
      </c>
      <c r="S13" s="306">
        <f>SUM(D13:R13)</f>
        <v>2004</v>
      </c>
    </row>
    <row r="14" spans="1:19" ht="16.5" x14ac:dyDescent="0.35">
      <c r="A14" s="305" t="s">
        <v>389</v>
      </c>
      <c r="B14" s="306">
        <v>88000</v>
      </c>
      <c r="C14" s="305" t="s">
        <v>384</v>
      </c>
      <c r="D14" s="305">
        <v>30</v>
      </c>
      <c r="E14" s="305">
        <v>28</v>
      </c>
      <c r="F14" s="305">
        <v>23</v>
      </c>
      <c r="G14" s="305">
        <v>19</v>
      </c>
      <c r="H14" s="305">
        <v>15</v>
      </c>
      <c r="I14" s="305">
        <v>19</v>
      </c>
      <c r="J14" s="305">
        <v>39</v>
      </c>
      <c r="K14" s="305">
        <v>30</v>
      </c>
      <c r="L14" s="305">
        <v>2</v>
      </c>
      <c r="M14" s="305">
        <v>15</v>
      </c>
      <c r="N14" s="305">
        <v>3</v>
      </c>
      <c r="O14" s="305">
        <v>20</v>
      </c>
      <c r="P14" s="305">
        <v>30</v>
      </c>
      <c r="Q14" s="305">
        <v>22</v>
      </c>
      <c r="R14" s="305">
        <v>20</v>
      </c>
      <c r="S14" s="306">
        <f>SUM(D14:R14)</f>
        <v>315</v>
      </c>
    </row>
    <row r="15" spans="1:19" ht="16.5" x14ac:dyDescent="0.35">
      <c r="A15" s="305" t="s">
        <v>390</v>
      </c>
      <c r="B15" s="306">
        <v>72000</v>
      </c>
      <c r="C15" s="305" t="s">
        <v>384</v>
      </c>
      <c r="D15" s="305">
        <v>29</v>
      </c>
      <c r="E15" s="305">
        <v>25</v>
      </c>
      <c r="F15" s="305">
        <v>16</v>
      </c>
      <c r="G15" s="305">
        <v>8</v>
      </c>
      <c r="H15" s="305">
        <v>12</v>
      </c>
      <c r="I15" s="305">
        <v>11</v>
      </c>
      <c r="J15" s="305">
        <v>14</v>
      </c>
      <c r="K15" s="305">
        <v>16</v>
      </c>
      <c r="L15" s="305">
        <v>12</v>
      </c>
      <c r="M15" s="305">
        <v>8</v>
      </c>
      <c r="N15" s="305">
        <v>15</v>
      </c>
      <c r="O15" s="305">
        <v>4</v>
      </c>
      <c r="P15" s="305">
        <v>17</v>
      </c>
      <c r="Q15" s="305">
        <v>21</v>
      </c>
      <c r="R15" s="305">
        <v>10</v>
      </c>
      <c r="S15" s="306">
        <f>SUM(D15:R15)</f>
        <v>218</v>
      </c>
    </row>
    <row r="16" spans="1:19" ht="16.5" x14ac:dyDescent="0.35">
      <c r="A16" s="309"/>
      <c r="B16" s="309"/>
      <c r="C16" s="309"/>
      <c r="D16" s="309"/>
      <c r="E16" s="309"/>
      <c r="F16" s="309"/>
      <c r="G16" s="309"/>
      <c r="H16" s="309"/>
      <c r="I16" s="309"/>
      <c r="J16" s="309"/>
      <c r="K16" s="309"/>
      <c r="L16" s="309"/>
      <c r="M16" s="309"/>
      <c r="N16" s="309"/>
      <c r="O16" s="309"/>
      <c r="P16" s="309"/>
      <c r="Q16" s="309"/>
      <c r="R16" s="309"/>
      <c r="S16" s="309"/>
    </row>
    <row r="17" spans="1:19" ht="16.5" x14ac:dyDescent="0.35">
      <c r="A17" s="310" t="s">
        <v>391</v>
      </c>
      <c r="B17" s="310"/>
      <c r="C17" s="310" t="s">
        <v>392</v>
      </c>
      <c r="D17" s="311">
        <f>0.9*(D10*$B$10+D13*$B$13+D14*$B$14+D15*$B$15)/1000</f>
        <v>64755.45</v>
      </c>
      <c r="E17" s="311">
        <f t="shared" ref="E17:R17" si="2">0.9*(E10*$B$10+E13*$B$13+E14*$B$14+E15*$B$15)/1000</f>
        <v>71578.080000000002</v>
      </c>
      <c r="F17" s="311">
        <f t="shared" si="2"/>
        <v>60565.05</v>
      </c>
      <c r="G17" s="311">
        <f t="shared" si="2"/>
        <v>46072.44</v>
      </c>
      <c r="H17" s="311">
        <f t="shared" si="2"/>
        <v>53917.56</v>
      </c>
      <c r="I17" s="311">
        <f t="shared" si="2"/>
        <v>37714.32</v>
      </c>
      <c r="J17" s="311">
        <f t="shared" si="2"/>
        <v>42865.2</v>
      </c>
      <c r="K17" s="311">
        <f t="shared" si="2"/>
        <v>51069.33</v>
      </c>
      <c r="L17" s="311">
        <f t="shared" si="2"/>
        <v>34696.980000000003</v>
      </c>
      <c r="M17" s="311">
        <f t="shared" si="2"/>
        <v>24783.75</v>
      </c>
      <c r="N17" s="311">
        <f t="shared" si="2"/>
        <v>33497.730000000003</v>
      </c>
      <c r="O17" s="311">
        <f t="shared" si="2"/>
        <v>36815.67</v>
      </c>
      <c r="P17" s="311">
        <f t="shared" si="2"/>
        <v>53609.31</v>
      </c>
      <c r="Q17" s="311">
        <f t="shared" si="2"/>
        <v>50798.97</v>
      </c>
      <c r="R17" s="311">
        <f t="shared" si="2"/>
        <v>33342.75</v>
      </c>
      <c r="S17" s="311">
        <f>SUM(D17:R17)</f>
        <v>696082.59000000008</v>
      </c>
    </row>
  </sheetData>
  <mergeCells count="5">
    <mergeCell ref="A1:B1"/>
    <mergeCell ref="A2:A3"/>
    <mergeCell ref="B2:B3"/>
    <mergeCell ref="C2:C3"/>
    <mergeCell ref="S2:S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zoomScale="70" zoomScaleNormal="70" workbookViewId="0">
      <selection activeCell="H62" sqref="H62"/>
    </sheetView>
  </sheetViews>
  <sheetFormatPr baseColWidth="10" defaultColWidth="11.42578125" defaultRowHeight="17.25" x14ac:dyDescent="0.35"/>
  <cols>
    <col min="1" max="16384" width="11.42578125" style="2"/>
  </cols>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G78"/>
  <sheetViews>
    <sheetView topLeftCell="A53" zoomScale="60" zoomScaleNormal="60" workbookViewId="0">
      <selection activeCell="B77" activeCellId="4" sqref="B8 B16 B32 B56 B77"/>
    </sheetView>
  </sheetViews>
  <sheetFormatPr baseColWidth="10" defaultColWidth="11.42578125" defaultRowHeight="15.75" x14ac:dyDescent="0.35"/>
  <cols>
    <col min="1" max="1" width="74.85546875" style="17" customWidth="1"/>
    <col min="2" max="2" width="15" style="17" bestFit="1" customWidth="1"/>
    <col min="3" max="4" width="11.42578125" style="17"/>
    <col min="5" max="6" width="11.42578125" style="18"/>
    <col min="7" max="7" width="26.140625" style="18" bestFit="1" customWidth="1"/>
    <col min="8" max="16384" width="11.42578125" style="18"/>
  </cols>
  <sheetData>
    <row r="1" spans="1:3" x14ac:dyDescent="0.35">
      <c r="A1" s="34" t="s">
        <v>40</v>
      </c>
      <c r="C1" s="33"/>
    </row>
    <row r="2" spans="1:3" x14ac:dyDescent="0.35">
      <c r="A2" s="34"/>
      <c r="C2" s="33"/>
    </row>
    <row r="3" spans="1:3" x14ac:dyDescent="0.35">
      <c r="A3" s="35" t="s">
        <v>41</v>
      </c>
      <c r="B3" s="36"/>
      <c r="C3" s="33"/>
    </row>
    <row r="4" spans="1:3" x14ac:dyDescent="0.35">
      <c r="A4" s="339" t="s">
        <v>42</v>
      </c>
      <c r="B4" s="340">
        <v>106050</v>
      </c>
      <c r="C4" s="33"/>
    </row>
    <row r="5" spans="1:3" x14ac:dyDescent="0.35">
      <c r="A5" s="339" t="s">
        <v>43</v>
      </c>
      <c r="B5" s="340">
        <v>45450</v>
      </c>
      <c r="C5" s="33"/>
    </row>
    <row r="6" spans="1:3" x14ac:dyDescent="0.35">
      <c r="A6" s="339" t="s">
        <v>44</v>
      </c>
      <c r="B6" s="340">
        <v>16500</v>
      </c>
      <c r="C6" s="33"/>
    </row>
    <row r="7" spans="1:3" x14ac:dyDescent="0.35">
      <c r="A7" s="339" t="s">
        <v>45</v>
      </c>
      <c r="B7" s="340">
        <f>114131-25756</f>
        <v>88375</v>
      </c>
      <c r="C7" s="33"/>
    </row>
    <row r="8" spans="1:3" ht="16.5" thickBot="1" x14ac:dyDescent="0.4">
      <c r="A8" s="42" t="s">
        <v>46</v>
      </c>
      <c r="B8" s="346">
        <f>SUM(B4:B7)</f>
        <v>256375</v>
      </c>
      <c r="C8" s="33"/>
    </row>
    <row r="10" spans="1:3" x14ac:dyDescent="0.35">
      <c r="A10" s="35" t="s">
        <v>47</v>
      </c>
      <c r="B10" s="36"/>
    </row>
    <row r="11" spans="1:3" x14ac:dyDescent="0.35">
      <c r="A11" s="37" t="s">
        <v>31</v>
      </c>
      <c r="B11" s="38"/>
    </row>
    <row r="12" spans="1:3" x14ac:dyDescent="0.35">
      <c r="A12" s="33" t="s">
        <v>48</v>
      </c>
      <c r="B12" s="28">
        <v>10000</v>
      </c>
    </row>
    <row r="13" spans="1:3" x14ac:dyDescent="0.35">
      <c r="A13" s="33" t="s">
        <v>49</v>
      </c>
      <c r="B13" s="28">
        <v>7000</v>
      </c>
    </row>
    <row r="14" spans="1:3" x14ac:dyDescent="0.35">
      <c r="A14" s="342" t="s">
        <v>50</v>
      </c>
      <c r="B14" s="340">
        <v>15000</v>
      </c>
    </row>
    <row r="15" spans="1:3" x14ac:dyDescent="0.35">
      <c r="A15" s="342" t="s">
        <v>51</v>
      </c>
      <c r="B15" s="340">
        <v>9333</v>
      </c>
    </row>
    <row r="16" spans="1:3" ht="16.5" thickBot="1" x14ac:dyDescent="0.4">
      <c r="A16" s="42" t="s">
        <v>52</v>
      </c>
      <c r="B16" s="346">
        <f>SUM(B12:B15)</f>
        <v>41333</v>
      </c>
    </row>
    <row r="17" spans="1:3" x14ac:dyDescent="0.35">
      <c r="A17" s="33"/>
      <c r="B17" s="44"/>
    </row>
    <row r="18" spans="1:3" x14ac:dyDescent="0.35">
      <c r="A18" s="35" t="s">
        <v>53</v>
      </c>
      <c r="B18" s="36"/>
    </row>
    <row r="19" spans="1:3" x14ac:dyDescent="0.35">
      <c r="A19" s="299" t="s">
        <v>31</v>
      </c>
      <c r="B19" s="299"/>
    </row>
    <row r="20" spans="1:3" x14ac:dyDescent="0.35">
      <c r="A20" s="45" t="s">
        <v>54</v>
      </c>
      <c r="B20" s="28">
        <v>23500</v>
      </c>
      <c r="C20" s="41"/>
    </row>
    <row r="21" spans="1:3" x14ac:dyDescent="0.35">
      <c r="A21" s="45" t="s">
        <v>55</v>
      </c>
      <c r="B21" s="28">
        <v>10000</v>
      </c>
      <c r="C21" s="41"/>
    </row>
    <row r="22" spans="1:3" x14ac:dyDescent="0.35">
      <c r="A22" s="45" t="s">
        <v>56</v>
      </c>
      <c r="B22" s="28">
        <v>2600</v>
      </c>
      <c r="C22" s="41"/>
    </row>
    <row r="23" spans="1:3" x14ac:dyDescent="0.35">
      <c r="A23" s="33" t="s">
        <v>57</v>
      </c>
      <c r="B23" s="28">
        <v>10000</v>
      </c>
      <c r="C23" s="41"/>
    </row>
    <row r="24" spans="1:3" x14ac:dyDescent="0.35">
      <c r="A24" s="45" t="s">
        <v>58</v>
      </c>
      <c r="B24" s="28">
        <v>6000</v>
      </c>
      <c r="C24" s="41"/>
    </row>
    <row r="25" spans="1:3" x14ac:dyDescent="0.35">
      <c r="A25" s="45" t="s">
        <v>59</v>
      </c>
      <c r="B25" s="28">
        <v>25000</v>
      </c>
      <c r="C25" s="41"/>
    </row>
    <row r="26" spans="1:3" x14ac:dyDescent="0.35">
      <c r="A26" s="45" t="s">
        <v>60</v>
      </c>
      <c r="B26" s="28">
        <v>12500</v>
      </c>
      <c r="C26" s="41"/>
    </row>
    <row r="27" spans="1:3" x14ac:dyDescent="0.35">
      <c r="A27" s="341" t="s">
        <v>61</v>
      </c>
      <c r="B27" s="340">
        <v>46472</v>
      </c>
      <c r="C27" s="41"/>
    </row>
    <row r="28" spans="1:3" x14ac:dyDescent="0.35">
      <c r="A28" s="45" t="s">
        <v>62</v>
      </c>
      <c r="B28" s="28">
        <v>38547</v>
      </c>
      <c r="C28" s="41"/>
    </row>
    <row r="29" spans="1:3" x14ac:dyDescent="0.35">
      <c r="A29" s="45" t="s">
        <v>63</v>
      </c>
      <c r="B29" s="28">
        <v>1574</v>
      </c>
      <c r="C29" s="41"/>
    </row>
    <row r="30" spans="1:3" x14ac:dyDescent="0.35">
      <c r="A30" s="45" t="s">
        <v>64</v>
      </c>
      <c r="B30" s="28">
        <v>366</v>
      </c>
      <c r="C30" s="41"/>
    </row>
    <row r="31" spans="1:3" x14ac:dyDescent="0.35">
      <c r="A31" s="45" t="s">
        <v>65</v>
      </c>
      <c r="B31" s="28">
        <v>28000</v>
      </c>
      <c r="C31" s="41"/>
    </row>
    <row r="32" spans="1:3" x14ac:dyDescent="0.35">
      <c r="A32" s="262" t="s">
        <v>66</v>
      </c>
      <c r="B32" s="260">
        <f>SUM(B20:B31)</f>
        <v>204559</v>
      </c>
    </row>
    <row r="33" spans="1:2" x14ac:dyDescent="0.35">
      <c r="A33" s="263" t="s">
        <v>67</v>
      </c>
      <c r="B33" s="28">
        <v>-55000</v>
      </c>
    </row>
    <row r="34" spans="1:2" x14ac:dyDescent="0.35">
      <c r="A34" s="34" t="s">
        <v>68</v>
      </c>
      <c r="B34" s="260">
        <f>SUM(B32:B33)</f>
        <v>149559</v>
      </c>
    </row>
    <row r="35" spans="1:2" x14ac:dyDescent="0.35">
      <c r="A35" s="34"/>
      <c r="B35" s="40"/>
    </row>
    <row r="36" spans="1:2" x14ac:dyDescent="0.35">
      <c r="A36" s="35" t="s">
        <v>69</v>
      </c>
      <c r="B36" s="264"/>
    </row>
    <row r="37" spans="1:2" x14ac:dyDescent="0.35">
      <c r="A37" s="37" t="s">
        <v>70</v>
      </c>
      <c r="B37" s="79"/>
    </row>
    <row r="38" spans="1:2" x14ac:dyDescent="0.35">
      <c r="A38" s="33" t="s">
        <v>71</v>
      </c>
      <c r="B38" s="28">
        <v>33034</v>
      </c>
    </row>
    <row r="39" spans="1:2" x14ac:dyDescent="0.35">
      <c r="A39" s="33" t="s">
        <v>72</v>
      </c>
      <c r="B39" s="28">
        <v>6250</v>
      </c>
    </row>
    <row r="40" spans="1:2" x14ac:dyDescent="0.35">
      <c r="A40" s="348" t="s">
        <v>502</v>
      </c>
      <c r="B40" s="349">
        <f>8000+4500</f>
        <v>12500</v>
      </c>
    </row>
    <row r="41" spans="1:2" x14ac:dyDescent="0.35">
      <c r="A41" s="266" t="s">
        <v>73</v>
      </c>
      <c r="B41" s="267">
        <f>SUM(B38:B40)</f>
        <v>51784</v>
      </c>
    </row>
    <row r="42" spans="1:2" x14ac:dyDescent="0.35">
      <c r="A42" s="37"/>
      <c r="B42" s="79"/>
    </row>
    <row r="43" spans="1:2" x14ac:dyDescent="0.35">
      <c r="A43" s="19" t="s">
        <v>74</v>
      </c>
    </row>
    <row r="44" spans="1:2" x14ac:dyDescent="0.35">
      <c r="A44" s="17" t="s">
        <v>75</v>
      </c>
      <c r="B44" s="28">
        <v>10000</v>
      </c>
    </row>
    <row r="45" spans="1:2" x14ac:dyDescent="0.35">
      <c r="A45" s="17" t="s">
        <v>76</v>
      </c>
      <c r="B45" s="28">
        <v>10000</v>
      </c>
    </row>
    <row r="46" spans="1:2" x14ac:dyDescent="0.35">
      <c r="A46" s="348" t="s">
        <v>503</v>
      </c>
      <c r="B46" s="349">
        <v>20000</v>
      </c>
    </row>
    <row r="47" spans="1:2" x14ac:dyDescent="0.35">
      <c r="A47" s="339" t="s">
        <v>77</v>
      </c>
      <c r="B47" s="340">
        <v>20000</v>
      </c>
    </row>
    <row r="48" spans="1:2" x14ac:dyDescent="0.35">
      <c r="A48" s="17" t="s">
        <v>78</v>
      </c>
      <c r="B48" s="28">
        <v>7000</v>
      </c>
    </row>
    <row r="49" spans="1:7" x14ac:dyDescent="0.35">
      <c r="A49" s="266" t="s">
        <v>79</v>
      </c>
      <c r="B49" s="267">
        <f>SUM(B44:B48)</f>
        <v>67000</v>
      </c>
    </row>
    <row r="50" spans="1:7" x14ac:dyDescent="0.35">
      <c r="B50" s="265"/>
    </row>
    <row r="51" spans="1:7" x14ac:dyDescent="0.35">
      <c r="A51" s="19" t="s">
        <v>80</v>
      </c>
      <c r="B51" s="265"/>
    </row>
    <row r="52" spans="1:7" x14ac:dyDescent="0.35">
      <c r="A52" s="17" t="s">
        <v>81</v>
      </c>
      <c r="B52" s="28">
        <v>11000</v>
      </c>
      <c r="C52" s="28"/>
    </row>
    <row r="53" spans="1:7" x14ac:dyDescent="0.35">
      <c r="A53" s="17" t="s">
        <v>82</v>
      </c>
      <c r="B53" s="28">
        <v>13125</v>
      </c>
      <c r="C53" s="28"/>
      <c r="G53" s="324"/>
    </row>
    <row r="54" spans="1:7" x14ac:dyDescent="0.35">
      <c r="A54" s="339" t="s">
        <v>83</v>
      </c>
      <c r="B54" s="340">
        <v>4605</v>
      </c>
      <c r="C54" s="28"/>
    </row>
    <row r="55" spans="1:7" x14ac:dyDescent="0.35">
      <c r="A55" s="266" t="s">
        <v>84</v>
      </c>
      <c r="B55" s="267">
        <f>SUM(B52:B54)</f>
        <v>28730</v>
      </c>
      <c r="C55" s="28"/>
    </row>
    <row r="56" spans="1:7" ht="16.5" thickBot="1" x14ac:dyDescent="0.4">
      <c r="A56" s="42" t="s">
        <v>85</v>
      </c>
      <c r="B56" s="318">
        <f>B41+B49+B55</f>
        <v>147514</v>
      </c>
      <c r="C56" s="54"/>
    </row>
    <row r="57" spans="1:7" x14ac:dyDescent="0.35">
      <c r="A57" s="34"/>
      <c r="B57" s="40"/>
    </row>
    <row r="59" spans="1:7" x14ac:dyDescent="0.35">
      <c r="A59" s="35" t="s">
        <v>86</v>
      </c>
      <c r="B59" s="36"/>
    </row>
    <row r="60" spans="1:7" x14ac:dyDescent="0.35">
      <c r="A60" s="34" t="s">
        <v>30</v>
      </c>
      <c r="B60" s="38"/>
    </row>
    <row r="61" spans="1:7" x14ac:dyDescent="0.35">
      <c r="A61" s="17" t="s">
        <v>87</v>
      </c>
      <c r="B61" s="28">
        <v>1971</v>
      </c>
    </row>
    <row r="62" spans="1:7" x14ac:dyDescent="0.35">
      <c r="A62" s="17" t="s">
        <v>88</v>
      </c>
      <c r="B62" s="28">
        <v>10000</v>
      </c>
    </row>
    <row r="63" spans="1:7" x14ac:dyDescent="0.35">
      <c r="A63" s="339" t="s">
        <v>89</v>
      </c>
      <c r="B63" s="340">
        <v>7950</v>
      </c>
    </row>
    <row r="64" spans="1:7" x14ac:dyDescent="0.35">
      <c r="A64" s="339" t="s">
        <v>90</v>
      </c>
      <c r="B64" s="340">
        <f>20000-18000</f>
        <v>2000</v>
      </c>
    </row>
    <row r="65" spans="1:7" x14ac:dyDescent="0.35">
      <c r="A65" s="339" t="s">
        <v>91</v>
      </c>
      <c r="B65" s="340">
        <v>2329</v>
      </c>
    </row>
    <row r="66" spans="1:7" x14ac:dyDescent="0.35">
      <c r="A66" s="266" t="str">
        <f>CONCATENATE("Sum ",A60)</f>
        <v>Sum FO1 Administrasjon og fellestjenester</v>
      </c>
      <c r="B66" s="267">
        <f>SUM(B61:B65)</f>
        <v>24250</v>
      </c>
    </row>
    <row r="67" spans="1:7" x14ac:dyDescent="0.35">
      <c r="A67" s="33"/>
      <c r="B67" s="41"/>
    </row>
    <row r="68" spans="1:7" x14ac:dyDescent="0.35">
      <c r="A68" s="34" t="s">
        <v>74</v>
      </c>
      <c r="B68" s="41"/>
    </row>
    <row r="69" spans="1:7" x14ac:dyDescent="0.35">
      <c r="A69" s="33" t="s">
        <v>92</v>
      </c>
      <c r="B69" s="28">
        <v>500</v>
      </c>
    </row>
    <row r="70" spans="1:7" x14ac:dyDescent="0.35">
      <c r="A70" s="266" t="s">
        <v>79</v>
      </c>
      <c r="B70" s="267">
        <f>SUM(B69)</f>
        <v>500</v>
      </c>
    </row>
    <row r="71" spans="1:7" x14ac:dyDescent="0.35">
      <c r="A71" s="33"/>
      <c r="B71" s="44"/>
    </row>
    <row r="72" spans="1:7" x14ac:dyDescent="0.35">
      <c r="A72" s="34" t="s">
        <v>34</v>
      </c>
      <c r="B72" s="38"/>
    </row>
    <row r="73" spans="1:7" x14ac:dyDescent="0.35">
      <c r="A73" s="17" t="s">
        <v>93</v>
      </c>
      <c r="B73" s="28">
        <v>5000</v>
      </c>
    </row>
    <row r="74" spans="1:7" x14ac:dyDescent="0.35">
      <c r="A74" s="17" t="s">
        <v>94</v>
      </c>
      <c r="B74" s="28">
        <v>52500</v>
      </c>
    </row>
    <row r="75" spans="1:7" x14ac:dyDescent="0.35">
      <c r="A75" s="339" t="s">
        <v>95</v>
      </c>
      <c r="B75" s="340">
        <f>1600-1200</f>
        <v>400</v>
      </c>
    </row>
    <row r="76" spans="1:7" x14ac:dyDescent="0.35">
      <c r="A76" s="266" t="str">
        <f>CONCATENATE("Sum ",A72)</f>
        <v>Sum FO3 Helse og omsorg</v>
      </c>
      <c r="B76" s="261">
        <f>SUM(B73:B75)</f>
        <v>57900</v>
      </c>
    </row>
    <row r="77" spans="1:7" ht="16.5" thickBot="1" x14ac:dyDescent="0.4">
      <c r="A77" s="273" t="s">
        <v>96</v>
      </c>
      <c r="B77" s="347">
        <f>SUM(B66+B76+B70)</f>
        <v>82650</v>
      </c>
    </row>
    <row r="78" spans="1:7" x14ac:dyDescent="0.35">
      <c r="G78" s="39"/>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pageSetUpPr fitToPage="1"/>
  </sheetPr>
  <dimension ref="A1:AN67"/>
  <sheetViews>
    <sheetView zoomScale="80" zoomScaleNormal="80" zoomScaleSheetLayoutView="30" zoomScalePageLayoutView="20" workbookViewId="0">
      <selection activeCell="R5" sqref="R5"/>
    </sheetView>
  </sheetViews>
  <sheetFormatPr baseColWidth="10" defaultColWidth="11.42578125" defaultRowHeight="15.75" x14ac:dyDescent="0.35"/>
  <cols>
    <col min="1" max="1" width="34.5703125" style="18" customWidth="1"/>
    <col min="2" max="2" width="8.7109375" style="18" customWidth="1"/>
    <col min="3" max="3" width="27.85546875" style="18" customWidth="1"/>
    <col min="4" max="4" width="14.42578125" style="18" bestFit="1" customWidth="1"/>
    <col min="5" max="5" width="14.7109375" style="18" bestFit="1" customWidth="1"/>
    <col min="6" max="6" width="14.140625" style="18" bestFit="1" customWidth="1"/>
    <col min="7" max="7" width="16" style="18" customWidth="1"/>
    <col min="8" max="8" width="14.85546875" style="18" bestFit="1" customWidth="1"/>
    <col min="9" max="9" width="14.140625" style="18" bestFit="1" customWidth="1"/>
    <col min="10" max="10" width="14.85546875" style="18" bestFit="1" customWidth="1"/>
    <col min="11" max="11" width="15.42578125" style="18" bestFit="1" customWidth="1"/>
    <col min="12" max="14" width="14.140625" style="18" bestFit="1" customWidth="1"/>
    <col min="15" max="16" width="14.7109375" style="18" bestFit="1" customWidth="1"/>
    <col min="17" max="18" width="14.42578125" style="18" bestFit="1" customWidth="1"/>
    <col min="19" max="19" width="16.5703125" style="18" customWidth="1"/>
    <col min="20" max="20" width="12.5703125" style="18" bestFit="1" customWidth="1"/>
    <col min="21" max="21" width="11.42578125" style="18"/>
    <col min="22" max="22" width="11.140625" style="18" bestFit="1" customWidth="1"/>
    <col min="23" max="37" width="11.42578125" style="18"/>
    <col min="38" max="38" width="14.7109375" style="18" bestFit="1" customWidth="1"/>
    <col min="39" max="16384" width="11.42578125" style="18"/>
  </cols>
  <sheetData>
    <row r="1" spans="1:40" ht="16.5" customHeight="1" x14ac:dyDescent="0.35">
      <c r="A1" s="19" t="s">
        <v>97</v>
      </c>
      <c r="B1" s="17"/>
      <c r="C1" s="17"/>
      <c r="D1" s="17"/>
      <c r="E1" s="17"/>
      <c r="F1" s="17"/>
      <c r="G1" s="17"/>
      <c r="H1" s="17"/>
      <c r="I1" s="17"/>
      <c r="J1" s="17"/>
      <c r="K1" s="17"/>
      <c r="L1" s="17"/>
      <c r="M1" s="17"/>
      <c r="N1" s="17"/>
      <c r="O1" s="17"/>
      <c r="P1" s="17"/>
      <c r="Q1" s="17"/>
      <c r="R1" s="17"/>
      <c r="S1" s="17"/>
    </row>
    <row r="2" spans="1:40" ht="54.75" customHeight="1" x14ac:dyDescent="0.35">
      <c r="A2" s="46"/>
      <c r="B2" s="46"/>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40" ht="16.5" customHeight="1" thickBot="1" x14ac:dyDescent="0.4">
      <c r="A3" s="17"/>
      <c r="B3" s="17"/>
      <c r="C3" s="17"/>
      <c r="D3" s="17"/>
      <c r="E3" s="17"/>
      <c r="F3" s="17"/>
      <c r="G3" s="17"/>
      <c r="H3" s="17"/>
      <c r="I3" s="17"/>
      <c r="J3" s="17"/>
      <c r="K3" s="17"/>
      <c r="L3" s="17"/>
      <c r="M3" s="17"/>
      <c r="N3" s="17"/>
      <c r="O3" s="17"/>
      <c r="P3" s="17"/>
      <c r="Q3" s="17"/>
      <c r="R3" s="17"/>
      <c r="S3" s="17"/>
    </row>
    <row r="4" spans="1:40" ht="16.5" customHeight="1" x14ac:dyDescent="0.35">
      <c r="A4" s="150" t="s">
        <v>114</v>
      </c>
      <c r="B4" s="151"/>
      <c r="C4" s="151"/>
      <c r="D4" s="152"/>
      <c r="E4" s="152"/>
      <c r="F4" s="152"/>
      <c r="G4" s="152"/>
      <c r="H4" s="152"/>
      <c r="I4" s="152"/>
      <c r="J4" s="152"/>
      <c r="K4" s="152"/>
      <c r="L4" s="152"/>
      <c r="M4" s="152"/>
      <c r="N4" s="152"/>
      <c r="O4" s="152"/>
      <c r="P4" s="152"/>
      <c r="Q4" s="152"/>
      <c r="R4" s="152"/>
      <c r="S4" s="152"/>
    </row>
    <row r="5" spans="1:40" ht="16.5" customHeight="1" x14ac:dyDescent="0.35">
      <c r="A5" s="47" t="str">
        <f>A13</f>
        <v>Kriteriefordelt</v>
      </c>
      <c r="B5" s="48"/>
      <c r="C5" s="48"/>
      <c r="D5" s="49">
        <f>D13+D19+D25+D31+D37+D43+D49+D55</f>
        <v>2336484.9882887192</v>
      </c>
      <c r="E5" s="49">
        <f>E13+E19+E25+E31+E37+E43+E49+E55</f>
        <v>2029396.2246418213</v>
      </c>
      <c r="F5" s="49">
        <f t="shared" ref="F5:R5" si="0">F13+F19+F25+F31+F37+F43+F49+F55</f>
        <v>1667507.0070857857</v>
      </c>
      <c r="G5" s="49">
        <f t="shared" si="0"/>
        <v>1247660.4107661282</v>
      </c>
      <c r="H5" s="49">
        <f t="shared" si="0"/>
        <v>1830537.3371393201</v>
      </c>
      <c r="I5" s="49">
        <f t="shared" si="0"/>
        <v>1390756.960285597</v>
      </c>
      <c r="J5" s="49">
        <f t="shared" si="0"/>
        <v>1879033.2943720627</v>
      </c>
      <c r="K5" s="49">
        <f t="shared" si="0"/>
        <v>1944038.5678810717</v>
      </c>
      <c r="L5" s="49">
        <f t="shared" si="0"/>
        <v>1528845.327935779</v>
      </c>
      <c r="M5" s="49">
        <f t="shared" si="0"/>
        <v>1407960.8671761658</v>
      </c>
      <c r="N5" s="49">
        <f t="shared" si="0"/>
        <v>1738233.39244513</v>
      </c>
      <c r="O5" s="49">
        <f t="shared" si="0"/>
        <v>2466661.6023712656</v>
      </c>
      <c r="P5" s="49">
        <f t="shared" si="0"/>
        <v>2197657.1891365368</v>
      </c>
      <c r="Q5" s="49">
        <f t="shared" si="0"/>
        <v>2032849.9870038382</v>
      </c>
      <c r="R5" s="49">
        <f t="shared" si="0"/>
        <v>1915064.3468159763</v>
      </c>
      <c r="S5" s="49">
        <f>S13+S19+S25+S31+S37+S43+S49+S55</f>
        <v>27612687.503345199</v>
      </c>
    </row>
    <row r="6" spans="1:40" ht="16.5" customHeight="1" x14ac:dyDescent="0.35">
      <c r="A6" s="47" t="str">
        <f>A14</f>
        <v>Særskilte tildelinger</v>
      </c>
      <c r="B6" s="48"/>
      <c r="C6" s="48"/>
      <c r="D6" s="49">
        <f>D14+D20+D26+D32+D38+D44+D50+D56+D63</f>
        <v>281176.60188399535</v>
      </c>
      <c r="E6" s="49">
        <f t="shared" ref="E6:I6" si="1">E14+E20+E26+E32+E38+E44+E50+E56+E63</f>
        <v>259738.05531845646</v>
      </c>
      <c r="F6" s="49">
        <f t="shared" si="1"/>
        <v>198489.70568436006</v>
      </c>
      <c r="G6" s="49">
        <f t="shared" si="1"/>
        <v>130621.51260359085</v>
      </c>
      <c r="H6" s="49">
        <f t="shared" si="1"/>
        <v>144628.48410633244</v>
      </c>
      <c r="I6" s="49">
        <f t="shared" si="1"/>
        <v>129450.11813392991</v>
      </c>
      <c r="J6" s="49">
        <f>J14+J20+J26+J32+J38+J44+J50+J56+J63</f>
        <v>148717.99314986897</v>
      </c>
      <c r="K6" s="49">
        <f>K14+K20+K26+K32+K38+K44+K50+K56+K63</f>
        <v>247609.95477125247</v>
      </c>
      <c r="L6" s="49">
        <f>L14+L20+L26+L32+L38+L44+L50+L56+L63</f>
        <v>174760.25070471555</v>
      </c>
      <c r="M6" s="49">
        <f t="shared" ref="M6:S6" si="2">M14+M20+M26+M32+M38+M44+M50+M56+M63</f>
        <v>118941.92745660368</v>
      </c>
      <c r="N6" s="49">
        <f t="shared" si="2"/>
        <v>157185.2403408665</v>
      </c>
      <c r="O6" s="49">
        <f>O14+O20+O26+O32+O38+O44+O50+O56+O63</f>
        <v>208667.9338021419</v>
      </c>
      <c r="P6" s="49">
        <f>P14+P20+P26+P32+P38+P44+P50+P56+P63</f>
        <v>196900.58634003671</v>
      </c>
      <c r="Q6" s="49">
        <f>Q14+Q20+Q26+Q32+Q38+Q44+Q50+Q56+Q63</f>
        <v>185552.23405484817</v>
      </c>
      <c r="R6" s="49">
        <f>R14+R20+R26+R32+R38+R44+R50+R56+R63</f>
        <v>137904.04698260099</v>
      </c>
      <c r="S6" s="49">
        <f t="shared" si="2"/>
        <v>2720344.6453335998</v>
      </c>
      <c r="U6" s="29"/>
      <c r="V6" s="29"/>
      <c r="W6" s="29"/>
      <c r="X6" s="29"/>
      <c r="Y6" s="29"/>
      <c r="Z6" s="29"/>
      <c r="AA6" s="29"/>
      <c r="AB6" s="29"/>
      <c r="AC6" s="29"/>
      <c r="AD6" s="29"/>
      <c r="AE6" s="29"/>
      <c r="AF6" s="29"/>
      <c r="AG6" s="29"/>
      <c r="AH6" s="29"/>
      <c r="AI6" s="29"/>
      <c r="AJ6" s="29"/>
      <c r="AK6" s="29"/>
      <c r="AL6" s="29"/>
      <c r="AM6" s="29"/>
      <c r="AN6" s="29"/>
    </row>
    <row r="7" spans="1:40" ht="16.5" customHeight="1" x14ac:dyDescent="0.35">
      <c r="A7" s="47" t="str">
        <f>A15</f>
        <v>Kompensasjon for forventet lønns- og prisutvikling</v>
      </c>
      <c r="B7" s="48"/>
      <c r="C7" s="48"/>
      <c r="D7" s="49">
        <f>D15+D21+D27+D33+D39+D45+D51+D57</f>
        <v>111497.89313784856</v>
      </c>
      <c r="E7" s="49">
        <f t="shared" ref="E7:R7" si="3">E15+E21+E27+E33+E39+E45+E51+E57</f>
        <v>96785.646052190976</v>
      </c>
      <c r="F7" s="49">
        <f t="shared" si="3"/>
        <v>79197.61568633026</v>
      </c>
      <c r="G7" s="49">
        <f t="shared" si="3"/>
        <v>59285.571292564782</v>
      </c>
      <c r="H7" s="49">
        <f t="shared" si="3"/>
        <v>86267.376180947176</v>
      </c>
      <c r="I7" s="49">
        <f t="shared" si="3"/>
        <v>65556.801213184808</v>
      </c>
      <c r="J7" s="49">
        <f t="shared" si="3"/>
        <v>88668.923571947511</v>
      </c>
      <c r="K7" s="49">
        <f t="shared" si="3"/>
        <v>92254.299898018144</v>
      </c>
      <c r="L7" s="49">
        <f t="shared" si="3"/>
        <v>72684.84878582746</v>
      </c>
      <c r="M7" s="49">
        <f t="shared" si="3"/>
        <v>66457.685604440325</v>
      </c>
      <c r="N7" s="49">
        <f t="shared" si="3"/>
        <v>82414.93106951582</v>
      </c>
      <c r="O7" s="49">
        <f t="shared" si="3"/>
        <v>116847.11516082879</v>
      </c>
      <c r="P7" s="49">
        <f t="shared" si="3"/>
        <v>103431.94401063118</v>
      </c>
      <c r="Q7" s="49">
        <f t="shared" si="3"/>
        <v>95867.646660681159</v>
      </c>
      <c r="R7" s="49">
        <f t="shared" si="3"/>
        <v>90842.701675042947</v>
      </c>
      <c r="S7" s="49">
        <f>S15+S21+S27+S33+S39+S45+S51+S57</f>
        <v>1308061</v>
      </c>
      <c r="V7" s="29"/>
      <c r="W7" s="29"/>
      <c r="X7" s="29"/>
      <c r="Y7" s="29"/>
      <c r="Z7" s="29"/>
      <c r="AA7" s="29"/>
      <c r="AB7" s="29"/>
      <c r="AC7" s="29"/>
      <c r="AD7" s="29"/>
      <c r="AE7" s="29"/>
      <c r="AF7" s="29"/>
      <c r="AG7" s="29"/>
      <c r="AH7" s="29"/>
      <c r="AI7" s="29"/>
      <c r="AJ7" s="29"/>
      <c r="AK7" s="29"/>
      <c r="AL7" s="329"/>
    </row>
    <row r="8" spans="1:40" ht="16.5" customHeight="1" thickBot="1" x14ac:dyDescent="0.4">
      <c r="A8" s="153" t="s">
        <v>115</v>
      </c>
      <c r="B8" s="154"/>
      <c r="C8" s="154"/>
      <c r="D8" s="154">
        <f>SUM(D5:D7)</f>
        <v>2729159.483310563</v>
      </c>
      <c r="E8" s="154">
        <f t="shared" ref="E8:R8" si="4">SUM(E5:E7)</f>
        <v>2385919.926012469</v>
      </c>
      <c r="F8" s="154">
        <f t="shared" si="4"/>
        <v>1945194.3284564761</v>
      </c>
      <c r="G8" s="154">
        <f t="shared" si="4"/>
        <v>1437567.4946622839</v>
      </c>
      <c r="H8" s="154">
        <f t="shared" si="4"/>
        <v>2061433.1974265999</v>
      </c>
      <c r="I8" s="154">
        <f t="shared" si="4"/>
        <v>1585763.8796327119</v>
      </c>
      <c r="J8" s="154">
        <f t="shared" si="4"/>
        <v>2116420.2110938793</v>
      </c>
      <c r="K8" s="154">
        <f t="shared" si="4"/>
        <v>2283902.8225503424</v>
      </c>
      <c r="L8" s="154">
        <f t="shared" si="4"/>
        <v>1776290.4274263219</v>
      </c>
      <c r="M8" s="154">
        <f t="shared" si="4"/>
        <v>1593360.4802372097</v>
      </c>
      <c r="N8" s="154">
        <f>SUM(N5:N7)</f>
        <v>1977833.5638555123</v>
      </c>
      <c r="O8" s="154">
        <f t="shared" si="4"/>
        <v>2792176.6513342364</v>
      </c>
      <c r="P8" s="154">
        <f t="shared" si="4"/>
        <v>2497989.7194872047</v>
      </c>
      <c r="Q8" s="154">
        <f t="shared" si="4"/>
        <v>2314269.8677193676</v>
      </c>
      <c r="R8" s="154">
        <f t="shared" si="4"/>
        <v>2143811.0954736201</v>
      </c>
      <c r="S8" s="154">
        <f>SUM(S5:S7)</f>
        <v>31641093.148678798</v>
      </c>
      <c r="T8" s="29"/>
      <c r="V8" s="29"/>
      <c r="W8" s="29"/>
      <c r="X8" s="29"/>
      <c r="Y8" s="29"/>
      <c r="Z8" s="29"/>
      <c r="AA8" s="29"/>
      <c r="AB8" s="29"/>
      <c r="AC8" s="29"/>
      <c r="AD8" s="29"/>
      <c r="AE8" s="29"/>
      <c r="AF8" s="29"/>
      <c r="AG8" s="29"/>
      <c r="AH8" s="29"/>
      <c r="AI8" s="29"/>
      <c r="AJ8" s="29"/>
      <c r="AK8" s="29"/>
      <c r="AL8" s="29"/>
    </row>
    <row r="9" spans="1:40" ht="16.5" customHeight="1" x14ac:dyDescent="0.35">
      <c r="A9" s="50"/>
      <c r="B9" s="51"/>
      <c r="C9" s="51"/>
      <c r="D9" s="53"/>
      <c r="E9" s="53"/>
      <c r="F9" s="53"/>
      <c r="G9" s="53"/>
      <c r="H9" s="53"/>
      <c r="I9" s="53"/>
      <c r="J9" s="53"/>
      <c r="K9" s="53"/>
      <c r="L9" s="53"/>
      <c r="M9" s="53"/>
      <c r="N9" s="53"/>
      <c r="O9" s="53"/>
      <c r="P9" s="53"/>
      <c r="Q9" s="53"/>
      <c r="R9" s="53"/>
      <c r="S9" s="53"/>
      <c r="T9" s="29"/>
      <c r="V9" s="29"/>
      <c r="W9" s="29"/>
      <c r="X9" s="29"/>
      <c r="Y9" s="29"/>
      <c r="Z9" s="29"/>
      <c r="AA9" s="29"/>
      <c r="AB9" s="29"/>
      <c r="AC9" s="29"/>
      <c r="AD9" s="29"/>
      <c r="AE9" s="29"/>
      <c r="AF9" s="29"/>
      <c r="AG9" s="29"/>
      <c r="AH9" s="29"/>
      <c r="AI9" s="29"/>
      <c r="AJ9" s="29"/>
      <c r="AK9" s="29"/>
    </row>
    <row r="10" spans="1:40" ht="16.5" customHeight="1" thickBot="1" x14ac:dyDescent="0.4">
      <c r="A10" s="153" t="s">
        <v>116</v>
      </c>
      <c r="B10" s="154"/>
      <c r="C10" s="154"/>
      <c r="D10" s="154">
        <f>ROUND(D8,0)</f>
        <v>2729159</v>
      </c>
      <c r="E10" s="154">
        <f>ROUND(E8,0)</f>
        <v>2385920</v>
      </c>
      <c r="F10" s="154">
        <f t="shared" ref="F10:M10" si="5">ROUND(F8,0)</f>
        <v>1945194</v>
      </c>
      <c r="G10" s="154">
        <f t="shared" si="5"/>
        <v>1437567</v>
      </c>
      <c r="H10" s="154">
        <f t="shared" si="5"/>
        <v>2061433</v>
      </c>
      <c r="I10" s="154">
        <f>ROUND(I8,0)</f>
        <v>1585764</v>
      </c>
      <c r="J10" s="154">
        <f>ROUND(J8,0)</f>
        <v>2116420</v>
      </c>
      <c r="K10" s="154">
        <f t="shared" si="5"/>
        <v>2283903</v>
      </c>
      <c r="L10" s="154">
        <f>ROUND(L8,0)</f>
        <v>1776290</v>
      </c>
      <c r="M10" s="154">
        <f t="shared" si="5"/>
        <v>1593360</v>
      </c>
      <c r="N10" s="154">
        <f>ROUND(N8,0)+1</f>
        <v>1977835</v>
      </c>
      <c r="O10" s="154">
        <f>ROUND(O8,0)</f>
        <v>2792177</v>
      </c>
      <c r="P10" s="154">
        <f>ROUND(P8,0)</f>
        <v>2497990</v>
      </c>
      <c r="Q10" s="154">
        <f>ROUND(Q8,0)</f>
        <v>2314270</v>
      </c>
      <c r="R10" s="154">
        <f>ROUND(R8,0)</f>
        <v>2143811</v>
      </c>
      <c r="S10" s="154">
        <f>SUM(D10:R10)</f>
        <v>31641093</v>
      </c>
      <c r="T10" s="29"/>
      <c r="U10" s="29"/>
      <c r="V10" s="29"/>
      <c r="W10" s="29"/>
      <c r="X10" s="29"/>
      <c r="Y10" s="29"/>
      <c r="Z10" s="29"/>
      <c r="AA10" s="29"/>
      <c r="AB10" s="29"/>
      <c r="AC10" s="29"/>
      <c r="AD10" s="29"/>
      <c r="AE10" s="29"/>
      <c r="AF10" s="29"/>
      <c r="AG10" s="29"/>
      <c r="AH10" s="29"/>
      <c r="AI10" s="29"/>
      <c r="AJ10" s="29"/>
      <c r="AK10" s="29"/>
    </row>
    <row r="11" spans="1:40" ht="16.5" customHeight="1" x14ac:dyDescent="0.35">
      <c r="A11" s="52"/>
      <c r="B11" s="52"/>
      <c r="C11" s="52"/>
      <c r="D11" s="52"/>
      <c r="E11" s="52"/>
      <c r="F11" s="52"/>
      <c r="G11" s="52"/>
      <c r="H11" s="52"/>
      <c r="I11" s="52"/>
      <c r="J11" s="52"/>
      <c r="K11" s="52"/>
      <c r="L11" s="52"/>
      <c r="M11" s="52"/>
      <c r="N11" s="52"/>
      <c r="O11" s="52"/>
      <c r="P11" s="52"/>
      <c r="Q11" s="52"/>
      <c r="R11" s="52"/>
      <c r="S11" s="52"/>
      <c r="T11" s="29"/>
      <c r="V11" s="29"/>
      <c r="W11" s="29"/>
      <c r="X11" s="29"/>
      <c r="Y11" s="29"/>
      <c r="Z11" s="29"/>
      <c r="AA11" s="29"/>
      <c r="AB11" s="29"/>
      <c r="AC11" s="29"/>
      <c r="AD11" s="29"/>
      <c r="AE11" s="29"/>
      <c r="AF11" s="29"/>
      <c r="AG11" s="29"/>
      <c r="AH11" s="29"/>
      <c r="AI11" s="29"/>
      <c r="AJ11" s="29"/>
      <c r="AK11" s="29"/>
    </row>
    <row r="12" spans="1:40" ht="16.5" customHeight="1" x14ac:dyDescent="0.35">
      <c r="A12" s="155" t="str">
        <f>'Tabell 1.1'!A5</f>
        <v>FO1 Administrasjon og fellestjenester</v>
      </c>
      <c r="B12" s="156"/>
      <c r="C12" s="156"/>
      <c r="D12" s="157"/>
      <c r="E12" s="157"/>
      <c r="F12" s="157"/>
      <c r="G12" s="157"/>
      <c r="H12" s="157"/>
      <c r="I12" s="157"/>
      <c r="J12" s="157"/>
      <c r="K12" s="157"/>
      <c r="L12" s="157"/>
      <c r="M12" s="157"/>
      <c r="N12" s="157"/>
      <c r="O12" s="157"/>
      <c r="P12" s="157"/>
      <c r="Q12" s="157"/>
      <c r="R12" s="157"/>
      <c r="S12" s="157"/>
      <c r="T12" s="29"/>
      <c r="V12" s="29"/>
      <c r="W12" s="29"/>
      <c r="X12" s="29"/>
      <c r="Y12" s="29"/>
      <c r="Z12" s="29"/>
      <c r="AA12" s="29"/>
      <c r="AB12" s="29"/>
      <c r="AC12" s="29"/>
      <c r="AD12" s="29"/>
      <c r="AE12" s="29"/>
      <c r="AF12" s="29"/>
      <c r="AG12" s="29"/>
      <c r="AH12" s="29"/>
      <c r="AI12" s="29"/>
      <c r="AJ12" s="29"/>
      <c r="AK12" s="29"/>
    </row>
    <row r="13" spans="1:40" ht="16.5" customHeight="1" x14ac:dyDescent="0.35">
      <c r="A13" s="47" t="s">
        <v>117</v>
      </c>
      <c r="B13" s="48"/>
      <c r="C13" s="48"/>
      <c r="D13" s="49">
        <f>'Tabell 1.1'!$B$5*'Tabell 3.1'!D7/100</f>
        <v>30188.504268368139</v>
      </c>
      <c r="E13" s="49">
        <f>'Tabell 1.1'!$B$5*'Tabell 3.1'!E7/100</f>
        <v>28196.813618563538</v>
      </c>
      <c r="F13" s="49">
        <f>'Tabell 1.1'!$B$5*'Tabell 3.1'!F7/100</f>
        <v>25716.786268075328</v>
      </c>
      <c r="G13" s="49">
        <f>'Tabell 1.1'!$B$5*'Tabell 3.1'!G7/100</f>
        <v>22533.420132300296</v>
      </c>
      <c r="H13" s="49">
        <f>'Tabell 1.1'!$B$5*'Tabell 3.1'!H7/100</f>
        <v>26669.355753513501</v>
      </c>
      <c r="I13" s="49">
        <f>'Tabell 1.1'!$B$5*'Tabell 3.1'!I7/100</f>
        <v>23765.597990680923</v>
      </c>
      <c r="J13" s="49">
        <f>'Tabell 1.1'!$B$5*'Tabell 3.1'!J7/100</f>
        <v>27579.925074283681</v>
      </c>
      <c r="K13" s="49">
        <f>'Tabell 1.1'!$B$5*'Tabell 3.1'!K7/100</f>
        <v>28441.127487171372</v>
      </c>
      <c r="L13" s="49">
        <f>'Tabell 1.1'!$B$5*'Tabell 3.1'!L7/100</f>
        <v>24608.206608477019</v>
      </c>
      <c r="M13" s="49">
        <f>'Tabell 1.1'!$B$5*'Tabell 3.1'!M7/100</f>
        <v>23517.351946613708</v>
      </c>
      <c r="N13" s="49">
        <f>'Tabell 1.1'!$B$5*'Tabell 3.1'!N7/100</f>
        <v>25944.225835893303</v>
      </c>
      <c r="O13" s="49">
        <f>'Tabell 1.1'!$B$5*'Tabell 3.1'!O7/100</f>
        <v>31229.42776242481</v>
      </c>
      <c r="P13" s="49">
        <f>'Tabell 1.1'!$B$5*'Tabell 3.1'!P7/100</f>
        <v>30002.932643454744</v>
      </c>
      <c r="Q13" s="49">
        <f>'Tabell 1.1'!$B$5*'Tabell 3.1'!Q7/100</f>
        <v>28754.580124373246</v>
      </c>
      <c r="R13" s="49">
        <f>'Tabell 1.1'!$B$5*'Tabell 3.1'!R7/100</f>
        <v>27043.825602077031</v>
      </c>
      <c r="S13" s="49">
        <f>SUM(D13:R13)</f>
        <v>404192.08111627062</v>
      </c>
      <c r="T13" s="29"/>
      <c r="V13" s="29"/>
      <c r="W13" s="29"/>
      <c r="X13" s="29"/>
      <c r="Y13" s="29"/>
      <c r="Z13" s="29"/>
      <c r="AA13" s="29"/>
      <c r="AB13" s="29"/>
      <c r="AC13" s="29"/>
      <c r="AD13" s="29"/>
      <c r="AE13" s="29"/>
      <c r="AF13" s="29"/>
      <c r="AG13" s="29"/>
      <c r="AH13" s="29"/>
      <c r="AI13" s="29"/>
      <c r="AJ13" s="29"/>
      <c r="AK13" s="29"/>
    </row>
    <row r="14" spans="1:40" ht="16.5" customHeight="1" x14ac:dyDescent="0.35">
      <c r="A14" s="47" t="s">
        <v>118</v>
      </c>
      <c r="B14" s="48"/>
      <c r="C14" s="48"/>
      <c r="D14" s="49">
        <f>'Tabell 2.3'!D13</f>
        <v>3090</v>
      </c>
      <c r="E14" s="49">
        <f>'Tabell 2.3'!E13</f>
        <v>3301</v>
      </c>
      <c r="F14" s="49">
        <f>'Tabell 2.3'!F13</f>
        <v>2469</v>
      </c>
      <c r="G14" s="49">
        <f>'Tabell 2.3'!G13</f>
        <v>2162</v>
      </c>
      <c r="H14" s="49">
        <f>'Tabell 2.3'!H13</f>
        <v>611</v>
      </c>
      <c r="I14" s="49">
        <f>'Tabell 2.3'!I13</f>
        <v>163</v>
      </c>
      <c r="J14" s="49">
        <f>'Tabell 2.3'!J13</f>
        <v>465</v>
      </c>
      <c r="K14" s="49">
        <f>'Tabell 2.3'!K13</f>
        <v>438</v>
      </c>
      <c r="L14" s="49">
        <f>'Tabell 2.3'!L13</f>
        <v>293</v>
      </c>
      <c r="M14" s="49">
        <f>'Tabell 2.3'!M13</f>
        <v>2693</v>
      </c>
      <c r="N14" s="49">
        <f>'Tabell 2.3'!N13</f>
        <v>248</v>
      </c>
      <c r="O14" s="49">
        <f>'Tabell 2.3'!O13</f>
        <v>204</v>
      </c>
      <c r="P14" s="49">
        <f>'Tabell 2.3'!P13</f>
        <v>229</v>
      </c>
      <c r="Q14" s="49">
        <f>'Tabell 2.3'!Q13</f>
        <v>246</v>
      </c>
      <c r="R14" s="49">
        <f>'Tabell 2.3'!R13</f>
        <v>-2000</v>
      </c>
      <c r="S14" s="49">
        <f t="shared" ref="S14:S15" si="6">SUM(D14:R14)</f>
        <v>14612</v>
      </c>
      <c r="T14" s="29"/>
      <c r="V14" s="29"/>
      <c r="W14" s="29"/>
      <c r="X14" s="29"/>
      <c r="Y14" s="29"/>
      <c r="Z14" s="29"/>
      <c r="AA14" s="29"/>
      <c r="AB14" s="29"/>
      <c r="AC14" s="29"/>
      <c r="AD14" s="29"/>
      <c r="AE14" s="29"/>
      <c r="AF14" s="29"/>
      <c r="AG14" s="29"/>
      <c r="AH14" s="29"/>
      <c r="AI14" s="29"/>
      <c r="AJ14" s="29"/>
      <c r="AK14" s="29"/>
    </row>
    <row r="15" spans="1:40" ht="16.5" customHeight="1" x14ac:dyDescent="0.35">
      <c r="A15" s="47" t="s">
        <v>20</v>
      </c>
      <c r="B15" s="48"/>
      <c r="C15" s="48"/>
      <c r="D15" s="49">
        <f>'Tabell 2.2'!D38</f>
        <v>1382.5215326279351</v>
      </c>
      <c r="E15" s="49">
        <f>'Tabell 2.2'!E38</f>
        <v>1291.3094876319271</v>
      </c>
      <c r="F15" s="49">
        <f>'Tabell 2.2'!F38</f>
        <v>1177.7334328835379</v>
      </c>
      <c r="G15" s="49">
        <f>'Tabell 2.2'!G38</f>
        <v>1031.9470703058112</v>
      </c>
      <c r="H15" s="49">
        <f>'Tabell 2.2'!H38</f>
        <v>1221.357582435144</v>
      </c>
      <c r="I15" s="49">
        <f>'Tabell 2.2'!I38</f>
        <v>1088.3762463290686</v>
      </c>
      <c r="J15" s="49">
        <f>'Tabell 2.2'!J38</f>
        <v>1263.0582802148028</v>
      </c>
      <c r="K15" s="49">
        <f>'Tabell 2.2'!K38</f>
        <v>1302.4981567050045</v>
      </c>
      <c r="L15" s="49">
        <f>'Tabell 2.2'!L38</f>
        <v>1126.9645959645813</v>
      </c>
      <c r="M15" s="49">
        <f>'Tabell 2.2'!M38</f>
        <v>1077.0074982035692</v>
      </c>
      <c r="N15" s="49">
        <f>'Tabell 2.2'!N38</f>
        <v>1188.1493215637006</v>
      </c>
      <c r="O15" s="49">
        <f>'Tabell 2.2'!O38</f>
        <v>1430.1919680876861</v>
      </c>
      <c r="P15" s="49">
        <f>'Tabell 2.2'!P38</f>
        <v>1374.0230404533381</v>
      </c>
      <c r="Q15" s="49">
        <f>'Tabell 2.2'!Q38</f>
        <v>1316.8531249584228</v>
      </c>
      <c r="R15" s="49">
        <f>'Tabell 2.2'!R38</f>
        <v>1238.5069126688206</v>
      </c>
      <c r="S15" s="49">
        <f t="shared" si="6"/>
        <v>18510.49825103335</v>
      </c>
      <c r="V15" s="29"/>
      <c r="W15" s="29"/>
      <c r="X15" s="29"/>
      <c r="Y15" s="29"/>
      <c r="Z15" s="29"/>
      <c r="AA15" s="29"/>
      <c r="AB15" s="29"/>
      <c r="AC15" s="29"/>
      <c r="AD15" s="29"/>
      <c r="AE15" s="29"/>
      <c r="AF15" s="29"/>
      <c r="AG15" s="29"/>
      <c r="AH15" s="29"/>
      <c r="AI15" s="29"/>
      <c r="AJ15" s="29"/>
      <c r="AK15" s="29"/>
    </row>
    <row r="16" spans="1:40" ht="16.5" customHeight="1" thickBot="1" x14ac:dyDescent="0.4">
      <c r="A16" s="158" t="s">
        <v>115</v>
      </c>
      <c r="B16" s="159"/>
      <c r="C16" s="159"/>
      <c r="D16" s="160">
        <f>SUM(D13:D15)</f>
        <v>34661.025800996074</v>
      </c>
      <c r="E16" s="160">
        <f>SUM(E13:E15)</f>
        <v>32789.123106195468</v>
      </c>
      <c r="F16" s="160">
        <f t="shared" ref="F16:S16" si="7">SUM(F13:F15)</f>
        <v>29363.519700958866</v>
      </c>
      <c r="G16" s="160">
        <f t="shared" si="7"/>
        <v>25727.367202606107</v>
      </c>
      <c r="H16" s="160">
        <f t="shared" si="7"/>
        <v>28501.713335948643</v>
      </c>
      <c r="I16" s="160">
        <f t="shared" si="7"/>
        <v>25016.974237009992</v>
      </c>
      <c r="J16" s="160">
        <f t="shared" si="7"/>
        <v>29307.983354498483</v>
      </c>
      <c r="K16" s="160">
        <f t="shared" si="7"/>
        <v>30181.625643876378</v>
      </c>
      <c r="L16" s="160">
        <f t="shared" si="7"/>
        <v>26028.171204441602</v>
      </c>
      <c r="M16" s="160">
        <f t="shared" si="7"/>
        <v>27287.359444817277</v>
      </c>
      <c r="N16" s="160">
        <f t="shared" si="7"/>
        <v>27380.375157457005</v>
      </c>
      <c r="O16" s="160">
        <f t="shared" si="7"/>
        <v>32863.619730512495</v>
      </c>
      <c r="P16" s="160">
        <f t="shared" si="7"/>
        <v>31605.955683908083</v>
      </c>
      <c r="Q16" s="160">
        <f t="shared" si="7"/>
        <v>30317.433249331669</v>
      </c>
      <c r="R16" s="160">
        <f t="shared" si="7"/>
        <v>26282.332514745853</v>
      </c>
      <c r="S16" s="160">
        <f t="shared" si="7"/>
        <v>437314.57936730399</v>
      </c>
      <c r="V16" s="29"/>
      <c r="W16" s="29"/>
      <c r="X16" s="29"/>
      <c r="Y16" s="29"/>
      <c r="Z16" s="29"/>
      <c r="AA16" s="29"/>
      <c r="AB16" s="29"/>
      <c r="AC16" s="29"/>
      <c r="AD16" s="29"/>
      <c r="AE16" s="29"/>
      <c r="AF16" s="29"/>
      <c r="AG16" s="29"/>
      <c r="AH16" s="29"/>
      <c r="AI16" s="29"/>
      <c r="AJ16" s="29"/>
      <c r="AK16" s="29"/>
    </row>
    <row r="17" spans="1:37" ht="16.5" customHeight="1" thickBot="1" x14ac:dyDescent="0.4">
      <c r="A17" s="53"/>
      <c r="B17" s="53"/>
      <c r="C17" s="53"/>
      <c r="D17" s="53"/>
      <c r="E17" s="53"/>
      <c r="F17" s="53"/>
      <c r="G17" s="53"/>
      <c r="H17" s="53"/>
      <c r="I17" s="53"/>
      <c r="J17" s="53"/>
      <c r="K17" s="53"/>
      <c r="L17" s="53"/>
      <c r="M17" s="53"/>
      <c r="N17" s="53"/>
      <c r="O17" s="53"/>
      <c r="P17" s="53"/>
      <c r="Q17" s="53"/>
      <c r="R17" s="53"/>
      <c r="S17" s="53"/>
      <c r="V17" s="29"/>
      <c r="W17" s="29"/>
      <c r="X17" s="29"/>
      <c r="Y17" s="29"/>
      <c r="Z17" s="29"/>
      <c r="AA17" s="29"/>
      <c r="AB17" s="29"/>
      <c r="AC17" s="29"/>
      <c r="AD17" s="29"/>
      <c r="AE17" s="29"/>
      <c r="AF17" s="29"/>
      <c r="AG17" s="29"/>
      <c r="AH17" s="29"/>
      <c r="AI17" s="29"/>
      <c r="AJ17" s="29"/>
      <c r="AK17" s="29"/>
    </row>
    <row r="18" spans="1:37" ht="16.5" customHeight="1" x14ac:dyDescent="0.35">
      <c r="A18" s="161" t="str">
        <f>'Tabell 1.1'!A6</f>
        <v>FO2A Barnehager</v>
      </c>
      <c r="B18" s="161"/>
      <c r="C18" s="162"/>
      <c r="D18" s="163"/>
      <c r="E18" s="163"/>
      <c r="F18" s="163"/>
      <c r="G18" s="163"/>
      <c r="H18" s="163"/>
      <c r="I18" s="163"/>
      <c r="J18" s="163"/>
      <c r="K18" s="163"/>
      <c r="L18" s="163"/>
      <c r="M18" s="163"/>
      <c r="N18" s="163"/>
      <c r="O18" s="163"/>
      <c r="P18" s="163"/>
      <c r="Q18" s="163"/>
      <c r="R18" s="163"/>
      <c r="S18" s="163"/>
      <c r="V18" s="29"/>
      <c r="W18" s="29"/>
      <c r="X18" s="29"/>
      <c r="Y18" s="29"/>
      <c r="Z18" s="29"/>
      <c r="AA18" s="29"/>
      <c r="AB18" s="29"/>
      <c r="AC18" s="29"/>
      <c r="AD18" s="29"/>
      <c r="AE18" s="29"/>
      <c r="AF18" s="29"/>
      <c r="AG18" s="29"/>
      <c r="AH18" s="29"/>
      <c r="AI18" s="29"/>
      <c r="AJ18" s="29"/>
      <c r="AK18" s="29"/>
    </row>
    <row r="19" spans="1:37" ht="16.5" customHeight="1" x14ac:dyDescent="0.35">
      <c r="A19" s="47" t="str">
        <f>A13</f>
        <v>Kriteriefordelt</v>
      </c>
      <c r="B19" s="48"/>
      <c r="C19" s="48"/>
      <c r="D19" s="49">
        <f>'Tabell 1.1'!$B$6*'Tabell 3.1'!D21/100</f>
        <v>629380.66670405306</v>
      </c>
      <c r="E19" s="49">
        <f>'Tabell 1.1'!$B$6*'Tabell 3.1'!E21/100</f>
        <v>582432.14828209963</v>
      </c>
      <c r="F19" s="49">
        <f>'Tabell 1.1'!$B$6*'Tabell 3.1'!F21/100</f>
        <v>501496.56002293207</v>
      </c>
      <c r="G19" s="49">
        <f>'Tabell 1.1'!$B$6*'Tabell 3.1'!G21/100</f>
        <v>385526.79974674492</v>
      </c>
      <c r="H19" s="49">
        <f>'Tabell 1.1'!$B$6*'Tabell 3.1'!H21/100</f>
        <v>377642.97386397811</v>
      </c>
      <c r="I19" s="49">
        <f>'Tabell 1.1'!$B$6*'Tabell 3.1'!I21/100</f>
        <v>401924.07487979636</v>
      </c>
      <c r="J19" s="49">
        <f>'Tabell 1.1'!$B$6*'Tabell 3.1'!J21/100</f>
        <v>578170.40519769711</v>
      </c>
      <c r="K19" s="49">
        <f>'Tabell 1.1'!$B$6*'Tabell 3.1'!K21/100</f>
        <v>681880.51500397478</v>
      </c>
      <c r="L19" s="49">
        <f>'Tabell 1.1'!$B$6*'Tabell 3.1'!L21/100</f>
        <v>382527.08123905718</v>
      </c>
      <c r="M19" s="49">
        <f>'Tabell 1.1'!$B$6*'Tabell 3.1'!M21/100</f>
        <v>238038.11144722029</v>
      </c>
      <c r="N19" s="49">
        <f>'Tabell 1.1'!$B$6*'Tabell 3.1'!N21/100</f>
        <v>277374.24628937169</v>
      </c>
      <c r="O19" s="49">
        <f>'Tabell 1.1'!$B$6*'Tabell 3.1'!O21/100</f>
        <v>491350.98465275846</v>
      </c>
      <c r="P19" s="49">
        <f>'Tabell 1.1'!$B$6*'Tabell 3.1'!P21/100</f>
        <v>518961.02427585633</v>
      </c>
      <c r="Q19" s="49">
        <f>'Tabell 1.1'!$B$6*'Tabell 3.1'!Q21/100</f>
        <v>571564.88767818757</v>
      </c>
      <c r="R19" s="49">
        <f>'Tabell 1.1'!$B$6*'Tabell 3.1'!R21/100</f>
        <v>376088.57489900256</v>
      </c>
      <c r="S19" s="49">
        <f>SUM(D19:R19)</f>
        <v>6994359.0541827297</v>
      </c>
      <c r="V19" s="29"/>
      <c r="W19" s="29"/>
      <c r="X19" s="29"/>
      <c r="Y19" s="29"/>
      <c r="Z19" s="29"/>
      <c r="AA19" s="29"/>
      <c r="AB19" s="29"/>
      <c r="AC19" s="29"/>
      <c r="AD19" s="29"/>
      <c r="AE19" s="29"/>
      <c r="AF19" s="29"/>
      <c r="AG19" s="29"/>
      <c r="AH19" s="29"/>
      <c r="AI19" s="29"/>
      <c r="AJ19" s="29"/>
      <c r="AK19" s="29"/>
    </row>
    <row r="20" spans="1:37" ht="16.5" customHeight="1" x14ac:dyDescent="0.35">
      <c r="A20" s="47" t="str">
        <f>A14</f>
        <v>Særskilte tildelinger</v>
      </c>
      <c r="B20" s="48"/>
      <c r="C20" s="48"/>
      <c r="D20" s="49">
        <f>'Tabell 2.3'!D23</f>
        <v>135538.84945672078</v>
      </c>
      <c r="E20" s="49">
        <f>'Tabell 2.3'!E23</f>
        <v>121949.59791568572</v>
      </c>
      <c r="F20" s="49">
        <f>'Tabell 2.3'!F23</f>
        <v>105804.08982168765</v>
      </c>
      <c r="G20" s="49">
        <f>'Tabell 2.3'!G23</f>
        <v>56017.998642687133</v>
      </c>
      <c r="H20" s="49">
        <f>'Tabell 2.3'!H23</f>
        <v>59456.420697480615</v>
      </c>
      <c r="I20" s="49">
        <f>'Tabell 2.3'!I23</f>
        <v>72056.204891386966</v>
      </c>
      <c r="J20" s="49">
        <f>'Tabell 2.3'!J23</f>
        <v>99989.046117626291</v>
      </c>
      <c r="K20" s="49">
        <f>'Tabell 2.3'!K23</f>
        <v>169600.47540064689</v>
      </c>
      <c r="L20" s="49">
        <f>'Tabell 2.3'!L23</f>
        <v>97794.879108289359</v>
      </c>
      <c r="M20" s="49">
        <f>'Tabell 2.3'!M23</f>
        <v>60246.256269662183</v>
      </c>
      <c r="N20" s="49">
        <f>'Tabell 2.3'!N23</f>
        <v>75410.007931188098</v>
      </c>
      <c r="O20" s="49">
        <f>'Tabell 2.3'!O23</f>
        <v>107618.29989535293</v>
      </c>
      <c r="P20" s="49">
        <f>'Tabell 2.3'!P23</f>
        <v>105549.54677152805</v>
      </c>
      <c r="Q20" s="49">
        <f>'Tabell 2.3'!Q23</f>
        <v>112705.98962701955</v>
      </c>
      <c r="R20" s="49">
        <f>'Tabell 2.3'!R23</f>
        <v>82679.942036637716</v>
      </c>
      <c r="S20" s="49">
        <f t="shared" ref="S20:S21" si="8">SUM(D20:R20)</f>
        <v>1462417.6045835998</v>
      </c>
      <c r="V20" s="29"/>
      <c r="W20" s="29"/>
      <c r="X20" s="29"/>
      <c r="Y20" s="29"/>
      <c r="Z20" s="29"/>
      <c r="AA20" s="29"/>
      <c r="AB20" s="29"/>
      <c r="AC20" s="29"/>
      <c r="AD20" s="29"/>
      <c r="AE20" s="29"/>
      <c r="AF20" s="29"/>
      <c r="AG20" s="29"/>
      <c r="AH20" s="29"/>
      <c r="AI20" s="29"/>
      <c r="AJ20" s="29"/>
      <c r="AK20" s="29"/>
    </row>
    <row r="21" spans="1:37" ht="16.5" customHeight="1" x14ac:dyDescent="0.35">
      <c r="A21" s="47" t="str">
        <f>A15</f>
        <v>Kompensasjon for forventet lønns- og prisutvikling</v>
      </c>
      <c r="B21" s="48"/>
      <c r="C21" s="48"/>
      <c r="D21" s="49">
        <f>'Tabell 2.2'!D53</f>
        <v>31204.87460781461</v>
      </c>
      <c r="E21" s="49">
        <f>'Tabell 2.2'!E53</f>
        <v>28877.153551412015</v>
      </c>
      <c r="F21" s="49">
        <f>'Tabell 2.2'!F53</f>
        <v>24864.343790090548</v>
      </c>
      <c r="G21" s="49">
        <f>'Tabell 2.2'!G53</f>
        <v>19114.529696391382</v>
      </c>
      <c r="H21" s="49">
        <f>'Tabell 2.2'!H53</f>
        <v>18723.647339947376</v>
      </c>
      <c r="I21" s="49">
        <f>'Tabell 2.2'!I53</f>
        <v>19927.511317063418</v>
      </c>
      <c r="J21" s="49">
        <f>'Tabell 2.2'!J53</f>
        <v>28665.855102643436</v>
      </c>
      <c r="K21" s="49">
        <f>'Tabell 2.2'!K53</f>
        <v>33807.83219738843</v>
      </c>
      <c r="L21" s="49">
        <f>'Tabell 2.2'!L53</f>
        <v>18965.802789380825</v>
      </c>
      <c r="M21" s="49">
        <f>'Tabell 2.2'!M53</f>
        <v>11801.998079302737</v>
      </c>
      <c r="N21" s="49">
        <f>'Tabell 2.2'!N53</f>
        <v>13752.294966770693</v>
      </c>
      <c r="O21" s="49">
        <f>'Tabell 2.2'!O53</f>
        <v>24361.323243068779</v>
      </c>
      <c r="P21" s="49">
        <f>'Tabell 2.2'!P53</f>
        <v>25730.236954491516</v>
      </c>
      <c r="Q21" s="49">
        <f>'Tabell 2.2'!Q53</f>
        <v>28338.351642781134</v>
      </c>
      <c r="R21" s="49">
        <f>'Tabell 2.2'!R53</f>
        <v>18646.579791866196</v>
      </c>
      <c r="S21" s="49">
        <f t="shared" si="8"/>
        <v>346782.33507041307</v>
      </c>
      <c r="V21" s="29"/>
      <c r="W21" s="29"/>
      <c r="X21" s="29"/>
      <c r="Y21" s="29"/>
      <c r="Z21" s="29"/>
      <c r="AA21" s="29"/>
      <c r="AB21" s="29"/>
      <c r="AC21" s="29"/>
      <c r="AD21" s="29"/>
      <c r="AE21" s="29"/>
      <c r="AF21" s="29"/>
      <c r="AG21" s="29"/>
      <c r="AH21" s="29"/>
      <c r="AI21" s="29"/>
      <c r="AJ21" s="29"/>
      <c r="AK21" s="29"/>
    </row>
    <row r="22" spans="1:37" ht="16.5" customHeight="1" thickBot="1" x14ac:dyDescent="0.4">
      <c r="A22" s="164" t="str">
        <f>A16</f>
        <v xml:space="preserve">Bydelsfordelt budsjett </v>
      </c>
      <c r="B22" s="164"/>
      <c r="C22" s="165"/>
      <c r="D22" s="166">
        <f>SUM(D19:D21)</f>
        <v>796124.3907685884</v>
      </c>
      <c r="E22" s="166">
        <f t="shared" ref="E22:S22" si="9">SUM(E19:E21)</f>
        <v>733258.89974919742</v>
      </c>
      <c r="F22" s="166">
        <f t="shared" si="9"/>
        <v>632164.9936347102</v>
      </c>
      <c r="G22" s="166">
        <f t="shared" si="9"/>
        <v>460659.32808582339</v>
      </c>
      <c r="H22" s="166">
        <f t="shared" si="9"/>
        <v>455823.04190140613</v>
      </c>
      <c r="I22" s="166">
        <f t="shared" si="9"/>
        <v>493907.79108824674</v>
      </c>
      <c r="J22" s="166">
        <f t="shared" si="9"/>
        <v>706825.30641796684</v>
      </c>
      <c r="K22" s="166">
        <f t="shared" si="9"/>
        <v>885288.8226020101</v>
      </c>
      <c r="L22" s="166">
        <f t="shared" si="9"/>
        <v>499287.76313672739</v>
      </c>
      <c r="M22" s="166">
        <f t="shared" si="9"/>
        <v>310086.36579618522</v>
      </c>
      <c r="N22" s="166">
        <f t="shared" si="9"/>
        <v>366536.54918733047</v>
      </c>
      <c r="O22" s="166">
        <f t="shared" si="9"/>
        <v>623330.60779118014</v>
      </c>
      <c r="P22" s="166">
        <f t="shared" si="9"/>
        <v>650240.80800187588</v>
      </c>
      <c r="Q22" s="166">
        <f t="shared" si="9"/>
        <v>712609.22894798825</v>
      </c>
      <c r="R22" s="166">
        <f t="shared" si="9"/>
        <v>477415.09672750643</v>
      </c>
      <c r="S22" s="166">
        <f t="shared" si="9"/>
        <v>8803558.9938367419</v>
      </c>
      <c r="V22" s="29"/>
      <c r="W22" s="29"/>
      <c r="X22" s="29"/>
      <c r="Y22" s="29"/>
      <c r="Z22" s="29"/>
      <c r="AA22" s="29"/>
      <c r="AB22" s="29"/>
      <c r="AC22" s="29"/>
      <c r="AD22" s="29"/>
      <c r="AE22" s="29"/>
      <c r="AF22" s="29"/>
      <c r="AG22" s="29"/>
      <c r="AH22" s="29"/>
      <c r="AI22" s="29"/>
      <c r="AJ22" s="29"/>
      <c r="AK22" s="29"/>
    </row>
    <row r="23" spans="1:37" ht="16.5" customHeight="1" thickBot="1" x14ac:dyDescent="0.4">
      <c r="A23" s="19"/>
      <c r="B23" s="17"/>
      <c r="C23" s="17"/>
      <c r="D23" s="54"/>
      <c r="E23" s="54"/>
      <c r="F23" s="54"/>
      <c r="G23" s="54"/>
      <c r="H23" s="54"/>
      <c r="I23" s="54"/>
      <c r="J23" s="54"/>
      <c r="K23" s="54"/>
      <c r="L23" s="54"/>
      <c r="M23" s="54"/>
      <c r="N23" s="54"/>
      <c r="O23" s="54"/>
      <c r="P23" s="54"/>
      <c r="Q23" s="54"/>
      <c r="R23" s="54"/>
      <c r="S23" s="54"/>
      <c r="V23" s="29"/>
      <c r="W23" s="29"/>
      <c r="X23" s="29"/>
      <c r="Y23" s="29"/>
      <c r="Z23" s="29"/>
      <c r="AA23" s="29"/>
      <c r="AB23" s="29"/>
      <c r="AC23" s="29"/>
      <c r="AD23" s="29"/>
      <c r="AE23" s="29"/>
      <c r="AF23" s="29"/>
      <c r="AG23" s="29"/>
      <c r="AH23" s="29"/>
      <c r="AI23" s="29"/>
      <c r="AJ23" s="29"/>
      <c r="AK23" s="29"/>
    </row>
    <row r="24" spans="1:37" ht="16.5" customHeight="1" x14ac:dyDescent="0.35">
      <c r="A24" s="167" t="str">
        <f>'Tabell 1.1'!A7</f>
        <v xml:space="preserve">FO2B  Barnevern </v>
      </c>
      <c r="B24" s="167"/>
      <c r="C24" s="168"/>
      <c r="D24" s="169"/>
      <c r="E24" s="169"/>
      <c r="F24" s="169"/>
      <c r="G24" s="169"/>
      <c r="H24" s="169"/>
      <c r="I24" s="169"/>
      <c r="J24" s="169"/>
      <c r="K24" s="169"/>
      <c r="L24" s="169"/>
      <c r="M24" s="169"/>
      <c r="N24" s="169"/>
      <c r="O24" s="169"/>
      <c r="P24" s="169"/>
      <c r="Q24" s="169"/>
      <c r="R24" s="169"/>
      <c r="S24" s="169"/>
      <c r="V24" s="29"/>
      <c r="W24" s="29"/>
      <c r="X24" s="29"/>
      <c r="Y24" s="29"/>
      <c r="Z24" s="29"/>
      <c r="AA24" s="29"/>
      <c r="AB24" s="29"/>
      <c r="AC24" s="29"/>
      <c r="AD24" s="29"/>
      <c r="AE24" s="29"/>
      <c r="AF24" s="29"/>
      <c r="AG24" s="29"/>
      <c r="AH24" s="29"/>
      <c r="AI24" s="29"/>
      <c r="AJ24" s="29"/>
      <c r="AK24" s="29"/>
    </row>
    <row r="25" spans="1:37" ht="16.5" customHeight="1" x14ac:dyDescent="0.35">
      <c r="A25" s="47" t="str">
        <f>A19</f>
        <v>Kriteriefordelt</v>
      </c>
      <c r="B25" s="48"/>
      <c r="C25" s="48"/>
      <c r="D25" s="49">
        <f>'Tabell 1.1'!$B$7*'Tabell 3.1'!D39/100</f>
        <v>244117.65779850294</v>
      </c>
      <c r="E25" s="49">
        <f>'Tabell 1.1'!$B$7*'Tabell 3.1'!E39/100</f>
        <v>180007.25183713064</v>
      </c>
      <c r="F25" s="49">
        <f>'Tabell 1.1'!$B$7*'Tabell 3.1'!F39/100</f>
        <v>147250.75699699036</v>
      </c>
      <c r="G25" s="49">
        <f>'Tabell 1.1'!$B$7*'Tabell 3.1'!G39/100</f>
        <v>73764.938282287796</v>
      </c>
      <c r="H25" s="49">
        <f>'Tabell 1.1'!$B$7*'Tabell 3.1'!H39/100</f>
        <v>96689.684634067366</v>
      </c>
      <c r="I25" s="49">
        <f>'Tabell 1.1'!$B$7*'Tabell 3.1'!I39/100</f>
        <v>59441.372904297787</v>
      </c>
      <c r="J25" s="49">
        <f>'Tabell 1.1'!$B$7*'Tabell 3.1'!J39/100</f>
        <v>76984.172857873287</v>
      </c>
      <c r="K25" s="49">
        <f>'Tabell 1.1'!$B$7*'Tabell 3.1'!K39/100</f>
        <v>84848.386065780738</v>
      </c>
      <c r="L25" s="49">
        <f>'Tabell 1.1'!$B$7*'Tabell 3.1'!L39/100</f>
        <v>144881.48608399776</v>
      </c>
      <c r="M25" s="49">
        <f>'Tabell 1.1'!$B$7*'Tabell 3.1'!M39/100</f>
        <v>153940.43432782608</v>
      </c>
      <c r="N25" s="49">
        <f>'Tabell 1.1'!$B$7*'Tabell 3.1'!N39/100</f>
        <v>213039.41891125462</v>
      </c>
      <c r="O25" s="49">
        <f>'Tabell 1.1'!$B$7*'Tabell 3.1'!O39/100</f>
        <v>269704.18898192846</v>
      </c>
      <c r="P25" s="49">
        <f>'Tabell 1.1'!$B$7*'Tabell 3.1'!P39/100</f>
        <v>152433.19599148442</v>
      </c>
      <c r="Q25" s="49">
        <f>'Tabell 1.1'!$B$7*'Tabell 3.1'!Q39/100</f>
        <v>99197.485925035071</v>
      </c>
      <c r="R25" s="49">
        <f>'Tabell 1.1'!$B$7*'Tabell 3.1'!R39/100</f>
        <v>257075.34489847685</v>
      </c>
      <c r="S25" s="49">
        <f>SUM(D25:R25)</f>
        <v>2253375.7764969342</v>
      </c>
      <c r="V25" s="29"/>
      <c r="W25" s="29"/>
      <c r="X25" s="29"/>
      <c r="Y25" s="29"/>
      <c r="Z25" s="29"/>
      <c r="AA25" s="29"/>
      <c r="AB25" s="29"/>
      <c r="AC25" s="29"/>
      <c r="AD25" s="29"/>
      <c r="AE25" s="29"/>
      <c r="AF25" s="29"/>
      <c r="AG25" s="29"/>
      <c r="AH25" s="29"/>
      <c r="AI25" s="29"/>
      <c r="AJ25" s="29"/>
      <c r="AK25" s="29"/>
    </row>
    <row r="26" spans="1:37" ht="16.5" customHeight="1" x14ac:dyDescent="0.35">
      <c r="A26" s="47" t="str">
        <f t="shared" ref="A26:A27" si="10">A20</f>
        <v>Særskilte tildelinger</v>
      </c>
      <c r="B26" s="48"/>
      <c r="C26" s="48"/>
      <c r="D26" s="49">
        <f>'Tabell 2.3'!D28</f>
        <v>941</v>
      </c>
      <c r="E26" s="49">
        <f>'Tabell 2.3'!E28</f>
        <v>0</v>
      </c>
      <c r="F26" s="49">
        <f>'Tabell 2.3'!F28</f>
        <v>0</v>
      </c>
      <c r="G26" s="49">
        <f>'Tabell 2.3'!G28</f>
        <v>5308</v>
      </c>
      <c r="H26" s="49">
        <f>'Tabell 2.3'!H28</f>
        <v>0</v>
      </c>
      <c r="I26" s="49">
        <f>'Tabell 2.3'!I28</f>
        <v>0</v>
      </c>
      <c r="J26" s="49">
        <f>'Tabell 2.3'!J28</f>
        <v>0</v>
      </c>
      <c r="K26" s="49">
        <f>'Tabell 2.3'!K28</f>
        <v>0</v>
      </c>
      <c r="L26" s="49">
        <f>'Tabell 2.3'!L28</f>
        <v>0</v>
      </c>
      <c r="M26" s="49">
        <f>'Tabell 2.3'!M28</f>
        <v>0</v>
      </c>
      <c r="N26" s="49">
        <f>'Tabell 2.3'!N28</f>
        <v>0</v>
      </c>
      <c r="O26" s="49">
        <f>'Tabell 2.3'!O28</f>
        <v>0</v>
      </c>
      <c r="P26" s="49">
        <f>'Tabell 2.3'!P28</f>
        <v>0</v>
      </c>
      <c r="Q26" s="49">
        <f>'Tabell 2.3'!Q28</f>
        <v>0</v>
      </c>
      <c r="R26" s="49">
        <f>'Tabell 2.3'!R28</f>
        <v>0</v>
      </c>
      <c r="S26" s="49">
        <f t="shared" ref="S26:S27" si="11">SUM(D26:R26)</f>
        <v>6249</v>
      </c>
      <c r="V26" s="29"/>
      <c r="W26" s="29"/>
      <c r="X26" s="29"/>
      <c r="Y26" s="29"/>
      <c r="Z26" s="29"/>
      <c r="AA26" s="29"/>
      <c r="AB26" s="29"/>
      <c r="AC26" s="29"/>
      <c r="AD26" s="29"/>
      <c r="AE26" s="29"/>
      <c r="AF26" s="29"/>
      <c r="AG26" s="29"/>
      <c r="AH26" s="29"/>
      <c r="AI26" s="29"/>
      <c r="AJ26" s="29"/>
      <c r="AK26" s="29"/>
    </row>
    <row r="27" spans="1:37" ht="16.5" customHeight="1" x14ac:dyDescent="0.35">
      <c r="A27" s="47" t="str">
        <f t="shared" si="10"/>
        <v>Kompensasjon for forventet lønns- og prisutvikling</v>
      </c>
      <c r="B27" s="48"/>
      <c r="C27" s="48"/>
      <c r="D27" s="49">
        <f>'Tabell 2.2'!D71</f>
        <v>11215.578974364818</v>
      </c>
      <c r="E27" s="49">
        <f>'Tabell 2.2'!E71</f>
        <v>8270.1332101265816</v>
      </c>
      <c r="F27" s="49">
        <f>'Tabell 2.2'!F71</f>
        <v>6765.1906422021893</v>
      </c>
      <c r="G27" s="49">
        <f>'Tabell 2.2'!G71</f>
        <v>3389.0071627961488</v>
      </c>
      <c r="H27" s="49">
        <f>'Tabell 2.2'!H71</f>
        <v>4442.2464306736501</v>
      </c>
      <c r="I27" s="49">
        <f>'Tabell 2.2'!I71</f>
        <v>2730.9348212045206</v>
      </c>
      <c r="J27" s="49">
        <f>'Tabell 2.2'!J71</f>
        <v>3536.9095306342292</v>
      </c>
      <c r="K27" s="49">
        <f>'Tabell 2.2'!K71</f>
        <v>3898.2177010465948</v>
      </c>
      <c r="L27" s="49">
        <f>'Tabell 2.2'!L71</f>
        <v>6656.3384384084457</v>
      </c>
      <c r="M27" s="49">
        <f>'Tabell 2.2'!M71</f>
        <v>7072.5367190637635</v>
      </c>
      <c r="N27" s="49">
        <f>'Tabell 2.2'!N71</f>
        <v>9787.7410794436164</v>
      </c>
      <c r="O27" s="49">
        <f>'Tabell 2.2'!O71</f>
        <v>12391.109510564796</v>
      </c>
      <c r="P27" s="49">
        <f>'Tabell 2.2'!P71</f>
        <v>7003.2891654583482</v>
      </c>
      <c r="Q27" s="49">
        <f>'Tabell 2.2'!Q71</f>
        <v>4557.4631818276293</v>
      </c>
      <c r="R27" s="49">
        <f>'Tabell 2.2'!R71</f>
        <v>11810.898314659411</v>
      </c>
      <c r="S27" s="49">
        <f t="shared" si="11"/>
        <v>103527.59488247475</v>
      </c>
      <c r="V27" s="29"/>
      <c r="W27" s="29"/>
      <c r="X27" s="29"/>
      <c r="Y27" s="29"/>
      <c r="Z27" s="29"/>
      <c r="AA27" s="29"/>
      <c r="AB27" s="29"/>
      <c r="AC27" s="29"/>
      <c r="AD27" s="29"/>
      <c r="AE27" s="29"/>
      <c r="AF27" s="29"/>
      <c r="AG27" s="29"/>
      <c r="AH27" s="29"/>
      <c r="AI27" s="29"/>
      <c r="AJ27" s="29"/>
      <c r="AK27" s="29"/>
    </row>
    <row r="28" spans="1:37" ht="16.5" customHeight="1" thickBot="1" x14ac:dyDescent="0.4">
      <c r="A28" s="170" t="str">
        <f>A22</f>
        <v xml:space="preserve">Bydelsfordelt budsjett </v>
      </c>
      <c r="B28" s="171"/>
      <c r="C28" s="172"/>
      <c r="D28" s="173">
        <f>SUM(D25:D27)</f>
        <v>256274.23677286776</v>
      </c>
      <c r="E28" s="173">
        <f t="shared" ref="E28:S28" si="12">SUM(E25:E27)</f>
        <v>188277.38504725721</v>
      </c>
      <c r="F28" s="173">
        <f t="shared" si="12"/>
        <v>154015.94763919254</v>
      </c>
      <c r="G28" s="173">
        <f t="shared" si="12"/>
        <v>82461.94544508394</v>
      </c>
      <c r="H28" s="173">
        <f t="shared" si="12"/>
        <v>101131.93106474102</v>
      </c>
      <c r="I28" s="173">
        <f t="shared" si="12"/>
        <v>62172.307725502309</v>
      </c>
      <c r="J28" s="173">
        <f t="shared" si="12"/>
        <v>80521.082388507522</v>
      </c>
      <c r="K28" s="173">
        <f t="shared" si="12"/>
        <v>88746.603766827335</v>
      </c>
      <c r="L28" s="173">
        <f t="shared" si="12"/>
        <v>151537.82452240621</v>
      </c>
      <c r="M28" s="173">
        <f t="shared" si="12"/>
        <v>161012.97104688984</v>
      </c>
      <c r="N28" s="173">
        <f t="shared" si="12"/>
        <v>222827.15999069824</v>
      </c>
      <c r="O28" s="173">
        <f t="shared" si="12"/>
        <v>282095.29849249322</v>
      </c>
      <c r="P28" s="173">
        <f t="shared" si="12"/>
        <v>159436.48515694277</v>
      </c>
      <c r="Q28" s="173">
        <f t="shared" si="12"/>
        <v>103754.9491068627</v>
      </c>
      <c r="R28" s="173">
        <f t="shared" si="12"/>
        <v>268886.24321313627</v>
      </c>
      <c r="S28" s="173">
        <f t="shared" si="12"/>
        <v>2363152.371379409</v>
      </c>
      <c r="V28" s="29"/>
      <c r="W28" s="29"/>
      <c r="X28" s="29"/>
      <c r="Y28" s="29"/>
      <c r="Z28" s="29"/>
      <c r="AA28" s="29"/>
      <c r="AB28" s="29"/>
      <c r="AC28" s="29"/>
      <c r="AD28" s="29"/>
      <c r="AE28" s="29"/>
      <c r="AF28" s="29"/>
      <c r="AG28" s="29"/>
      <c r="AH28" s="29"/>
      <c r="AI28" s="29"/>
      <c r="AJ28" s="29"/>
      <c r="AK28" s="29"/>
    </row>
    <row r="29" spans="1:37" ht="16.5" customHeight="1" thickBot="1" x14ac:dyDescent="0.4">
      <c r="A29" s="55"/>
      <c r="B29" s="55"/>
      <c r="C29" s="55"/>
      <c r="D29" s="54"/>
      <c r="E29" s="54"/>
      <c r="F29" s="54"/>
      <c r="G29" s="54"/>
      <c r="H29" s="54"/>
      <c r="I29" s="54"/>
      <c r="J29" s="54"/>
      <c r="K29" s="54"/>
      <c r="L29" s="54"/>
      <c r="M29" s="54"/>
      <c r="N29" s="54"/>
      <c r="O29" s="54"/>
      <c r="P29" s="54"/>
      <c r="Q29" s="54"/>
      <c r="R29" s="54"/>
      <c r="S29" s="54"/>
      <c r="V29" s="29"/>
      <c r="W29" s="29"/>
      <c r="X29" s="29"/>
      <c r="Y29" s="29"/>
      <c r="Z29" s="29"/>
      <c r="AA29" s="29"/>
      <c r="AB29" s="29"/>
      <c r="AC29" s="29"/>
      <c r="AD29" s="29"/>
      <c r="AE29" s="29"/>
      <c r="AF29" s="29"/>
      <c r="AG29" s="29"/>
      <c r="AH29" s="29"/>
      <c r="AI29" s="29"/>
      <c r="AJ29" s="29"/>
      <c r="AK29" s="29"/>
    </row>
    <row r="30" spans="1:37" ht="16.5" customHeight="1" x14ac:dyDescent="0.35">
      <c r="A30" s="167" t="str">
        <f>'Tabell 1.1'!A8</f>
        <v>FO2C Aktivitetstilbud for barn og unge, helsestasjon og skolehelsetjeneste</v>
      </c>
      <c r="B30" s="167"/>
      <c r="C30" s="168"/>
      <c r="D30" s="169"/>
      <c r="E30" s="169"/>
      <c r="F30" s="169"/>
      <c r="G30" s="169"/>
      <c r="H30" s="169"/>
      <c r="I30" s="169"/>
      <c r="J30" s="169"/>
      <c r="K30" s="169"/>
      <c r="L30" s="169"/>
      <c r="M30" s="169"/>
      <c r="N30" s="169"/>
      <c r="O30" s="169"/>
      <c r="P30" s="169"/>
      <c r="Q30" s="169"/>
      <c r="R30" s="169"/>
      <c r="S30" s="169"/>
      <c r="V30" s="29"/>
      <c r="W30" s="29"/>
      <c r="X30" s="29"/>
      <c r="Y30" s="29"/>
      <c r="Z30" s="29"/>
      <c r="AA30" s="29"/>
      <c r="AB30" s="29"/>
      <c r="AC30" s="29"/>
      <c r="AD30" s="29"/>
      <c r="AE30" s="29"/>
      <c r="AF30" s="29"/>
      <c r="AG30" s="29"/>
      <c r="AH30" s="29"/>
      <c r="AI30" s="29"/>
      <c r="AJ30" s="29"/>
      <c r="AK30" s="29"/>
    </row>
    <row r="31" spans="1:37" ht="16.5" customHeight="1" x14ac:dyDescent="0.35">
      <c r="A31" s="47" t="str">
        <f>A25</f>
        <v>Kriteriefordelt</v>
      </c>
      <c r="B31" s="48"/>
      <c r="C31" s="48"/>
      <c r="D31" s="49">
        <f>'Tabell 1.1'!$B$8*'Tabell 3.1'!D50/100</f>
        <v>89527.487821495553</v>
      </c>
      <c r="E31" s="49">
        <f>'Tabell 1.1'!$B$8*'Tabell 3.1'!E50/100</f>
        <v>81190.787453192475</v>
      </c>
      <c r="F31" s="49">
        <f>'Tabell 1.1'!$B$8*'Tabell 3.1'!F50/100</f>
        <v>58055.143640982482</v>
      </c>
      <c r="G31" s="49">
        <f>'Tabell 1.1'!$B$8*'Tabell 3.1'!G50/100</f>
        <v>39295.597122487736</v>
      </c>
      <c r="H31" s="49">
        <f>'Tabell 1.1'!$B$8*'Tabell 3.1'!H50/100</f>
        <v>55088.532838993866</v>
      </c>
      <c r="I31" s="49">
        <f>'Tabell 1.1'!$B$8*'Tabell 3.1'!I50/100</f>
        <v>49901.117096125126</v>
      </c>
      <c r="J31" s="49">
        <f>'Tabell 1.1'!$B$8*'Tabell 3.1'!J50/100</f>
        <v>79656.745787077263</v>
      </c>
      <c r="K31" s="49">
        <f>'Tabell 1.1'!$B$8*'Tabell 3.1'!K50/100</f>
        <v>78345.499365265088</v>
      </c>
      <c r="L31" s="49">
        <f>'Tabell 1.1'!$B$8*'Tabell 3.1'!L50/100</f>
        <v>64361.411932117015</v>
      </c>
      <c r="M31" s="49">
        <f>'Tabell 1.1'!$B$8*'Tabell 3.1'!M50/100</f>
        <v>47302.989739229342</v>
      </c>
      <c r="N31" s="49">
        <f>'Tabell 1.1'!$B$8*'Tabell 3.1'!N50/100</f>
        <v>63532.088029919236</v>
      </c>
      <c r="O31" s="49">
        <f>'Tabell 1.1'!$B$8*'Tabell 3.1'!O50/100</f>
        <v>87455.743417444988</v>
      </c>
      <c r="P31" s="49">
        <f>'Tabell 1.1'!$B$8*'Tabell 3.1'!P50/100</f>
        <v>80980.661438190626</v>
      </c>
      <c r="Q31" s="49">
        <f>'Tabell 1.1'!$B$8*'Tabell 3.1'!Q50/100</f>
        <v>79272.792874486986</v>
      </c>
      <c r="R31" s="49">
        <f>'Tabell 1.1'!$B$8*'Tabell 3.1'!R50/100</f>
        <v>74941.705241526666</v>
      </c>
      <c r="S31" s="49">
        <f>SUM(D31:R31)</f>
        <v>1028908.3037985346</v>
      </c>
      <c r="U31" s="29"/>
      <c r="V31" s="29"/>
      <c r="W31" s="29"/>
      <c r="X31" s="29"/>
      <c r="Y31" s="29"/>
      <c r="Z31" s="29"/>
      <c r="AA31" s="29"/>
      <c r="AB31" s="29"/>
      <c r="AC31" s="29"/>
      <c r="AD31" s="29"/>
      <c r="AE31" s="29"/>
      <c r="AF31" s="29"/>
      <c r="AG31" s="29"/>
      <c r="AH31" s="29"/>
      <c r="AI31" s="29"/>
      <c r="AJ31" s="29"/>
      <c r="AK31" s="29"/>
    </row>
    <row r="32" spans="1:37" ht="16.5" customHeight="1" x14ac:dyDescent="0.35">
      <c r="A32" s="47" t="str">
        <f t="shared" ref="A32:A33" si="13">A26</f>
        <v>Særskilte tildelinger</v>
      </c>
      <c r="B32" s="48"/>
      <c r="C32" s="48"/>
      <c r="D32" s="49">
        <f>'Tabell 2.3'!D45</f>
        <v>28731.856706924871</v>
      </c>
      <c r="E32" s="49">
        <f>'Tabell 2.3'!E45</f>
        <v>23239.262683826877</v>
      </c>
      <c r="F32" s="49">
        <f>'Tabell 2.3'!F45</f>
        <v>10554.9836736773</v>
      </c>
      <c r="G32" s="49">
        <f>'Tabell 2.3'!G45</f>
        <v>10279.629725341591</v>
      </c>
      <c r="H32" s="49">
        <f>'Tabell 2.3'!H45</f>
        <v>14086.77912789286</v>
      </c>
      <c r="I32" s="49">
        <f>'Tabell 2.3'!I45</f>
        <v>4465.4952659856699</v>
      </c>
      <c r="J32" s="49">
        <f>'Tabell 2.3'!J45</f>
        <v>4920.4852421245341</v>
      </c>
      <c r="K32" s="49">
        <f>'Tabell 2.3'!K45</f>
        <v>8051.0722425599852</v>
      </c>
      <c r="L32" s="49">
        <f>'Tabell 2.3'!L45</f>
        <v>11133.429510955339</v>
      </c>
      <c r="M32" s="49">
        <f>'Tabell 2.3'!M45</f>
        <v>7990.3660279891919</v>
      </c>
      <c r="N32" s="49">
        <f>'Tabell 2.3'!N45</f>
        <v>17059.223113399239</v>
      </c>
      <c r="O32" s="49">
        <f>'Tabell 2.3'!O45</f>
        <v>14744.369353254739</v>
      </c>
      <c r="P32" s="49">
        <f>'Tabell 2.3'!P45</f>
        <v>7638.2114785733938</v>
      </c>
      <c r="Q32" s="49">
        <f>'Tabell 2.3'!Q45</f>
        <v>6537.2240941052887</v>
      </c>
      <c r="R32" s="49">
        <f>'Tabell 2.3'!R45</f>
        <v>16995.022503389126</v>
      </c>
      <c r="S32" s="49">
        <f>SUM(D32:R32)</f>
        <v>186427.41075000001</v>
      </c>
      <c r="V32" s="29"/>
      <c r="W32" s="29"/>
      <c r="X32" s="29"/>
      <c r="Y32" s="29"/>
      <c r="Z32" s="29"/>
      <c r="AA32" s="29"/>
      <c r="AB32" s="29"/>
      <c r="AC32" s="29"/>
      <c r="AD32" s="29"/>
      <c r="AE32" s="29"/>
      <c r="AF32" s="29"/>
      <c r="AG32" s="29"/>
      <c r="AH32" s="29"/>
      <c r="AI32" s="29"/>
      <c r="AJ32" s="29"/>
      <c r="AK32" s="29"/>
    </row>
    <row r="33" spans="1:37" ht="16.5" customHeight="1" x14ac:dyDescent="0.35">
      <c r="A33" s="47" t="str">
        <f t="shared" si="13"/>
        <v>Kompensasjon for forventet lønns- og prisutvikling</v>
      </c>
      <c r="B33" s="48"/>
      <c r="C33" s="48"/>
      <c r="D33" s="49">
        <f>'Tabell 2.2'!D89</f>
        <v>4272.6304961997957</v>
      </c>
      <c r="E33" s="49">
        <f>'Tabell 2.2'!E89</f>
        <v>3874.7678832969077</v>
      </c>
      <c r="F33" s="49">
        <f>'Tabell 2.2'!F89</f>
        <v>2770.6370771431948</v>
      </c>
      <c r="G33" s="49">
        <f>'Tabell 2.2'!G89</f>
        <v>1875.352148456134</v>
      </c>
      <c r="H33" s="49">
        <f>'Tabell 2.2'!H89</f>
        <v>2629.0578583874449</v>
      </c>
      <c r="I33" s="49">
        <f>'Tabell 2.2'!I89</f>
        <v>2381.4924319606534</v>
      </c>
      <c r="J33" s="49">
        <f>'Tabell 2.2'!J89</f>
        <v>3801.5569246899431</v>
      </c>
      <c r="K33" s="49">
        <f>'Tabell 2.2'!K89</f>
        <v>3738.9786977543449</v>
      </c>
      <c r="L33" s="49">
        <f>'Tabell 2.2'!L89</f>
        <v>3071.598880870361</v>
      </c>
      <c r="M33" s="49">
        <f>'Tabell 2.2'!M89</f>
        <v>2257.4988022028597</v>
      </c>
      <c r="N33" s="49">
        <f>'Tabell 2.2'!N89</f>
        <v>3032.0200355125794</v>
      </c>
      <c r="O33" s="49">
        <f>'Tabell 2.2'!O89</f>
        <v>4173.7580879990119</v>
      </c>
      <c r="P33" s="49">
        <f>'Tabell 2.2'!P89</f>
        <v>3864.7397808494006</v>
      </c>
      <c r="Q33" s="49">
        <f>'Tabell 2.2'!Q89</f>
        <v>3783.2330672540143</v>
      </c>
      <c r="R33" s="49">
        <f>'Tabell 2.2'!R89</f>
        <v>3576.5352412277043</v>
      </c>
      <c r="S33" s="49">
        <f t="shared" ref="S33" si="14">SUM(D33:R33)</f>
        <v>49103.857413804348</v>
      </c>
      <c r="V33" s="29"/>
      <c r="W33" s="29"/>
      <c r="X33" s="29"/>
      <c r="Y33" s="29"/>
      <c r="Z33" s="29"/>
      <c r="AA33" s="29"/>
      <c r="AB33" s="29"/>
      <c r="AC33" s="29"/>
      <c r="AD33" s="29"/>
      <c r="AE33" s="29"/>
      <c r="AF33" s="29"/>
      <c r="AG33" s="29"/>
      <c r="AH33" s="29"/>
      <c r="AI33" s="29"/>
      <c r="AJ33" s="29"/>
      <c r="AK33" s="29"/>
    </row>
    <row r="34" spans="1:37" ht="16.5" customHeight="1" thickBot="1" x14ac:dyDescent="0.4">
      <c r="A34" s="170" t="str">
        <f>A28</f>
        <v xml:space="preserve">Bydelsfordelt budsjett </v>
      </c>
      <c r="B34" s="171"/>
      <c r="C34" s="172"/>
      <c r="D34" s="173">
        <f>SUM(D31:D33)</f>
        <v>122531.97502462022</v>
      </c>
      <c r="E34" s="173">
        <f t="shared" ref="E34:S34" si="15">SUM(E31:E33)</f>
        <v>108304.81802031626</v>
      </c>
      <c r="F34" s="173">
        <f t="shared" si="15"/>
        <v>71380.764391802979</v>
      </c>
      <c r="G34" s="173">
        <f t="shared" si="15"/>
        <v>51450.578996285461</v>
      </c>
      <c r="H34" s="173">
        <f t="shared" si="15"/>
        <v>71804.369825274174</v>
      </c>
      <c r="I34" s="173">
        <f t="shared" si="15"/>
        <v>56748.104794071449</v>
      </c>
      <c r="J34" s="173">
        <f t="shared" si="15"/>
        <v>88378.787953891733</v>
      </c>
      <c r="K34" s="173">
        <f t="shared" si="15"/>
        <v>90135.550305579411</v>
      </c>
      <c r="L34" s="173">
        <f t="shared" si="15"/>
        <v>78566.440323942705</v>
      </c>
      <c r="M34" s="173">
        <f t="shared" si="15"/>
        <v>57550.854569421397</v>
      </c>
      <c r="N34" s="173">
        <f t="shared" si="15"/>
        <v>83623.331178831068</v>
      </c>
      <c r="O34" s="173">
        <f t="shared" si="15"/>
        <v>106373.87085869873</v>
      </c>
      <c r="P34" s="173">
        <f t="shared" si="15"/>
        <v>92483.612697613426</v>
      </c>
      <c r="Q34" s="173">
        <f t="shared" si="15"/>
        <v>89593.250035846286</v>
      </c>
      <c r="R34" s="173">
        <f t="shared" si="15"/>
        <v>95513.262986143483</v>
      </c>
      <c r="S34" s="173">
        <f t="shared" si="15"/>
        <v>1264439.5719623389</v>
      </c>
      <c r="V34" s="29"/>
      <c r="W34" s="29"/>
      <c r="X34" s="29"/>
      <c r="Y34" s="29"/>
      <c r="Z34" s="29"/>
      <c r="AA34" s="29"/>
      <c r="AB34" s="29"/>
      <c r="AC34" s="29"/>
      <c r="AD34" s="29"/>
      <c r="AE34" s="29"/>
      <c r="AF34" s="29"/>
      <c r="AG34" s="29"/>
      <c r="AH34" s="29"/>
      <c r="AI34" s="29"/>
      <c r="AJ34" s="29"/>
      <c r="AK34" s="29"/>
    </row>
    <row r="35" spans="1:37" ht="16.5" customHeight="1" thickBot="1" x14ac:dyDescent="0.4">
      <c r="A35" s="53"/>
      <c r="B35" s="53"/>
      <c r="C35" s="53"/>
      <c r="D35" s="53"/>
      <c r="E35" s="53"/>
      <c r="F35" s="53"/>
      <c r="G35" s="53"/>
      <c r="H35" s="53"/>
      <c r="I35" s="53"/>
      <c r="J35" s="53"/>
      <c r="K35" s="53"/>
      <c r="L35" s="53"/>
      <c r="M35" s="53"/>
      <c r="N35" s="53"/>
      <c r="O35" s="53"/>
      <c r="P35" s="53"/>
      <c r="Q35" s="53"/>
      <c r="R35" s="53"/>
      <c r="S35" s="53"/>
      <c r="V35" s="29"/>
      <c r="W35" s="29"/>
      <c r="X35" s="29"/>
      <c r="Y35" s="29"/>
      <c r="Z35" s="29"/>
      <c r="AA35" s="29"/>
      <c r="AB35" s="29"/>
      <c r="AC35" s="29"/>
      <c r="AD35" s="29"/>
      <c r="AE35" s="29"/>
      <c r="AF35" s="29"/>
      <c r="AG35" s="29"/>
      <c r="AH35" s="29"/>
      <c r="AI35" s="29"/>
      <c r="AJ35" s="29"/>
      <c r="AK35" s="29"/>
    </row>
    <row r="36" spans="1:37" ht="16.5" customHeight="1" x14ac:dyDescent="0.35">
      <c r="A36" s="174" t="str">
        <f>'Tabell 1.1'!A9</f>
        <v>FO3 Helse og omsorg</v>
      </c>
      <c r="B36" s="175"/>
      <c r="C36" s="175"/>
      <c r="D36" s="176"/>
      <c r="E36" s="176"/>
      <c r="F36" s="176"/>
      <c r="G36" s="176"/>
      <c r="H36" s="176"/>
      <c r="I36" s="176"/>
      <c r="J36" s="176"/>
      <c r="K36" s="176"/>
      <c r="L36" s="176"/>
      <c r="M36" s="176"/>
      <c r="N36" s="176"/>
      <c r="O36" s="176"/>
      <c r="P36" s="176"/>
      <c r="Q36" s="176"/>
      <c r="R36" s="176"/>
      <c r="S36" s="176"/>
      <c r="V36" s="29"/>
      <c r="W36" s="29"/>
      <c r="X36" s="29"/>
      <c r="Y36" s="29"/>
      <c r="Z36" s="29"/>
      <c r="AA36" s="29"/>
      <c r="AB36" s="29"/>
      <c r="AC36" s="29"/>
      <c r="AD36" s="29"/>
      <c r="AE36" s="29"/>
      <c r="AF36" s="29"/>
      <c r="AG36" s="29"/>
      <c r="AH36" s="29"/>
      <c r="AI36" s="29"/>
      <c r="AJ36" s="29"/>
      <c r="AK36" s="29"/>
    </row>
    <row r="37" spans="1:37" ht="16.5" customHeight="1" x14ac:dyDescent="0.35">
      <c r="A37" s="47" t="str">
        <f>A31</f>
        <v>Kriteriefordelt</v>
      </c>
      <c r="B37" s="48"/>
      <c r="C37" s="48"/>
      <c r="D37" s="49">
        <f>'Tabell 1.1'!$B$9*'Tabell 3.1'!D68/100</f>
        <v>876875.9298120531</v>
      </c>
      <c r="E37" s="49">
        <f>'Tabell 1.1'!$B$9*'Tabell 3.1'!E68/100</f>
        <v>756727.87556063069</v>
      </c>
      <c r="F37" s="49">
        <f>'Tabell 1.1'!$B$9*'Tabell 3.1'!F68/100</f>
        <v>678508.02854505985</v>
      </c>
      <c r="G37" s="49">
        <f>'Tabell 1.1'!$B$9*'Tabell 3.1'!G68/100</f>
        <v>518575.60124123399</v>
      </c>
      <c r="H37" s="49">
        <f>'Tabell 1.1'!$B$9*'Tabell 3.1'!H68/100</f>
        <v>1043281.2609004531</v>
      </c>
      <c r="I37" s="49">
        <f>'Tabell 1.1'!$B$9*'Tabell 3.1'!I68/100</f>
        <v>778409.29260458285</v>
      </c>
      <c r="J37" s="49">
        <f>'Tabell 1.1'!$B$9*'Tabell 3.1'!J68/100</f>
        <v>1020215.0217403098</v>
      </c>
      <c r="K37" s="49">
        <f>'Tabell 1.1'!$B$9*'Tabell 3.1'!K68/100</f>
        <v>938583.07959928189</v>
      </c>
      <c r="L37" s="49">
        <f>'Tabell 1.1'!$B$9*'Tabell 3.1'!L68/100</f>
        <v>674237.24266365031</v>
      </c>
      <c r="M37" s="49">
        <f>'Tabell 1.1'!$B$9*'Tabell 3.1'!M68/100</f>
        <v>746828.11326597945</v>
      </c>
      <c r="N37" s="49">
        <f>'Tabell 1.1'!$B$9*'Tabell 3.1'!N68/100</f>
        <v>859781.56211650604</v>
      </c>
      <c r="O37" s="49">
        <f>'Tabell 1.1'!$B$9*'Tabell 3.1'!O68/100</f>
        <v>1226376.2494727306</v>
      </c>
      <c r="P37" s="49">
        <f>'Tabell 1.1'!$B$9*'Tabell 3.1'!P68/100</f>
        <v>1247905.531638446</v>
      </c>
      <c r="Q37" s="49">
        <f>'Tabell 1.1'!$B$9*'Tabell 3.1'!Q68/100</f>
        <v>1134620.3378027561</v>
      </c>
      <c r="R37" s="49">
        <f>'Tabell 1.1'!$B$9*'Tabell 3.1'!R68/100</f>
        <v>849287.10221501382</v>
      </c>
      <c r="S37" s="49">
        <f>SUM(D37:R37)</f>
        <v>13350212.229178688</v>
      </c>
      <c r="U37" s="29"/>
      <c r="V37" s="29"/>
      <c r="W37" s="29"/>
      <c r="X37" s="29"/>
      <c r="Y37" s="29"/>
      <c r="Z37" s="29"/>
      <c r="AA37" s="29"/>
      <c r="AB37" s="29"/>
      <c r="AC37" s="29"/>
      <c r="AD37" s="29"/>
      <c r="AE37" s="29"/>
      <c r="AF37" s="29"/>
      <c r="AG37" s="29"/>
      <c r="AH37" s="29"/>
      <c r="AI37" s="29"/>
      <c r="AJ37" s="29"/>
      <c r="AK37" s="29">
        <f t="shared" ref="AK37" si="16">T37+T38</f>
        <v>0</v>
      </c>
    </row>
    <row r="38" spans="1:37" ht="16.5" customHeight="1" x14ac:dyDescent="0.35">
      <c r="A38" s="47" t="str">
        <f t="shared" ref="A38:A39" si="17">A32</f>
        <v>Særskilte tildelinger</v>
      </c>
      <c r="B38" s="48"/>
      <c r="C38" s="48"/>
      <c r="D38" s="49">
        <f>'Tabell 2.3'!D63</f>
        <v>18673.650921437074</v>
      </c>
      <c r="E38" s="49">
        <f>'Tabell 2.3'!E63</f>
        <v>9225.6566978414012</v>
      </c>
      <c r="F38" s="49">
        <f>'Tabell 2.3'!F63</f>
        <v>7996.4752693025948</v>
      </c>
      <c r="G38" s="49">
        <f>'Tabell 2.3'!G63</f>
        <v>19769.879936197296</v>
      </c>
      <c r="H38" s="49">
        <f>'Tabell 2.3'!H63</f>
        <v>8767.9433345190155</v>
      </c>
      <c r="I38" s="49">
        <f>'Tabell 2.3'!I63</f>
        <v>2201.1377051418922</v>
      </c>
      <c r="J38" s="49">
        <f>'Tabell 2.3'!J63</f>
        <v>9149.387720324763</v>
      </c>
      <c r="K38" s="49">
        <f>'Tabell 2.3'!K63</f>
        <v>4928.0946200508815</v>
      </c>
      <c r="L38" s="49">
        <f>'Tabell 2.3'!L63</f>
        <v>7582.0771899191441</v>
      </c>
      <c r="M38" s="49">
        <f>'Tabell 2.3'!M63</f>
        <v>8022.8258290511458</v>
      </c>
      <c r="N38" s="49">
        <f>'Tabell 2.3'!N63</f>
        <v>8143.0417889347673</v>
      </c>
      <c r="O38" s="49">
        <f>'Tabell 2.3'!O63</f>
        <v>23070.238582308557</v>
      </c>
      <c r="P38" s="49">
        <f>'Tabell 2.3'!P63</f>
        <v>15276.491675811685</v>
      </c>
      <c r="Q38" s="49">
        <f>'Tabell 2.3'!Q63</f>
        <v>3166.7787275963906</v>
      </c>
      <c r="R38" s="49">
        <f>'Tabell 2.3'!R63</f>
        <v>13013.320001563396</v>
      </c>
      <c r="S38" s="49">
        <f t="shared" ref="S38:S39" si="18">SUM(D38:R38)</f>
        <v>158987.00000000003</v>
      </c>
      <c r="V38" s="29"/>
      <c r="W38" s="29"/>
      <c r="X38" s="29"/>
      <c r="Y38" s="29"/>
      <c r="Z38" s="29"/>
      <c r="AA38" s="29"/>
      <c r="AB38" s="29"/>
      <c r="AC38" s="29"/>
      <c r="AD38" s="29"/>
      <c r="AE38" s="29"/>
      <c r="AF38" s="29"/>
      <c r="AG38" s="29"/>
      <c r="AH38" s="29"/>
      <c r="AI38" s="29"/>
      <c r="AJ38" s="29"/>
      <c r="AK38" s="29"/>
    </row>
    <row r="39" spans="1:37" ht="16.5" customHeight="1" x14ac:dyDescent="0.35">
      <c r="A39" s="47" t="str">
        <f t="shared" si="17"/>
        <v>Kompensasjon for forventet lønns- og prisutvikling</v>
      </c>
      <c r="B39" s="48"/>
      <c r="C39" s="48"/>
      <c r="D39" s="49">
        <f>'Tabell 2.2'!D107</f>
        <v>39854.058620383446</v>
      </c>
      <c r="E39" s="49">
        <f>'Tabell 2.2'!E107</f>
        <v>34393.323031156448</v>
      </c>
      <c r="F39" s="49">
        <f>'Tabell 2.2'!F107</f>
        <v>30838.226737312278</v>
      </c>
      <c r="G39" s="49">
        <f>'Tabell 2.2'!G107</f>
        <v>23569.289232740717</v>
      </c>
      <c r="H39" s="49">
        <f>'Tabell 2.2'!H107</f>
        <v>47417.189953413515</v>
      </c>
      <c r="I39" s="49">
        <f>'Tabell 2.2'!I107</f>
        <v>35378.744613007664</v>
      </c>
      <c r="J39" s="49">
        <f>'Tabell 2.2'!J107</f>
        <v>46368.828131191774</v>
      </c>
      <c r="K39" s="49">
        <f>'Tabell 2.2'!K107</f>
        <v>42658.65192863415</v>
      </c>
      <c r="L39" s="49">
        <f>'Tabell 2.2'!L107</f>
        <v>30644.119287117719</v>
      </c>
      <c r="M39" s="49">
        <f>'Tabell 2.2'!M107</f>
        <v>33943.378297351905</v>
      </c>
      <c r="N39" s="49">
        <f>'Tabell 2.2'!N107</f>
        <v>39077.118680473424</v>
      </c>
      <c r="O39" s="49">
        <f>'Tabell 2.2'!O107</f>
        <v>55738.867125259269</v>
      </c>
      <c r="P39" s="49">
        <f>'Tabell 2.2'!P107</f>
        <v>56717.374168634386</v>
      </c>
      <c r="Q39" s="49">
        <f>'Tabell 2.2'!Q107</f>
        <v>51568.555957924931</v>
      </c>
      <c r="R39" s="49">
        <f>'Tabell 2.2'!R107</f>
        <v>38600.144908148548</v>
      </c>
      <c r="S39" s="49">
        <f t="shared" si="18"/>
        <v>606767.87067275017</v>
      </c>
      <c r="V39" s="29"/>
      <c r="W39" s="29"/>
      <c r="X39" s="29"/>
      <c r="Y39" s="29"/>
      <c r="Z39" s="29"/>
      <c r="AA39" s="29"/>
      <c r="AB39" s="29"/>
      <c r="AC39" s="29"/>
      <c r="AD39" s="29"/>
      <c r="AE39" s="29"/>
      <c r="AF39" s="29"/>
      <c r="AG39" s="29"/>
      <c r="AH39" s="29"/>
      <c r="AI39" s="29"/>
      <c r="AJ39" s="29"/>
      <c r="AK39" s="29"/>
    </row>
    <row r="40" spans="1:37" ht="16.5" customHeight="1" thickBot="1" x14ac:dyDescent="0.4">
      <c r="A40" s="177" t="str">
        <f>A34</f>
        <v xml:space="preserve">Bydelsfordelt budsjett </v>
      </c>
      <c r="B40" s="178"/>
      <c r="C40" s="178"/>
      <c r="D40" s="179">
        <f>SUM(D37:D39)</f>
        <v>935403.63935387367</v>
      </c>
      <c r="E40" s="179">
        <f t="shared" ref="E40:S40" si="19">SUM(E37:E39)</f>
        <v>800346.8552896285</v>
      </c>
      <c r="F40" s="179">
        <f t="shared" si="19"/>
        <v>717342.73055167473</v>
      </c>
      <c r="G40" s="179">
        <f t="shared" si="19"/>
        <v>561914.77041017206</v>
      </c>
      <c r="H40" s="179">
        <f t="shared" si="19"/>
        <v>1099466.3941883857</v>
      </c>
      <c r="I40" s="179">
        <f t="shared" si="19"/>
        <v>815989.1749227324</v>
      </c>
      <c r="J40" s="179">
        <f t="shared" si="19"/>
        <v>1075733.2375918264</v>
      </c>
      <c r="K40" s="179">
        <f t="shared" si="19"/>
        <v>986169.8261479669</v>
      </c>
      <c r="L40" s="179">
        <f t="shared" si="19"/>
        <v>712463.43914068723</v>
      </c>
      <c r="M40" s="179">
        <f t="shared" si="19"/>
        <v>788794.31739238254</v>
      </c>
      <c r="N40" s="179">
        <f t="shared" si="19"/>
        <v>907001.72258591419</v>
      </c>
      <c r="O40" s="179">
        <f t="shared" si="19"/>
        <v>1305185.3551802984</v>
      </c>
      <c r="P40" s="179">
        <f t="shared" si="19"/>
        <v>1319899.397482892</v>
      </c>
      <c r="Q40" s="179">
        <f t="shared" si="19"/>
        <v>1189355.6724882775</v>
      </c>
      <c r="R40" s="179">
        <f t="shared" si="19"/>
        <v>900900.56712472579</v>
      </c>
      <c r="S40" s="179">
        <f t="shared" si="19"/>
        <v>14115967.099851437</v>
      </c>
      <c r="V40" s="29"/>
      <c r="W40" s="29"/>
      <c r="X40" s="29"/>
      <c r="Y40" s="29"/>
      <c r="Z40" s="29"/>
      <c r="AA40" s="29"/>
      <c r="AB40" s="29"/>
      <c r="AC40" s="29"/>
      <c r="AD40" s="29"/>
      <c r="AE40" s="29"/>
      <c r="AF40" s="29"/>
      <c r="AG40" s="29"/>
      <c r="AH40" s="29"/>
      <c r="AI40" s="29"/>
      <c r="AJ40" s="29"/>
      <c r="AK40" s="29"/>
    </row>
    <row r="41" spans="1:37" ht="16.5" customHeight="1" thickBot="1" x14ac:dyDescent="0.4">
      <c r="A41" s="53"/>
      <c r="B41" s="53"/>
      <c r="C41" s="53"/>
      <c r="D41" s="53"/>
      <c r="E41" s="53"/>
      <c r="F41" s="53"/>
      <c r="G41" s="53"/>
      <c r="H41" s="53"/>
      <c r="I41" s="53"/>
      <c r="J41" s="53"/>
      <c r="K41" s="53"/>
      <c r="L41" s="53"/>
      <c r="M41" s="53"/>
      <c r="N41" s="53"/>
      <c r="O41" s="53"/>
      <c r="P41" s="53"/>
      <c r="Q41" s="53"/>
      <c r="R41" s="53"/>
      <c r="S41" s="53"/>
      <c r="V41" s="29"/>
      <c r="W41" s="29"/>
      <c r="X41" s="29"/>
      <c r="Y41" s="29"/>
      <c r="Z41" s="29"/>
      <c r="AA41" s="29"/>
      <c r="AB41" s="29"/>
      <c r="AC41" s="29"/>
      <c r="AD41" s="29"/>
      <c r="AE41" s="29"/>
      <c r="AF41" s="29"/>
      <c r="AG41" s="29"/>
      <c r="AH41" s="29"/>
      <c r="AI41" s="29"/>
      <c r="AJ41" s="29"/>
      <c r="AK41" s="29"/>
    </row>
    <row r="42" spans="1:37" ht="16.5" customHeight="1" x14ac:dyDescent="0.35">
      <c r="A42" s="180" t="str">
        <f>'Tabell 1.1'!A10</f>
        <v>FO4A Sosiale tjenester</v>
      </c>
      <c r="B42" s="180"/>
      <c r="C42" s="180"/>
      <c r="D42" s="181"/>
      <c r="E42" s="181"/>
      <c r="F42" s="181"/>
      <c r="G42" s="181"/>
      <c r="H42" s="181"/>
      <c r="I42" s="181"/>
      <c r="J42" s="181"/>
      <c r="K42" s="181"/>
      <c r="L42" s="181"/>
      <c r="M42" s="181"/>
      <c r="N42" s="181"/>
      <c r="O42" s="181"/>
      <c r="P42" s="181"/>
      <c r="Q42" s="181"/>
      <c r="R42" s="181"/>
      <c r="S42" s="181"/>
      <c r="V42" s="29"/>
      <c r="W42" s="29"/>
      <c r="X42" s="29"/>
      <c r="Y42" s="29"/>
      <c r="Z42" s="29"/>
      <c r="AA42" s="29"/>
      <c r="AB42" s="29"/>
      <c r="AC42" s="29"/>
      <c r="AD42" s="29"/>
      <c r="AE42" s="29"/>
      <c r="AF42" s="29"/>
      <c r="AG42" s="29"/>
      <c r="AH42" s="29"/>
      <c r="AI42" s="29"/>
      <c r="AJ42" s="29"/>
      <c r="AK42" s="29"/>
    </row>
    <row r="43" spans="1:37" ht="16.5" customHeight="1" x14ac:dyDescent="0.35">
      <c r="A43" s="47" t="str">
        <f>A37</f>
        <v>Kriteriefordelt</v>
      </c>
      <c r="B43" s="48"/>
      <c r="C43" s="48"/>
      <c r="D43" s="49">
        <f>'Tabell 1.1'!$B$10*'Tabell 3.1'!D82/100</f>
        <v>147019.97263183148</v>
      </c>
      <c r="E43" s="49">
        <f>'Tabell 1.1'!$B$10*'Tabell 3.1'!E82/100</f>
        <v>122012.23270396216</v>
      </c>
      <c r="F43" s="49">
        <f>'Tabell 1.1'!$B$10*'Tabell 3.1'!F82/100</f>
        <v>76191.914689484271</v>
      </c>
      <c r="G43" s="49">
        <f>'Tabell 1.1'!$B$10*'Tabell 3.1'!G82/100</f>
        <v>60365.598128027072</v>
      </c>
      <c r="H43" s="49">
        <f>'Tabell 1.1'!$B$10*'Tabell 3.1'!H82/100</f>
        <v>76700.190313023137</v>
      </c>
      <c r="I43" s="49">
        <f>'Tabell 1.1'!$B$10*'Tabell 3.1'!I82/100</f>
        <v>28322.876897833721</v>
      </c>
      <c r="J43" s="49">
        <f>'Tabell 1.1'!$B$10*'Tabell 3.1'!J82/100</f>
        <v>34821.393509865025</v>
      </c>
      <c r="K43" s="49">
        <f>'Tabell 1.1'!$B$10*'Tabell 3.1'!K82/100</f>
        <v>46654.607401245383</v>
      </c>
      <c r="L43" s="49">
        <f>'Tabell 1.1'!$B$10*'Tabell 3.1'!L82/100</f>
        <v>80053.324578914879</v>
      </c>
      <c r="M43" s="49">
        <f>'Tabell 1.1'!$B$10*'Tabell 3.1'!M82/100</f>
        <v>70169.4321018341</v>
      </c>
      <c r="N43" s="49">
        <f>'Tabell 1.1'!$B$10*'Tabell 3.1'!N82/100</f>
        <v>106915.10704165253</v>
      </c>
      <c r="O43" s="49">
        <f>'Tabell 1.1'!$B$10*'Tabell 3.1'!O82/100</f>
        <v>127782.26335325716</v>
      </c>
      <c r="P43" s="49">
        <f>'Tabell 1.1'!$B$10*'Tabell 3.1'!P82/100</f>
        <v>60616.409015528436</v>
      </c>
      <c r="Q43" s="49">
        <f>'Tabell 1.1'!$B$10*'Tabell 3.1'!Q82/100</f>
        <v>44825.569420219239</v>
      </c>
      <c r="R43" s="49">
        <f>'Tabell 1.1'!$B$10*'Tabell 3.1'!R82/100</f>
        <v>111585.80623200641</v>
      </c>
      <c r="S43" s="49">
        <f>SUM(D43:R43)</f>
        <v>1194036.698018685</v>
      </c>
      <c r="V43" s="29"/>
      <c r="W43" s="29"/>
      <c r="X43" s="29"/>
      <c r="Y43" s="29"/>
      <c r="Z43" s="29"/>
      <c r="AA43" s="29"/>
      <c r="AB43" s="29"/>
      <c r="AC43" s="29"/>
      <c r="AD43" s="29"/>
      <c r="AE43" s="29"/>
      <c r="AF43" s="29"/>
      <c r="AG43" s="29"/>
      <c r="AH43" s="29"/>
      <c r="AI43" s="29"/>
      <c r="AJ43" s="29"/>
      <c r="AK43" s="29"/>
    </row>
    <row r="44" spans="1:37" ht="16.5" customHeight="1" x14ac:dyDescent="0.35">
      <c r="A44" s="47" t="str">
        <f t="shared" ref="A44:A45" si="20">A38</f>
        <v>Særskilte tildelinger</v>
      </c>
      <c r="B44" s="48"/>
      <c r="C44" s="48"/>
      <c r="D44" s="56">
        <f>'Tabell 2.3'!D78</f>
        <v>94201.244798912594</v>
      </c>
      <c r="E44" s="56">
        <f>'Tabell 2.3'!E78</f>
        <v>99022.538021102489</v>
      </c>
      <c r="F44" s="56">
        <f>'Tabell 2.3'!F78</f>
        <v>71665.156919692512</v>
      </c>
      <c r="G44" s="56">
        <f>'Tabell 2.3'!G78</f>
        <v>54768.004299364831</v>
      </c>
      <c r="H44" s="56">
        <f>'Tabell 2.3'!H78</f>
        <v>61706.340946439937</v>
      </c>
      <c r="I44" s="56">
        <f>'Tabell 2.3'!I78</f>
        <v>50564.280271415388</v>
      </c>
      <c r="J44" s="56">
        <f>'Tabell 2.3'!J78</f>
        <v>53277.074069793372</v>
      </c>
      <c r="K44" s="56">
        <f>'Tabell 2.3'!K78</f>
        <v>64592.312507994713</v>
      </c>
      <c r="L44" s="56">
        <f>'Tabell 2.3'!L78</f>
        <v>57956.864895551713</v>
      </c>
      <c r="M44" s="56">
        <f>'Tabell 2.3'!M78</f>
        <v>39989.479329901165</v>
      </c>
      <c r="N44" s="56">
        <f>'Tabell 2.3'!N78</f>
        <v>56324.96750734438</v>
      </c>
      <c r="O44" s="56">
        <f>'Tabell 2.3'!O78</f>
        <v>63031.025971225667</v>
      </c>
      <c r="P44" s="56">
        <f>'Tabell 2.3'!P78</f>
        <v>83498.336414123565</v>
      </c>
      <c r="Q44" s="56">
        <f>'Tabell 2.3'!Q78</f>
        <v>62896.241606126947</v>
      </c>
      <c r="R44" s="56">
        <f>'Tabell 2.3'!R78</f>
        <v>54251.762441010746</v>
      </c>
      <c r="S44" s="49">
        <f t="shared" ref="S44:S45" si="21">SUM(D44:R44)</f>
        <v>967745.63</v>
      </c>
      <c r="V44" s="29"/>
      <c r="W44" s="29"/>
      <c r="X44" s="29"/>
      <c r="Y44" s="29"/>
      <c r="Z44" s="29"/>
      <c r="AA44" s="29"/>
      <c r="AB44" s="29"/>
      <c r="AC44" s="29"/>
      <c r="AD44" s="29"/>
      <c r="AE44" s="29"/>
      <c r="AF44" s="29"/>
      <c r="AG44" s="29"/>
      <c r="AH44" s="29"/>
      <c r="AI44" s="29"/>
      <c r="AJ44" s="29"/>
      <c r="AK44" s="29"/>
    </row>
    <row r="45" spans="1:37" ht="16.5" customHeight="1" x14ac:dyDescent="0.35">
      <c r="A45" s="47" t="str">
        <f t="shared" si="20"/>
        <v>Kompensasjon for forventet lønns- og prisutvikling</v>
      </c>
      <c r="B45" s="48"/>
      <c r="C45" s="48"/>
      <c r="D45" s="49">
        <f>'Tabell 2.2'!D125</f>
        <v>11230.392939598754</v>
      </c>
      <c r="E45" s="49">
        <f>'Tabell 2.2'!E125</f>
        <v>9320.1304025177269</v>
      </c>
      <c r="F45" s="49">
        <f>'Tabell 2.2'!F125</f>
        <v>5820.0605364419289</v>
      </c>
      <c r="G45" s="49">
        <f>'Tabell 2.2'!G125</f>
        <v>4611.1380302683565</v>
      </c>
      <c r="H45" s="49">
        <f>'Tabell 2.2'!H125</f>
        <v>5858.8861114422407</v>
      </c>
      <c r="I45" s="49">
        <f>'Tabell 2.2'!I125</f>
        <v>2163.4954152731843</v>
      </c>
      <c r="J45" s="49">
        <f>'Tabell 2.2'!J125</f>
        <v>2659.8966441074526</v>
      </c>
      <c r="K45" s="49">
        <f>'Tabell 2.2'!K125</f>
        <v>3563.7986062667583</v>
      </c>
      <c r="L45" s="49">
        <f>'Tabell 2.2'!L125</f>
        <v>6115.021483467498</v>
      </c>
      <c r="M45" s="49">
        <f>'Tabell 2.2'!M125</f>
        <v>5360.0220483340936</v>
      </c>
      <c r="N45" s="49">
        <f>'Tabell 2.2'!N125</f>
        <v>8166.9084938807482</v>
      </c>
      <c r="O45" s="49">
        <f>'Tabell 2.2'!O125</f>
        <v>9760.8848816889549</v>
      </c>
      <c r="P45" s="49">
        <f>'Tabell 2.2'!P125</f>
        <v>4630.2966844957209</v>
      </c>
      <c r="Q45" s="49">
        <f>'Tabell 2.2'!Q125</f>
        <v>3424.0841520965587</v>
      </c>
      <c r="R45" s="49">
        <f>'Tabell 2.2'!R125</f>
        <v>8523.6885032315513</v>
      </c>
      <c r="S45" s="49">
        <f t="shared" si="21"/>
        <v>91208.704933111527</v>
      </c>
      <c r="V45" s="29"/>
      <c r="W45" s="29"/>
      <c r="X45" s="29"/>
      <c r="Y45" s="29"/>
      <c r="Z45" s="29"/>
      <c r="AA45" s="29"/>
      <c r="AB45" s="29"/>
      <c r="AC45" s="29"/>
      <c r="AD45" s="29"/>
      <c r="AE45" s="29"/>
      <c r="AF45" s="29"/>
      <c r="AG45" s="29"/>
      <c r="AH45" s="29"/>
      <c r="AI45" s="29"/>
      <c r="AJ45" s="29"/>
      <c r="AK45" s="29"/>
    </row>
    <row r="46" spans="1:37" ht="16.5" customHeight="1" thickBot="1" x14ac:dyDescent="0.4">
      <c r="A46" s="182" t="str">
        <f>A40</f>
        <v xml:space="preserve">Bydelsfordelt budsjett </v>
      </c>
      <c r="B46" s="183"/>
      <c r="C46" s="183"/>
      <c r="D46" s="184">
        <f>SUM(D43:D45)</f>
        <v>252451.61037034285</v>
      </c>
      <c r="E46" s="184">
        <f t="shared" ref="E46:S46" si="22">SUM(E43:E45)</f>
        <v>230354.90112758239</v>
      </c>
      <c r="F46" s="184">
        <f t="shared" si="22"/>
        <v>153677.1321456187</v>
      </c>
      <c r="G46" s="184">
        <f t="shared" si="22"/>
        <v>119744.74045766026</v>
      </c>
      <c r="H46" s="184">
        <f t="shared" si="22"/>
        <v>144265.41737090531</v>
      </c>
      <c r="I46" s="184">
        <f t="shared" si="22"/>
        <v>81050.652584522293</v>
      </c>
      <c r="J46" s="184">
        <f t="shared" si="22"/>
        <v>90758.364223765864</v>
      </c>
      <c r="K46" s="184">
        <f t="shared" si="22"/>
        <v>114810.71851550686</v>
      </c>
      <c r="L46" s="184">
        <f t="shared" si="22"/>
        <v>144125.21095793409</v>
      </c>
      <c r="M46" s="184">
        <f t="shared" si="22"/>
        <v>115518.93348006936</v>
      </c>
      <c r="N46" s="184">
        <f t="shared" si="22"/>
        <v>171406.98304287766</v>
      </c>
      <c r="O46" s="184">
        <f t="shared" si="22"/>
        <v>200574.1742061718</v>
      </c>
      <c r="P46" s="184">
        <f t="shared" si="22"/>
        <v>148745.04211414771</v>
      </c>
      <c r="Q46" s="184">
        <f t="shared" si="22"/>
        <v>111145.89517844275</v>
      </c>
      <c r="R46" s="184">
        <f t="shared" si="22"/>
        <v>174361.25717624871</v>
      </c>
      <c r="S46" s="184">
        <f t="shared" si="22"/>
        <v>2252991.0329517964</v>
      </c>
      <c r="V46" s="29"/>
      <c r="W46" s="29"/>
      <c r="X46" s="29"/>
      <c r="Y46" s="29"/>
      <c r="Z46" s="29"/>
      <c r="AA46" s="29"/>
      <c r="AB46" s="29"/>
      <c r="AC46" s="29"/>
      <c r="AD46" s="29"/>
      <c r="AE46" s="29"/>
      <c r="AF46" s="29"/>
      <c r="AG46" s="29"/>
      <c r="AH46" s="29"/>
      <c r="AI46" s="29"/>
      <c r="AJ46" s="29"/>
      <c r="AK46" s="29"/>
    </row>
    <row r="47" spans="1:37" ht="16.5" customHeight="1" thickBot="1" x14ac:dyDescent="0.4">
      <c r="A47" s="53"/>
      <c r="B47" s="53"/>
      <c r="C47" s="53"/>
      <c r="D47" s="53"/>
      <c r="E47" s="53"/>
      <c r="F47" s="53"/>
      <c r="G47" s="53"/>
      <c r="H47" s="53"/>
      <c r="I47" s="53"/>
      <c r="J47" s="53"/>
      <c r="K47" s="53"/>
      <c r="L47" s="53"/>
      <c r="M47" s="53"/>
      <c r="N47" s="53"/>
      <c r="O47" s="53"/>
      <c r="P47" s="53"/>
      <c r="Q47" s="53"/>
      <c r="R47" s="53"/>
      <c r="S47" s="53"/>
      <c r="V47" s="29"/>
      <c r="W47" s="29"/>
      <c r="X47" s="29"/>
      <c r="Y47" s="29"/>
      <c r="Z47" s="29"/>
      <c r="AA47" s="29"/>
      <c r="AB47" s="29"/>
      <c r="AC47" s="29"/>
      <c r="AD47" s="29"/>
      <c r="AE47" s="29"/>
      <c r="AF47" s="29"/>
      <c r="AG47" s="29"/>
      <c r="AH47" s="29"/>
      <c r="AI47" s="29"/>
      <c r="AJ47" s="29"/>
      <c r="AK47" s="29"/>
    </row>
    <row r="48" spans="1:37" ht="16.5" customHeight="1" x14ac:dyDescent="0.35">
      <c r="A48" s="180" t="str">
        <f>'Tabell 1.1'!A11</f>
        <v>FO4B Kvalifiseringsprogram (KVP)</v>
      </c>
      <c r="B48" s="180"/>
      <c r="C48" s="180"/>
      <c r="D48" s="181"/>
      <c r="E48" s="181"/>
      <c r="F48" s="181"/>
      <c r="G48" s="181"/>
      <c r="H48" s="181"/>
      <c r="I48" s="181"/>
      <c r="J48" s="181"/>
      <c r="K48" s="181"/>
      <c r="L48" s="181"/>
      <c r="M48" s="181"/>
      <c r="N48" s="181"/>
      <c r="O48" s="181"/>
      <c r="P48" s="181"/>
      <c r="Q48" s="181"/>
      <c r="R48" s="181"/>
      <c r="S48" s="181"/>
      <c r="V48" s="29"/>
      <c r="W48" s="29"/>
      <c r="X48" s="29"/>
      <c r="Y48" s="29"/>
      <c r="Z48" s="29"/>
      <c r="AA48" s="29"/>
      <c r="AB48" s="29"/>
      <c r="AC48" s="29"/>
      <c r="AD48" s="29"/>
      <c r="AE48" s="29"/>
      <c r="AF48" s="29"/>
      <c r="AG48" s="29"/>
      <c r="AH48" s="29"/>
      <c r="AI48" s="29"/>
      <c r="AJ48" s="29"/>
      <c r="AK48" s="29"/>
    </row>
    <row r="49" spans="1:37" ht="16.5" customHeight="1" x14ac:dyDescent="0.35">
      <c r="A49" s="47" t="str">
        <f>A43</f>
        <v>Kriteriefordelt</v>
      </c>
      <c r="B49" s="48"/>
      <c r="C49" s="48"/>
      <c r="D49" s="49">
        <f>'Tabell 1.1'!$B$11*'Tabell 3.1'!D94/100</f>
        <v>68414.788484636796</v>
      </c>
      <c r="E49" s="49">
        <f>'Tabell 1.1'!$B$11*'Tabell 3.1'!E94/100</f>
        <v>58397.852021809987</v>
      </c>
      <c r="F49" s="49">
        <f>'Tabell 1.1'!$B$11*'Tabell 3.1'!F94/100</f>
        <v>38272.282961753204</v>
      </c>
      <c r="G49" s="49">
        <f>'Tabell 1.1'!$B$11*'Tabell 3.1'!G94/100</f>
        <v>30819.700799622173</v>
      </c>
      <c r="H49" s="49">
        <f>'Tabell 1.1'!$B$11*'Tabell 3.1'!H94/100</f>
        <v>33908.546928557458</v>
      </c>
      <c r="I49" s="49">
        <f>'Tabell 1.1'!$B$11*'Tabell 3.1'!I94/100</f>
        <v>9823.0502018398274</v>
      </c>
      <c r="J49" s="49">
        <f>'Tabell 1.1'!$B$11*'Tabell 3.1'!J94/100</f>
        <v>12453.216720675924</v>
      </c>
      <c r="K49" s="49">
        <f>'Tabell 1.1'!$B$11*'Tabell 3.1'!K94/100</f>
        <v>17182.085142610686</v>
      </c>
      <c r="L49" s="49">
        <f>'Tabell 1.1'!$B$11*'Tabell 3.1'!L94/100</f>
        <v>33300.93241950286</v>
      </c>
      <c r="M49" s="49">
        <f>'Tabell 1.1'!$B$11*'Tabell 3.1'!M94/100</f>
        <v>26834.753437683157</v>
      </c>
      <c r="N49" s="49">
        <f>'Tabell 1.1'!$B$11*'Tabell 3.1'!N94/100</f>
        <v>41804.535585378915</v>
      </c>
      <c r="O49" s="49">
        <f>'Tabell 1.1'!$B$11*'Tabell 3.1'!O94/100</f>
        <v>49763.795985347795</v>
      </c>
      <c r="P49" s="49">
        <f>'Tabell 1.1'!$B$11*'Tabell 3.1'!P94/100</f>
        <v>21589.449184474885</v>
      </c>
      <c r="Q49" s="49">
        <f>'Tabell 1.1'!$B$11*'Tabell 3.1'!Q94/100</f>
        <v>15633.082724675281</v>
      </c>
      <c r="R49" s="49">
        <f>'Tabell 1.1'!$B$11*'Tabell 3.1'!R94/100</f>
        <v>45293.288064458073</v>
      </c>
      <c r="S49" s="49">
        <f>SUM(D49:R49)</f>
        <v>503491.36066302704</v>
      </c>
      <c r="V49" s="29"/>
      <c r="W49" s="29"/>
      <c r="X49" s="29"/>
      <c r="Y49" s="29"/>
      <c r="Z49" s="29"/>
      <c r="AA49" s="29"/>
      <c r="AB49" s="29"/>
      <c r="AC49" s="29"/>
      <c r="AD49" s="29"/>
      <c r="AE49" s="29"/>
      <c r="AF49" s="29"/>
      <c r="AG49" s="29"/>
      <c r="AH49" s="29"/>
      <c r="AI49" s="29"/>
      <c r="AJ49" s="29"/>
      <c r="AK49" s="29"/>
    </row>
    <row r="50" spans="1:37" ht="16.5" customHeight="1" x14ac:dyDescent="0.35">
      <c r="A50" s="47" t="str">
        <f t="shared" ref="A50:A51" si="23">A44</f>
        <v>Særskilte tildelinger</v>
      </c>
      <c r="B50" s="48"/>
      <c r="C50" s="48"/>
      <c r="D50" s="49">
        <f>'Tabell 2.3'!D82</f>
        <v>0</v>
      </c>
      <c r="E50" s="49">
        <f>'Tabell 2.3'!E82</f>
        <v>0</v>
      </c>
      <c r="F50" s="49">
        <f>'Tabell 2.3'!F82</f>
        <v>0</v>
      </c>
      <c r="G50" s="49">
        <f>'Tabell 2.3'!G82</f>
        <v>0</v>
      </c>
      <c r="H50" s="49">
        <f>'Tabell 2.3'!H82</f>
        <v>0</v>
      </c>
      <c r="I50" s="49">
        <f>'Tabell 2.3'!I82</f>
        <v>0</v>
      </c>
      <c r="J50" s="49">
        <f>'Tabell 2.3'!J82</f>
        <v>0</v>
      </c>
      <c r="K50" s="49">
        <f>'Tabell 2.3'!K82</f>
        <v>0</v>
      </c>
      <c r="L50" s="49">
        <f>'Tabell 2.3'!L82</f>
        <v>0</v>
      </c>
      <c r="M50" s="49">
        <f>'Tabell 2.3'!M82</f>
        <v>0</v>
      </c>
      <c r="N50" s="49">
        <f>'Tabell 2.3'!N82</f>
        <v>0</v>
      </c>
      <c r="O50" s="49">
        <f>'Tabell 2.3'!O82</f>
        <v>0</v>
      </c>
      <c r="P50" s="49">
        <f>'Tabell 2.3'!P82</f>
        <v>0</v>
      </c>
      <c r="Q50" s="49">
        <f>'Tabell 2.3'!Q82</f>
        <v>0</v>
      </c>
      <c r="R50" s="49">
        <f>'Tabell 2.3'!R82</f>
        <v>0</v>
      </c>
      <c r="S50" s="49">
        <f t="shared" ref="S50:S51" si="24">SUM(D50:R50)</f>
        <v>0</v>
      </c>
      <c r="V50" s="29"/>
      <c r="W50" s="29"/>
      <c r="X50" s="29"/>
      <c r="Y50" s="29"/>
      <c r="Z50" s="29"/>
      <c r="AA50" s="29"/>
      <c r="AB50" s="29"/>
      <c r="AC50" s="29"/>
      <c r="AD50" s="29"/>
      <c r="AE50" s="29"/>
      <c r="AF50" s="29"/>
      <c r="AG50" s="29"/>
      <c r="AH50" s="29"/>
      <c r="AI50" s="29"/>
      <c r="AJ50" s="29"/>
      <c r="AK50" s="29"/>
    </row>
    <row r="51" spans="1:37" ht="16.5" customHeight="1" x14ac:dyDescent="0.35">
      <c r="A51" s="47" t="str">
        <f t="shared" si="23"/>
        <v>Kompensasjon for forventet lønns- og prisutvikling</v>
      </c>
      <c r="B51" s="48"/>
      <c r="C51" s="48"/>
      <c r="D51" s="49">
        <f>'Tabell 2.2'!D143</f>
        <v>3154.8983309334808</v>
      </c>
      <c r="E51" s="49">
        <f>'Tabell 2.2'!E143</f>
        <v>2692.9745739852929</v>
      </c>
      <c r="F51" s="49">
        <f>'Tabell 2.2'!F143</f>
        <v>1764.8985593833058</v>
      </c>
      <c r="G51" s="49">
        <f>'Tabell 2.2'!G143</f>
        <v>1421.2281403812551</v>
      </c>
      <c r="H51" s="49">
        <f>'Tabell 2.2'!H143</f>
        <v>1563.6680384286865</v>
      </c>
      <c r="I51" s="49">
        <f>'Tabell 2.2'!I143</f>
        <v>452.98283270172692</v>
      </c>
      <c r="J51" s="49">
        <f>'Tabell 2.2'!J143</f>
        <v>574.27105333572774</v>
      </c>
      <c r="K51" s="49">
        <f>'Tabell 2.2'!K143</f>
        <v>792.33938946624505</v>
      </c>
      <c r="L51" s="49">
        <f>'Tabell 2.2'!L143</f>
        <v>1535.6483362133129</v>
      </c>
      <c r="M51" s="49">
        <f>'Tabell 2.2'!M143</f>
        <v>1237.465184162186</v>
      </c>
      <c r="N51" s="49">
        <f>'Tabell 2.2'!N143</f>
        <v>1927.7858262088789</v>
      </c>
      <c r="O51" s="49">
        <f>'Tabell 2.2'!O143</f>
        <v>2294.8213445159422</v>
      </c>
      <c r="P51" s="49">
        <f>'Tabell 2.2'!P143</f>
        <v>995.58178438523328</v>
      </c>
      <c r="Q51" s="49">
        <f>'Tabell 2.2'!Q143</f>
        <v>720.90826688002608</v>
      </c>
      <c r="R51" s="49">
        <f>'Tabell 2.2'!R143</f>
        <v>2088.6671154312894</v>
      </c>
      <c r="S51" s="49">
        <f t="shared" si="24"/>
        <v>23218.13877641259</v>
      </c>
      <c r="V51" s="29"/>
      <c r="W51" s="29"/>
      <c r="X51" s="29"/>
      <c r="Y51" s="29"/>
      <c r="Z51" s="29"/>
      <c r="AA51" s="29"/>
      <c r="AB51" s="29"/>
      <c r="AC51" s="29"/>
      <c r="AD51" s="29"/>
      <c r="AE51" s="29"/>
      <c r="AF51" s="29"/>
      <c r="AG51" s="29"/>
      <c r="AH51" s="29"/>
      <c r="AI51" s="29"/>
      <c r="AJ51" s="29"/>
      <c r="AK51" s="29"/>
    </row>
    <row r="52" spans="1:37" ht="16.5" customHeight="1" thickBot="1" x14ac:dyDescent="0.4">
      <c r="A52" s="182" t="str">
        <f>A46</f>
        <v xml:space="preserve">Bydelsfordelt budsjett </v>
      </c>
      <c r="B52" s="183"/>
      <c r="C52" s="183"/>
      <c r="D52" s="184">
        <f>SUM(D49:D51)</f>
        <v>71569.686815570283</v>
      </c>
      <c r="E52" s="184">
        <f t="shared" ref="E52" si="25">SUM(E49:E51)</f>
        <v>61090.826595795283</v>
      </c>
      <c r="F52" s="184">
        <f t="shared" ref="F52" si="26">SUM(F49:F51)</f>
        <v>40037.18152113651</v>
      </c>
      <c r="G52" s="184">
        <f t="shared" ref="G52" si="27">SUM(G49:G51)</f>
        <v>32240.928940003429</v>
      </c>
      <c r="H52" s="184">
        <f t="shared" ref="H52" si="28">SUM(H49:H51)</f>
        <v>35472.214966986146</v>
      </c>
      <c r="I52" s="184">
        <f t="shared" ref="I52" si="29">SUM(I49:I51)</f>
        <v>10276.033034541555</v>
      </c>
      <c r="J52" s="184">
        <f t="shared" ref="J52" si="30">SUM(J49:J51)</f>
        <v>13027.487774011652</v>
      </c>
      <c r="K52" s="184">
        <f t="shared" ref="K52" si="31">SUM(K49:K51)</f>
        <v>17974.42453207693</v>
      </c>
      <c r="L52" s="184">
        <f t="shared" ref="L52" si="32">SUM(L49:L51)</f>
        <v>34836.580755716175</v>
      </c>
      <c r="M52" s="184">
        <f t="shared" ref="M52" si="33">SUM(M49:M51)</f>
        <v>28072.218621845343</v>
      </c>
      <c r="N52" s="184">
        <f t="shared" ref="N52" si="34">SUM(N49:N51)</f>
        <v>43732.321411587793</v>
      </c>
      <c r="O52" s="184">
        <f t="shared" ref="O52" si="35">SUM(O49:O51)</f>
        <v>52058.617329863737</v>
      </c>
      <c r="P52" s="184">
        <f t="shared" ref="P52" si="36">SUM(P49:P51)</f>
        <v>22585.030968860119</v>
      </c>
      <c r="Q52" s="184">
        <f t="shared" ref="Q52" si="37">SUM(Q49:Q51)</f>
        <v>16353.990991555307</v>
      </c>
      <c r="R52" s="184">
        <f t="shared" ref="R52" si="38">SUM(R49:R51)</f>
        <v>47381.955179889359</v>
      </c>
      <c r="S52" s="184">
        <f t="shared" ref="S52" si="39">SUM(S49:S51)</f>
        <v>526709.49943943962</v>
      </c>
      <c r="V52" s="29"/>
      <c r="W52" s="29"/>
      <c r="X52" s="29"/>
      <c r="Y52" s="29"/>
      <c r="Z52" s="29"/>
      <c r="AA52" s="29"/>
      <c r="AB52" s="29"/>
      <c r="AC52" s="29"/>
      <c r="AD52" s="29"/>
      <c r="AE52" s="29"/>
      <c r="AF52" s="29"/>
      <c r="AG52" s="29"/>
      <c r="AH52" s="29"/>
      <c r="AI52" s="29"/>
      <c r="AJ52" s="29"/>
      <c r="AK52" s="29"/>
    </row>
    <row r="53" spans="1:37" ht="16.5" customHeight="1" thickBot="1" x14ac:dyDescent="0.4">
      <c r="A53" s="53"/>
      <c r="B53" s="53"/>
      <c r="C53" s="53"/>
      <c r="D53" s="54"/>
      <c r="E53" s="54"/>
      <c r="F53" s="54"/>
      <c r="G53" s="54"/>
      <c r="H53" s="54"/>
      <c r="I53" s="54"/>
      <c r="J53" s="54"/>
      <c r="K53" s="54"/>
      <c r="L53" s="54"/>
      <c r="M53" s="54"/>
      <c r="N53" s="54"/>
      <c r="O53" s="54"/>
      <c r="P53" s="54"/>
      <c r="Q53" s="54"/>
      <c r="R53" s="54"/>
      <c r="S53" s="54"/>
      <c r="V53" s="29"/>
      <c r="W53" s="29"/>
      <c r="X53" s="29"/>
      <c r="Y53" s="29"/>
      <c r="Z53" s="29"/>
      <c r="AA53" s="29"/>
      <c r="AB53" s="29"/>
      <c r="AC53" s="29"/>
      <c r="AD53" s="29"/>
      <c r="AE53" s="29"/>
      <c r="AF53" s="29"/>
      <c r="AG53" s="29"/>
      <c r="AH53" s="29"/>
      <c r="AI53" s="29"/>
      <c r="AJ53" s="29"/>
      <c r="AK53" s="29"/>
    </row>
    <row r="54" spans="1:37" ht="16.5" customHeight="1" x14ac:dyDescent="0.35">
      <c r="A54" s="180" t="str">
        <f>'Tabell 1.1'!A12</f>
        <v>FO4C Økonomisk sosialhjelp</v>
      </c>
      <c r="B54" s="180"/>
      <c r="C54" s="180"/>
      <c r="D54" s="181"/>
      <c r="E54" s="181"/>
      <c r="F54" s="181"/>
      <c r="G54" s="181"/>
      <c r="H54" s="181"/>
      <c r="I54" s="181"/>
      <c r="J54" s="181"/>
      <c r="K54" s="181"/>
      <c r="L54" s="181"/>
      <c r="M54" s="181"/>
      <c r="N54" s="181"/>
      <c r="O54" s="181"/>
      <c r="P54" s="181"/>
      <c r="Q54" s="181"/>
      <c r="R54" s="181"/>
      <c r="S54" s="181"/>
      <c r="V54" s="29"/>
      <c r="W54" s="29"/>
      <c r="X54" s="29"/>
      <c r="Y54" s="29"/>
      <c r="Z54" s="29"/>
      <c r="AA54" s="29"/>
      <c r="AB54" s="29"/>
      <c r="AC54" s="29"/>
      <c r="AD54" s="29"/>
      <c r="AE54" s="29"/>
      <c r="AF54" s="29"/>
      <c r="AG54" s="29"/>
      <c r="AH54" s="29"/>
      <c r="AI54" s="29"/>
      <c r="AJ54" s="29"/>
      <c r="AK54" s="29"/>
    </row>
    <row r="55" spans="1:37" ht="16.5" customHeight="1" x14ac:dyDescent="0.35">
      <c r="A55" s="47" t="str">
        <f>A49</f>
        <v>Kriteriefordelt</v>
      </c>
      <c r="B55" s="48"/>
      <c r="C55" s="48"/>
      <c r="D55" s="49">
        <f>'Tabell 1.1'!$B$12*'Tabell 3.1'!D98/100</f>
        <v>250959.9807677785</v>
      </c>
      <c r="E55" s="49">
        <f>'Tabell 1.1'!$B$12*'Tabell 3.1'!E98/100</f>
        <v>220431.26316443234</v>
      </c>
      <c r="F55" s="49">
        <f>'Tabell 1.1'!$B$12*'Tabell 3.1'!F98/100</f>
        <v>142015.5339605083</v>
      </c>
      <c r="G55" s="49">
        <f>'Tabell 1.1'!$B$12*'Tabell 3.1'!G98/100</f>
        <v>116778.75531342432</v>
      </c>
      <c r="H55" s="49">
        <f>'Tabell 1.1'!$B$12*'Tabell 3.1'!H98/100</f>
        <v>120556.79190673365</v>
      </c>
      <c r="I55" s="49">
        <f>'Tabell 1.1'!$B$12*'Tabell 3.1'!I98/100</f>
        <v>39169.57771044039</v>
      </c>
      <c r="J55" s="49">
        <f>'Tabell 1.1'!$B$12*'Tabell 3.1'!J98/100</f>
        <v>49152.413484280638</v>
      </c>
      <c r="K55" s="49">
        <f>'Tabell 1.1'!$B$12*'Tabell 3.1'!K98/100</f>
        <v>68103.267815742031</v>
      </c>
      <c r="L55" s="49">
        <f>'Tabell 1.1'!$B$12*'Tabell 3.1'!L98/100</f>
        <v>124875.64241006214</v>
      </c>
      <c r="M55" s="49">
        <f>'Tabell 1.1'!$B$12*'Tabell 3.1'!M98/100</f>
        <v>101329.68090977965</v>
      </c>
      <c r="N55" s="49">
        <f>'Tabell 1.1'!$B$12*'Tabell 3.1'!N98/100</f>
        <v>149842.20863515348</v>
      </c>
      <c r="O55" s="49">
        <f>'Tabell 1.1'!$B$12*'Tabell 3.1'!O98/100</f>
        <v>182998.94874537367</v>
      </c>
      <c r="P55" s="49">
        <f>'Tabell 1.1'!$B$12*'Tabell 3.1'!P98/100</f>
        <v>85167.984949101316</v>
      </c>
      <c r="Q55" s="49">
        <f>'Tabell 1.1'!$B$12*'Tabell 3.1'!Q98/100</f>
        <v>58981.250454104775</v>
      </c>
      <c r="R55" s="49">
        <f>'Tabell 1.1'!$B$12*'Tabell 3.1'!R98/100</f>
        <v>173748.69966341485</v>
      </c>
      <c r="S55" s="49">
        <f>SUM(D55:R55)</f>
        <v>1884111.9998903298</v>
      </c>
      <c r="V55" s="29"/>
      <c r="W55" s="29"/>
      <c r="X55" s="29"/>
      <c r="Y55" s="29"/>
      <c r="Z55" s="29"/>
      <c r="AA55" s="29"/>
      <c r="AB55" s="29"/>
      <c r="AC55" s="29"/>
      <c r="AD55" s="29"/>
      <c r="AE55" s="29"/>
      <c r="AF55" s="29"/>
      <c r="AG55" s="29"/>
      <c r="AH55" s="29"/>
      <c r="AI55" s="29"/>
      <c r="AJ55" s="29"/>
      <c r="AK55" s="29"/>
    </row>
    <row r="56" spans="1:37" ht="16.5" customHeight="1" x14ac:dyDescent="0.35">
      <c r="A56" s="47" t="str">
        <f t="shared" ref="A56:A57" si="40">A50</f>
        <v>Særskilte tildelinger</v>
      </c>
      <c r="B56" s="48"/>
      <c r="C56" s="48"/>
      <c r="D56" s="49">
        <f>'Tabell 2.3'!D86</f>
        <v>0</v>
      </c>
      <c r="E56" s="49">
        <f>'Tabell 2.3'!E86</f>
        <v>3000</v>
      </c>
      <c r="F56" s="49">
        <f>'Tabell 2.3'!F86</f>
        <v>0</v>
      </c>
      <c r="G56" s="49">
        <f>'Tabell 2.3'!G86</f>
        <v>0</v>
      </c>
      <c r="H56" s="49">
        <f>'Tabell 2.3'!H86</f>
        <v>0</v>
      </c>
      <c r="I56" s="49">
        <f>'Tabell 2.3'!I86</f>
        <v>0</v>
      </c>
      <c r="J56" s="49">
        <f>'Tabell 2.3'!J86</f>
        <v>0</v>
      </c>
      <c r="K56" s="49">
        <f>'Tabell 2.3'!K86</f>
        <v>0</v>
      </c>
      <c r="L56" s="49">
        <f>'Tabell 2.3'!L86</f>
        <v>0</v>
      </c>
      <c r="M56" s="49">
        <f>'Tabell 2.3'!M86</f>
        <v>0</v>
      </c>
      <c r="N56" s="49">
        <f>'Tabell 2.3'!N86</f>
        <v>0</v>
      </c>
      <c r="O56" s="49">
        <f>'Tabell 2.3'!O86</f>
        <v>0</v>
      </c>
      <c r="P56" s="49">
        <f>'Tabell 2.3'!P86</f>
        <v>0</v>
      </c>
      <c r="Q56" s="49">
        <f>'Tabell 2.3'!Q86</f>
        <v>0</v>
      </c>
      <c r="R56" s="49">
        <f>'Tabell 2.3'!R86</f>
        <v>0</v>
      </c>
      <c r="S56" s="49">
        <f>SUM(D56:R56)</f>
        <v>3000</v>
      </c>
      <c r="V56" s="29"/>
      <c r="W56" s="29"/>
      <c r="X56" s="29"/>
      <c r="Y56" s="29"/>
      <c r="Z56" s="29"/>
      <c r="AA56" s="29"/>
      <c r="AB56" s="29"/>
      <c r="AC56" s="29"/>
      <c r="AD56" s="29"/>
      <c r="AE56" s="29"/>
      <c r="AF56" s="29"/>
      <c r="AG56" s="29"/>
      <c r="AH56" s="29"/>
      <c r="AI56" s="29"/>
      <c r="AJ56" s="29"/>
      <c r="AK56" s="29"/>
    </row>
    <row r="57" spans="1:37" ht="16.5" customHeight="1" x14ac:dyDescent="0.35">
      <c r="A57" s="47" t="str">
        <f t="shared" si="40"/>
        <v>Kompensasjon for forventet lønns- og prisutvikling</v>
      </c>
      <c r="B57" s="48"/>
      <c r="C57" s="48"/>
      <c r="D57" s="49">
        <f>'Tabell 2.2'!D161</f>
        <v>9182.9376359257185</v>
      </c>
      <c r="E57" s="49">
        <f>'Tabell 2.2'!E161</f>
        <v>8065.8539120640789</v>
      </c>
      <c r="F57" s="49">
        <f>'Tabell 2.2'!F161</f>
        <v>5196.5249108732742</v>
      </c>
      <c r="G57" s="49">
        <f>'Tabell 2.2'!G161</f>
        <v>4273.079811224985</v>
      </c>
      <c r="H57" s="49">
        <f>'Tabell 2.2'!H161</f>
        <v>4411.3228662191104</v>
      </c>
      <c r="I57" s="49">
        <f>'Tabell 2.2'!I161</f>
        <v>1433.263535644573</v>
      </c>
      <c r="J57" s="49">
        <f>'Tabell 2.2'!J161</f>
        <v>1798.5479051301209</v>
      </c>
      <c r="K57" s="49">
        <f>'Tabell 2.2'!K161</f>
        <v>2491.9832207566128</v>
      </c>
      <c r="L57" s="49">
        <f>'Tabell 2.2'!L161</f>
        <v>4569.3549744047195</v>
      </c>
      <c r="M57" s="49">
        <f>'Tabell 2.2'!M161</f>
        <v>3707.778975819198</v>
      </c>
      <c r="N57" s="49">
        <f>'Tabell 2.2'!N161</f>
        <v>5482.9126656621593</v>
      </c>
      <c r="O57" s="49">
        <f>'Tabell 2.2'!O161</f>
        <v>6696.1589996443527</v>
      </c>
      <c r="P57" s="49">
        <f>'Tabell 2.2'!P161</f>
        <v>3116.4024318632437</v>
      </c>
      <c r="Q57" s="49">
        <f>'Tabell 2.2'!Q161</f>
        <v>2158.1972669584297</v>
      </c>
      <c r="R57" s="49">
        <f>'Tabell 2.2'!R161</f>
        <v>6357.6808878094253</v>
      </c>
      <c r="S57" s="49">
        <f>SUM(D57:R57)</f>
        <v>68942</v>
      </c>
      <c r="V57" s="29"/>
      <c r="W57" s="29"/>
      <c r="X57" s="29"/>
      <c r="Y57" s="29"/>
      <c r="Z57" s="29"/>
      <c r="AA57" s="29"/>
      <c r="AB57" s="29"/>
      <c r="AC57" s="29"/>
      <c r="AD57" s="29"/>
      <c r="AE57" s="29"/>
      <c r="AF57" s="29"/>
      <c r="AG57" s="29"/>
      <c r="AH57" s="29"/>
      <c r="AI57" s="29"/>
      <c r="AJ57" s="29"/>
      <c r="AK57" s="29"/>
    </row>
    <row r="58" spans="1:37" ht="16.5" customHeight="1" thickBot="1" x14ac:dyDescent="0.4">
      <c r="A58" s="182" t="str">
        <f>A52</f>
        <v xml:space="preserve">Bydelsfordelt budsjett </v>
      </c>
      <c r="B58" s="183"/>
      <c r="C58" s="183"/>
      <c r="D58" s="184">
        <f>SUM(D55:D57)</f>
        <v>260142.91840370421</v>
      </c>
      <c r="E58" s="184">
        <f t="shared" ref="E58:R58" si="41">SUM(E55:E57)</f>
        <v>231497.11707649642</v>
      </c>
      <c r="F58" s="184">
        <f t="shared" si="41"/>
        <v>147212.05887138157</v>
      </c>
      <c r="G58" s="184">
        <f t="shared" si="41"/>
        <v>121051.83512464931</v>
      </c>
      <c r="H58" s="184">
        <f t="shared" si="41"/>
        <v>124968.11477295276</v>
      </c>
      <c r="I58" s="184">
        <f t="shared" si="41"/>
        <v>40602.841246084965</v>
      </c>
      <c r="J58" s="184">
        <f t="shared" si="41"/>
        <v>50950.961389410761</v>
      </c>
      <c r="K58" s="184">
        <f t="shared" si="41"/>
        <v>70595.251036498637</v>
      </c>
      <c r="L58" s="184">
        <f t="shared" si="41"/>
        <v>129444.99738446686</v>
      </c>
      <c r="M58" s="184">
        <f t="shared" si="41"/>
        <v>105037.45988559884</v>
      </c>
      <c r="N58" s="184">
        <f t="shared" si="41"/>
        <v>155325.12130081563</v>
      </c>
      <c r="O58" s="184">
        <f t="shared" si="41"/>
        <v>189695.10774501803</v>
      </c>
      <c r="P58" s="184">
        <f t="shared" si="41"/>
        <v>88284.387380964559</v>
      </c>
      <c r="Q58" s="184">
        <f t="shared" si="41"/>
        <v>61139.447721063203</v>
      </c>
      <c r="R58" s="184">
        <f t="shared" si="41"/>
        <v>180106.38055122428</v>
      </c>
      <c r="S58" s="184">
        <f>SUM(S55:S57)</f>
        <v>1956053.9998903298</v>
      </c>
      <c r="V58" s="29"/>
      <c r="W58" s="29"/>
      <c r="X58" s="29"/>
      <c r="Y58" s="29"/>
      <c r="Z58" s="29"/>
      <c r="AA58" s="29"/>
      <c r="AB58" s="29"/>
      <c r="AC58" s="29"/>
      <c r="AD58" s="29"/>
      <c r="AE58" s="29"/>
      <c r="AF58" s="29"/>
      <c r="AG58" s="29"/>
      <c r="AH58" s="29"/>
      <c r="AI58" s="29"/>
      <c r="AJ58" s="29"/>
      <c r="AK58" s="29"/>
    </row>
    <row r="59" spans="1:37" ht="16.5" customHeight="1" x14ac:dyDescent="0.35">
      <c r="A59" s="57"/>
      <c r="B59" s="37"/>
      <c r="C59" s="37"/>
      <c r="D59" s="58"/>
      <c r="E59" s="58"/>
      <c r="F59" s="58"/>
      <c r="G59" s="58"/>
      <c r="H59" s="58"/>
      <c r="I59" s="58"/>
      <c r="J59" s="58"/>
      <c r="K59" s="58"/>
      <c r="L59" s="58"/>
      <c r="M59" s="58"/>
      <c r="N59" s="58"/>
      <c r="O59" s="58"/>
      <c r="P59" s="58"/>
      <c r="Q59" s="58"/>
      <c r="R59" s="58"/>
      <c r="S59" s="58"/>
    </row>
    <row r="60" spans="1:37" ht="16.5" customHeight="1" thickBot="1" x14ac:dyDescent="0.4">
      <c r="A60" s="185" t="s">
        <v>119</v>
      </c>
      <c r="B60" s="183"/>
      <c r="C60" s="183"/>
      <c r="D60" s="184">
        <f>ROUND(D58,0)</f>
        <v>260143</v>
      </c>
      <c r="E60" s="184">
        <f>ROUND(E58,0)</f>
        <v>231497</v>
      </c>
      <c r="F60" s="184">
        <f t="shared" ref="F60:Q60" si="42">ROUND(F58,0)</f>
        <v>147212</v>
      </c>
      <c r="G60" s="184">
        <f>ROUND(G58,0)</f>
        <v>121052</v>
      </c>
      <c r="H60" s="184">
        <f t="shared" si="42"/>
        <v>124968</v>
      </c>
      <c r="I60" s="184">
        <f>ROUND(I58,0)</f>
        <v>40603</v>
      </c>
      <c r="J60" s="184">
        <f>ROUND(J58,0)</f>
        <v>50951</v>
      </c>
      <c r="K60" s="184">
        <f t="shared" si="42"/>
        <v>70595</v>
      </c>
      <c r="L60" s="184">
        <f>ROUND(L58,0)</f>
        <v>129445</v>
      </c>
      <c r="M60" s="184">
        <f>ROUND(M58,0)</f>
        <v>105037</v>
      </c>
      <c r="N60" s="184">
        <f>ROUND(N58,0)+1</f>
        <v>155326</v>
      </c>
      <c r="O60" s="184">
        <f t="shared" si="42"/>
        <v>189695</v>
      </c>
      <c r="P60" s="184">
        <f>ROUND(P58,0)</f>
        <v>88284</v>
      </c>
      <c r="Q60" s="184">
        <f t="shared" si="42"/>
        <v>61139</v>
      </c>
      <c r="R60" s="184">
        <f>ROUND(R58,0)+1</f>
        <v>180107</v>
      </c>
      <c r="S60" s="184">
        <f>SUM(D60:R60)</f>
        <v>1956054</v>
      </c>
    </row>
    <row r="61" spans="1:37" ht="16.5" customHeight="1" thickBot="1" x14ac:dyDescent="0.4">
      <c r="A61" s="17"/>
      <c r="B61" s="17"/>
      <c r="C61" s="17"/>
      <c r="D61" s="258"/>
      <c r="E61" s="258"/>
      <c r="F61" s="258"/>
      <c r="G61" s="258"/>
      <c r="H61" s="258"/>
      <c r="I61" s="258"/>
      <c r="J61" s="258"/>
      <c r="K61" s="258"/>
      <c r="L61" s="258"/>
      <c r="M61" s="258"/>
      <c r="N61" s="258"/>
      <c r="O61" s="258"/>
      <c r="P61" s="258"/>
      <c r="Q61" s="258"/>
      <c r="R61" s="258"/>
      <c r="S61" s="17"/>
    </row>
    <row r="62" spans="1:37" ht="16.5" customHeight="1" x14ac:dyDescent="0.35">
      <c r="A62" s="186" t="str">
        <f>'Tabell 1.1'!A13</f>
        <v>Inndekking av merforbruk</v>
      </c>
      <c r="B62" s="186"/>
      <c r="C62" s="186"/>
      <c r="D62" s="187"/>
      <c r="E62" s="187"/>
      <c r="F62" s="187"/>
      <c r="G62" s="187"/>
      <c r="H62" s="187"/>
      <c r="I62" s="187"/>
      <c r="J62" s="187"/>
      <c r="K62" s="187"/>
      <c r="L62" s="187"/>
      <c r="M62" s="187"/>
      <c r="N62" s="187"/>
      <c r="O62" s="187"/>
      <c r="P62" s="187"/>
      <c r="Q62" s="187"/>
      <c r="R62" s="187"/>
      <c r="S62" s="187"/>
    </row>
    <row r="63" spans="1:37" ht="16.5" customHeight="1" x14ac:dyDescent="0.35">
      <c r="A63" s="47" t="str">
        <f t="shared" ref="A63" si="43">A56</f>
        <v>Særskilte tildelinger</v>
      </c>
      <c r="B63" s="48"/>
      <c r="C63" s="48"/>
      <c r="D63" s="49">
        <f>'Tabell 2.3'!D90</f>
        <v>0</v>
      </c>
      <c r="E63" s="49">
        <f>'Tabell 2.3'!E90</f>
        <v>0</v>
      </c>
      <c r="F63" s="49">
        <f>'Tabell 2.3'!F90</f>
        <v>0</v>
      </c>
      <c r="G63" s="49">
        <f>'Tabell 2.3'!G90</f>
        <v>-17684</v>
      </c>
      <c r="H63" s="49">
        <f>'Tabell 2.3'!H90</f>
        <v>0</v>
      </c>
      <c r="I63" s="49">
        <f>'Tabell 2.3'!I90</f>
        <v>0</v>
      </c>
      <c r="J63" s="49">
        <f>'Tabell 2.3'!J90</f>
        <v>-19083</v>
      </c>
      <c r="K63" s="49">
        <f>'Tabell 2.3'!K90</f>
        <v>0</v>
      </c>
      <c r="L63" s="49">
        <f>'Tabell 2.3'!L90</f>
        <v>0</v>
      </c>
      <c r="M63" s="49">
        <f>'Tabell 2.3'!M90</f>
        <v>0</v>
      </c>
      <c r="N63" s="49">
        <f>'Tabell 2.3'!N90</f>
        <v>0</v>
      </c>
      <c r="O63" s="49">
        <f>'Tabell 2.3'!O90</f>
        <v>0</v>
      </c>
      <c r="P63" s="49">
        <f>'Tabell 2.3'!P90</f>
        <v>-15291</v>
      </c>
      <c r="Q63" s="49">
        <f>'Tabell 2.3'!Q90</f>
        <v>0</v>
      </c>
      <c r="R63" s="49">
        <f>'Tabell 2.3'!R90</f>
        <v>-27036</v>
      </c>
      <c r="S63" s="49">
        <f>'Tabell 2.3'!S90</f>
        <v>-79094</v>
      </c>
    </row>
    <row r="64" spans="1:37" ht="16.5" customHeight="1" thickBot="1" x14ac:dyDescent="0.4">
      <c r="A64" s="188" t="str">
        <f>A58</f>
        <v xml:space="preserve">Bydelsfordelt budsjett </v>
      </c>
      <c r="B64" s="188"/>
      <c r="C64" s="188"/>
      <c r="D64" s="189">
        <f t="shared" ref="D64:S64" si="44">SUM(D63:D63)</f>
        <v>0</v>
      </c>
      <c r="E64" s="189">
        <f t="shared" si="44"/>
        <v>0</v>
      </c>
      <c r="F64" s="189">
        <f t="shared" si="44"/>
        <v>0</v>
      </c>
      <c r="G64" s="189">
        <f t="shared" si="44"/>
        <v>-17684</v>
      </c>
      <c r="H64" s="189">
        <f t="shared" si="44"/>
        <v>0</v>
      </c>
      <c r="I64" s="189">
        <f t="shared" si="44"/>
        <v>0</v>
      </c>
      <c r="J64" s="189">
        <f t="shared" si="44"/>
        <v>-19083</v>
      </c>
      <c r="K64" s="189">
        <f t="shared" si="44"/>
        <v>0</v>
      </c>
      <c r="L64" s="189">
        <f t="shared" si="44"/>
        <v>0</v>
      </c>
      <c r="M64" s="189">
        <f t="shared" si="44"/>
        <v>0</v>
      </c>
      <c r="N64" s="189">
        <f t="shared" si="44"/>
        <v>0</v>
      </c>
      <c r="O64" s="189">
        <f t="shared" si="44"/>
        <v>0</v>
      </c>
      <c r="P64" s="189">
        <f t="shared" si="44"/>
        <v>-15291</v>
      </c>
      <c r="Q64" s="189">
        <f t="shared" si="44"/>
        <v>0</v>
      </c>
      <c r="R64" s="189">
        <f t="shared" si="44"/>
        <v>-27036</v>
      </c>
      <c r="S64" s="189">
        <f t="shared" si="44"/>
        <v>-79094</v>
      </c>
    </row>
    <row r="67" spans="4:19" x14ac:dyDescent="0.35">
      <c r="D67" s="29"/>
      <c r="E67" s="29"/>
      <c r="F67" s="29"/>
      <c r="G67" s="29"/>
      <c r="H67" s="29"/>
      <c r="I67" s="29"/>
      <c r="J67" s="29"/>
      <c r="K67" s="29"/>
      <c r="L67" s="29"/>
      <c r="M67" s="29"/>
      <c r="N67" s="29"/>
      <c r="O67" s="29"/>
      <c r="P67" s="29"/>
      <c r="Q67" s="29"/>
      <c r="R67" s="29"/>
      <c r="S67" s="29"/>
    </row>
  </sheetData>
  <pageMargins left="0.51181102362204722" right="0.39370078740157483" top="0.74803149606299213" bottom="0.74803149606299213" header="0.31496062992125984" footer="0.31496062992125984"/>
  <pageSetup paperSize="9" scale="31" fitToHeight="0" orientation="portrait" r:id="rId1"/>
  <ignoredErrors>
    <ignoredError sqref="M6:N6 S6 D6:I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zoomScale="70" zoomScaleNormal="70" workbookViewId="0"/>
  </sheetViews>
  <sheetFormatPr baseColWidth="10" defaultColWidth="11.42578125" defaultRowHeight="15" x14ac:dyDescent="0.2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U380"/>
  <sheetViews>
    <sheetView zoomScale="50" zoomScaleNormal="50" zoomScaleSheetLayoutView="30" workbookViewId="0">
      <selection activeCell="R163" sqref="R163"/>
    </sheetView>
  </sheetViews>
  <sheetFormatPr baseColWidth="10" defaultColWidth="11.42578125" defaultRowHeight="15.75" x14ac:dyDescent="0.35"/>
  <cols>
    <col min="1" max="1" width="48.42578125" style="18" customWidth="1"/>
    <col min="2" max="2" width="24.85546875" style="18" customWidth="1"/>
    <col min="3" max="3" width="5.42578125" style="18" customWidth="1"/>
    <col min="4" max="4" width="17.42578125" style="18" customWidth="1"/>
    <col min="5" max="5" width="15" style="18" bestFit="1" customWidth="1"/>
    <col min="6" max="6" width="12.42578125" style="18" customWidth="1"/>
    <col min="7" max="7" width="16.5703125" style="18" customWidth="1"/>
    <col min="8" max="8" width="13.28515625" style="18" customWidth="1"/>
    <col min="9" max="9" width="14.5703125" style="18" bestFit="1" customWidth="1"/>
    <col min="10" max="18" width="13.28515625" style="18" customWidth="1"/>
    <col min="19" max="19" width="18.5703125" style="18" bestFit="1" customWidth="1"/>
    <col min="20" max="16384" width="11.42578125" style="18"/>
  </cols>
  <sheetData>
    <row r="1" spans="1:19" ht="16.5" customHeight="1" x14ac:dyDescent="0.35">
      <c r="A1" s="19" t="s">
        <v>4</v>
      </c>
      <c r="B1" s="17"/>
      <c r="C1" s="17"/>
      <c r="D1" s="17"/>
      <c r="E1" s="17"/>
      <c r="F1" s="17"/>
      <c r="G1" s="17"/>
      <c r="H1" s="17"/>
      <c r="I1" s="17"/>
      <c r="J1" s="17"/>
      <c r="K1" s="17"/>
      <c r="L1" s="17"/>
      <c r="M1" s="17"/>
      <c r="N1" s="17"/>
      <c r="O1" s="17"/>
      <c r="P1" s="17"/>
      <c r="Q1" s="17"/>
      <c r="R1" s="17"/>
      <c r="S1" s="17"/>
    </row>
    <row r="2" spans="1:19" ht="47.25" x14ac:dyDescent="0.35">
      <c r="A2" s="46"/>
      <c r="B2" s="46"/>
      <c r="C2" s="46"/>
      <c r="D2" s="46" t="s">
        <v>98</v>
      </c>
      <c r="E2" s="46" t="s">
        <v>99</v>
      </c>
      <c r="F2" s="46" t="s">
        <v>100</v>
      </c>
      <c r="G2" s="46" t="s">
        <v>101</v>
      </c>
      <c r="H2" s="46" t="s">
        <v>102</v>
      </c>
      <c r="I2" s="46" t="s">
        <v>103</v>
      </c>
      <c r="J2" s="46" t="s">
        <v>104</v>
      </c>
      <c r="K2" s="46" t="s">
        <v>105</v>
      </c>
      <c r="L2" s="46" t="s">
        <v>106</v>
      </c>
      <c r="M2" s="46" t="s">
        <v>107</v>
      </c>
      <c r="N2" s="46" t="s">
        <v>108</v>
      </c>
      <c r="O2" s="46" t="s">
        <v>109</v>
      </c>
      <c r="P2" s="46" t="s">
        <v>110</v>
      </c>
      <c r="Q2" s="46" t="s">
        <v>111</v>
      </c>
      <c r="R2" s="46" t="s">
        <v>112</v>
      </c>
      <c r="S2" s="46" t="s">
        <v>113</v>
      </c>
    </row>
    <row r="3" spans="1:19" ht="16.5" customHeight="1" thickBot="1" x14ac:dyDescent="0.4">
      <c r="A3" s="52"/>
      <c r="B3" s="52"/>
      <c r="C3" s="52"/>
      <c r="D3" s="52"/>
      <c r="E3" s="52"/>
      <c r="F3" s="52"/>
      <c r="G3" s="52"/>
      <c r="H3" s="52"/>
      <c r="I3" s="52"/>
      <c r="J3" s="52"/>
      <c r="K3" s="52"/>
      <c r="L3" s="52"/>
      <c r="M3" s="52"/>
      <c r="N3" s="52"/>
      <c r="O3" s="52"/>
      <c r="P3" s="52"/>
      <c r="Q3" s="52"/>
      <c r="R3" s="52"/>
      <c r="S3" s="52"/>
    </row>
    <row r="4" spans="1:19" ht="16.5" customHeight="1" x14ac:dyDescent="0.35">
      <c r="A4" s="150" t="s">
        <v>114</v>
      </c>
      <c r="B4" s="151"/>
      <c r="C4" s="151"/>
      <c r="D4" s="152"/>
      <c r="E4" s="152"/>
      <c r="F4" s="152"/>
      <c r="G4" s="152"/>
      <c r="H4" s="152"/>
      <c r="I4" s="152"/>
      <c r="J4" s="152"/>
      <c r="K4" s="152"/>
      <c r="L4" s="152"/>
      <c r="M4" s="152"/>
      <c r="N4" s="152"/>
      <c r="O4" s="152"/>
      <c r="P4" s="152"/>
      <c r="Q4" s="152"/>
      <c r="R4" s="152"/>
      <c r="S4" s="152"/>
    </row>
    <row r="5" spans="1:19" ht="16.5" customHeight="1" x14ac:dyDescent="0.35">
      <c r="A5" s="59" t="str">
        <f>A25</f>
        <v>Bydelsfordelt Dok3 2024</v>
      </c>
      <c r="B5" s="59"/>
      <c r="C5" s="59"/>
      <c r="D5" s="59">
        <f t="shared" ref="D5:R5" si="0">D148+D130+D112+D94+D58+D76+D43+D25+D168</f>
        <v>2550828.5558673767</v>
      </c>
      <c r="E5" s="59">
        <f t="shared" si="0"/>
        <v>2255798.0947127547</v>
      </c>
      <c r="F5" s="59">
        <f t="shared" si="0"/>
        <v>1834594.8343504849</v>
      </c>
      <c r="G5" s="59">
        <f t="shared" si="0"/>
        <v>1364566.9710188659</v>
      </c>
      <c r="H5" s="59">
        <f t="shared" si="0"/>
        <v>1939132.2559345332</v>
      </c>
      <c r="I5" s="59">
        <f t="shared" si="0"/>
        <v>1462708.2483621594</v>
      </c>
      <c r="J5" s="59">
        <f>J148+J130+J112+J94+J58+J76+J43+J25+J168</f>
        <v>1975637.9297842116</v>
      </c>
      <c r="K5" s="59">
        <f t="shared" si="0"/>
        <v>2139069.931307327</v>
      </c>
      <c r="L5" s="59">
        <f t="shared" si="0"/>
        <v>1655350.8982138995</v>
      </c>
      <c r="M5" s="59">
        <f t="shared" si="0"/>
        <v>1488207.0494629664</v>
      </c>
      <c r="N5" s="59">
        <f t="shared" si="0"/>
        <v>1872510.8217280435</v>
      </c>
      <c r="O5" s="59">
        <f t="shared" si="0"/>
        <v>2628102.7726250952</v>
      </c>
      <c r="P5" s="59">
        <f t="shared" si="0"/>
        <v>2373471.1342829345</v>
      </c>
      <c r="Q5" s="59">
        <f t="shared" si="0"/>
        <v>2174281.0932116229</v>
      </c>
      <c r="R5" s="59">
        <f t="shared" si="0"/>
        <v>2042435.5578165255</v>
      </c>
      <c r="S5" s="59">
        <f>SUM(D5:R5)</f>
        <v>29756696.148678798</v>
      </c>
    </row>
    <row r="6" spans="1:19" ht="16.5" customHeight="1" x14ac:dyDescent="0.35">
      <c r="A6" s="55" t="str">
        <f t="shared" ref="A6:A10" si="1">A26</f>
        <v>Effekt av oppdaterte kriterieandeler</v>
      </c>
      <c r="B6" s="55"/>
      <c r="C6" s="55"/>
      <c r="D6" s="53">
        <f t="shared" ref="D6:R6" si="2">D26+D59+D77+D95+D113+D131+D149</f>
        <v>8232.4213263974016</v>
      </c>
      <c r="E6" s="53">
        <f t="shared" si="2"/>
        <v>-6286.9599790692955</v>
      </c>
      <c r="F6" s="53">
        <f t="shared" si="2"/>
        <v>3174.8047583882899</v>
      </c>
      <c r="G6" s="53">
        <f t="shared" si="2"/>
        <v>9304.5865539600782</v>
      </c>
      <c r="H6" s="53">
        <f t="shared" si="2"/>
        <v>16316.37204129882</v>
      </c>
      <c r="I6" s="53">
        <f t="shared" si="2"/>
        <v>24522.514033636973</v>
      </c>
      <c r="J6" s="53">
        <f t="shared" si="2"/>
        <v>2558.9066494333952</v>
      </c>
      <c r="K6" s="53">
        <f t="shared" si="2"/>
        <v>-8020.7807942029131</v>
      </c>
      <c r="L6" s="53">
        <f t="shared" si="2"/>
        <v>14320.951517038848</v>
      </c>
      <c r="M6" s="53">
        <f t="shared" si="2"/>
        <v>5766.0216035275371</v>
      </c>
      <c r="N6" s="53">
        <f t="shared" si="2"/>
        <v>-25744.562690587023</v>
      </c>
      <c r="O6" s="53">
        <f t="shared" si="2"/>
        <v>-7203.5783098407101</v>
      </c>
      <c r="P6" s="53">
        <f t="shared" si="2"/>
        <v>-24243.720085981462</v>
      </c>
      <c r="Q6" s="53">
        <f t="shared" si="2"/>
        <v>-6416.6262609667665</v>
      </c>
      <c r="R6" s="53">
        <f t="shared" si="2"/>
        <v>-6280.3503630339628</v>
      </c>
      <c r="S6" s="53">
        <f>SUM(D6:R6)</f>
        <v>-7.921698852442205E-10</v>
      </c>
    </row>
    <row r="7" spans="1:19" ht="16.5" customHeight="1" x14ac:dyDescent="0.35">
      <c r="A7" s="53" t="str">
        <f t="shared" si="1"/>
        <v>Effekt av oppdaterte regnskapsandeler</v>
      </c>
      <c r="B7" s="53"/>
      <c r="C7" s="53"/>
      <c r="D7" s="53">
        <f t="shared" ref="D7:R7" si="3">D27+D60+D78+D96+D114+D132+D150</f>
        <v>-3765.1789184464974</v>
      </c>
      <c r="E7" s="53">
        <f t="shared" si="3"/>
        <v>-771.80811031539724</v>
      </c>
      <c r="F7" s="53">
        <f t="shared" si="3"/>
        <v>-991.53839445173787</v>
      </c>
      <c r="G7" s="53">
        <f t="shared" si="3"/>
        <v>2214.5377870909729</v>
      </c>
      <c r="H7" s="53">
        <f t="shared" si="3"/>
        <v>864.74615652161549</v>
      </c>
      <c r="I7" s="53">
        <f t="shared" si="3"/>
        <v>-630.14950924637083</v>
      </c>
      <c r="J7" s="53">
        <f t="shared" si="3"/>
        <v>801.07822783810059</v>
      </c>
      <c r="K7" s="53">
        <f t="shared" si="3"/>
        <v>-407.49305767652356</v>
      </c>
      <c r="L7" s="53">
        <f t="shared" si="3"/>
        <v>3573.1923952356415</v>
      </c>
      <c r="M7" s="53">
        <f t="shared" si="3"/>
        <v>-5569.9069326916715</v>
      </c>
      <c r="N7" s="53">
        <f t="shared" si="3"/>
        <v>-1361.0085511204697</v>
      </c>
      <c r="O7" s="53">
        <f t="shared" si="3"/>
        <v>-1941.1580864675561</v>
      </c>
      <c r="P7" s="53">
        <f t="shared" si="3"/>
        <v>3194.4773920872308</v>
      </c>
      <c r="Q7" s="53">
        <f t="shared" si="3"/>
        <v>91.272904770707953</v>
      </c>
      <c r="R7" s="53">
        <f t="shared" si="3"/>
        <v>4698.9366968718386</v>
      </c>
      <c r="S7" s="53">
        <f t="shared" ref="S7:S8" si="4">SUM(D7:R7)</f>
        <v>-1.1550582712516189E-10</v>
      </c>
    </row>
    <row r="8" spans="1:19" ht="16.5" customHeight="1" x14ac:dyDescent="0.35">
      <c r="A8" s="60" t="str">
        <f t="shared" si="1"/>
        <v>Effekt av endringer i fordelingssystemet</v>
      </c>
      <c r="B8" s="60"/>
      <c r="C8" s="60"/>
      <c r="D8" s="60">
        <f t="shared" ref="D8:R8" si="5">D28+D61+D79+D97+D115+D133+D151</f>
        <v>-318.88283056714732</v>
      </c>
      <c r="E8" s="60">
        <f t="shared" si="5"/>
        <v>-950.99654035461845</v>
      </c>
      <c r="F8" s="60">
        <f t="shared" si="5"/>
        <v>-301.46316368403001</v>
      </c>
      <c r="G8" s="60">
        <f t="shared" si="5"/>
        <v>-673.95527398541299</v>
      </c>
      <c r="H8" s="60">
        <f t="shared" si="5"/>
        <v>-994.38906746061843</v>
      </c>
      <c r="I8" s="60">
        <f t="shared" si="5"/>
        <v>74.170904817945669</v>
      </c>
      <c r="J8" s="60">
        <f t="shared" si="5"/>
        <v>-184.54398915313911</v>
      </c>
      <c r="K8" s="60">
        <f t="shared" si="5"/>
        <v>-142.75307339327915</v>
      </c>
      <c r="L8" s="60">
        <f t="shared" si="5"/>
        <v>215.02208469380389</v>
      </c>
      <c r="M8" s="60">
        <f t="shared" si="5"/>
        <v>535.9534146215027</v>
      </c>
      <c r="N8" s="60">
        <f t="shared" si="5"/>
        <v>719.15300696974668</v>
      </c>
      <c r="O8" s="60">
        <f t="shared" si="5"/>
        <v>896.29929427575132</v>
      </c>
      <c r="P8" s="60">
        <f t="shared" si="5"/>
        <v>476.983541820759</v>
      </c>
      <c r="Q8" s="60">
        <f t="shared" si="5"/>
        <v>9.7465084002645419</v>
      </c>
      <c r="R8" s="60">
        <f t="shared" si="5"/>
        <v>639.65518299847452</v>
      </c>
      <c r="S8" s="60">
        <f t="shared" si="4"/>
        <v>2.9558577807620168E-12</v>
      </c>
    </row>
    <row r="9" spans="1:19" ht="16.5" customHeight="1" x14ac:dyDescent="0.35">
      <c r="A9" s="51" t="str">
        <f t="shared" si="1"/>
        <v>Reelle endringer</v>
      </c>
      <c r="B9" s="51"/>
      <c r="C9" s="51"/>
      <c r="D9" s="51">
        <f t="shared" ref="D9:R9" si="6">SUM(D10:D16)</f>
        <v>59193.104621299535</v>
      </c>
      <c r="E9" s="51">
        <f t="shared" si="6"/>
        <v>44407.414639199545</v>
      </c>
      <c r="F9" s="51">
        <f t="shared" si="6"/>
        <v>39847.475179594105</v>
      </c>
      <c r="G9" s="51">
        <f t="shared" si="6"/>
        <v>10126.556470834948</v>
      </c>
      <c r="H9" s="51">
        <f t="shared" si="6"/>
        <v>25287.736421421527</v>
      </c>
      <c r="I9" s="51">
        <f t="shared" si="6"/>
        <v>31865.788250679168</v>
      </c>
      <c r="J9" s="51">
        <f t="shared" si="6"/>
        <v>53311.974466066255</v>
      </c>
      <c r="K9" s="51">
        <f t="shared" si="6"/>
        <v>54430.828446741929</v>
      </c>
      <c r="L9" s="51">
        <f t="shared" si="6"/>
        <v>26326.816004587316</v>
      </c>
      <c r="M9" s="51">
        <f t="shared" si="6"/>
        <v>37338.26337052742</v>
      </c>
      <c r="N9" s="51">
        <f t="shared" si="6"/>
        <v>49025.352864291504</v>
      </c>
      <c r="O9" s="51">
        <f t="shared" si="6"/>
        <v>54205.418820782405</v>
      </c>
      <c r="P9" s="51">
        <f t="shared" si="6"/>
        <v>28085.376657806006</v>
      </c>
      <c r="Q9" s="51">
        <f t="shared" si="6"/>
        <v>50950.656449654554</v>
      </c>
      <c r="R9" s="51">
        <f t="shared" si="6"/>
        <v>11933.237336514205</v>
      </c>
      <c r="S9" s="51">
        <f>SUM(D9:R9)</f>
        <v>576336.00000000035</v>
      </c>
    </row>
    <row r="10" spans="1:19" ht="16.5" customHeight="1" x14ac:dyDescent="0.35">
      <c r="A10" s="53" t="str">
        <f t="shared" si="1"/>
        <v xml:space="preserve"> - herav justering for demografiske forhold</v>
      </c>
      <c r="B10" s="53"/>
      <c r="C10" s="53"/>
      <c r="D10" s="53">
        <f t="shared" ref="D10:R10" si="7">D153+D135+D117+D99+D63+D81+D45+D30</f>
        <v>10997.120062843353</v>
      </c>
      <c r="E10" s="53">
        <f t="shared" si="7"/>
        <v>9533.2821986119325</v>
      </c>
      <c r="F10" s="53">
        <f t="shared" si="7"/>
        <v>8615.9708811699093</v>
      </c>
      <c r="G10" s="53">
        <f t="shared" si="7"/>
        <v>6668.7155880370346</v>
      </c>
      <c r="H10" s="53">
        <f t="shared" si="7"/>
        <v>13577.938135834233</v>
      </c>
      <c r="I10" s="53">
        <f t="shared" si="7"/>
        <v>10127.613061262125</v>
      </c>
      <c r="J10" s="53">
        <f t="shared" si="7"/>
        <v>13233.738882632117</v>
      </c>
      <c r="K10" s="53">
        <f t="shared" si="7"/>
        <v>12135.193627909441</v>
      </c>
      <c r="L10" s="53">
        <f t="shared" si="7"/>
        <v>8544.8464414289538</v>
      </c>
      <c r="M10" s="53">
        <f t="shared" si="7"/>
        <v>9546.3661008902782</v>
      </c>
      <c r="N10" s="53">
        <f t="shared" si="7"/>
        <v>10900.161307685381</v>
      </c>
      <c r="O10" s="53">
        <f t="shared" si="7"/>
        <v>15617.671831698657</v>
      </c>
      <c r="P10" s="53">
        <f t="shared" si="7"/>
        <v>16131.773275606243</v>
      </c>
      <c r="Q10" s="53">
        <f t="shared" si="7"/>
        <v>14720.807169384114</v>
      </c>
      <c r="R10" s="53">
        <f t="shared" si="7"/>
        <v>10648.801435006226</v>
      </c>
      <c r="S10" s="53">
        <f>SUM(D10:R10)</f>
        <v>171000</v>
      </c>
    </row>
    <row r="11" spans="1:19" ht="16.5" customHeight="1" x14ac:dyDescent="0.35">
      <c r="A11" s="53" t="str">
        <f>A31</f>
        <v xml:space="preserve"> - herav justering for andre aktivitetsnøytrale forhold</v>
      </c>
      <c r="B11" s="53"/>
      <c r="C11" s="53"/>
      <c r="D11" s="53">
        <f t="shared" ref="D11:R11" si="8">D154+D136+D118+D100+D64+D82+D46+D31</f>
        <v>141204.28359570351</v>
      </c>
      <c r="E11" s="53">
        <f t="shared" si="8"/>
        <v>123259.23418237234</v>
      </c>
      <c r="F11" s="53">
        <f t="shared" si="8"/>
        <v>89026.830459800243</v>
      </c>
      <c r="G11" s="53">
        <f t="shared" si="8"/>
        <v>72230.582502419929</v>
      </c>
      <c r="H11" s="53">
        <f t="shared" si="8"/>
        <v>89315.127627394017</v>
      </c>
      <c r="I11" s="53">
        <f t="shared" si="8"/>
        <v>55038.202281333535</v>
      </c>
      <c r="J11" s="53">
        <f t="shared" si="8"/>
        <v>70319.973020983438</v>
      </c>
      <c r="K11" s="53">
        <f t="shared" si="8"/>
        <v>79646.548574758563</v>
      </c>
      <c r="L11" s="53">
        <f t="shared" si="8"/>
        <v>85765.646479066258</v>
      </c>
      <c r="M11" s="53">
        <f t="shared" si="8"/>
        <v>74325.003331518092</v>
      </c>
      <c r="N11" s="53">
        <f t="shared" si="8"/>
        <v>99967.312672938555</v>
      </c>
      <c r="O11" s="53">
        <f t="shared" si="8"/>
        <v>126650.97604387855</v>
      </c>
      <c r="P11" s="53">
        <f t="shared" si="8"/>
        <v>87641.794058039595</v>
      </c>
      <c r="Q11" s="53">
        <f t="shared" si="8"/>
        <v>77496.641112859797</v>
      </c>
      <c r="R11" s="53">
        <f t="shared" si="8"/>
        <v>107775.84405693362</v>
      </c>
      <c r="S11" s="53">
        <f>SUM(D11:R11)</f>
        <v>1379664</v>
      </c>
    </row>
    <row r="12" spans="1:19" ht="16.5" customHeight="1" x14ac:dyDescent="0.35">
      <c r="A12" s="53" t="str">
        <f>A32</f>
        <v xml:space="preserve"> - herav endring i løpende pensjonsutgifter</v>
      </c>
      <c r="B12" s="53"/>
      <c r="C12" s="53"/>
      <c r="D12" s="53">
        <f t="shared" ref="D12:R12" si="9">D155+D137+D119+D101+D65+D83+D47+D32</f>
        <v>-13233.36444164885</v>
      </c>
      <c r="E12" s="53">
        <f t="shared" si="9"/>
        <v>-11499.743058368786</v>
      </c>
      <c r="F12" s="53">
        <f t="shared" si="9"/>
        <v>-9579.7745381060704</v>
      </c>
      <c r="G12" s="53">
        <f t="shared" si="9"/>
        <v>-7131.8520309892956</v>
      </c>
      <c r="H12" s="53">
        <f t="shared" si="9"/>
        <v>-10464.816098438274</v>
      </c>
      <c r="I12" s="53">
        <f t="shared" si="9"/>
        <v>-8254.5537969218458</v>
      </c>
      <c r="J12" s="53">
        <f t="shared" si="9"/>
        <v>-11210.348189191869</v>
      </c>
      <c r="K12" s="53">
        <f t="shared" si="9"/>
        <v>-11646.666760753074</v>
      </c>
      <c r="L12" s="53">
        <f t="shared" si="9"/>
        <v>-8776.8034686166193</v>
      </c>
      <c r="M12" s="53">
        <f t="shared" si="9"/>
        <v>-7996.3317172500483</v>
      </c>
      <c r="N12" s="53">
        <f t="shared" si="9"/>
        <v>-9810.2529979285027</v>
      </c>
      <c r="O12" s="53">
        <f t="shared" si="9"/>
        <v>-14091.876022142427</v>
      </c>
      <c r="P12" s="53">
        <f t="shared" si="9"/>
        <v>-12848.127304772574</v>
      </c>
      <c r="Q12" s="53">
        <f t="shared" si="9"/>
        <v>-12057.263517192179</v>
      </c>
      <c r="R12" s="53">
        <f t="shared" si="9"/>
        <v>-10821.226057679583</v>
      </c>
      <c r="S12" s="53">
        <f>SUM(D12:R12)</f>
        <v>-159423</v>
      </c>
    </row>
    <row r="13" spans="1:19" ht="16.5" customHeight="1" x14ac:dyDescent="0.35">
      <c r="A13" s="53" t="str">
        <f t="shared" ref="A13:A16" si="10">A33</f>
        <v xml:space="preserve"> - herav justering for engangstiltak</v>
      </c>
      <c r="B13" s="53"/>
      <c r="C13" s="53"/>
      <c r="D13" s="53">
        <f t="shared" ref="D13:R13" si="11">D156+D138+D120+D102+D66+D84+D48+D33+D169</f>
        <v>0</v>
      </c>
      <c r="E13" s="53">
        <f t="shared" si="11"/>
        <v>0</v>
      </c>
      <c r="F13" s="53">
        <f t="shared" si="11"/>
        <v>0</v>
      </c>
      <c r="G13" s="53">
        <f>G156+G138+G120+G102+G66+G84+G48+G33+G169</f>
        <v>-17684</v>
      </c>
      <c r="H13" s="53">
        <f t="shared" si="11"/>
        <v>0</v>
      </c>
      <c r="I13" s="53">
        <f t="shared" si="11"/>
        <v>0</v>
      </c>
      <c r="J13" s="53">
        <f t="shared" si="11"/>
        <v>7217</v>
      </c>
      <c r="K13" s="53">
        <f t="shared" si="11"/>
        <v>0</v>
      </c>
      <c r="L13" s="53">
        <f t="shared" si="11"/>
        <v>0</v>
      </c>
      <c r="M13" s="53">
        <f t="shared" si="11"/>
        <v>0</v>
      </c>
      <c r="N13" s="53">
        <f t="shared" si="11"/>
        <v>0</v>
      </c>
      <c r="O13" s="53">
        <f t="shared" si="11"/>
        <v>0</v>
      </c>
      <c r="P13" s="53">
        <f t="shared" si="11"/>
        <v>-15291</v>
      </c>
      <c r="Q13" s="53">
        <f t="shared" si="11"/>
        <v>0</v>
      </c>
      <c r="R13" s="53">
        <f t="shared" si="11"/>
        <v>-27036</v>
      </c>
      <c r="S13" s="53">
        <f>SUM(D13:R13)</f>
        <v>-52794</v>
      </c>
    </row>
    <row r="14" spans="1:19" ht="16.5" customHeight="1" x14ac:dyDescent="0.35">
      <c r="A14" s="53" t="str">
        <f t="shared" si="10"/>
        <v xml:space="preserve"> - herav justering for oppgaveendringer mellom sektorer</v>
      </c>
      <c r="B14" s="53"/>
      <c r="C14" s="53"/>
      <c r="D14" s="53">
        <f t="shared" ref="D14:R14" si="12">D157+D139+D121+D103+D67+D85+D49+D34</f>
        <v>0</v>
      </c>
      <c r="E14" s="53">
        <f t="shared" si="12"/>
        <v>0</v>
      </c>
      <c r="F14" s="53">
        <f t="shared" si="12"/>
        <v>0</v>
      </c>
      <c r="G14" s="53">
        <f t="shared" si="12"/>
        <v>0</v>
      </c>
      <c r="H14" s="53">
        <f t="shared" si="12"/>
        <v>0</v>
      </c>
      <c r="I14" s="53">
        <f t="shared" si="12"/>
        <v>0</v>
      </c>
      <c r="J14" s="53">
        <f t="shared" si="12"/>
        <v>0</v>
      </c>
      <c r="K14" s="53">
        <f t="shared" si="12"/>
        <v>0</v>
      </c>
      <c r="L14" s="53">
        <f t="shared" si="12"/>
        <v>0</v>
      </c>
      <c r="M14" s="53">
        <f t="shared" si="12"/>
        <v>0</v>
      </c>
      <c r="N14" s="53">
        <f t="shared" si="12"/>
        <v>0</v>
      </c>
      <c r="O14" s="53">
        <f t="shared" si="12"/>
        <v>0</v>
      </c>
      <c r="P14" s="53">
        <f t="shared" si="12"/>
        <v>0</v>
      </c>
      <c r="Q14" s="53">
        <f t="shared" si="12"/>
        <v>0</v>
      </c>
      <c r="R14" s="53">
        <f t="shared" si="12"/>
        <v>0</v>
      </c>
      <c r="S14" s="53">
        <f t="shared" ref="S14:S15" si="13">SUM(D14:R14)</f>
        <v>0</v>
      </c>
    </row>
    <row r="15" spans="1:19" ht="16.5" customHeight="1" x14ac:dyDescent="0.35">
      <c r="A15" s="53" t="str">
        <f t="shared" si="10"/>
        <v xml:space="preserve"> - herav uspesifiserte rammeendringer</v>
      </c>
      <c r="B15" s="53"/>
      <c r="C15" s="53"/>
      <c r="D15" s="53">
        <f t="shared" ref="D15:R15" si="14">D158+D140+D122+D104+D68+D86+D50+D35</f>
        <v>-17426.596554205375</v>
      </c>
      <c r="E15" s="53">
        <f t="shared" si="14"/>
        <v>-15117.26727124191</v>
      </c>
      <c r="F15" s="53">
        <f t="shared" si="14"/>
        <v>-12320.67762348096</v>
      </c>
      <c r="G15" s="53">
        <f t="shared" si="14"/>
        <v>-9056.7266677642092</v>
      </c>
      <c r="H15" s="53">
        <f t="shared" si="14"/>
        <v>-11929.434578438622</v>
      </c>
      <c r="I15" s="53">
        <f t="shared" si="14"/>
        <v>-9547.9033253451053</v>
      </c>
      <c r="J15" s="53">
        <f t="shared" si="14"/>
        <v>-13171.116053184651</v>
      </c>
      <c r="K15" s="53">
        <f t="shared" si="14"/>
        <v>-14308.190018855908</v>
      </c>
      <c r="L15" s="53">
        <f t="shared" si="14"/>
        <v>-11013.519256104308</v>
      </c>
      <c r="M15" s="53">
        <f t="shared" si="14"/>
        <v>-9395.2468092145664</v>
      </c>
      <c r="N15" s="53">
        <f t="shared" si="14"/>
        <v>-11864.819372933851</v>
      </c>
      <c r="O15" s="53">
        <f t="shared" si="14"/>
        <v>-17097.648052315471</v>
      </c>
      <c r="P15" s="53">
        <f t="shared" si="14"/>
        <v>-14803.48605069167</v>
      </c>
      <c r="Q15" s="53">
        <f t="shared" si="14"/>
        <v>-14018.304586058312</v>
      </c>
      <c r="R15" s="53">
        <f t="shared" si="14"/>
        <v>-13598.063780165086</v>
      </c>
      <c r="S15" s="53">
        <f t="shared" si="13"/>
        <v>-194668.99999999997</v>
      </c>
    </row>
    <row r="16" spans="1:19" ht="16.5" customHeight="1" x14ac:dyDescent="0.35">
      <c r="A16" s="60" t="str">
        <f t="shared" si="10"/>
        <v xml:space="preserve"> - herav spesifiserte rammeendringer</v>
      </c>
      <c r="B16" s="60"/>
      <c r="C16" s="60"/>
      <c r="D16" s="60">
        <f t="shared" ref="D16:R16" si="15">D159+D141+D123+D105+D69+D87+D51+D36</f>
        <v>-62348.338041393094</v>
      </c>
      <c r="E16" s="60">
        <f t="shared" si="15"/>
        <v>-61768.091412174035</v>
      </c>
      <c r="F16" s="60">
        <f t="shared" si="15"/>
        <v>-35894.873999789015</v>
      </c>
      <c r="G16" s="60">
        <f t="shared" si="15"/>
        <v>-34900.162920868519</v>
      </c>
      <c r="H16" s="60">
        <f t="shared" si="15"/>
        <v>-55211.078664929832</v>
      </c>
      <c r="I16" s="60">
        <f t="shared" si="15"/>
        <v>-15497.569969649539</v>
      </c>
      <c r="J16" s="60">
        <f t="shared" si="15"/>
        <v>-13077.273195172776</v>
      </c>
      <c r="K16" s="60">
        <f t="shared" si="15"/>
        <v>-11396.056976317095</v>
      </c>
      <c r="L16" s="60">
        <f t="shared" si="15"/>
        <v>-48193.354191186962</v>
      </c>
      <c r="M16" s="60">
        <f t="shared" si="15"/>
        <v>-29141.527535416313</v>
      </c>
      <c r="N16" s="60">
        <f t="shared" si="15"/>
        <v>-40167.048745470078</v>
      </c>
      <c r="O16" s="60">
        <f t="shared" si="15"/>
        <v>-56873.704980336901</v>
      </c>
      <c r="P16" s="60">
        <f t="shared" si="15"/>
        <v>-32745.577320375593</v>
      </c>
      <c r="Q16" s="60">
        <f t="shared" si="15"/>
        <v>-15191.223729338866</v>
      </c>
      <c r="R16" s="60">
        <f t="shared" si="15"/>
        <v>-55036.118317580978</v>
      </c>
      <c r="S16" s="60">
        <f>SUM(D16:R16)</f>
        <v>-567441.99999999953</v>
      </c>
    </row>
    <row r="17" spans="1:19" ht="16.5" customHeight="1" x14ac:dyDescent="0.35">
      <c r="A17" s="60" t="str">
        <f>A37</f>
        <v>Vridningseffekter knyttet til endringer i særskilte tildelinger</v>
      </c>
      <c r="B17" s="60"/>
      <c r="C17" s="60"/>
      <c r="D17" s="60">
        <f t="shared" ref="D17:R17" si="16">D160+D142+D124+D106+D70+D88+D52+D37</f>
        <v>3491.570106654719</v>
      </c>
      <c r="E17" s="60">
        <f t="shared" si="16"/>
        <v>-3061.4647619367715</v>
      </c>
      <c r="F17" s="60">
        <f t="shared" si="16"/>
        <v>-10327.399960185572</v>
      </c>
      <c r="G17" s="60">
        <f t="shared" si="16"/>
        <v>-7256.773187047369</v>
      </c>
      <c r="H17" s="60">
        <f t="shared" si="16"/>
        <v>-5440.9002406617183</v>
      </c>
      <c r="I17" s="60">
        <f t="shared" si="16"/>
        <v>1666.50637747984</v>
      </c>
      <c r="J17" s="60">
        <f t="shared" si="16"/>
        <v>-4374.0576164642844</v>
      </c>
      <c r="K17" s="60">
        <f t="shared" si="16"/>
        <v>6718.7898235284956</v>
      </c>
      <c r="L17" s="60">
        <f t="shared" si="16"/>
        <v>3818.6984250400274</v>
      </c>
      <c r="M17" s="60">
        <f t="shared" si="16"/>
        <v>625.41371381845966</v>
      </c>
      <c r="N17" s="60">
        <f t="shared" si="16"/>
        <v>268.87642839899854</v>
      </c>
      <c r="O17" s="60">
        <f t="shared" si="16"/>
        <v>1269.7818295627912</v>
      </c>
      <c r="P17" s="60">
        <f t="shared" si="16"/>
        <v>13573.523687906156</v>
      </c>
      <c r="Q17" s="60">
        <f t="shared" si="16"/>
        <v>-513.92175479506477</v>
      </c>
      <c r="R17" s="60">
        <f t="shared" si="16"/>
        <v>-458.64287129884542</v>
      </c>
      <c r="S17" s="60">
        <f>SUM(D17:R17)</f>
        <v>-1.3824319466948509E-10</v>
      </c>
    </row>
    <row r="18" spans="1:19" ht="16.5" customHeight="1" x14ac:dyDescent="0.35">
      <c r="A18" s="51" t="str">
        <f>A38</f>
        <v>Kompensasjon for forventet lønns- og prisutvikling</v>
      </c>
      <c r="B18" s="51"/>
      <c r="C18" s="51"/>
      <c r="D18" s="51">
        <f t="shared" ref="D18:S18" si="17">SUM(D19:D19)</f>
        <v>111497.89313784854</v>
      </c>
      <c r="E18" s="51">
        <f t="shared" si="17"/>
        <v>96785.646052190976</v>
      </c>
      <c r="F18" s="51">
        <f t="shared" si="17"/>
        <v>79197.615686330275</v>
      </c>
      <c r="G18" s="51">
        <f t="shared" si="17"/>
        <v>59285.571292564789</v>
      </c>
      <c r="H18" s="51">
        <f t="shared" si="17"/>
        <v>86267.376180947162</v>
      </c>
      <c r="I18" s="51">
        <f t="shared" si="17"/>
        <v>65556.801213184808</v>
      </c>
      <c r="J18" s="51">
        <f t="shared" si="17"/>
        <v>88668.923571947482</v>
      </c>
      <c r="K18" s="51">
        <f t="shared" si="17"/>
        <v>92254.299898018129</v>
      </c>
      <c r="L18" s="51">
        <f t="shared" si="17"/>
        <v>72684.848785827475</v>
      </c>
      <c r="M18" s="51">
        <f t="shared" si="17"/>
        <v>66457.68560444031</v>
      </c>
      <c r="N18" s="51">
        <f t="shared" si="17"/>
        <v>82414.931069515806</v>
      </c>
      <c r="O18" s="51">
        <f t="shared" si="17"/>
        <v>116847.11516082879</v>
      </c>
      <c r="P18" s="51">
        <f t="shared" si="17"/>
        <v>103431.94401063118</v>
      </c>
      <c r="Q18" s="51">
        <f t="shared" si="17"/>
        <v>95867.646660681159</v>
      </c>
      <c r="R18" s="51">
        <f t="shared" si="17"/>
        <v>90842.701675042947</v>
      </c>
      <c r="S18" s="51">
        <f t="shared" si="17"/>
        <v>1308060.9999999998</v>
      </c>
    </row>
    <row r="19" spans="1:19" ht="16.5" customHeight="1" x14ac:dyDescent="0.35">
      <c r="A19" s="53" t="str">
        <f>A39</f>
        <v xml:space="preserve"> - herav generell lønns- og priskompensasjon</v>
      </c>
      <c r="B19" s="53"/>
      <c r="C19" s="53"/>
      <c r="D19" s="53">
        <f t="shared" ref="D19:R19" si="18">D162+D144+D126+D108+D72+D90+D54+D39</f>
        <v>111497.89313784854</v>
      </c>
      <c r="E19" s="53">
        <f t="shared" si="18"/>
        <v>96785.646052190976</v>
      </c>
      <c r="F19" s="53">
        <f t="shared" si="18"/>
        <v>79197.615686330275</v>
      </c>
      <c r="G19" s="53">
        <f t="shared" si="18"/>
        <v>59285.571292564789</v>
      </c>
      <c r="H19" s="53">
        <f t="shared" si="18"/>
        <v>86267.376180947162</v>
      </c>
      <c r="I19" s="53">
        <f t="shared" si="18"/>
        <v>65556.801213184808</v>
      </c>
      <c r="J19" s="53">
        <f t="shared" si="18"/>
        <v>88668.923571947482</v>
      </c>
      <c r="K19" s="53">
        <f t="shared" si="18"/>
        <v>92254.299898018129</v>
      </c>
      <c r="L19" s="53">
        <f t="shared" si="18"/>
        <v>72684.848785827475</v>
      </c>
      <c r="M19" s="53">
        <f t="shared" si="18"/>
        <v>66457.68560444031</v>
      </c>
      <c r="N19" s="53">
        <f t="shared" si="18"/>
        <v>82414.931069515806</v>
      </c>
      <c r="O19" s="53">
        <f t="shared" si="18"/>
        <v>116847.11516082879</v>
      </c>
      <c r="P19" s="53">
        <f t="shared" si="18"/>
        <v>103431.94401063118</v>
      </c>
      <c r="Q19" s="53">
        <f t="shared" si="18"/>
        <v>95867.646660681159</v>
      </c>
      <c r="R19" s="53">
        <f t="shared" si="18"/>
        <v>90842.701675042947</v>
      </c>
      <c r="S19" s="53">
        <f>SUM(D19:R19)</f>
        <v>1308060.9999999998</v>
      </c>
    </row>
    <row r="20" spans="1:19" ht="16.5" customHeight="1" thickBot="1" x14ac:dyDescent="0.4">
      <c r="A20" s="153" t="str">
        <f>A40</f>
        <v>Bydelsfordelt budsjett 2025</v>
      </c>
      <c r="B20" s="154"/>
      <c r="C20" s="154"/>
      <c r="D20" s="154">
        <f t="shared" ref="D20:R20" si="19">D5+SUM(D6:D8)+D9+D18+D17</f>
        <v>2729159.4833105635</v>
      </c>
      <c r="E20" s="154">
        <f t="shared" si="19"/>
        <v>2385919.9260124695</v>
      </c>
      <c r="F20" s="154">
        <f t="shared" si="19"/>
        <v>1945194.3284564761</v>
      </c>
      <c r="G20" s="154">
        <f t="shared" si="19"/>
        <v>1437567.4946622839</v>
      </c>
      <c r="H20" s="154">
        <f t="shared" si="19"/>
        <v>2061433.1974265999</v>
      </c>
      <c r="I20" s="154">
        <f t="shared" si="19"/>
        <v>1585763.8796327116</v>
      </c>
      <c r="J20" s="154">
        <f>J5+SUM(J6:J8)+J9+J18+J17</f>
        <v>2116420.2110938793</v>
      </c>
      <c r="K20" s="154">
        <f t="shared" si="19"/>
        <v>2283902.8225503429</v>
      </c>
      <c r="L20" s="154">
        <f>L5+SUM(L6:L8)+L9+L18+L17</f>
        <v>1776290.4274263226</v>
      </c>
      <c r="M20" s="154">
        <f t="shared" si="19"/>
        <v>1593360.4802372099</v>
      </c>
      <c r="N20" s="154">
        <f t="shared" si="19"/>
        <v>1977833.5638555121</v>
      </c>
      <c r="O20" s="154">
        <f t="shared" si="19"/>
        <v>2792176.6513342373</v>
      </c>
      <c r="P20" s="154">
        <f t="shared" si="19"/>
        <v>2497989.7194872042</v>
      </c>
      <c r="Q20" s="154">
        <f t="shared" si="19"/>
        <v>2314269.8677193681</v>
      </c>
      <c r="R20" s="154">
        <f t="shared" si="19"/>
        <v>2143811.0954736201</v>
      </c>
      <c r="S20" s="154">
        <f>S5+SUM(S6:S8)+S9+S18+S17</f>
        <v>31641093.148678798</v>
      </c>
    </row>
    <row r="21" spans="1:19" ht="16.5" customHeight="1" x14ac:dyDescent="0.35">
      <c r="A21" s="50"/>
      <c r="B21" s="51"/>
      <c r="C21" s="51"/>
      <c r="D21" s="51"/>
      <c r="E21" s="51"/>
      <c r="F21" s="51"/>
      <c r="G21" s="51"/>
      <c r="H21" s="51"/>
      <c r="I21" s="51"/>
      <c r="J21" s="51"/>
      <c r="K21" s="51"/>
      <c r="L21" s="51"/>
      <c r="M21" s="51"/>
      <c r="N21" s="51"/>
      <c r="O21" s="51"/>
      <c r="P21" s="51"/>
      <c r="Q21" s="51"/>
      <c r="R21" s="51"/>
      <c r="S21" s="51"/>
    </row>
    <row r="22" spans="1:19" ht="16.5" customHeight="1" thickBot="1" x14ac:dyDescent="0.4">
      <c r="A22" s="153" t="s">
        <v>116</v>
      </c>
      <c r="B22" s="153"/>
      <c r="C22" s="153"/>
      <c r="D22" s="154">
        <f>'Tabell 2.1'!D10</f>
        <v>2729159</v>
      </c>
      <c r="E22" s="154">
        <f>'Tabell 2.1'!E10</f>
        <v>2385920</v>
      </c>
      <c r="F22" s="154">
        <f>'Tabell 2.1'!F10</f>
        <v>1945194</v>
      </c>
      <c r="G22" s="154">
        <f>'Tabell 2.1'!G10</f>
        <v>1437567</v>
      </c>
      <c r="H22" s="154">
        <f>'Tabell 2.1'!H10</f>
        <v>2061433</v>
      </c>
      <c r="I22" s="154">
        <f>'Tabell 2.1'!I10</f>
        <v>1585764</v>
      </c>
      <c r="J22" s="154">
        <f>'Tabell 2.1'!J10</f>
        <v>2116420</v>
      </c>
      <c r="K22" s="154">
        <f>'Tabell 2.1'!K10</f>
        <v>2283903</v>
      </c>
      <c r="L22" s="154">
        <f>'Tabell 2.1'!L10</f>
        <v>1776290</v>
      </c>
      <c r="M22" s="154">
        <f>'Tabell 2.1'!M10</f>
        <v>1593360</v>
      </c>
      <c r="N22" s="154">
        <f>'Tabell 2.1'!N10</f>
        <v>1977835</v>
      </c>
      <c r="O22" s="154">
        <f>'Tabell 2.1'!O10</f>
        <v>2792177</v>
      </c>
      <c r="P22" s="154">
        <f>'Tabell 2.1'!P10</f>
        <v>2497990</v>
      </c>
      <c r="Q22" s="154">
        <f>'Tabell 2.1'!Q10</f>
        <v>2314270</v>
      </c>
      <c r="R22" s="154">
        <f>'Tabell 2.1'!R10</f>
        <v>2143811</v>
      </c>
      <c r="S22" s="154">
        <f>'Tabell 2.1'!S10</f>
        <v>31641093</v>
      </c>
    </row>
    <row r="23" spans="1:19" ht="16.5" customHeight="1" thickBot="1" x14ac:dyDescent="0.4">
      <c r="A23" s="52"/>
      <c r="B23" s="52"/>
      <c r="C23" s="52"/>
      <c r="D23" s="52"/>
      <c r="E23" s="52"/>
      <c r="F23" s="52"/>
      <c r="G23" s="52"/>
      <c r="H23" s="52"/>
      <c r="I23" s="52"/>
      <c r="J23" s="52"/>
      <c r="K23" s="52"/>
      <c r="L23" s="52"/>
      <c r="M23" s="52"/>
      <c r="N23" s="52"/>
      <c r="O23" s="52"/>
      <c r="P23" s="52"/>
      <c r="Q23" s="52"/>
      <c r="R23" s="52"/>
      <c r="S23" s="52"/>
    </row>
    <row r="24" spans="1:19" ht="16.5" customHeight="1" x14ac:dyDescent="0.35">
      <c r="A24" s="155" t="str">
        <f>'Tabell 2.1'!A12</f>
        <v>FO1 Administrasjon og fellestjenester</v>
      </c>
      <c r="B24" s="156"/>
      <c r="C24" s="156"/>
      <c r="D24" s="157"/>
      <c r="E24" s="157"/>
      <c r="F24" s="157"/>
      <c r="G24" s="157"/>
      <c r="H24" s="157"/>
      <c r="I24" s="157"/>
      <c r="J24" s="157"/>
      <c r="K24" s="157"/>
      <c r="L24" s="157"/>
      <c r="M24" s="157"/>
      <c r="N24" s="157"/>
      <c r="O24" s="157"/>
      <c r="P24" s="157"/>
      <c r="Q24" s="157"/>
      <c r="R24" s="157"/>
      <c r="S24" s="157"/>
    </row>
    <row r="25" spans="1:19" ht="16.5" customHeight="1" x14ac:dyDescent="0.35">
      <c r="A25" s="59" t="s">
        <v>120</v>
      </c>
      <c r="B25" s="59"/>
      <c r="C25" s="59"/>
      <c r="D25" s="59">
        <f>'Tabell 2.1 DOK32024'!D16</f>
        <v>11345.553597557002</v>
      </c>
      <c r="E25" s="59">
        <f>'Tabell 2.1 DOK32024'!E16</f>
        <v>11475.37328610128</v>
      </c>
      <c r="F25" s="59">
        <f>'Tabell 2.1 DOK32024'!F16</f>
        <v>9680.0907845962902</v>
      </c>
      <c r="G25" s="59">
        <f>'Tabell 2.1 DOK32024'!G16</f>
        <v>8959.5399455040751</v>
      </c>
      <c r="H25" s="59">
        <f>'Tabell 2.1 DOK32024'!H16</f>
        <v>8863.4613783447567</v>
      </c>
      <c r="I25" s="59">
        <f>'Tabell 2.1 DOK32024'!I16</f>
        <v>6627.3273039584219</v>
      </c>
      <c r="J25" s="59">
        <f>'Tabell 2.1 DOK32024'!J16</f>
        <v>8148.3092945507096</v>
      </c>
      <c r="K25" s="59">
        <f>'Tabell 2.1 DOK32024'!K16</f>
        <v>8288.5743721343752</v>
      </c>
      <c r="L25" s="59">
        <f>'Tabell 2.1 DOK32024'!L16</f>
        <v>6833.7086769067237</v>
      </c>
      <c r="M25" s="59">
        <f>'Tabell 2.1 DOK32024'!M16</f>
        <v>8624.2090688178741</v>
      </c>
      <c r="N25" s="59">
        <f>'Tabell 2.1 DOK32024'!N16</f>
        <v>6603.0782469255209</v>
      </c>
      <c r="O25" s="59">
        <f>'Tabell 2.1 DOK32024'!O16</f>
        <v>7716.6537401469313</v>
      </c>
      <c r="P25" s="59">
        <f>'Tabell 2.1 DOK32024'!P16</f>
        <v>7861.6288386007873</v>
      </c>
      <c r="Q25" s="59">
        <f>'Tabell 2.1 DOK32024'!Q16</f>
        <v>8007.9818516634678</v>
      </c>
      <c r="R25" s="59">
        <f>'Tabell 2.1 DOK32024'!R16</f>
        <v>4758.9407312306466</v>
      </c>
      <c r="S25" s="59">
        <f>'Tabell 2.1 DOK32024'!S16</f>
        <v>123794.43111703885</v>
      </c>
    </row>
    <row r="26" spans="1:19" ht="16.5" customHeight="1" x14ac:dyDescent="0.35">
      <c r="A26" s="53" t="s">
        <v>121</v>
      </c>
      <c r="B26" s="53"/>
      <c r="C26" s="53"/>
      <c r="D26" s="53">
        <f>($S$25-'Tabell 2.3 DOK32024'!$S$14)*('Tabell 4.1 DOK32024'!X9-'Tabell 4.1 DOK32024'!D9)/100</f>
        <v>83.311412336190642</v>
      </c>
      <c r="E26" s="53">
        <f>($S$25-'Tabell 2.3 DOK32024'!$S$14)*('Tabell 4.1 DOK32024'!Y9-'Tabell 4.1 DOK32024'!E9)/100</f>
        <v>34.54620359948062</v>
      </c>
      <c r="F26" s="53">
        <f>($S$25-'Tabell 2.3 DOK32024'!$S$14)*('Tabell 4.1 DOK32024'!Z9-'Tabell 4.1 DOK32024'!F9)/100</f>
        <v>7.892503583491874</v>
      </c>
      <c r="G26" s="53">
        <f>($S$25-'Tabell 2.3 DOK32024'!$S$14)*('Tabell 4.1 DOK32024'!AA9-'Tabell 4.1 DOK32024'!G9)/100</f>
        <v>2.8840220160563077</v>
      </c>
      <c r="H26" s="53">
        <f>($S$25-'Tabell 2.3 DOK32024'!$S$14)*('Tabell 4.1 DOK32024'!AB9-'Tabell 4.1 DOK32024'!H9)/100</f>
        <v>-18.953139596706333</v>
      </c>
      <c r="I26" s="53">
        <f>($S$25-'Tabell 2.3 DOK32024'!$S$14)*('Tabell 4.1 DOK32024'!AC9-'Tabell 4.1 DOK32024'!I9)/100</f>
        <v>-12.80726559356143</v>
      </c>
      <c r="J26" s="53">
        <f>($S$25-'Tabell 2.3 DOK32024'!$S$14)*('Tabell 4.1 DOK32024'!AD9-'Tabell 4.1 DOK32024'!J9)/100</f>
        <v>-16.655446854111698</v>
      </c>
      <c r="K26" s="53">
        <f>($S$25-'Tabell 2.3 DOK32024'!$S$14)*('Tabell 4.1 DOK32024'!AE9-'Tabell 4.1 DOK32024'!K9)/100</f>
        <v>-13.189797101796247</v>
      </c>
      <c r="L26" s="53">
        <f>($S$25-'Tabell 2.3 DOK32024'!$S$14)*('Tabell 4.1 DOK32024'!AF9-'Tabell 4.1 DOK32024'!L9)/100</f>
        <v>-23.214577467515642</v>
      </c>
      <c r="M26" s="53">
        <f>($S$25-'Tabell 2.3 DOK32024'!$S$14)*('Tabell 4.1 DOK32024'!AG9-'Tabell 4.1 DOK32024'!M9)/100</f>
        <v>-2.1732774898418383</v>
      </c>
      <c r="N26" s="53">
        <f>($S$25-'Tabell 2.3 DOK32024'!$S$14)*('Tabell 4.1 DOK32024'!AH9-'Tabell 4.1 DOK32024'!N9)/100</f>
        <v>-2.2646711030444511</v>
      </c>
      <c r="O26" s="53">
        <f>($S$25-'Tabell 2.3 DOK32024'!$S$14)*('Tabell 4.1 DOK32024'!AI9-'Tabell 4.1 DOK32024'!O9)/100</f>
        <v>-5.5441279980072068E-2</v>
      </c>
      <c r="P26" s="53">
        <f>($S$25-'Tabell 2.3 DOK32024'!$S$14)*('Tabell 4.1 DOK32024'!AJ9-'Tabell 4.1 DOK32024'!P9)/100</f>
        <v>-11.501696296931284</v>
      </c>
      <c r="Q26" s="53">
        <f>($S$25-'Tabell 2.3 DOK32024'!$S$14)*('Tabell 4.1 DOK32024'!AK9-'Tabell 4.1 DOK32024'!Q9)/100</f>
        <v>10.074694809207596</v>
      </c>
      <c r="R26" s="53">
        <f>($S$25-'Tabell 2.3 DOK32024'!$S$14)*('Tabell 4.1 DOK32024'!AL9-'Tabell 4.1 DOK32024'!R9)/100</f>
        <v>-37.893523560938952</v>
      </c>
      <c r="S26" s="53">
        <f>($S$25-'Tabell 2.3 DOK32024'!$S$14)*('Tabell 4.1 DOK32024'!AM9-'Tabell 4.1 DOK32024'!S9)/100</f>
        <v>-1.4507922844165769E-11</v>
      </c>
    </row>
    <row r="27" spans="1:19" ht="16.5" customHeight="1" x14ac:dyDescent="0.35">
      <c r="A27" s="53" t="s">
        <v>122</v>
      </c>
      <c r="B27" s="53"/>
      <c r="C27" s="53"/>
      <c r="D27" s="53">
        <v>0</v>
      </c>
      <c r="E27" s="53">
        <v>0</v>
      </c>
      <c r="F27" s="53">
        <v>0</v>
      </c>
      <c r="G27" s="53">
        <v>0</v>
      </c>
      <c r="H27" s="53">
        <v>0</v>
      </c>
      <c r="I27" s="53">
        <v>0</v>
      </c>
      <c r="J27" s="53">
        <v>0</v>
      </c>
      <c r="K27" s="53">
        <v>0</v>
      </c>
      <c r="L27" s="53">
        <v>0</v>
      </c>
      <c r="M27" s="53">
        <v>0</v>
      </c>
      <c r="N27" s="53">
        <v>0</v>
      </c>
      <c r="O27" s="53">
        <v>0</v>
      </c>
      <c r="P27" s="53">
        <v>0</v>
      </c>
      <c r="Q27" s="53">
        <v>0</v>
      </c>
      <c r="R27" s="53">
        <v>0</v>
      </c>
      <c r="S27" s="53">
        <f t="shared" ref="S27" si="20">SUM(D27:R27)</f>
        <v>0</v>
      </c>
    </row>
    <row r="28" spans="1:19" ht="16.5" customHeight="1" x14ac:dyDescent="0.35">
      <c r="A28" s="60" t="s">
        <v>123</v>
      </c>
      <c r="B28" s="60"/>
      <c r="C28" s="60"/>
      <c r="D28" s="60">
        <f>($S$25-'Tabell 2.3 DOK32024'!$S$14)*('Tabell 4.1'!D7-'Tabell 4.1 DOK32024'!X9)/100</f>
        <v>-318.88283056714732</v>
      </c>
      <c r="E28" s="60">
        <f>($S$25-'Tabell 2.3 DOK32024'!$S$14)*('Tabell 4.1'!E7-'Tabell 4.1 DOK32024'!Y9)/100</f>
        <v>-950.99654035461845</v>
      </c>
      <c r="F28" s="60">
        <f>($S$25-'Tabell 2.3 DOK32024'!$S$14)*('Tabell 4.1'!F7-'Tabell 4.1 DOK32024'!Z9)/100</f>
        <v>-301.46316368403001</v>
      </c>
      <c r="G28" s="60">
        <f>($S$25-'Tabell 2.3 DOK32024'!$S$14)*('Tabell 4.1'!G7-'Tabell 4.1 DOK32024'!AA9)/100</f>
        <v>-673.95527398541299</v>
      </c>
      <c r="H28" s="60">
        <f>($S$25-'Tabell 2.3 DOK32024'!$S$14)*('Tabell 4.1'!H7-'Tabell 4.1 DOK32024'!AB9)/100</f>
        <v>-994.38906746061843</v>
      </c>
      <c r="I28" s="60">
        <f>($S$25-'Tabell 2.3 DOK32024'!$S$14)*('Tabell 4.1'!I7-'Tabell 4.1 DOK32024'!AC9)/100</f>
        <v>74.170904817945669</v>
      </c>
      <c r="J28" s="60">
        <f>($S$25-'Tabell 2.3 DOK32024'!$S$14)*('Tabell 4.1'!J7-'Tabell 4.1 DOK32024'!AD9)/100</f>
        <v>-184.54398915313911</v>
      </c>
      <c r="K28" s="60">
        <f>($S$25-'Tabell 2.3 DOK32024'!$S$14)*('Tabell 4.1'!K7-'Tabell 4.1 DOK32024'!AE9)/100</f>
        <v>-142.75307339327915</v>
      </c>
      <c r="L28" s="60">
        <f>($S$25-'Tabell 2.3 DOK32024'!$S$14)*('Tabell 4.1'!L7-'Tabell 4.1 DOK32024'!AF9)/100</f>
        <v>215.02208469380389</v>
      </c>
      <c r="M28" s="60">
        <f>($S$25-'Tabell 2.3 DOK32024'!$S$14)*('Tabell 4.1'!M7-'Tabell 4.1 DOK32024'!AG9)/100</f>
        <v>535.9534146215027</v>
      </c>
      <c r="N28" s="60">
        <f>($S$25-'Tabell 2.3 DOK32024'!$S$14)*('Tabell 4.1'!N7-'Tabell 4.1 DOK32024'!AH9)/100</f>
        <v>719.15300696974668</v>
      </c>
      <c r="O28" s="60">
        <f>($S$25-'Tabell 2.3 DOK32024'!$S$14)*('Tabell 4.1'!O7-'Tabell 4.1 DOK32024'!AI9)/100</f>
        <v>896.29929427575132</v>
      </c>
      <c r="P28" s="60">
        <f>($S$25-'Tabell 2.3 DOK32024'!$S$14)*('Tabell 4.1'!P7-'Tabell 4.1 DOK32024'!AJ9)/100</f>
        <v>476.983541820759</v>
      </c>
      <c r="Q28" s="60">
        <f>($S$25-'Tabell 2.3 DOK32024'!$S$14)*('Tabell 4.1'!Q7-'Tabell 4.1 DOK32024'!AK9)/100</f>
        <v>9.7465084002645419</v>
      </c>
      <c r="R28" s="60">
        <f>($S$25-'Tabell 2.3 DOK32024'!$S$14)*('Tabell 4.1'!R7-'Tabell 4.1 DOK32024'!AL9)/100</f>
        <v>639.65518299847452</v>
      </c>
      <c r="S28" s="60">
        <f>($S$25-'Tabell 2.3 DOK32024'!$S$14)*('Tabell 4.1'!S7-'Tabell 4.1 DOK32024'!AM9)/100</f>
        <v>1.4507922844165769E-11</v>
      </c>
    </row>
    <row r="29" spans="1:19" ht="16.5" customHeight="1" x14ac:dyDescent="0.35">
      <c r="A29" s="51" t="s">
        <v>124</v>
      </c>
      <c r="B29" s="51"/>
      <c r="C29" s="51"/>
      <c r="D29" s="51">
        <f t="shared" ref="D29:S29" si="21">SUM(D30:D36)</f>
        <v>22033.831176543292</v>
      </c>
      <c r="E29" s="51">
        <f t="shared" si="21"/>
        <v>20580.146186271115</v>
      </c>
      <c r="F29" s="51">
        <f t="shared" si="21"/>
        <v>18770.036501203864</v>
      </c>
      <c r="G29" s="51">
        <f t="shared" si="21"/>
        <v>16446.577498887957</v>
      </c>
      <c r="H29" s="51">
        <f t="shared" si="21"/>
        <v>19465.293047851115</v>
      </c>
      <c r="I29" s="51">
        <f t="shared" si="21"/>
        <v>17345.913175464728</v>
      </c>
      <c r="J29" s="51">
        <f t="shared" si="21"/>
        <v>20129.89472900868</v>
      </c>
      <c r="K29" s="51">
        <f t="shared" si="21"/>
        <v>20758.464743796791</v>
      </c>
      <c r="L29" s="51">
        <f t="shared" si="21"/>
        <v>17960.912046139914</v>
      </c>
      <c r="M29" s="51">
        <f t="shared" si="21"/>
        <v>17164.724621815407</v>
      </c>
      <c r="N29" s="51">
        <f t="shared" si="21"/>
        <v>18936.038930327788</v>
      </c>
      <c r="O29" s="51">
        <f t="shared" si="21"/>
        <v>22793.575095349312</v>
      </c>
      <c r="P29" s="51">
        <f t="shared" si="21"/>
        <v>21898.387107564264</v>
      </c>
      <c r="Q29" s="51">
        <f t="shared" si="21"/>
        <v>20987.245952317451</v>
      </c>
      <c r="R29" s="51">
        <f t="shared" si="21"/>
        <v>19738.609186690101</v>
      </c>
      <c r="S29" s="51">
        <f t="shared" si="21"/>
        <v>295009.6499992318</v>
      </c>
    </row>
    <row r="30" spans="1:19" ht="16.5" customHeight="1" x14ac:dyDescent="0.35">
      <c r="A30" s="53" t="s">
        <v>125</v>
      </c>
      <c r="B30" s="53"/>
      <c r="C30" s="53"/>
      <c r="D30" s="53">
        <f>$S30*'Tabell 3.1'!D$7/100</f>
        <v>0</v>
      </c>
      <c r="E30" s="53">
        <f>$S30*'Tabell 3.1'!E$7/100</f>
        <v>0</v>
      </c>
      <c r="F30" s="53">
        <f>$S30*'Tabell 3.1'!F$7/100</f>
        <v>0</v>
      </c>
      <c r="G30" s="53">
        <f>$S30*'Tabell 3.1'!G$7/100</f>
        <v>0</v>
      </c>
      <c r="H30" s="53">
        <f>$S30*'Tabell 3.1'!H$7/100</f>
        <v>0</v>
      </c>
      <c r="I30" s="53">
        <f>$S30*'Tabell 3.1'!I$7/100</f>
        <v>0</v>
      </c>
      <c r="J30" s="53">
        <f>$S30*'Tabell 3.1'!J$7/100</f>
        <v>0</v>
      </c>
      <c r="K30" s="53">
        <f>$S30*'Tabell 3.1'!K$7/100</f>
        <v>0</v>
      </c>
      <c r="L30" s="53">
        <f>$S30*'Tabell 3.1'!L$7/100</f>
        <v>0</v>
      </c>
      <c r="M30" s="53">
        <f>$S30*'Tabell 3.1'!M$7/100</f>
        <v>0</v>
      </c>
      <c r="N30" s="53">
        <f>$S30*'Tabell 3.1'!N$7/100</f>
        <v>0</v>
      </c>
      <c r="O30" s="53">
        <f>$S30*'Tabell 3.1'!O$7/100</f>
        <v>0</v>
      </c>
      <c r="P30" s="53">
        <f>$S30*'Tabell 3.1'!P$7/100</f>
        <v>0</v>
      </c>
      <c r="Q30" s="53">
        <f>$S30*'Tabell 3.1'!Q$7/100</f>
        <v>0</v>
      </c>
      <c r="R30" s="53">
        <f>$S30*'Tabell 3.1'!R$7/100</f>
        <v>0</v>
      </c>
      <c r="S30" s="350">
        <v>0</v>
      </c>
    </row>
    <row r="31" spans="1:19" ht="16.5" customHeight="1" x14ac:dyDescent="0.35">
      <c r="A31" s="53" t="s">
        <v>126</v>
      </c>
      <c r="B31" s="53"/>
      <c r="C31" s="53"/>
      <c r="D31" s="53">
        <f>$S31*'Tabell 3.1'!D$7/100</f>
        <v>22451.96359622668</v>
      </c>
      <c r="E31" s="53">
        <f>$S31*'Tabell 3.1'!E$7/100</f>
        <v>20970.692263045286</v>
      </c>
      <c r="F31" s="53">
        <f>$S31*'Tabell 3.1'!F$7/100</f>
        <v>19126.232421782082</v>
      </c>
      <c r="G31" s="53">
        <f>$S31*'Tabell 3.1'!G$7/100</f>
        <v>16758.681517023546</v>
      </c>
      <c r="H31" s="53">
        <f>$S31*'Tabell 3.1'!H$7/100</f>
        <v>19834.682738492334</v>
      </c>
      <c r="I31" s="53">
        <f>$S31*'Tabell 3.1'!I$7/100</f>
        <v>17675.083740018941</v>
      </c>
      <c r="J31" s="53">
        <f>$S31*'Tabell 3.1'!J$7/100</f>
        <v>20511.896457331477</v>
      </c>
      <c r="K31" s="53">
        <f>$S31*'Tabell 3.1'!K$7/100</f>
        <v>21152.394742746601</v>
      </c>
      <c r="L31" s="53">
        <f>$S31*'Tabell 3.1'!L$7/100</f>
        <v>18301.753343933284</v>
      </c>
      <c r="M31" s="53">
        <f>$S31*'Tabell 3.1'!M$7/100</f>
        <v>17490.456800745749</v>
      </c>
      <c r="N31" s="53">
        <f>$S31*'Tabell 3.1'!N$7/100</f>
        <v>19295.3850519222</v>
      </c>
      <c r="O31" s="53">
        <f>$S31*'Tabell 3.1'!O$7/100</f>
        <v>23226.125051436818</v>
      </c>
      <c r="P31" s="53">
        <f>$S31*'Tabell 3.1'!P$7/100</f>
        <v>22313.949227246703</v>
      </c>
      <c r="Q31" s="53">
        <f>$S31*'Tabell 3.1'!Q$7/100</f>
        <v>21385.517494938464</v>
      </c>
      <c r="R31" s="53">
        <f>$S31*'Tabell 3.1'!R$7/100</f>
        <v>20113.185553109834</v>
      </c>
      <c r="S31" s="350">
        <v>300608</v>
      </c>
    </row>
    <row r="32" spans="1:19" ht="16.5" customHeight="1" x14ac:dyDescent="0.35">
      <c r="A32" s="53" t="s">
        <v>127</v>
      </c>
      <c r="B32" s="53"/>
      <c r="C32" s="53"/>
      <c r="D32" s="53">
        <f>$S32*'Tabell 3.1'!D$7/100</f>
        <v>-175.39476237640756</v>
      </c>
      <c r="E32" s="53">
        <f>$S32*'Tabell 3.1'!E$7/100</f>
        <v>-163.82306921982331</v>
      </c>
      <c r="F32" s="53">
        <f>$S32*'Tabell 3.1'!F$7/100</f>
        <v>-149.41414706988914</v>
      </c>
      <c r="G32" s="53">
        <f>$S32*'Tabell 3.1'!G$7/100</f>
        <v>-130.91883700159914</v>
      </c>
      <c r="H32" s="53">
        <f>$S32*'Tabell 3.1'!H$7/100</f>
        <v>-154.94856166228448</v>
      </c>
      <c r="I32" s="53">
        <f>$S32*'Tabell 3.1'!I$7/100</f>
        <v>-138.07777209672383</v>
      </c>
      <c r="J32" s="53">
        <f>$S32*'Tabell 3.1'!J$7/100</f>
        <v>-160.23895592044178</v>
      </c>
      <c r="K32" s="53">
        <f>$S32*'Tabell 3.1'!K$7/100</f>
        <v>-165.24252917546713</v>
      </c>
      <c r="L32" s="53">
        <f>$S32*'Tabell 3.1'!L$7/100</f>
        <v>-142.97331567784499</v>
      </c>
      <c r="M32" s="53">
        <f>$S32*'Tabell 3.1'!M$7/100</f>
        <v>-136.63546625993959</v>
      </c>
      <c r="N32" s="53">
        <f>$S32*'Tabell 3.1'!N$7/100</f>
        <v>-150.73556758803736</v>
      </c>
      <c r="O32" s="53">
        <f>$S32*'Tabell 3.1'!O$7/100</f>
        <v>-181.44251244938457</v>
      </c>
      <c r="P32" s="53">
        <f>$S32*'Tabell 3.1'!P$7/100</f>
        <v>-174.31659398601158</v>
      </c>
      <c r="Q32" s="53">
        <f>$S32*'Tabell 3.1'!Q$7/100</f>
        <v>-167.06368435193897</v>
      </c>
      <c r="R32" s="53">
        <f>$S32*'Tabell 3.1'!R$7/100</f>
        <v>-157.12422593243349</v>
      </c>
      <c r="S32" s="350">
        <v>-2348.3500007682269</v>
      </c>
    </row>
    <row r="33" spans="1:21" ht="16.5" customHeight="1" x14ac:dyDescent="0.35">
      <c r="A33" s="53" t="s">
        <v>128</v>
      </c>
      <c r="B33" s="53"/>
      <c r="C33" s="53"/>
      <c r="D33" s="53">
        <f>$S33*'Tabell 3.1'!D$7/100</f>
        <v>0</v>
      </c>
      <c r="E33" s="53">
        <f>$S33*'Tabell 3.1'!E$7/100</f>
        <v>0</v>
      </c>
      <c r="F33" s="53">
        <f>$S33*'Tabell 3.1'!F$7/100</f>
        <v>0</v>
      </c>
      <c r="G33" s="53">
        <f>$S33*'Tabell 3.1'!G$7/100</f>
        <v>0</v>
      </c>
      <c r="H33" s="53">
        <f>$S33*'Tabell 3.1'!H$7/100</f>
        <v>0</v>
      </c>
      <c r="I33" s="53">
        <f>$S33*'Tabell 3.1'!I$7/100</f>
        <v>0</v>
      </c>
      <c r="J33" s="53">
        <f>$S33*'Tabell 3.1'!J$7/100</f>
        <v>0</v>
      </c>
      <c r="K33" s="53">
        <f>$S33*'Tabell 3.1'!K$7/100</f>
        <v>0</v>
      </c>
      <c r="L33" s="53">
        <f>$S33*'Tabell 3.1'!L$7/100</f>
        <v>0</v>
      </c>
      <c r="M33" s="53">
        <f>$S33*'Tabell 3.1'!M$7/100</f>
        <v>0</v>
      </c>
      <c r="N33" s="53">
        <f>$S33*'Tabell 3.1'!N$7/100</f>
        <v>0</v>
      </c>
      <c r="O33" s="53">
        <f>$S33*'Tabell 3.1'!O$7/100</f>
        <v>0</v>
      </c>
      <c r="P33" s="53">
        <f>$S33*'Tabell 3.1'!P$7/100</f>
        <v>0</v>
      </c>
      <c r="Q33" s="53">
        <f>$S33*'Tabell 3.1'!Q$7/100</f>
        <v>0</v>
      </c>
      <c r="R33" s="53">
        <f>$S33*'Tabell 3.1'!R$7/100</f>
        <v>0</v>
      </c>
      <c r="S33" s="350">
        <v>0</v>
      </c>
    </row>
    <row r="34" spans="1:21" ht="16.5" customHeight="1" x14ac:dyDescent="0.35">
      <c r="A34" s="53" t="s">
        <v>129</v>
      </c>
      <c r="B34" s="53"/>
      <c r="C34" s="53"/>
      <c r="D34" s="53">
        <f>$S34*'Tabell 3.1'!D$7/100</f>
        <v>0</v>
      </c>
      <c r="E34" s="53">
        <f>$S34*'Tabell 3.1'!E$7/100</f>
        <v>0</v>
      </c>
      <c r="F34" s="53">
        <f>$S34*'Tabell 3.1'!F$7/100</f>
        <v>0</v>
      </c>
      <c r="G34" s="53">
        <f>$S34*'Tabell 3.1'!G$7/100</f>
        <v>0</v>
      </c>
      <c r="H34" s="53">
        <f>$S34*'Tabell 3.1'!H$7/100</f>
        <v>0</v>
      </c>
      <c r="I34" s="53">
        <f>$S34*'Tabell 3.1'!I$7/100</f>
        <v>0</v>
      </c>
      <c r="J34" s="53">
        <f>$S34*'Tabell 3.1'!J$7/100</f>
        <v>0</v>
      </c>
      <c r="K34" s="53">
        <f>$S34*'Tabell 3.1'!K$7/100</f>
        <v>0</v>
      </c>
      <c r="L34" s="53">
        <f>$S34*'Tabell 3.1'!L$7/100</f>
        <v>0</v>
      </c>
      <c r="M34" s="53">
        <f>$S34*'Tabell 3.1'!M$7/100</f>
        <v>0</v>
      </c>
      <c r="N34" s="53">
        <f>$S34*'Tabell 3.1'!N$7/100</f>
        <v>0</v>
      </c>
      <c r="O34" s="53">
        <f>$S34*'Tabell 3.1'!O$7/100</f>
        <v>0</v>
      </c>
      <c r="P34" s="53">
        <f>$S34*'Tabell 3.1'!P$7/100</f>
        <v>0</v>
      </c>
      <c r="Q34" s="53">
        <f>$S34*'Tabell 3.1'!Q$7/100</f>
        <v>0</v>
      </c>
      <c r="R34" s="53">
        <f>$S34*'Tabell 3.1'!R$7/100</f>
        <v>0</v>
      </c>
      <c r="S34" s="350">
        <v>0</v>
      </c>
    </row>
    <row r="35" spans="1:21" ht="16.5" customHeight="1" x14ac:dyDescent="0.35">
      <c r="A35" s="53" t="s">
        <v>130</v>
      </c>
      <c r="B35" s="53"/>
      <c r="C35" s="53"/>
      <c r="D35" s="53">
        <f>$S35*'Tabell 3.1'!D$7/100</f>
        <v>0</v>
      </c>
      <c r="E35" s="53">
        <f>$S35*'Tabell 3.1'!E$7/100</f>
        <v>0</v>
      </c>
      <c r="F35" s="53">
        <f>$S35*'Tabell 3.1'!F$7/100</f>
        <v>0</v>
      </c>
      <c r="G35" s="53">
        <f>$S35*'Tabell 3.1'!G$7/100</f>
        <v>0</v>
      </c>
      <c r="H35" s="53">
        <f>$S35*'Tabell 3.1'!H$7/100</f>
        <v>0</v>
      </c>
      <c r="I35" s="53">
        <f>$S35*'Tabell 3.1'!I$7/100</f>
        <v>0</v>
      </c>
      <c r="J35" s="53">
        <f>$S35*'Tabell 3.1'!J$7/100</f>
        <v>0</v>
      </c>
      <c r="K35" s="53">
        <f>$S35*'Tabell 3.1'!K$7/100</f>
        <v>0</v>
      </c>
      <c r="L35" s="53">
        <f>$S35*'Tabell 3.1'!L$7/100</f>
        <v>0</v>
      </c>
      <c r="M35" s="53">
        <f>$S35*'Tabell 3.1'!M$7/100</f>
        <v>0</v>
      </c>
      <c r="N35" s="53">
        <f>$S35*'Tabell 3.1'!N$7/100</f>
        <v>0</v>
      </c>
      <c r="O35" s="53">
        <f>$S35*'Tabell 3.1'!O$7/100</f>
        <v>0</v>
      </c>
      <c r="P35" s="53">
        <f>$S35*'Tabell 3.1'!P$7/100</f>
        <v>0</v>
      </c>
      <c r="Q35" s="53">
        <f>$S35*'Tabell 3.1'!Q$7/100</f>
        <v>0</v>
      </c>
      <c r="R35" s="53">
        <f>$S35*'Tabell 3.1'!R$7/100</f>
        <v>0</v>
      </c>
      <c r="S35" s="350">
        <v>0</v>
      </c>
    </row>
    <row r="36" spans="1:21" ht="16.5" customHeight="1" x14ac:dyDescent="0.35">
      <c r="A36" s="60" t="s">
        <v>131</v>
      </c>
      <c r="B36" s="60"/>
      <c r="C36" s="60"/>
      <c r="D36" s="60">
        <f>$S36*'Tabell 3.1'!D$7/100</f>
        <v>-242.73765730698022</v>
      </c>
      <c r="E36" s="60">
        <f>$S36*'Tabell 3.1'!E$7/100</f>
        <v>-226.72300755434713</v>
      </c>
      <c r="F36" s="60">
        <f>$S36*'Tabell 3.1'!F$7/100</f>
        <v>-206.781773508329</v>
      </c>
      <c r="G36" s="60">
        <f>$S36*'Tabell 3.1'!G$7/100</f>
        <v>-181.1851811339902</v>
      </c>
      <c r="H36" s="60">
        <f>$S36*'Tabell 3.1'!H$7/100</f>
        <v>-214.44112897893632</v>
      </c>
      <c r="I36" s="60">
        <f>$S36*'Tabell 3.1'!I$7/100</f>
        <v>-191.09279245749133</v>
      </c>
      <c r="J36" s="60">
        <f>$S36*'Tabell 3.1'!J$7/100</f>
        <v>-221.76277240235555</v>
      </c>
      <c r="K36" s="60">
        <f>$S36*'Tabell 3.1'!K$7/100</f>
        <v>-228.68746977434552</v>
      </c>
      <c r="L36" s="60">
        <f>$S36*'Tabell 3.1'!L$7/100</f>
        <v>-197.86798211552312</v>
      </c>
      <c r="M36" s="60">
        <f>$S36*'Tabell 3.1'!M$7/100</f>
        <v>-189.09671267040028</v>
      </c>
      <c r="N36" s="60">
        <f>$S36*'Tabell 3.1'!N$7/100</f>
        <v>-208.6105540063709</v>
      </c>
      <c r="O36" s="60">
        <f>$S36*'Tabell 3.1'!O$7/100</f>
        <v>-251.10744363812563</v>
      </c>
      <c r="P36" s="60">
        <f>$S36*'Tabell 3.1'!P$7/100</f>
        <v>-241.24552569642788</v>
      </c>
      <c r="Q36" s="60">
        <f>$S36*'Tabell 3.1'!Q$7/100</f>
        <v>-231.20785826907471</v>
      </c>
      <c r="R36" s="60">
        <f>$S36*'Tabell 3.1'!R$7/100</f>
        <v>-217.45214048730227</v>
      </c>
      <c r="S36" s="350">
        <v>-3250</v>
      </c>
    </row>
    <row r="37" spans="1:21" ht="16.5" customHeight="1" x14ac:dyDescent="0.35">
      <c r="A37" s="60" t="s">
        <v>132</v>
      </c>
      <c r="B37" s="60"/>
      <c r="C37" s="60"/>
      <c r="D37" s="60">
        <f>'Tabell 2.1'!D13+'Tabell 2.1'!D14-SUM(D25:D29)</f>
        <v>134.69091249880148</v>
      </c>
      <c r="E37" s="60">
        <f>'Tabell 2.1'!E13+'Tabell 2.1'!E14-SUM(E25:E29)</f>
        <v>358.74448294628019</v>
      </c>
      <c r="F37" s="60">
        <f>'Tabell 2.1'!F13+'Tabell 2.1'!F14-SUM(F25:F29)</f>
        <v>29.229642375710682</v>
      </c>
      <c r="G37" s="60">
        <f>'Tabell 2.1'!G13+'Tabell 2.1'!G14-SUM(G25:G29)</f>
        <v>-39.626060122380295</v>
      </c>
      <c r="H37" s="60">
        <f>'Tabell 2.1'!H13+'Tabell 2.1'!H14-SUM(H25:H29)</f>
        <v>-35.056465625046258</v>
      </c>
      <c r="I37" s="60">
        <f>'Tabell 2.1'!I13+'Tabell 2.1'!I14-SUM(I25:I29)</f>
        <v>-106.00612796661153</v>
      </c>
      <c r="J37" s="60">
        <f>'Tabell 2.1'!J13+'Tabell 2.1'!J14-SUM(J25:J29)</f>
        <v>-32.079513268457958</v>
      </c>
      <c r="K37" s="60">
        <f>'Tabell 2.1'!K13+'Tabell 2.1'!K14-SUM(K25:K29)</f>
        <v>-11.968758264716598</v>
      </c>
      <c r="L37" s="60">
        <f>'Tabell 2.1'!L13+'Tabell 2.1'!L14-SUM(L25:L29)</f>
        <v>-85.221621795906685</v>
      </c>
      <c r="M37" s="60">
        <f>'Tabell 2.1'!M13+'Tabell 2.1'!M14-SUM(M25:M29)</f>
        <v>-112.36188115123514</v>
      </c>
      <c r="N37" s="60">
        <f>'Tabell 2.1'!N13+'Tabell 2.1'!N14-SUM(N25:N29)</f>
        <v>-63.779677226706553</v>
      </c>
      <c r="O37" s="60">
        <f>'Tabell 2.1'!O13+'Tabell 2.1'!O14-SUM(O25:O29)</f>
        <v>26.955073932793312</v>
      </c>
      <c r="P37" s="60">
        <f>'Tabell 2.1'!P13+'Tabell 2.1'!P14-SUM(P25:P29)</f>
        <v>6.43485176586546</v>
      </c>
      <c r="Q37" s="60">
        <f>'Tabell 2.1'!Q13+'Tabell 2.1'!Q14-SUM(Q25:Q29)</f>
        <v>-14.468882817145641</v>
      </c>
      <c r="R37" s="60">
        <f>'Tabell 2.1'!R13+'Tabell 2.1'!R14-SUM(R25:R29)</f>
        <v>-55.48597528125174</v>
      </c>
      <c r="S37" s="60">
        <f>SUM(D37:R37)</f>
        <v>-7.2759576141834259E-12</v>
      </c>
      <c r="U37" s="29"/>
    </row>
    <row r="38" spans="1:21" ht="16.5" customHeight="1" x14ac:dyDescent="0.35">
      <c r="A38" s="51" t="s">
        <v>20</v>
      </c>
      <c r="B38" s="51"/>
      <c r="C38" s="51"/>
      <c r="D38" s="51">
        <f t="shared" ref="D38:S38" si="22">SUM(D39:D39)</f>
        <v>1382.5215326279351</v>
      </c>
      <c r="E38" s="51">
        <f t="shared" si="22"/>
        <v>1291.3094876319271</v>
      </c>
      <c r="F38" s="51">
        <f t="shared" si="22"/>
        <v>1177.7334328835379</v>
      </c>
      <c r="G38" s="51">
        <f t="shared" si="22"/>
        <v>1031.9470703058112</v>
      </c>
      <c r="H38" s="51">
        <f t="shared" si="22"/>
        <v>1221.357582435144</v>
      </c>
      <c r="I38" s="51">
        <f t="shared" si="22"/>
        <v>1088.3762463290686</v>
      </c>
      <c r="J38" s="51">
        <f t="shared" si="22"/>
        <v>1263.0582802148028</v>
      </c>
      <c r="K38" s="51">
        <f t="shared" si="22"/>
        <v>1302.4981567050045</v>
      </c>
      <c r="L38" s="51">
        <f t="shared" si="22"/>
        <v>1126.9645959645813</v>
      </c>
      <c r="M38" s="51">
        <f t="shared" si="22"/>
        <v>1077.0074982035692</v>
      </c>
      <c r="N38" s="51">
        <f t="shared" si="22"/>
        <v>1188.1493215637006</v>
      </c>
      <c r="O38" s="51">
        <f t="shared" si="22"/>
        <v>1430.1919680876861</v>
      </c>
      <c r="P38" s="51">
        <f t="shared" si="22"/>
        <v>1374.0230404533381</v>
      </c>
      <c r="Q38" s="51">
        <f t="shared" si="22"/>
        <v>1316.8531249584228</v>
      </c>
      <c r="R38" s="51">
        <f t="shared" si="22"/>
        <v>1238.5069126688206</v>
      </c>
      <c r="S38" s="51">
        <f t="shared" si="22"/>
        <v>18510.49825103335</v>
      </c>
      <c r="U38" s="29"/>
    </row>
    <row r="39" spans="1:21" ht="16.5" customHeight="1" x14ac:dyDescent="0.35">
      <c r="A39" s="53" t="s">
        <v>133</v>
      </c>
      <c r="B39" s="53"/>
      <c r="C39" s="53"/>
      <c r="D39" s="53">
        <f>$S39*'Tabell 3.1'!D$7/100</f>
        <v>1382.5215326279351</v>
      </c>
      <c r="E39" s="53">
        <f>$S39*'Tabell 3.1'!E$7/100</f>
        <v>1291.3094876319271</v>
      </c>
      <c r="F39" s="53">
        <f>$S39*'Tabell 3.1'!F$7/100</f>
        <v>1177.7334328835379</v>
      </c>
      <c r="G39" s="53">
        <f>$S39*'Tabell 3.1'!G$7/100</f>
        <v>1031.9470703058112</v>
      </c>
      <c r="H39" s="53">
        <f>$S39*'Tabell 3.1'!H$7/100</f>
        <v>1221.357582435144</v>
      </c>
      <c r="I39" s="53">
        <f>$S39*'Tabell 3.1'!I$7/100</f>
        <v>1088.3762463290686</v>
      </c>
      <c r="J39" s="53">
        <f>$S39*'Tabell 3.1'!J$7/100</f>
        <v>1263.0582802148028</v>
      </c>
      <c r="K39" s="53">
        <f>$S39*'Tabell 3.1'!K$7/100</f>
        <v>1302.4981567050045</v>
      </c>
      <c r="L39" s="53">
        <f>$S39*'Tabell 3.1'!L$7/100</f>
        <v>1126.9645959645813</v>
      </c>
      <c r="M39" s="53">
        <f>$S39*'Tabell 3.1'!M$7/100</f>
        <v>1077.0074982035692</v>
      </c>
      <c r="N39" s="53">
        <f>$S39*'Tabell 3.1'!N$7/100</f>
        <v>1188.1493215637006</v>
      </c>
      <c r="O39" s="53">
        <f>$S39*'Tabell 3.1'!O$7/100</f>
        <v>1430.1919680876861</v>
      </c>
      <c r="P39" s="53">
        <f>$S39*'Tabell 3.1'!P$7/100</f>
        <v>1374.0230404533381</v>
      </c>
      <c r="Q39" s="53">
        <f>$S39*'Tabell 3.1'!Q$7/100</f>
        <v>1316.8531249584228</v>
      </c>
      <c r="R39" s="53">
        <f>$S39*'Tabell 3.1'!R$7/100</f>
        <v>1238.5069126688206</v>
      </c>
      <c r="S39" s="350">
        <v>18510.49825103335</v>
      </c>
    </row>
    <row r="40" spans="1:21" ht="16.5" customHeight="1" thickBot="1" x14ac:dyDescent="0.4">
      <c r="A40" s="158" t="s">
        <v>134</v>
      </c>
      <c r="B40" s="159"/>
      <c r="C40" s="159"/>
      <c r="D40" s="160">
        <f t="shared" ref="D40:S40" si="23">D29+D38+D25+SUM(D26:D28)+D37</f>
        <v>34661.025800996067</v>
      </c>
      <c r="E40" s="160">
        <f t="shared" si="23"/>
        <v>32789.12310619546</v>
      </c>
      <c r="F40" s="160">
        <f t="shared" si="23"/>
        <v>29363.519700958866</v>
      </c>
      <c r="G40" s="160">
        <f t="shared" si="23"/>
        <v>25727.367202606107</v>
      </c>
      <c r="H40" s="160">
        <f t="shared" si="23"/>
        <v>28501.713335948643</v>
      </c>
      <c r="I40" s="160">
        <f t="shared" si="23"/>
        <v>25016.974237009988</v>
      </c>
      <c r="J40" s="160">
        <f t="shared" si="23"/>
        <v>29307.983354498483</v>
      </c>
      <c r="K40" s="160">
        <f t="shared" si="23"/>
        <v>30181.625643876378</v>
      </c>
      <c r="L40" s="160">
        <f t="shared" si="23"/>
        <v>26028.171204441602</v>
      </c>
      <c r="M40" s="160">
        <f t="shared" si="23"/>
        <v>27287.359444817273</v>
      </c>
      <c r="N40" s="160">
        <f t="shared" si="23"/>
        <v>27380.375157457005</v>
      </c>
      <c r="O40" s="160">
        <f t="shared" si="23"/>
        <v>32863.619730512495</v>
      </c>
      <c r="P40" s="160">
        <f t="shared" si="23"/>
        <v>31605.955683908083</v>
      </c>
      <c r="Q40" s="160">
        <f t="shared" si="23"/>
        <v>30317.433249331669</v>
      </c>
      <c r="R40" s="160">
        <f t="shared" si="23"/>
        <v>26282.332514745853</v>
      </c>
      <c r="S40" s="160">
        <f t="shared" si="23"/>
        <v>437314.57936730399</v>
      </c>
    </row>
    <row r="41" spans="1:21" ht="16.5" customHeight="1" thickBot="1" x14ac:dyDescent="0.4">
      <c r="A41" s="53"/>
      <c r="B41" s="53"/>
      <c r="C41" s="53"/>
      <c r="D41" s="53"/>
      <c r="E41" s="53"/>
      <c r="F41" s="53"/>
      <c r="G41" s="53"/>
      <c r="H41" s="53"/>
      <c r="I41" s="53"/>
      <c r="J41" s="53"/>
      <c r="K41" s="53"/>
      <c r="L41" s="53"/>
      <c r="M41" s="53"/>
      <c r="N41" s="53"/>
      <c r="O41" s="53"/>
      <c r="P41" s="53"/>
      <c r="Q41" s="53"/>
      <c r="R41" s="53"/>
      <c r="S41" s="53"/>
    </row>
    <row r="42" spans="1:21" ht="16.5" customHeight="1" x14ac:dyDescent="0.35">
      <c r="A42" s="161" t="str">
        <f>'Tabell 2.1'!A18</f>
        <v>FO2A Barnehager</v>
      </c>
      <c r="B42" s="161"/>
      <c r="C42" s="162"/>
      <c r="D42" s="163"/>
      <c r="E42" s="163"/>
      <c r="F42" s="163"/>
      <c r="G42" s="163"/>
      <c r="H42" s="163"/>
      <c r="I42" s="163"/>
      <c r="J42" s="163"/>
      <c r="K42" s="163"/>
      <c r="L42" s="163"/>
      <c r="M42" s="163"/>
      <c r="N42" s="163"/>
      <c r="O42" s="163"/>
      <c r="P42" s="163"/>
      <c r="Q42" s="163"/>
      <c r="R42" s="163"/>
      <c r="S42" s="163"/>
    </row>
    <row r="43" spans="1:21" ht="16.5" customHeight="1" x14ac:dyDescent="0.35">
      <c r="A43" s="59" t="str">
        <f>A25</f>
        <v>Bydelsfordelt Dok3 2024</v>
      </c>
      <c r="B43" s="59"/>
      <c r="C43" s="59"/>
      <c r="D43" s="59">
        <f>'Tabell 2.1 DOK32024'!D22</f>
        <v>757074.10341329337</v>
      </c>
      <c r="E43" s="59">
        <f>'Tabell 2.1 DOK32024'!E22</f>
        <v>709900.3351423085</v>
      </c>
      <c r="F43" s="59">
        <f>'Tabell 2.1 DOK32024'!F22</f>
        <v>611770.22473586944</v>
      </c>
      <c r="G43" s="59">
        <f>'Tabell 2.1 DOK32024'!G22</f>
        <v>449748.36661821045</v>
      </c>
      <c r="H43" s="59">
        <f>'Tabell 2.1 DOK32024'!H22</f>
        <v>453436.18866147695</v>
      </c>
      <c r="I43" s="59">
        <f>'Tabell 2.1 DOK32024'!I22</f>
        <v>475801.93312455469</v>
      </c>
      <c r="J43" s="59">
        <f>'Tabell 2.1 DOK32024'!J22</f>
        <v>674908.85965786176</v>
      </c>
      <c r="K43" s="59">
        <f>'Tabell 2.1 DOK32024'!K22</f>
        <v>832052.73477398581</v>
      </c>
      <c r="L43" s="59">
        <f>'Tabell 2.1 DOK32024'!L22</f>
        <v>491780.48117612134</v>
      </c>
      <c r="M43" s="59">
        <f>'Tabell 2.1 DOK32024'!M22</f>
        <v>293671.75992675277</v>
      </c>
      <c r="N43" s="59">
        <f>'Tabell 2.1 DOK32024'!N22</f>
        <v>343067.83559850155</v>
      </c>
      <c r="O43" s="59">
        <f>'Tabell 2.1 DOK32024'!O22</f>
        <v>599104.46801526984</v>
      </c>
      <c r="P43" s="59">
        <f>'Tabell 2.1 DOK32024'!P22</f>
        <v>628026.77748908149</v>
      </c>
      <c r="Q43" s="59">
        <f>'Tabell 2.1 DOK32024'!Q22</f>
        <v>675775.40852531884</v>
      </c>
      <c r="R43" s="59">
        <f>'Tabell 2.1 DOK32024'!R22</f>
        <v>460780.23844055587</v>
      </c>
      <c r="S43" s="59">
        <f>'Tabell 2.1 DOK32024'!S22</f>
        <v>8456899.715299163</v>
      </c>
    </row>
    <row r="44" spans="1:21" ht="16.5" customHeight="1" x14ac:dyDescent="0.35">
      <c r="A44" s="51" t="str">
        <f t="shared" ref="A44:A50" si="24">A29</f>
        <v>Reelle endringer</v>
      </c>
      <c r="B44" s="53"/>
      <c r="C44" s="53"/>
      <c r="D44" s="51">
        <f>SUM(D45:D51)</f>
        <v>5891.084159643553</v>
      </c>
      <c r="E44" s="51">
        <f t="shared" ref="E44:R44" si="25">SUM(E45:E51)</f>
        <v>-4757.7328223000604</v>
      </c>
      <c r="F44" s="51">
        <f t="shared" si="25"/>
        <v>569.467583588445</v>
      </c>
      <c r="G44" s="51">
        <f t="shared" si="25"/>
        <v>-5762.959810433761</v>
      </c>
      <c r="H44" s="51">
        <f t="shared" si="25"/>
        <v>-18524.27097536403</v>
      </c>
      <c r="I44" s="51">
        <f t="shared" si="25"/>
        <v>-467.38851444594047</v>
      </c>
      <c r="J44" s="51">
        <f t="shared" si="25"/>
        <v>5574.1014994167563</v>
      </c>
      <c r="K44" s="51">
        <f t="shared" si="25"/>
        <v>13097.712017409714</v>
      </c>
      <c r="L44" s="51">
        <f t="shared" si="25"/>
        <v>-10861.759910740991</v>
      </c>
      <c r="M44" s="51">
        <f t="shared" si="25"/>
        <v>3280.8059983348958</v>
      </c>
      <c r="N44" s="51">
        <f t="shared" si="25"/>
        <v>8553.2944008637878</v>
      </c>
      <c r="O44" s="51">
        <f t="shared" si="25"/>
        <v>2276.3986381017421</v>
      </c>
      <c r="P44" s="51">
        <f t="shared" si="25"/>
        <v>-2918.2766938645291</v>
      </c>
      <c r="Q44" s="51">
        <f t="shared" si="25"/>
        <v>7978.8271993880517</v>
      </c>
      <c r="R44" s="51">
        <f t="shared" si="25"/>
        <v>-4052.3593024316333</v>
      </c>
      <c r="S44" s="51">
        <f>SUM(S45:S51)</f>
        <v>-123.05653283442371</v>
      </c>
    </row>
    <row r="45" spans="1:21" ht="16.5" customHeight="1" x14ac:dyDescent="0.35">
      <c r="A45" s="53" t="str">
        <f t="shared" si="24"/>
        <v xml:space="preserve"> - herav justering for demografiske forhold</v>
      </c>
      <c r="B45" s="53"/>
      <c r="C45" s="53"/>
      <c r="D45" s="53">
        <f>$S45*'Tabell 3.1'!D$21/100</f>
        <v>0</v>
      </c>
      <c r="E45" s="53">
        <f>$S45*'Tabell 3.1'!E$21/100</f>
        <v>0</v>
      </c>
      <c r="F45" s="53">
        <f>$S45*'Tabell 3.1'!F$21/100</f>
        <v>0</v>
      </c>
      <c r="G45" s="53">
        <f>$S45*'Tabell 3.1'!G$21/100</f>
        <v>0</v>
      </c>
      <c r="H45" s="53">
        <f>$S45*'Tabell 3.1'!H$21/100</f>
        <v>0</v>
      </c>
      <c r="I45" s="53">
        <f>$S45*'Tabell 3.1'!I$21/100</f>
        <v>0</v>
      </c>
      <c r="J45" s="53">
        <f>$S45*'Tabell 3.1'!J$21/100</f>
        <v>0</v>
      </c>
      <c r="K45" s="53">
        <f>$S45*'Tabell 3.1'!K$21/100</f>
        <v>0</v>
      </c>
      <c r="L45" s="53">
        <f>$S45*'Tabell 3.1'!L$21/100</f>
        <v>0</v>
      </c>
      <c r="M45" s="53">
        <f>$S45*'Tabell 3.1'!M$21/100</f>
        <v>0</v>
      </c>
      <c r="N45" s="53">
        <f>$S45*'Tabell 3.1'!N$21/100</f>
        <v>0</v>
      </c>
      <c r="O45" s="53">
        <f>$S45*'Tabell 3.1'!O$21/100</f>
        <v>0</v>
      </c>
      <c r="P45" s="53">
        <f>$S45*'Tabell 3.1'!P$21/100</f>
        <v>0</v>
      </c>
      <c r="Q45" s="53">
        <f>$S45*'Tabell 3.1'!Q$21/100</f>
        <v>0</v>
      </c>
      <c r="R45" s="53">
        <f>$S45*'Tabell 3.1'!R$21/100</f>
        <v>0</v>
      </c>
      <c r="S45" s="350">
        <v>0</v>
      </c>
    </row>
    <row r="46" spans="1:21" ht="16.5" customHeight="1" x14ac:dyDescent="0.35">
      <c r="A46" s="53" t="str">
        <f t="shared" si="24"/>
        <v xml:space="preserve"> - herav justering for andre aktivitetsnøytrale forhold</v>
      </c>
      <c r="B46" s="53"/>
      <c r="C46" s="53"/>
      <c r="D46" s="53">
        <f>$S46*'Tabell 3.1'!D$21/100</f>
        <v>15228.628537063247</v>
      </c>
      <c r="E46" s="53">
        <f>$S46*'Tabell 3.1'!E$21/100</f>
        <v>14092.652195181765</v>
      </c>
      <c r="F46" s="53">
        <f>$S46*'Tabell 3.1'!F$21/100</f>
        <v>12134.317479433143</v>
      </c>
      <c r="G46" s="53">
        <f>$S46*'Tabell 3.1'!G$21/100</f>
        <v>9328.2884826626341</v>
      </c>
      <c r="H46" s="53">
        <f>$S46*'Tabell 3.1'!H$21/100</f>
        <v>9137.5297540091615</v>
      </c>
      <c r="I46" s="53">
        <f>$S46*'Tabell 3.1'!I$21/100</f>
        <v>9725.0404409471776</v>
      </c>
      <c r="J46" s="53">
        <f>$S46*'Tabell 3.1'!J$21/100</f>
        <v>13989.534152658096</v>
      </c>
      <c r="K46" s="53">
        <f>$S46*'Tabell 3.1'!K$21/100</f>
        <v>16498.926037935831</v>
      </c>
      <c r="L46" s="53">
        <f>$S46*'Tabell 3.1'!L$21/100</f>
        <v>9255.7066553425211</v>
      </c>
      <c r="M46" s="53">
        <f>$S46*'Tabell 3.1'!M$21/100</f>
        <v>5759.6207965477961</v>
      </c>
      <c r="N46" s="53">
        <f>$S46*'Tabell 3.1'!N$21/100</f>
        <v>6711.4062854983695</v>
      </c>
      <c r="O46" s="53">
        <f>$S46*'Tabell 3.1'!O$21/100</f>
        <v>11888.83297890621</v>
      </c>
      <c r="P46" s="53">
        <f>$S46*'Tabell 3.1'!P$21/100</f>
        <v>12556.891372748591</v>
      </c>
      <c r="Q46" s="53">
        <f>$S46*'Tabell 3.1'!Q$21/100</f>
        <v>13829.705645172377</v>
      </c>
      <c r="R46" s="53">
        <f>$S46*'Tabell 3.1'!R$21/100</f>
        <v>9099.9191858930935</v>
      </c>
      <c r="S46" s="350">
        <v>169237</v>
      </c>
    </row>
    <row r="47" spans="1:21" ht="16.5" customHeight="1" x14ac:dyDescent="0.35">
      <c r="A47" s="53" t="str">
        <f t="shared" si="24"/>
        <v xml:space="preserve"> - herav endring i løpende pensjonsutgifter</v>
      </c>
      <c r="B47" s="53"/>
      <c r="C47" s="53"/>
      <c r="D47" s="53">
        <f>$S47*'Tabell 3.1'!D$21/100</f>
        <v>-4291.4338145832116</v>
      </c>
      <c r="E47" s="53">
        <f>$S47*'Tabell 3.1'!E$21/100</f>
        <v>-3971.3152120280247</v>
      </c>
      <c r="F47" s="53">
        <f>$S47*'Tabell 3.1'!F$21/100</f>
        <v>-3419.455679898645</v>
      </c>
      <c r="G47" s="53">
        <f>$S47*'Tabell 3.1'!G$21/100</f>
        <v>-2628.7155490894547</v>
      </c>
      <c r="H47" s="53">
        <f>$S47*'Tabell 3.1'!H$21/100</f>
        <v>-2574.9596605287707</v>
      </c>
      <c r="I47" s="53">
        <f>$S47*'Tabell 3.1'!I$21/100</f>
        <v>-2740.5204148815742</v>
      </c>
      <c r="J47" s="53">
        <f>$S47*'Tabell 3.1'!J$21/100</f>
        <v>-3942.2565050339776</v>
      </c>
      <c r="K47" s="53">
        <f>$S47*'Tabell 3.1'!K$21/100</f>
        <v>-4649.4041752468529</v>
      </c>
      <c r="L47" s="53">
        <f>$S47*'Tabell 3.1'!L$21/100</f>
        <v>-2608.261960158075</v>
      </c>
      <c r="M47" s="53">
        <f>$S47*'Tabell 3.1'!M$21/100</f>
        <v>-1623.063520482222</v>
      </c>
      <c r="N47" s="53">
        <f>$S47*'Tabell 3.1'!N$21/100</f>
        <v>-1891.2770645693497</v>
      </c>
      <c r="O47" s="53">
        <f>$S47*'Tabell 3.1'!O$21/100</f>
        <v>-3350.278046210004</v>
      </c>
      <c r="P47" s="53">
        <f>$S47*'Tabell 3.1'!P$21/100</f>
        <v>-3538.5371776527231</v>
      </c>
      <c r="Q47" s="53">
        <f>$S47*'Tabell 3.1'!Q$21/100</f>
        <v>-3897.2167655794851</v>
      </c>
      <c r="R47" s="53">
        <f>$S47*'Tabell 3.1'!R$21/100</f>
        <v>-2564.3609868920639</v>
      </c>
      <c r="S47" s="350">
        <v>-47691.056532834431</v>
      </c>
    </row>
    <row r="48" spans="1:21" ht="16.5" customHeight="1" x14ac:dyDescent="0.35">
      <c r="A48" s="53" t="str">
        <f t="shared" si="24"/>
        <v xml:space="preserve"> - herav justering for engangstiltak</v>
      </c>
      <c r="B48" s="53"/>
      <c r="C48" s="53"/>
      <c r="D48" s="53">
        <f>$S48*'Tabell 3.1'!D$21/100</f>
        <v>0</v>
      </c>
      <c r="E48" s="53">
        <f>$S48*'Tabell 3.1'!E$21/100</f>
        <v>0</v>
      </c>
      <c r="F48" s="53">
        <f>$S48*'Tabell 3.1'!F$21/100</f>
        <v>0</v>
      </c>
      <c r="G48" s="53">
        <f>$S48*'Tabell 3.1'!G$21/100</f>
        <v>0</v>
      </c>
      <c r="H48" s="53">
        <f>$S48*'Tabell 3.1'!H$21/100</f>
        <v>0</v>
      </c>
      <c r="I48" s="53">
        <f>$S48*'Tabell 3.1'!I$21/100</f>
        <v>0</v>
      </c>
      <c r="J48" s="53">
        <f>$S48*'Tabell 3.1'!J$21/100</f>
        <v>0</v>
      </c>
      <c r="K48" s="53">
        <f>$S48*'Tabell 3.1'!K$21/100</f>
        <v>0</v>
      </c>
      <c r="L48" s="53">
        <f>$S48*'Tabell 3.1'!L$21/100</f>
        <v>0</v>
      </c>
      <c r="M48" s="53">
        <f>$S48*'Tabell 3.1'!M$21/100</f>
        <v>0</v>
      </c>
      <c r="N48" s="53">
        <f>$S48*'Tabell 3.1'!N$21/100</f>
        <v>0</v>
      </c>
      <c r="O48" s="53">
        <f>$S48*'Tabell 3.1'!O$21/100</f>
        <v>0</v>
      </c>
      <c r="P48" s="53">
        <f>$S48*'Tabell 3.1'!P$21/100</f>
        <v>0</v>
      </c>
      <c r="Q48" s="53">
        <f>$S48*'Tabell 3.1'!Q$21/100</f>
        <v>0</v>
      </c>
      <c r="R48" s="53">
        <f>$S48*'Tabell 3.1'!R$21/100</f>
        <v>0</v>
      </c>
      <c r="S48" s="350">
        <v>0</v>
      </c>
    </row>
    <row r="49" spans="1:19" ht="16.5" customHeight="1" x14ac:dyDescent="0.35">
      <c r="A49" s="53" t="str">
        <f t="shared" si="24"/>
        <v xml:space="preserve"> - herav justering for oppgaveendringer mellom sektorer</v>
      </c>
      <c r="B49" s="53"/>
      <c r="C49" s="53"/>
      <c r="D49" s="53">
        <f>$S49*'Tabell 3.1'!D$21/100</f>
        <v>0</v>
      </c>
      <c r="E49" s="53">
        <f>$S49*'Tabell 3.1'!E$21/100</f>
        <v>0</v>
      </c>
      <c r="F49" s="53">
        <f>$S49*'Tabell 3.1'!F$21/100</f>
        <v>0</v>
      </c>
      <c r="G49" s="53">
        <f>$S49*'Tabell 3.1'!G$21/100</f>
        <v>0</v>
      </c>
      <c r="H49" s="53">
        <f>$S49*'Tabell 3.1'!H$21/100</f>
        <v>0</v>
      </c>
      <c r="I49" s="53">
        <f>$S49*'Tabell 3.1'!I$21/100</f>
        <v>0</v>
      </c>
      <c r="J49" s="53">
        <f>$S49*'Tabell 3.1'!J$21/100</f>
        <v>0</v>
      </c>
      <c r="K49" s="53">
        <f>$S49*'Tabell 3.1'!K$21/100</f>
        <v>0</v>
      </c>
      <c r="L49" s="53">
        <f>$S49*'Tabell 3.1'!L$21/100</f>
        <v>0</v>
      </c>
      <c r="M49" s="53">
        <f>$S49*'Tabell 3.1'!M$21/100</f>
        <v>0</v>
      </c>
      <c r="N49" s="53">
        <f>$S49*'Tabell 3.1'!N$21/100</f>
        <v>0</v>
      </c>
      <c r="O49" s="53">
        <f>$S49*'Tabell 3.1'!O$21/100</f>
        <v>0</v>
      </c>
      <c r="P49" s="53">
        <f>$S49*'Tabell 3.1'!P$21/100</f>
        <v>0</v>
      </c>
      <c r="Q49" s="53">
        <f>$S49*'Tabell 3.1'!Q$21/100</f>
        <v>0</v>
      </c>
      <c r="R49" s="53">
        <f>$S49*'Tabell 3.1'!R$21/100</f>
        <v>0</v>
      </c>
      <c r="S49" s="350">
        <v>0</v>
      </c>
    </row>
    <row r="50" spans="1:19" ht="16.5" customHeight="1" x14ac:dyDescent="0.35">
      <c r="A50" s="53" t="str">
        <f t="shared" si="24"/>
        <v xml:space="preserve"> - herav uspesifiserte rammeendringer</v>
      </c>
      <c r="B50" s="53"/>
      <c r="C50" s="53"/>
      <c r="D50" s="53">
        <f>$S50*'Tabell 3.1'!D$21/100</f>
        <v>-7092.0919074944595</v>
      </c>
      <c r="E50" s="53">
        <f>$S50*'Tabell 3.1'!E$21/100</f>
        <v>-6563.0588037087091</v>
      </c>
      <c r="F50" s="53">
        <f>$S50*'Tabell 3.1'!F$21/100</f>
        <v>-5651.0469468350484</v>
      </c>
      <c r="G50" s="53">
        <f>$S50*'Tabell 3.1'!G$21/100</f>
        <v>-4344.257205936382</v>
      </c>
      <c r="H50" s="53">
        <f>$S50*'Tabell 3.1'!H$21/100</f>
        <v>-4255.4193678819174</v>
      </c>
      <c r="I50" s="53">
        <f>$S50*'Tabell 3.1'!I$21/100</f>
        <v>-4529.0277087944824</v>
      </c>
      <c r="J50" s="53">
        <f>$S50*'Tabell 3.1'!J$21/100</f>
        <v>-6515.0359214695836</v>
      </c>
      <c r="K50" s="53">
        <f>$S50*'Tabell 3.1'!K$21/100</f>
        <v>-7683.6794299113817</v>
      </c>
      <c r="L50" s="53">
        <f>$S50*'Tabell 3.1'!L$21/100</f>
        <v>-4310.4552789332174</v>
      </c>
      <c r="M50" s="53">
        <f>$S50*'Tabell 3.1'!M$21/100</f>
        <v>-2682.30063803964</v>
      </c>
      <c r="N50" s="53">
        <f>$S50*'Tabell 3.1'!N$21/100</f>
        <v>-3125.5546150756272</v>
      </c>
      <c r="O50" s="53">
        <f>$S50*'Tabell 3.1'!O$21/100</f>
        <v>-5536.7228870311637</v>
      </c>
      <c r="P50" s="53">
        <f>$S50*'Tabell 3.1'!P$21/100</f>
        <v>-5847.8429276291827</v>
      </c>
      <c r="Q50" s="53">
        <f>$S50*'Tabell 3.1'!Q$21/100</f>
        <v>-6440.6025303229262</v>
      </c>
      <c r="R50" s="53">
        <f>$S50*'Tabell 3.1'!R$21/100</f>
        <v>-4237.9038309362859</v>
      </c>
      <c r="S50" s="350">
        <v>-78815</v>
      </c>
    </row>
    <row r="51" spans="1:19" ht="16.5" customHeight="1" x14ac:dyDescent="0.35">
      <c r="A51" s="60" t="s">
        <v>135</v>
      </c>
      <c r="B51" s="60"/>
      <c r="C51" s="60"/>
      <c r="D51" s="60">
        <f>$S51*'Tabell 3.1'!D$21/100+('Tabell 2.1 DOK32024'!$S$19+'Tabell 2.1 DOK32024'!$S$21)*('Tabell 3.1'!D21-'Tabell 3.1 DOK32024'!D21)/100</f>
        <v>2045.9813446579774</v>
      </c>
      <c r="E51" s="60">
        <f>$S51*'Tabell 3.1'!E$21/100+('Tabell 2.1 DOK32024'!$S$19+'Tabell 2.1 DOK32024'!$S$21)*('Tabell 3.1'!E21-'Tabell 3.1 DOK32024'!E21)/100</f>
        <v>-8316.0110017450916</v>
      </c>
      <c r="F51" s="60">
        <f>$S51*'Tabell 3.1'!F$21/100+('Tabell 2.1 DOK32024'!$S$19+'Tabell 2.1 DOK32024'!$S$21)*('Tabell 3.1'!F21-'Tabell 3.1 DOK32024'!F21)/100</f>
        <v>-2494.3472691110042</v>
      </c>
      <c r="G51" s="60">
        <f>$S51*'Tabell 3.1'!G$21/100+('Tabell 2.1 DOK32024'!$S$19+'Tabell 2.1 DOK32024'!$S$21)*('Tabell 3.1'!G21-'Tabell 3.1 DOK32024'!G21)/100</f>
        <v>-8118.2755380705585</v>
      </c>
      <c r="H51" s="60">
        <f>$S51*'Tabell 3.1'!H$21/100+('Tabell 2.1 DOK32024'!$S$19+'Tabell 2.1 DOK32024'!$S$21)*('Tabell 3.1'!H21-'Tabell 3.1 DOK32024'!H21)/100</f>
        <v>-20831.421700962503</v>
      </c>
      <c r="I51" s="60">
        <f>$S51*'Tabell 3.1'!I$21/100+('Tabell 2.1 DOK32024'!$S$19+'Tabell 2.1 DOK32024'!$S$21)*('Tabell 3.1'!I21-'Tabell 3.1 DOK32024'!I21)/100</f>
        <v>-2922.8808317170619</v>
      </c>
      <c r="J51" s="60">
        <f>$S51*'Tabell 3.1'!J$21/100+('Tabell 2.1 DOK32024'!$S$19+'Tabell 2.1 DOK32024'!$S$21)*('Tabell 3.1'!J21-'Tabell 3.1 DOK32024'!J21)/100</f>
        <v>2041.859773262222</v>
      </c>
      <c r="K51" s="60">
        <f>$S51*'Tabell 3.1'!K$21/100+('Tabell 2.1 DOK32024'!$S$19+'Tabell 2.1 DOK32024'!$S$21)*('Tabell 3.1'!K21-'Tabell 3.1 DOK32024'!K21)/100</f>
        <v>8931.869584632117</v>
      </c>
      <c r="L51" s="60">
        <f>$S51*'Tabell 3.1'!L$21/100+('Tabell 2.1 DOK32024'!$S$19+'Tabell 2.1 DOK32024'!$S$21)*('Tabell 3.1'!L21-'Tabell 3.1 DOK32024'!L21)/100</f>
        <v>-13198.74932699222</v>
      </c>
      <c r="M51" s="60">
        <f>$S51*'Tabell 3.1'!M$21/100+('Tabell 2.1 DOK32024'!$S$19+'Tabell 2.1 DOK32024'!$S$21)*('Tabell 3.1'!M21-'Tabell 3.1 DOK32024'!M21)/100</f>
        <v>1826.5493603089617</v>
      </c>
      <c r="N51" s="60">
        <f>$S51*'Tabell 3.1'!N$21/100+('Tabell 2.1 DOK32024'!$S$19+'Tabell 2.1 DOK32024'!$S$21)*('Tabell 3.1'!N21-'Tabell 3.1 DOK32024'!N21)/100</f>
        <v>6858.7197950103955</v>
      </c>
      <c r="O51" s="60">
        <f>$S51*'Tabell 3.1'!O$21/100+('Tabell 2.1 DOK32024'!$S$19+'Tabell 2.1 DOK32024'!$S$21)*('Tabell 3.1'!O21-'Tabell 3.1 DOK32024'!O21)/100</f>
        <v>-725.43340756330053</v>
      </c>
      <c r="P51" s="60">
        <f>$S51*'Tabell 3.1'!P$21/100+('Tabell 2.1 DOK32024'!$S$19+'Tabell 2.1 DOK32024'!$S$21)*('Tabell 3.1'!P21-'Tabell 3.1 DOK32024'!P21)/100</f>
        <v>-6088.7879613312143</v>
      </c>
      <c r="Q51" s="60">
        <f>$S51*'Tabell 3.1'!Q$21/100+('Tabell 2.1 DOK32024'!$S$19+'Tabell 2.1 DOK32024'!$S$21)*('Tabell 3.1'!Q21-'Tabell 3.1 DOK32024'!Q21)/100</f>
        <v>4486.9408501180869</v>
      </c>
      <c r="R51" s="60">
        <f>$S51*'Tabell 3.1'!R$21/100+('Tabell 2.1 DOK32024'!$S$19+'Tabell 2.1 DOK32024'!$S$21)*('Tabell 3.1'!R21-'Tabell 3.1 DOK32024'!R21)/100</f>
        <v>-6350.013670496377</v>
      </c>
      <c r="S51" s="350">
        <v>-42854</v>
      </c>
    </row>
    <row r="52" spans="1:19" ht="16.5" customHeight="1" x14ac:dyDescent="0.35">
      <c r="A52" s="60" t="str">
        <f>A37</f>
        <v>Vridningseffekter knyttet til endringer i særskilte tildelinger</v>
      </c>
      <c r="B52" s="60"/>
      <c r="C52" s="60"/>
      <c r="D52" s="60">
        <f>'Tabell 2.1'!D19+'Tabell 2.1'!D20-SUM(D43:D44)</f>
        <v>1954.3285878369352</v>
      </c>
      <c r="E52" s="60">
        <f>'Tabell 2.1'!E19+'Tabell 2.1'!E20-SUM(E43:E44)</f>
        <v>-760.85612222307827</v>
      </c>
      <c r="F52" s="60">
        <f>'Tabell 2.1'!F19+'Tabell 2.1'!F20-SUM(F43:F44)</f>
        <v>-5039.0424748382065</v>
      </c>
      <c r="G52" s="60">
        <f>'Tabell 2.1'!G19+'Tabell 2.1'!G20-SUM(G43:G44)</f>
        <v>-2440.6084183446947</v>
      </c>
      <c r="H52" s="60">
        <f>'Tabell 2.1'!H19+'Tabell 2.1'!H20-SUM(H43:H44)</f>
        <v>2187.4768753458047</v>
      </c>
      <c r="I52" s="60">
        <f>'Tabell 2.1'!I19+'Tabell 2.1'!I20-SUM(I43:I44)</f>
        <v>-1354.2648389254464</v>
      </c>
      <c r="J52" s="60">
        <f>'Tabell 2.1'!J19+'Tabell 2.1'!J20-SUM(J43:J44)</f>
        <v>-2323.5098419551505</v>
      </c>
      <c r="K52" s="60">
        <f>'Tabell 2.1'!K19+'Tabell 2.1'!K20-SUM(K43:K44)</f>
        <v>6330.543613226153</v>
      </c>
      <c r="L52" s="60">
        <f>'Tabell 2.1'!L19+'Tabell 2.1'!L20-SUM(L43:L44)</f>
        <v>-596.76091803377494</v>
      </c>
      <c r="M52" s="60">
        <f>'Tabell 2.1'!M19+'Tabell 2.1'!M20-SUM(M43:M44)</f>
        <v>1331.8017917948309</v>
      </c>
      <c r="N52" s="60">
        <f>'Tabell 2.1'!N19+'Tabell 2.1'!N20-SUM(N43:N44)</f>
        <v>1163.1242211944191</v>
      </c>
      <c r="O52" s="60">
        <f>'Tabell 2.1'!O19+'Tabell 2.1'!O20-SUM(O43:O44)</f>
        <v>-2411.5821052602259</v>
      </c>
      <c r="P52" s="60">
        <f>'Tabell 2.1'!P19+'Tabell 2.1'!P20-SUM(P43:P44)</f>
        <v>-597.92974783258978</v>
      </c>
      <c r="Q52" s="60">
        <f>'Tabell 2.1'!Q19+'Tabell 2.1'!Q20-SUM(Q43:Q44)</f>
        <v>516.64158050017431</v>
      </c>
      <c r="R52" s="60">
        <f>'Tabell 2.1'!R19+'Tabell 2.1'!R20-SUM(R43:R44)</f>
        <v>2040.637797516014</v>
      </c>
      <c r="S52" s="60">
        <f>SUM(D52:R52)</f>
        <v>1.1641532182693481E-9</v>
      </c>
    </row>
    <row r="53" spans="1:19" ht="16.5" customHeight="1" x14ac:dyDescent="0.35">
      <c r="A53" s="51" t="str">
        <f>A38</f>
        <v>Kompensasjon for forventet lønns- og prisutvikling</v>
      </c>
      <c r="B53" s="53"/>
      <c r="C53" s="53"/>
      <c r="D53" s="51">
        <f t="shared" ref="D53:S53" si="26">SUM(D54:D54)</f>
        <v>31204.87460781461</v>
      </c>
      <c r="E53" s="51">
        <f t="shared" si="26"/>
        <v>28877.153551412015</v>
      </c>
      <c r="F53" s="51">
        <f t="shared" si="26"/>
        <v>24864.343790090548</v>
      </c>
      <c r="G53" s="51">
        <f t="shared" si="26"/>
        <v>19114.529696391382</v>
      </c>
      <c r="H53" s="51">
        <f t="shared" si="26"/>
        <v>18723.647339947376</v>
      </c>
      <c r="I53" s="51">
        <f t="shared" si="26"/>
        <v>19927.511317063418</v>
      </c>
      <c r="J53" s="51">
        <f t="shared" si="26"/>
        <v>28665.855102643436</v>
      </c>
      <c r="K53" s="51">
        <f t="shared" si="26"/>
        <v>33807.83219738843</v>
      </c>
      <c r="L53" s="51">
        <f t="shared" si="26"/>
        <v>18965.802789380825</v>
      </c>
      <c r="M53" s="51">
        <f t="shared" si="26"/>
        <v>11801.998079302737</v>
      </c>
      <c r="N53" s="51">
        <f t="shared" si="26"/>
        <v>13752.294966770693</v>
      </c>
      <c r="O53" s="51">
        <f t="shared" si="26"/>
        <v>24361.323243068779</v>
      </c>
      <c r="P53" s="51">
        <f t="shared" si="26"/>
        <v>25730.236954491516</v>
      </c>
      <c r="Q53" s="51">
        <f t="shared" si="26"/>
        <v>28338.351642781134</v>
      </c>
      <c r="R53" s="51">
        <f t="shared" si="26"/>
        <v>18646.579791866196</v>
      </c>
      <c r="S53" s="51">
        <f t="shared" si="26"/>
        <v>346782.33507041307</v>
      </c>
    </row>
    <row r="54" spans="1:19" ht="16.5" customHeight="1" x14ac:dyDescent="0.35">
      <c r="A54" s="53" t="str">
        <f>A39</f>
        <v xml:space="preserve"> - herav generell lønns- og priskompensasjon</v>
      </c>
      <c r="B54" s="53"/>
      <c r="C54" s="53"/>
      <c r="D54" s="53">
        <f>$S54*'Tabell 3.1'!D$21/100</f>
        <v>31204.87460781461</v>
      </c>
      <c r="E54" s="53">
        <f>$S54*'Tabell 3.1'!E$21/100</f>
        <v>28877.153551412015</v>
      </c>
      <c r="F54" s="53">
        <f>$S54*'Tabell 3.1'!F$21/100</f>
        <v>24864.343790090548</v>
      </c>
      <c r="G54" s="53">
        <f>$S54*'Tabell 3.1'!G$21/100</f>
        <v>19114.529696391382</v>
      </c>
      <c r="H54" s="53">
        <f>$S54*'Tabell 3.1'!H$21/100</f>
        <v>18723.647339947376</v>
      </c>
      <c r="I54" s="53">
        <f>$S54*'Tabell 3.1'!I$21/100</f>
        <v>19927.511317063418</v>
      </c>
      <c r="J54" s="53">
        <f>$S54*'Tabell 3.1'!J$21/100</f>
        <v>28665.855102643436</v>
      </c>
      <c r="K54" s="53">
        <f>$S54*'Tabell 3.1'!K$21/100</f>
        <v>33807.83219738843</v>
      </c>
      <c r="L54" s="53">
        <f>$S54*'Tabell 3.1'!L$21/100</f>
        <v>18965.802789380825</v>
      </c>
      <c r="M54" s="53">
        <f>$S54*'Tabell 3.1'!M$21/100</f>
        <v>11801.998079302737</v>
      </c>
      <c r="N54" s="53">
        <f>$S54*'Tabell 3.1'!N$21/100</f>
        <v>13752.294966770693</v>
      </c>
      <c r="O54" s="53">
        <f>$S54*'Tabell 3.1'!O$21/100</f>
        <v>24361.323243068779</v>
      </c>
      <c r="P54" s="53">
        <f>$S54*'Tabell 3.1'!P$21/100</f>
        <v>25730.236954491516</v>
      </c>
      <c r="Q54" s="53">
        <f>$S54*'Tabell 3.1'!Q$21/100</f>
        <v>28338.351642781134</v>
      </c>
      <c r="R54" s="53">
        <f>$S54*'Tabell 3.1'!R$21/100</f>
        <v>18646.579791866196</v>
      </c>
      <c r="S54" s="350">
        <v>346782.33507041307</v>
      </c>
    </row>
    <row r="55" spans="1:19" ht="16.5" customHeight="1" thickBot="1" x14ac:dyDescent="0.4">
      <c r="A55" s="164" t="str">
        <f>A40</f>
        <v>Bydelsfordelt budsjett 2025</v>
      </c>
      <c r="B55" s="164"/>
      <c r="C55" s="165"/>
      <c r="D55" s="166">
        <f t="shared" ref="D55:S55" si="27">D53+D44+D43+D52</f>
        <v>796124.39076858852</v>
      </c>
      <c r="E55" s="166">
        <f t="shared" si="27"/>
        <v>733258.89974919742</v>
      </c>
      <c r="F55" s="166">
        <f t="shared" si="27"/>
        <v>632164.9936347102</v>
      </c>
      <c r="G55" s="166">
        <f t="shared" si="27"/>
        <v>460659.32808582339</v>
      </c>
      <c r="H55" s="166">
        <f t="shared" si="27"/>
        <v>455823.04190140608</v>
      </c>
      <c r="I55" s="166">
        <f t="shared" si="27"/>
        <v>493907.79108824674</v>
      </c>
      <c r="J55" s="166">
        <f t="shared" si="27"/>
        <v>706825.30641796684</v>
      </c>
      <c r="K55" s="166">
        <f t="shared" si="27"/>
        <v>885288.8226020101</v>
      </c>
      <c r="L55" s="166">
        <f t="shared" si="27"/>
        <v>499287.76313672739</v>
      </c>
      <c r="M55" s="166">
        <f t="shared" si="27"/>
        <v>310086.36579618522</v>
      </c>
      <c r="N55" s="166">
        <f t="shared" si="27"/>
        <v>366536.54918733047</v>
      </c>
      <c r="O55" s="166">
        <f t="shared" si="27"/>
        <v>623330.60779118014</v>
      </c>
      <c r="P55" s="166">
        <f t="shared" si="27"/>
        <v>650240.80800187588</v>
      </c>
      <c r="Q55" s="166">
        <f t="shared" si="27"/>
        <v>712609.22894798825</v>
      </c>
      <c r="R55" s="166">
        <f t="shared" si="27"/>
        <v>477415.09672750643</v>
      </c>
      <c r="S55" s="166">
        <f t="shared" si="27"/>
        <v>8803558.9938367438</v>
      </c>
    </row>
    <row r="56" spans="1:19" ht="16.5" customHeight="1" thickBot="1" x14ac:dyDescent="0.4">
      <c r="A56" s="19"/>
      <c r="B56" s="17"/>
      <c r="C56" s="17"/>
      <c r="D56" s="54"/>
      <c r="E56" s="54"/>
      <c r="F56" s="54"/>
      <c r="G56" s="54"/>
      <c r="H56" s="54"/>
      <c r="I56" s="54"/>
      <c r="J56" s="54"/>
      <c r="K56" s="54"/>
      <c r="L56" s="54"/>
      <c r="M56" s="54"/>
      <c r="N56" s="54"/>
      <c r="O56" s="54"/>
      <c r="P56" s="54"/>
      <c r="Q56" s="54"/>
      <c r="R56" s="54"/>
      <c r="S56" s="54"/>
    </row>
    <row r="57" spans="1:19" ht="16.5" customHeight="1" x14ac:dyDescent="0.35">
      <c r="A57" s="167" t="str">
        <f>'Tabell 2.1'!A24</f>
        <v xml:space="preserve">FO2B  Barnevern </v>
      </c>
      <c r="B57" s="167"/>
      <c r="C57" s="168"/>
      <c r="D57" s="169"/>
      <c r="E57" s="169"/>
      <c r="F57" s="169"/>
      <c r="G57" s="169"/>
      <c r="H57" s="169"/>
      <c r="I57" s="169"/>
      <c r="J57" s="169"/>
      <c r="K57" s="169"/>
      <c r="L57" s="169"/>
      <c r="M57" s="169"/>
      <c r="N57" s="169"/>
      <c r="O57" s="169"/>
      <c r="P57" s="169"/>
      <c r="Q57" s="169"/>
      <c r="R57" s="169"/>
      <c r="S57" s="169"/>
    </row>
    <row r="58" spans="1:19" ht="16.5" customHeight="1" x14ac:dyDescent="0.35">
      <c r="A58" s="59" t="str">
        <f t="shared" ref="A58:A73" si="28">A25</f>
        <v>Bydelsfordelt Dok3 2024</v>
      </c>
      <c r="B58" s="59"/>
      <c r="C58" s="59"/>
      <c r="D58" s="59">
        <f>'Tabell 2.1 DOK32024'!D28</f>
        <v>252034.83791944478</v>
      </c>
      <c r="E58" s="59">
        <f>'Tabell 2.1 DOK32024'!E28</f>
        <v>182192.45665236923</v>
      </c>
      <c r="F58" s="59">
        <f>'Tabell 2.1 DOK32024'!F28</f>
        <v>150642.22627701663</v>
      </c>
      <c r="G58" s="59">
        <f>'Tabell 2.1 DOK32024'!G28</f>
        <v>80823.803277253304</v>
      </c>
      <c r="H58" s="59">
        <f>'Tabell 2.1 DOK32024'!H28</f>
        <v>96481.591194531327</v>
      </c>
      <c r="I58" s="59">
        <f>'Tabell 2.1 DOK32024'!I28</f>
        <v>60692.746470647362</v>
      </c>
      <c r="J58" s="59">
        <f>'Tabell 2.1 DOK32024'!J28</f>
        <v>78079.191264696114</v>
      </c>
      <c r="K58" s="59">
        <f>'Tabell 2.1 DOK32024'!K28</f>
        <v>88802.299745801298</v>
      </c>
      <c r="L58" s="59">
        <f>'Tabell 2.1 DOK32024'!L28</f>
        <v>144635.34015678117</v>
      </c>
      <c r="M58" s="59">
        <f>'Tabell 2.1 DOK32024'!M28</f>
        <v>162134.60053122687</v>
      </c>
      <c r="N58" s="59">
        <f>'Tabell 2.1 DOK32024'!N28</f>
        <v>222088.19732736977</v>
      </c>
      <c r="O58" s="59">
        <f>'Tabell 2.1 DOK32024'!O28</f>
        <v>276656.08022079081</v>
      </c>
      <c r="P58" s="59">
        <f>'Tabell 2.1 DOK32024'!P28</f>
        <v>155056.05384316252</v>
      </c>
      <c r="Q58" s="59">
        <f>'Tabell 2.1 DOK32024'!Q28</f>
        <v>102102.9155576737</v>
      </c>
      <c r="R58" s="59">
        <f>'Tabell 2.1 DOK32024'!R28</f>
        <v>265539.38776515087</v>
      </c>
      <c r="S58" s="59">
        <f>'Tabell 2.1 DOK32024'!S28</f>
        <v>2317961.7282039155</v>
      </c>
    </row>
    <row r="59" spans="1:19" ht="16.5" customHeight="1" x14ac:dyDescent="0.35">
      <c r="A59" s="53" t="str">
        <f t="shared" si="28"/>
        <v>Effekt av oppdaterte kriterieandeler</v>
      </c>
      <c r="B59" s="53"/>
      <c r="C59" s="53"/>
      <c r="D59" s="53">
        <f>($S$58-'Tabell 2.3 DOK32024'!$S$31)*('Tabell 4.1 DOK32024'!X39-'Tabell 4.1 DOK32024'!D39)*'Tabell 4.1 DOK32024'!$C$41/100</f>
        <v>434.73924032682299</v>
      </c>
      <c r="E59" s="53">
        <f>($S$58-'Tabell 2.3 DOK32024'!$S$31)*('Tabell 4.1 DOK32024'!Y39-'Tabell 4.1 DOK32024'!E39)*'Tabell 4.1 DOK32024'!$C$41/100</f>
        <v>-220.45188268836901</v>
      </c>
      <c r="F59" s="53">
        <f>($S$58-'Tabell 2.3 DOK32024'!$S$31)*('Tabell 4.1 DOK32024'!Z39-'Tabell 4.1 DOK32024'!F39)*'Tabell 4.1 DOK32024'!$C$41/100</f>
        <v>-445.90827478913417</v>
      </c>
      <c r="G59" s="53">
        <f>($S$58-'Tabell 2.3 DOK32024'!$S$31)*('Tabell 4.1 DOK32024'!AA39-'Tabell 4.1 DOK32024'!G39)*'Tabell 4.1 DOK32024'!$C$41/100</f>
        <v>-338.47911313312943</v>
      </c>
      <c r="H59" s="53">
        <f>($S$58-'Tabell 2.3 DOK32024'!$S$31)*('Tabell 4.1 DOK32024'!AB39-'Tabell 4.1 DOK32024'!H39)*'Tabell 4.1 DOK32024'!$C$41/100</f>
        <v>2097.5992955207589</v>
      </c>
      <c r="I59" s="53">
        <f>($S$58-'Tabell 2.3 DOK32024'!$S$31)*('Tabell 4.1 DOK32024'!AC39-'Tabell 4.1 DOK32024'!I39)*'Tabell 4.1 DOK32024'!$C$41/100</f>
        <v>1522.3903655793026</v>
      </c>
      <c r="J59" s="53">
        <f>($S$58-'Tabell 2.3 DOK32024'!$S$31)*('Tabell 4.1 DOK32024'!AD39-'Tabell 4.1 DOK32024'!J39)*'Tabell 4.1 DOK32024'!$C$41/100</f>
        <v>657.69592843738099</v>
      </c>
      <c r="K59" s="53">
        <f>($S$58-'Tabell 2.3 DOK32024'!$S$31)*('Tabell 4.1 DOK32024'!AE39-'Tabell 4.1 DOK32024'!K39)*'Tabell 4.1 DOK32024'!$C$41/100</f>
        <v>-504.33993731984322</v>
      </c>
      <c r="L59" s="53">
        <f>($S$58-'Tabell 2.3 DOK32024'!$S$31)*('Tabell 4.1 DOK32024'!AF39-'Tabell 4.1 DOK32024'!L39)*'Tabell 4.1 DOK32024'!$C$41/100</f>
        <v>1349.1816155717897</v>
      </c>
      <c r="M59" s="53">
        <f>($S$58-'Tabell 2.3 DOK32024'!$S$31)*('Tabell 4.1 DOK32024'!AG39-'Tabell 4.1 DOK32024'!M39)*'Tabell 4.1 DOK32024'!$C$41/100</f>
        <v>564.25432752293887</v>
      </c>
      <c r="N59" s="53">
        <f>($S$58-'Tabell 2.3 DOK32024'!$S$31)*('Tabell 4.1 DOK32024'!AH39-'Tabell 4.1 DOK32024'!N39)*'Tabell 4.1 DOK32024'!$C$41/100</f>
        <v>-1122.2849052704878</v>
      </c>
      <c r="O59" s="53">
        <f>($S$58-'Tabell 2.3 DOK32024'!$S$31)*('Tabell 4.1 DOK32024'!AI39-'Tabell 4.1 DOK32024'!O39)*'Tabell 4.1 DOK32024'!$C$41/100</f>
        <v>1717.0032076191021</v>
      </c>
      <c r="P59" s="53">
        <f>($S$58-'Tabell 2.3 DOK32024'!$S$31)*('Tabell 4.1 DOK32024'!AJ39-'Tabell 4.1 DOK32024'!P39)*'Tabell 4.1 DOK32024'!$C$41/100</f>
        <v>-967.60351594251301</v>
      </c>
      <c r="Q59" s="53">
        <f>($S$58-'Tabell 2.3 DOK32024'!$S$31)*('Tabell 4.1 DOK32024'!AK39-'Tabell 4.1 DOK32024'!Q39)*'Tabell 4.1 DOK32024'!$C$41/100</f>
        <v>-211.73528361662125</v>
      </c>
      <c r="R59" s="53">
        <f>($S$58-'Tabell 2.3 DOK32024'!$S$31)*('Tabell 4.1 DOK32024'!AL39-'Tabell 4.1 DOK32024'!R39)*'Tabell 4.1 DOK32024'!$C$41/100</f>
        <v>-4532.0610678178909</v>
      </c>
      <c r="S59" s="53">
        <f>($S$58-'Tabell 2.3 DOK32024'!$S$31)*('Tabell 4.1 DOK32024'!AM39-'Tabell 4.1 DOK32024'!S39)*'Tabell 4.1 DOK32024'!$C$41/100</f>
        <v>2.6283798685709437E-10</v>
      </c>
    </row>
    <row r="60" spans="1:19" ht="16.5" customHeight="1" x14ac:dyDescent="0.35">
      <c r="A60" s="53" t="str">
        <f t="shared" si="28"/>
        <v>Effekt av oppdaterte regnskapsandeler</v>
      </c>
      <c r="B60" s="53"/>
      <c r="C60" s="53"/>
      <c r="D60" s="53">
        <f>($S$58-'Tabell 2.3 DOK32024'!$S$31)*('Tabell 4.1 DOK32024'!X42-'Tabell 4.1 DOK32024'!D42)*'Tabell 4.1 DOK32024'!$C$42/100</f>
        <v>-1100.6755155696255</v>
      </c>
      <c r="E60" s="53">
        <f>($S$58-'Tabell 2.3 DOK32024'!$S$31)*('Tabell 4.1 DOK32024'!Y42-'Tabell 4.1 DOK32024'!E42)*'Tabell 4.1 DOK32024'!$C$42/100</f>
        <v>2714.1443387990416</v>
      </c>
      <c r="F60" s="53">
        <f>($S$58-'Tabell 2.3 DOK32024'!$S$31)*('Tabell 4.1 DOK32024'!Z42-'Tabell 4.1 DOK32024'!F42)*'Tabell 4.1 DOK32024'!$C$42/100</f>
        <v>881.90237796426334</v>
      </c>
      <c r="G60" s="53">
        <f>($S$58-'Tabell 2.3 DOK32024'!$S$31)*('Tabell 4.1 DOK32024'!AA42-'Tabell 4.1 DOK32024'!G42)*'Tabell 4.1 DOK32024'!$C$42/100</f>
        <v>305.3834886941948</v>
      </c>
      <c r="H60" s="53">
        <f>($S$58-'Tabell 2.3 DOK32024'!$S$31)*('Tabell 4.1 DOK32024'!AB42-'Tabell 4.1 DOK32024'!H42)*'Tabell 4.1 DOK32024'!$C$42/100</f>
        <v>623.73234405895823</v>
      </c>
      <c r="I60" s="53">
        <f>($S$58-'Tabell 2.3 DOK32024'!$S$31)*('Tabell 4.1 DOK32024'!AC42-'Tabell 4.1 DOK32024'!I42)*'Tabell 4.1 DOK32024'!$C$42/100</f>
        <v>-1228.7146372548157</v>
      </c>
      <c r="J60" s="53">
        <f>($S$58-'Tabell 2.3 DOK32024'!$S$31)*('Tabell 4.1 DOK32024'!AD42-'Tabell 4.1 DOK32024'!J42)*'Tabell 4.1 DOK32024'!$C$42/100</f>
        <v>248.32191547758183</v>
      </c>
      <c r="K60" s="53">
        <f>($S$58-'Tabell 2.3 DOK32024'!$S$31)*('Tabell 4.1 DOK32024'!AE42-'Tabell 4.1 DOK32024'!K42)*'Tabell 4.1 DOK32024'!$C$42/100</f>
        <v>-1244.1243622459024</v>
      </c>
      <c r="L60" s="53">
        <f>($S$58-'Tabell 2.3 DOK32024'!$S$31)*('Tabell 4.1 DOK32024'!AF42-'Tabell 4.1 DOK32024'!L42)*'Tabell 4.1 DOK32024'!$C$42/100</f>
        <v>2662.8436469995336</v>
      </c>
      <c r="M60" s="53">
        <f>($S$58-'Tabell 2.3 DOK32024'!$S$31)*('Tabell 4.1 DOK32024'!AG42-'Tabell 4.1 DOK32024'!M42)*'Tabell 4.1 DOK32024'!$C$42/100</f>
        <v>-4757.0735253126049</v>
      </c>
      <c r="N60" s="53">
        <f>($S$58-'Tabell 2.3 DOK32024'!$S$31)*('Tabell 4.1 DOK32024'!AH42-'Tabell 4.1 DOK32024'!N42)*'Tabell 4.1 DOK32024'!$C$42/100</f>
        <v>-2388.9968507901044</v>
      </c>
      <c r="O60" s="53">
        <f>($S$58-'Tabell 2.3 DOK32024'!$S$31)*('Tabell 4.1 DOK32024'!AI42-'Tabell 4.1 DOK32024'!O42)*'Tabell 4.1 DOK32024'!$C$42/100</f>
        <v>-1658.5202475530534</v>
      </c>
      <c r="P60" s="53">
        <f>($S$58-'Tabell 2.3 DOK32024'!$S$31)*('Tabell 4.1 DOK32024'!AJ42-'Tabell 4.1 DOK32024'!P42)*'Tabell 4.1 DOK32024'!$C$42/100</f>
        <v>2306.9152852579268</v>
      </c>
      <c r="Q60" s="53">
        <f>($S$58-'Tabell 2.3 DOK32024'!$S$31)*('Tabell 4.1 DOK32024'!AK42-'Tabell 4.1 DOK32024'!Q42)*'Tabell 4.1 DOK32024'!$C$42/100</f>
        <v>-115.27130504762334</v>
      </c>
      <c r="R60" s="53">
        <f>($S$58-'Tabell 2.3 DOK32024'!$S$31)*('Tabell 4.1 DOK32024'!AL42-'Tabell 4.1 DOK32024'!R42)*'Tabell 4.1 DOK32024'!$C$42/100</f>
        <v>2750.1330465222568</v>
      </c>
      <c r="S60" s="53">
        <f>($S$58-'Tabell 2.3 DOK32024'!$S$31)*('Tabell 4.1 DOK32024'!AM42-'Tabell 4.1 DOK32024'!S42)*'Tabell 4.1 DOK32024'!$C$42/100</f>
        <v>0</v>
      </c>
    </row>
    <row r="61" spans="1:19" ht="16.5" customHeight="1" x14ac:dyDescent="0.35">
      <c r="A61" s="60" t="str">
        <f t="shared" si="28"/>
        <v>Effekt av endringer i fordelingssystemet</v>
      </c>
      <c r="B61" s="60"/>
      <c r="C61" s="60"/>
      <c r="D61" s="60">
        <f>($S$58-'Tabell 2.3 DOK32024'!$S$30)*('Tabell 4.1'!D41-'Tabell 4.1 DOK32024'!X43)/100</f>
        <v>0</v>
      </c>
      <c r="E61" s="60">
        <f>($S$58-'Tabell 2.3 DOK32024'!$S$30)*('Tabell 4.1'!E41-'Tabell 4.1 DOK32024'!Y43)/100</f>
        <v>0</v>
      </c>
      <c r="F61" s="60">
        <f>($S$58-'Tabell 2.3 DOK32024'!$S$30)*('Tabell 4.1'!F41-'Tabell 4.1 DOK32024'!Z43)/100</f>
        <v>0</v>
      </c>
      <c r="G61" s="60">
        <f>($S$58-'Tabell 2.3 DOK32024'!$S$30)*('Tabell 4.1'!G41-'Tabell 4.1 DOK32024'!AA43)/100</f>
        <v>0</v>
      </c>
      <c r="H61" s="60">
        <f>($S$58-'Tabell 2.3 DOK32024'!$S$30)*('Tabell 4.1'!H41-'Tabell 4.1 DOK32024'!AB43)/100</f>
        <v>0</v>
      </c>
      <c r="I61" s="60">
        <f>($S$58-'Tabell 2.3 DOK32024'!$S$30)*('Tabell 4.1'!I41-'Tabell 4.1 DOK32024'!AC43)/100</f>
        <v>0</v>
      </c>
      <c r="J61" s="60">
        <f>($S$58-'Tabell 2.3 DOK32024'!$S$30)*('Tabell 4.1'!J41-'Tabell 4.1 DOK32024'!AD43)/100</f>
        <v>0</v>
      </c>
      <c r="K61" s="60">
        <f>($S$58-'Tabell 2.3 DOK32024'!$S$30)*('Tabell 4.1'!K41-'Tabell 4.1 DOK32024'!AE43)/100</f>
        <v>0</v>
      </c>
      <c r="L61" s="60">
        <f>($S$58-'Tabell 2.3 DOK32024'!$S$30)*('Tabell 4.1'!L41-'Tabell 4.1 DOK32024'!AF43)/100</f>
        <v>0</v>
      </c>
      <c r="M61" s="60">
        <f>($S$58-'Tabell 2.3 DOK32024'!$S$30)*('Tabell 4.1'!M41-'Tabell 4.1 DOK32024'!AG43)/100</f>
        <v>0</v>
      </c>
      <c r="N61" s="60">
        <f>($S$58-'Tabell 2.3 DOK32024'!$S$30)*('Tabell 4.1'!N41-'Tabell 4.1 DOK32024'!AH43)/100</f>
        <v>0</v>
      </c>
      <c r="O61" s="60">
        <f>($S$58-'Tabell 2.3 DOK32024'!$S$30)*('Tabell 4.1'!O41-'Tabell 4.1 DOK32024'!AI43)/100</f>
        <v>0</v>
      </c>
      <c r="P61" s="60">
        <f>($S$58-'Tabell 2.3 DOK32024'!$S$30)*('Tabell 4.1'!P41-'Tabell 4.1 DOK32024'!AJ43)/100</f>
        <v>0</v>
      </c>
      <c r="Q61" s="60">
        <f>($S$58-'Tabell 2.3 DOK32024'!$S$30)*('Tabell 4.1'!Q41-'Tabell 4.1 DOK32024'!AK43)/100</f>
        <v>0</v>
      </c>
      <c r="R61" s="60">
        <f>($S$58-'Tabell 2.3 DOK32024'!$S$30)*('Tabell 4.1'!R41-'Tabell 4.1 DOK32024'!AL43)/100</f>
        <v>0</v>
      </c>
      <c r="S61" s="60">
        <f>($S$58-'Tabell 2.3 DOK32024'!$S$30)*('Tabell 4.1'!S41-'Tabell 4.1 DOK32024'!AM43)/100</f>
        <v>0</v>
      </c>
    </row>
    <row r="62" spans="1:19" ht="16.5" customHeight="1" x14ac:dyDescent="0.35">
      <c r="A62" s="51" t="str">
        <f t="shared" si="28"/>
        <v>Reelle endringer</v>
      </c>
      <c r="B62" s="51"/>
      <c r="C62" s="51"/>
      <c r="D62" s="51">
        <f>SUM(D63:D69)</f>
        <v>-6319.8868836478359</v>
      </c>
      <c r="E62" s="51">
        <f t="shared" ref="E62:S62" si="29">SUM(E63:E69)</f>
        <v>-4660.1523220658701</v>
      </c>
      <c r="F62" s="51">
        <f t="shared" si="29"/>
        <v>-3812.129512239655</v>
      </c>
      <c r="G62" s="51">
        <f t="shared" si="29"/>
        <v>-1909.6777763946814</v>
      </c>
      <c r="H62" s="51">
        <f t="shared" si="29"/>
        <v>-2503.1694766106161</v>
      </c>
      <c r="I62" s="51">
        <f t="shared" si="29"/>
        <v>-1538.8594022721909</v>
      </c>
      <c r="J62" s="51">
        <f t="shared" si="29"/>
        <v>-1993.0195491820532</v>
      </c>
      <c r="K62" s="51">
        <f t="shared" si="29"/>
        <v>-2196.6137436826743</v>
      </c>
      <c r="L62" s="51">
        <f t="shared" si="29"/>
        <v>-3750.7921870258047</v>
      </c>
      <c r="M62" s="51">
        <f t="shared" si="29"/>
        <v>-3985.3165090356088</v>
      </c>
      <c r="N62" s="51">
        <f t="shared" si="29"/>
        <v>-5515.3119254835474</v>
      </c>
      <c r="O62" s="51">
        <f t="shared" si="29"/>
        <v>-6982.2887118582694</v>
      </c>
      <c r="P62" s="51">
        <f t="shared" si="29"/>
        <v>-3946.2960797955443</v>
      </c>
      <c r="Q62" s="51">
        <f t="shared" si="29"/>
        <v>-2568.0931721290444</v>
      </c>
      <c r="R62" s="51">
        <f t="shared" si="29"/>
        <v>-6655.3444555582282</v>
      </c>
      <c r="S62" s="51">
        <f t="shared" si="29"/>
        <v>-58336.951706981621</v>
      </c>
    </row>
    <row r="63" spans="1:19" ht="16.5" customHeight="1" x14ac:dyDescent="0.35">
      <c r="A63" s="53" t="str">
        <f t="shared" si="28"/>
        <v xml:space="preserve"> - herav justering for demografiske forhold</v>
      </c>
      <c r="B63" s="53"/>
      <c r="C63" s="53"/>
      <c r="D63" s="53">
        <f>$S63*'Tabell 3.1'!D$39/100</f>
        <v>-433.33679245989725</v>
      </c>
      <c r="E63" s="53">
        <f>$S63*'Tabell 3.1'!E$39/100</f>
        <v>-319.53348165829198</v>
      </c>
      <c r="F63" s="53">
        <f>$S63*'Tabell 3.1'!F$39/100</f>
        <v>-261.38695291364905</v>
      </c>
      <c r="G63" s="53">
        <f>$S63*'Tabell 3.1'!G$39/100</f>
        <v>-130.94121105173454</v>
      </c>
      <c r="H63" s="53">
        <f>$S63*'Tabell 3.1'!H$39/100</f>
        <v>-171.63526055894644</v>
      </c>
      <c r="I63" s="53">
        <f>$S63*'Tabell 3.1'!I$39/100</f>
        <v>-105.51524255169637</v>
      </c>
      <c r="J63" s="53">
        <f>$S63*'Tabell 3.1'!J$39/100</f>
        <v>-136.6557210046019</v>
      </c>
      <c r="K63" s="53">
        <f>$S63*'Tabell 3.1'!K$39/100</f>
        <v>-150.61559984936883</v>
      </c>
      <c r="L63" s="53">
        <f>$S63*'Tabell 3.1'!L$39/100</f>
        <v>-257.18122577713774</v>
      </c>
      <c r="M63" s="53">
        <f>$S63*'Tabell 3.1'!M$39/100</f>
        <v>-273.26189609997442</v>
      </c>
      <c r="N63" s="53">
        <f>$S63*'Tabell 3.1'!N$39/100</f>
        <v>-378.16936018091525</v>
      </c>
      <c r="O63" s="53">
        <f>$S63*'Tabell 3.1'!O$39/100</f>
        <v>-478.75581480015154</v>
      </c>
      <c r="P63" s="53">
        <f>$S63*'Tabell 3.1'!P$39/100</f>
        <v>-270.58637548408353</v>
      </c>
      <c r="Q63" s="53">
        <f>$S63*'Tabell 3.1'!Q$39/100</f>
        <v>-176.08689497718149</v>
      </c>
      <c r="R63" s="53">
        <f>$S63*'Tabell 3.1'!R$39/100</f>
        <v>-456.33817063237018</v>
      </c>
      <c r="S63" s="350">
        <v>-4000</v>
      </c>
    </row>
    <row r="64" spans="1:19" ht="16.5" customHeight="1" x14ac:dyDescent="0.35">
      <c r="A64" s="53" t="str">
        <f t="shared" si="28"/>
        <v xml:space="preserve"> - herav justering for andre aktivitetsnøytrale forhold</v>
      </c>
      <c r="B64" s="53"/>
      <c r="C64" s="53"/>
      <c r="D64" s="53">
        <f>$S64*'Tabell 3.1'!D$39/100</f>
        <v>-3083.7329493427442</v>
      </c>
      <c r="E64" s="53">
        <f>$S64*'Tabell 3.1'!E$39/100</f>
        <v>-2273.8801388508205</v>
      </c>
      <c r="F64" s="53">
        <f>$S64*'Tabell 3.1'!F$39/100</f>
        <v>-1860.0949036717548</v>
      </c>
      <c r="G64" s="53">
        <f>$S64*'Tabell 3.1'!G$39/100</f>
        <v>-931.81039314690588</v>
      </c>
      <c r="H64" s="53">
        <f>$S64*'Tabell 3.1'!H$39/100</f>
        <v>-1221.3994229526024</v>
      </c>
      <c r="I64" s="53">
        <f>$S64*'Tabell 3.1'!I$39/100</f>
        <v>-750.87284480850929</v>
      </c>
      <c r="J64" s="53">
        <f>$S64*'Tabell 3.1'!J$39/100</f>
        <v>-972.47627459899809</v>
      </c>
      <c r="K64" s="53">
        <f>$S64*'Tabell 3.1'!K$39/100</f>
        <v>-1071.818262428071</v>
      </c>
      <c r="L64" s="53">
        <f>$S64*'Tabell 3.1'!L$39/100</f>
        <v>-1830.1658979365563</v>
      </c>
      <c r="M64" s="53">
        <f>$S64*'Tabell 3.1'!M$39/100</f>
        <v>-1944.599968121443</v>
      </c>
      <c r="N64" s="53">
        <f>$S64*'Tabell 3.1'!N$39/100</f>
        <v>-2691.1477093874382</v>
      </c>
      <c r="O64" s="53">
        <f>$S64*'Tabell 3.1'!O$39/100</f>
        <v>-3406.9460670715785</v>
      </c>
      <c r="P64" s="53">
        <f>$S64*'Tabell 3.1'!P$39/100</f>
        <v>-1925.5602945386097</v>
      </c>
      <c r="Q64" s="53">
        <f>$S64*'Tabell 3.1'!Q$39/100</f>
        <v>-1253.0783663813675</v>
      </c>
      <c r="R64" s="53">
        <f>$S64*'Tabell 3.1'!R$39/100</f>
        <v>-3247.4165067626041</v>
      </c>
      <c r="S64" s="350">
        <v>-28465</v>
      </c>
    </row>
    <row r="65" spans="1:19" ht="16.5" customHeight="1" x14ac:dyDescent="0.35">
      <c r="A65" s="53" t="str">
        <f t="shared" si="28"/>
        <v xml:space="preserve"> - herav endring i løpende pensjonsutgifter</v>
      </c>
      <c r="B65" s="53"/>
      <c r="C65" s="53"/>
      <c r="D65" s="53">
        <f>$S65*'Tabell 3.1'!D$39/100</f>
        <v>-1380.6057889918118</v>
      </c>
      <c r="E65" s="53">
        <f>$S65*'Tabell 3.1'!E$39/100</f>
        <v>-1018.0298147542424</v>
      </c>
      <c r="F65" s="53">
        <f>$S65*'Tabell 3.1'!F$39/100</f>
        <v>-832.77567619165541</v>
      </c>
      <c r="G65" s="53">
        <f>$S65*'Tabell 3.1'!G$39/100</f>
        <v>-417.17711752424816</v>
      </c>
      <c r="H65" s="53">
        <f>$S65*'Tabell 3.1'!H$39/100</f>
        <v>-546.82786794460503</v>
      </c>
      <c r="I65" s="53">
        <f>$S65*'Tabell 3.1'!I$39/100</f>
        <v>-336.17028885731759</v>
      </c>
      <c r="J65" s="53">
        <f>$S65*'Tabell 3.1'!J$39/100</f>
        <v>-435.38347724134996</v>
      </c>
      <c r="K65" s="53">
        <f>$S65*'Tabell 3.1'!K$39/100</f>
        <v>-479.85948269960602</v>
      </c>
      <c r="L65" s="53">
        <f>$S65*'Tabell 3.1'!L$39/100</f>
        <v>-819.37628031154486</v>
      </c>
      <c r="M65" s="53">
        <f>$S65*'Tabell 3.1'!M$39/100</f>
        <v>-870.60910181407553</v>
      </c>
      <c r="N65" s="53">
        <f>$S65*'Tabell 3.1'!N$39/100</f>
        <v>-1204.8430158014303</v>
      </c>
      <c r="O65" s="53">
        <f>$S65*'Tabell 3.1'!O$39/100</f>
        <v>-1525.3102458124415</v>
      </c>
      <c r="P65" s="53">
        <f>$S65*'Tabell 3.1'!P$39/100</f>
        <v>-862.08492543408897</v>
      </c>
      <c r="Q65" s="53">
        <f>$S65*'Tabell 3.1'!Q$39/100</f>
        <v>-561.01072145538603</v>
      </c>
      <c r="R65" s="53">
        <f>$S65*'Tabell 3.1'!R$39/100</f>
        <v>-1453.8879021478156</v>
      </c>
      <c r="S65" s="350">
        <v>-12743.951706981617</v>
      </c>
    </row>
    <row r="66" spans="1:19" ht="16.5" customHeight="1" x14ac:dyDescent="0.35">
      <c r="A66" s="53" t="str">
        <f t="shared" si="28"/>
        <v xml:space="preserve"> - herav justering for engangstiltak</v>
      </c>
      <c r="B66" s="53"/>
      <c r="C66" s="53"/>
      <c r="D66" s="53">
        <f>$S66*'Tabell 3.1'!D$39/100</f>
        <v>0</v>
      </c>
      <c r="E66" s="53">
        <f>$S66*'Tabell 3.1'!E$39/100</f>
        <v>0</v>
      </c>
      <c r="F66" s="53">
        <f>$S66*'Tabell 3.1'!F$39/100</f>
        <v>0</v>
      </c>
      <c r="G66" s="53">
        <f>$S66*'Tabell 3.1'!G$39/100</f>
        <v>0</v>
      </c>
      <c r="H66" s="53">
        <f>$S66*'Tabell 3.1'!H$39/100</f>
        <v>0</v>
      </c>
      <c r="I66" s="53">
        <f>$S66*'Tabell 3.1'!I$39/100</f>
        <v>0</v>
      </c>
      <c r="J66" s="53">
        <f>$S66*'Tabell 3.1'!J$39/100</f>
        <v>0</v>
      </c>
      <c r="K66" s="53">
        <f>$S66*'Tabell 3.1'!K$39/100</f>
        <v>0</v>
      </c>
      <c r="L66" s="53">
        <f>$S66*'Tabell 3.1'!L$39/100</f>
        <v>0</v>
      </c>
      <c r="M66" s="53">
        <f>$S66*'Tabell 3.1'!M$39/100</f>
        <v>0</v>
      </c>
      <c r="N66" s="53">
        <f>$S66*'Tabell 3.1'!N$39/100</f>
        <v>0</v>
      </c>
      <c r="O66" s="53">
        <f>$S66*'Tabell 3.1'!O$39/100</f>
        <v>0</v>
      </c>
      <c r="P66" s="53">
        <f>$S66*'Tabell 3.1'!P$39/100</f>
        <v>0</v>
      </c>
      <c r="Q66" s="53">
        <f>$S66*'Tabell 3.1'!Q$39/100</f>
        <v>0</v>
      </c>
      <c r="R66" s="53">
        <f>$S66*'Tabell 3.1'!R$39/100</f>
        <v>0</v>
      </c>
      <c r="S66" s="350">
        <v>0</v>
      </c>
    </row>
    <row r="67" spans="1:19" ht="16.5" customHeight="1" x14ac:dyDescent="0.35">
      <c r="A67" s="53" t="str">
        <f t="shared" si="28"/>
        <v xml:space="preserve"> - herav justering for oppgaveendringer mellom sektorer</v>
      </c>
      <c r="B67" s="53"/>
      <c r="C67" s="53"/>
      <c r="D67" s="53">
        <f>$S67*'Tabell 3.1'!D$39/100</f>
        <v>0</v>
      </c>
      <c r="E67" s="53">
        <f>$S67*'Tabell 3.1'!E$39/100</f>
        <v>0</v>
      </c>
      <c r="F67" s="53">
        <f>$S67*'Tabell 3.1'!F$39/100</f>
        <v>0</v>
      </c>
      <c r="G67" s="53">
        <f>$S67*'Tabell 3.1'!G$39/100</f>
        <v>0</v>
      </c>
      <c r="H67" s="53">
        <f>$S67*'Tabell 3.1'!H$39/100</f>
        <v>0</v>
      </c>
      <c r="I67" s="53">
        <f>$S67*'Tabell 3.1'!I$39/100</f>
        <v>0</v>
      </c>
      <c r="J67" s="53">
        <f>$S67*'Tabell 3.1'!J$39/100</f>
        <v>0</v>
      </c>
      <c r="K67" s="53">
        <f>$S67*'Tabell 3.1'!K$39/100</f>
        <v>0</v>
      </c>
      <c r="L67" s="53">
        <f>$S67*'Tabell 3.1'!L$39/100</f>
        <v>0</v>
      </c>
      <c r="M67" s="53">
        <f>$S67*'Tabell 3.1'!M$39/100</f>
        <v>0</v>
      </c>
      <c r="N67" s="53">
        <f>$S67*'Tabell 3.1'!N$39/100</f>
        <v>0</v>
      </c>
      <c r="O67" s="53">
        <f>$S67*'Tabell 3.1'!O$39/100</f>
        <v>0</v>
      </c>
      <c r="P67" s="53">
        <f>$S67*'Tabell 3.1'!P$39/100</f>
        <v>0</v>
      </c>
      <c r="Q67" s="53">
        <f>$S67*'Tabell 3.1'!Q$39/100</f>
        <v>0</v>
      </c>
      <c r="R67" s="53">
        <f>$S67*'Tabell 3.1'!R$39/100</f>
        <v>0</v>
      </c>
      <c r="S67" s="350">
        <v>0</v>
      </c>
    </row>
    <row r="68" spans="1:19" ht="16.5" customHeight="1" x14ac:dyDescent="0.35">
      <c r="A68" s="53" t="str">
        <f t="shared" si="28"/>
        <v xml:space="preserve"> - herav uspesifiserte rammeendringer</v>
      </c>
      <c r="B68" s="53"/>
      <c r="C68" s="53"/>
      <c r="D68" s="53">
        <f>$S68*'Tabell 3.1'!D$39/100</f>
        <v>-2462.2196547571361</v>
      </c>
      <c r="E68" s="53">
        <f>$S68*'Tabell 3.1'!E$39/100</f>
        <v>-1815.5892427824153</v>
      </c>
      <c r="F68" s="53">
        <f>$S68*'Tabell 3.1'!F$39/100</f>
        <v>-1485.2006664553537</v>
      </c>
      <c r="G68" s="53">
        <f>$S68*'Tabell 3.1'!G$39/100</f>
        <v>-744.00796119595555</v>
      </c>
      <c r="H68" s="53">
        <f>$S68*'Tabell 3.1'!H$39/100</f>
        <v>-975.23155049593367</v>
      </c>
      <c r="I68" s="53">
        <f>$S68*'Tabell 3.1'!I$39/100</f>
        <v>-599.53760817873876</v>
      </c>
      <c r="J68" s="53">
        <f>$S68*'Tabell 3.1'!J$39/100</f>
        <v>-776.47780674814783</v>
      </c>
      <c r="K68" s="53">
        <f>$S68*'Tabell 3.1'!K$39/100</f>
        <v>-855.79783834411364</v>
      </c>
      <c r="L68" s="53">
        <f>$S68*'Tabell 3.1'!L$39/100</f>
        <v>-1461.3037248656965</v>
      </c>
      <c r="M68" s="53">
        <f>$S68*'Tabell 3.1'!M$39/100</f>
        <v>-1552.6740936400547</v>
      </c>
      <c r="N68" s="53">
        <f>$S68*'Tabell 3.1'!N$39/100</f>
        <v>-2148.7583045479605</v>
      </c>
      <c r="O68" s="53">
        <f>$S68*'Tabell 3.1'!O$39/100</f>
        <v>-2720.2905396944611</v>
      </c>
      <c r="P68" s="53">
        <f>$S68*'Tabell 3.1'!P$39/100</f>
        <v>-1537.4717855005626</v>
      </c>
      <c r="Q68" s="53">
        <f>$S68*'Tabell 3.1'!Q$39/100</f>
        <v>-1000.5257372603451</v>
      </c>
      <c r="R68" s="53">
        <f>$S68*'Tabell 3.1'!R$39/100</f>
        <v>-2592.9134855331272</v>
      </c>
      <c r="S68" s="350">
        <v>-22728</v>
      </c>
    </row>
    <row r="69" spans="1:19" ht="16.5" customHeight="1" x14ac:dyDescent="0.35">
      <c r="A69" s="60" t="str">
        <f t="shared" si="28"/>
        <v xml:space="preserve"> - herav spesifiserte rammeendringer</v>
      </c>
      <c r="B69" s="60"/>
      <c r="C69" s="60"/>
      <c r="D69" s="60">
        <f>$S69*'Tabell 3.1'!D$39/100</f>
        <v>1040.0083019037534</v>
      </c>
      <c r="E69" s="60">
        <f>$S69*'Tabell 3.1'!E$39/100</f>
        <v>766.88035597990074</v>
      </c>
      <c r="F69" s="60">
        <f>$S69*'Tabell 3.1'!F$39/100</f>
        <v>627.32868699275775</v>
      </c>
      <c r="G69" s="60">
        <f>$S69*'Tabell 3.1'!G$39/100</f>
        <v>314.25890652416291</v>
      </c>
      <c r="H69" s="60">
        <f>$S69*'Tabell 3.1'!H$39/100</f>
        <v>411.92462534147143</v>
      </c>
      <c r="I69" s="60">
        <f>$S69*'Tabell 3.1'!I$39/100</f>
        <v>253.23658212407128</v>
      </c>
      <c r="J69" s="60">
        <f>$S69*'Tabell 3.1'!J$39/100</f>
        <v>327.97373041104453</v>
      </c>
      <c r="K69" s="60">
        <f>$S69*'Tabell 3.1'!K$39/100</f>
        <v>361.47743963848524</v>
      </c>
      <c r="L69" s="60">
        <f>$S69*'Tabell 3.1'!L$39/100</f>
        <v>617.23494186513062</v>
      </c>
      <c r="M69" s="60">
        <f>$S69*'Tabell 3.1'!M$39/100</f>
        <v>655.82855063993861</v>
      </c>
      <c r="N69" s="60">
        <f>$S69*'Tabell 3.1'!N$39/100</f>
        <v>907.60646443419648</v>
      </c>
      <c r="O69" s="60">
        <f>$S69*'Tabell 3.1'!O$39/100</f>
        <v>1149.0139555203639</v>
      </c>
      <c r="P69" s="60">
        <f>$S69*'Tabell 3.1'!P$39/100</f>
        <v>649.40730116180055</v>
      </c>
      <c r="Q69" s="60">
        <f>$S69*'Tabell 3.1'!Q$39/100</f>
        <v>422.6085479452355</v>
      </c>
      <c r="R69" s="60">
        <f>$S69*'Tabell 3.1'!R$39/100</f>
        <v>1095.2116095176884</v>
      </c>
      <c r="S69" s="350">
        <v>9600</v>
      </c>
    </row>
    <row r="70" spans="1:19" ht="16.5" customHeight="1" x14ac:dyDescent="0.35">
      <c r="A70" s="60" t="str">
        <f t="shared" si="28"/>
        <v>Vridningseffekter knyttet til endringer i særskilte tildelinger</v>
      </c>
      <c r="B70" s="60"/>
      <c r="C70" s="60"/>
      <c r="D70" s="60">
        <f>'Tabell 2.1'!D25+'Tabell 2.1'!D26-SUM(D58:D62)</f>
        <v>9.6430379488156177</v>
      </c>
      <c r="E70" s="60">
        <f>'Tabell 2.1'!E25+'Tabell 2.1'!E26-SUM(E58:E62)</f>
        <v>-18.744949283398455</v>
      </c>
      <c r="F70" s="60">
        <f>'Tabell 2.1'!F25+'Tabell 2.1'!F26-SUM(F58:F62)</f>
        <v>-15.333870961738285</v>
      </c>
      <c r="G70" s="60">
        <f>'Tabell 2.1'!G25+'Tabell 2.1'!G26-SUM(G58:G62)</f>
        <v>191.90840586811828</v>
      </c>
      <c r="H70" s="60">
        <f>'Tabell 2.1'!H25+'Tabell 2.1'!H26-SUM(H58:H62)</f>
        <v>-10.068723433054402</v>
      </c>
      <c r="I70" s="60">
        <f>'Tabell 2.1'!I25+'Tabell 2.1'!I26-SUM(I58:I62)</f>
        <v>-6.1898924018751131</v>
      </c>
      <c r="J70" s="60">
        <f>'Tabell 2.1'!J25+'Tabell 2.1'!J26-SUM(J58:J62)</f>
        <v>-8.0167015557526611</v>
      </c>
      <c r="K70" s="60">
        <f>'Tabell 2.1'!K25+'Tabell 2.1'!K26-SUM(K58:K62)</f>
        <v>-8.8356367721426068</v>
      </c>
      <c r="L70" s="60">
        <f>'Tabell 2.1'!L25+'Tabell 2.1'!L26-SUM(L58:L62)</f>
        <v>-15.087148328922922</v>
      </c>
      <c r="M70" s="60">
        <f>'Tabell 2.1'!M25+'Tabell 2.1'!M26-SUM(M58:M62)</f>
        <v>-16.03049657549127</v>
      </c>
      <c r="N70" s="60">
        <f>'Tabell 2.1'!N25+'Tabell 2.1'!N26-SUM(N58:N62)</f>
        <v>-22.184734570997534</v>
      </c>
      <c r="O70" s="60">
        <f>'Tabell 2.1'!O25+'Tabell 2.1'!O26-SUM(O58:O62)</f>
        <v>-28.085487070144154</v>
      </c>
      <c r="P70" s="60">
        <f>'Tabell 2.1'!P25+'Tabell 2.1'!P26-SUM(P58:P62)</f>
        <v>-15.873541197943268</v>
      </c>
      <c r="Q70" s="60">
        <f>'Tabell 2.1'!Q25+'Tabell 2.1'!Q26-SUM(Q58:Q62)</f>
        <v>-10.329871845329762</v>
      </c>
      <c r="R70" s="60">
        <f>'Tabell 2.1'!R25+'Tabell 2.1'!R26-SUM(R58:R62)</f>
        <v>-26.770389820158016</v>
      </c>
      <c r="S70" s="60">
        <f>SUM(D70:R70)</f>
        <v>-1.4551915228366852E-11</v>
      </c>
    </row>
    <row r="71" spans="1:19" ht="16.5" customHeight="1" x14ac:dyDescent="0.35">
      <c r="A71" s="51" t="str">
        <f t="shared" si="28"/>
        <v>Kompensasjon for forventet lønns- og prisutvikling</v>
      </c>
      <c r="B71" s="51"/>
      <c r="C71" s="51"/>
      <c r="D71" s="51">
        <f t="shared" ref="D71:S71" si="30">SUM(D72:D72)</f>
        <v>11215.578974364818</v>
      </c>
      <c r="E71" s="51">
        <f t="shared" si="30"/>
        <v>8270.1332101265816</v>
      </c>
      <c r="F71" s="51">
        <f t="shared" si="30"/>
        <v>6765.1906422021893</v>
      </c>
      <c r="G71" s="51">
        <f t="shared" si="30"/>
        <v>3389.0071627961488</v>
      </c>
      <c r="H71" s="51">
        <f t="shared" si="30"/>
        <v>4442.2464306736501</v>
      </c>
      <c r="I71" s="51">
        <f t="shared" si="30"/>
        <v>2730.9348212045206</v>
      </c>
      <c r="J71" s="51">
        <f t="shared" si="30"/>
        <v>3536.9095306342292</v>
      </c>
      <c r="K71" s="51">
        <f t="shared" si="30"/>
        <v>3898.2177010465948</v>
      </c>
      <c r="L71" s="51">
        <f t="shared" si="30"/>
        <v>6656.3384384084457</v>
      </c>
      <c r="M71" s="51">
        <f t="shared" si="30"/>
        <v>7072.5367190637635</v>
      </c>
      <c r="N71" s="51">
        <f t="shared" si="30"/>
        <v>9787.7410794436164</v>
      </c>
      <c r="O71" s="51">
        <f t="shared" si="30"/>
        <v>12391.109510564796</v>
      </c>
      <c r="P71" s="51">
        <f t="shared" si="30"/>
        <v>7003.2891654583482</v>
      </c>
      <c r="Q71" s="51">
        <f t="shared" si="30"/>
        <v>4557.4631818276293</v>
      </c>
      <c r="R71" s="51">
        <f t="shared" si="30"/>
        <v>11810.898314659411</v>
      </c>
      <c r="S71" s="51">
        <f t="shared" si="30"/>
        <v>103527.59488247473</v>
      </c>
    </row>
    <row r="72" spans="1:19" ht="16.5" customHeight="1" x14ac:dyDescent="0.35">
      <c r="A72" s="53" t="str">
        <f t="shared" si="28"/>
        <v xml:space="preserve"> - herav generell lønns- og priskompensasjon</v>
      </c>
      <c r="B72" s="53"/>
      <c r="C72" s="53"/>
      <c r="D72" s="53">
        <f>$S72*'Tabell 3.1'!D$39/100</f>
        <v>11215.578974364818</v>
      </c>
      <c r="E72" s="53">
        <f>$S72*'Tabell 3.1'!E$39/100</f>
        <v>8270.1332101265816</v>
      </c>
      <c r="F72" s="53">
        <f>$S72*'Tabell 3.1'!F$39/100</f>
        <v>6765.1906422021893</v>
      </c>
      <c r="G72" s="53">
        <f>$S72*'Tabell 3.1'!G$39/100</f>
        <v>3389.0071627961488</v>
      </c>
      <c r="H72" s="53">
        <f>$S72*'Tabell 3.1'!H$39/100</f>
        <v>4442.2464306736501</v>
      </c>
      <c r="I72" s="53">
        <f>$S72*'Tabell 3.1'!I$39/100</f>
        <v>2730.9348212045206</v>
      </c>
      <c r="J72" s="53">
        <f>$S72*'Tabell 3.1'!J$39/100</f>
        <v>3536.9095306342292</v>
      </c>
      <c r="K72" s="53">
        <f>$S72*'Tabell 3.1'!K$39/100</f>
        <v>3898.2177010465948</v>
      </c>
      <c r="L72" s="53">
        <f>$S72*'Tabell 3.1'!L$39/100</f>
        <v>6656.3384384084457</v>
      </c>
      <c r="M72" s="53">
        <f>$S72*'Tabell 3.1'!M$39/100</f>
        <v>7072.5367190637635</v>
      </c>
      <c r="N72" s="53">
        <f>$S72*'Tabell 3.1'!N$39/100</f>
        <v>9787.7410794436164</v>
      </c>
      <c r="O72" s="53">
        <f>$S72*'Tabell 3.1'!O$39/100</f>
        <v>12391.109510564796</v>
      </c>
      <c r="P72" s="53">
        <f>$S72*'Tabell 3.1'!P$39/100</f>
        <v>7003.2891654583482</v>
      </c>
      <c r="Q72" s="53">
        <f>$S72*'Tabell 3.1'!Q$39/100</f>
        <v>4557.4631818276293</v>
      </c>
      <c r="R72" s="53">
        <f>$S72*'Tabell 3.1'!R$39/100</f>
        <v>11810.898314659411</v>
      </c>
      <c r="S72" s="350">
        <v>103527.59488247473</v>
      </c>
    </row>
    <row r="73" spans="1:19" ht="16.5" customHeight="1" thickBot="1" x14ac:dyDescent="0.4">
      <c r="A73" s="170" t="str">
        <f t="shared" si="28"/>
        <v>Bydelsfordelt budsjett 2025</v>
      </c>
      <c r="B73" s="170"/>
      <c r="C73" s="173"/>
      <c r="D73" s="243">
        <f t="shared" ref="D73:S73" si="31">D62+D71+SUM(D58:D61)+D70</f>
        <v>256274.23677286776</v>
      </c>
      <c r="E73" s="243">
        <f t="shared" si="31"/>
        <v>188277.38504725721</v>
      </c>
      <c r="F73" s="243">
        <f t="shared" si="31"/>
        <v>154015.94763919254</v>
      </c>
      <c r="G73" s="243">
        <f t="shared" si="31"/>
        <v>82461.945445083955</v>
      </c>
      <c r="H73" s="243">
        <f t="shared" si="31"/>
        <v>101131.93106474102</v>
      </c>
      <c r="I73" s="243">
        <f t="shared" si="31"/>
        <v>62172.307725502302</v>
      </c>
      <c r="J73" s="243">
        <f t="shared" si="31"/>
        <v>80521.082388507508</v>
      </c>
      <c r="K73" s="243">
        <f t="shared" si="31"/>
        <v>88746.60376682732</v>
      </c>
      <c r="L73" s="243">
        <f t="shared" si="31"/>
        <v>151537.82452240621</v>
      </c>
      <c r="M73" s="243">
        <f t="shared" si="31"/>
        <v>161012.97104688984</v>
      </c>
      <c r="N73" s="243">
        <f t="shared" si="31"/>
        <v>222827.15999069824</v>
      </c>
      <c r="O73" s="243">
        <f t="shared" si="31"/>
        <v>282095.29849249328</v>
      </c>
      <c r="P73" s="243">
        <f t="shared" si="31"/>
        <v>159436.48515694277</v>
      </c>
      <c r="Q73" s="243">
        <f t="shared" si="31"/>
        <v>103754.9491068627</v>
      </c>
      <c r="R73" s="243">
        <f t="shared" si="31"/>
        <v>268886.24321313627</v>
      </c>
      <c r="S73" s="243">
        <f t="shared" si="31"/>
        <v>2363152.371379409</v>
      </c>
    </row>
    <row r="74" spans="1:19" s="17" customFormat="1" ht="16.5" customHeight="1" thickBot="1" x14ac:dyDescent="0.4">
      <c r="A74" s="55"/>
      <c r="B74" s="55"/>
      <c r="C74" s="55"/>
      <c r="D74" s="54"/>
      <c r="E74" s="54"/>
      <c r="F74" s="54"/>
      <c r="G74" s="54"/>
      <c r="H74" s="54"/>
      <c r="I74" s="54"/>
      <c r="J74" s="54"/>
      <c r="K74" s="54"/>
      <c r="L74" s="54"/>
      <c r="M74" s="54"/>
      <c r="N74" s="54"/>
      <c r="O74" s="54"/>
      <c r="P74" s="54"/>
      <c r="Q74" s="54"/>
      <c r="R74" s="54"/>
      <c r="S74" s="18"/>
    </row>
    <row r="75" spans="1:19" ht="16.5" customHeight="1" x14ac:dyDescent="0.35">
      <c r="A75" s="167" t="str">
        <f>'Tabell 2.1'!A30</f>
        <v>FO2C Aktivitetstilbud for barn og unge, helsestasjon og skolehelsetjeneste</v>
      </c>
      <c r="B75" s="167"/>
      <c r="C75" s="168"/>
      <c r="D75" s="169"/>
      <c r="E75" s="169"/>
      <c r="F75" s="169"/>
      <c r="G75" s="169"/>
      <c r="H75" s="169"/>
      <c r="I75" s="169"/>
      <c r="J75" s="169"/>
      <c r="K75" s="169"/>
      <c r="L75" s="169"/>
      <c r="M75" s="169"/>
      <c r="N75" s="169"/>
      <c r="O75" s="169"/>
      <c r="P75" s="169"/>
      <c r="Q75" s="169"/>
      <c r="R75" s="169"/>
      <c r="S75" s="169"/>
    </row>
    <row r="76" spans="1:19" ht="16.5" customHeight="1" x14ac:dyDescent="0.35">
      <c r="A76" s="292" t="str">
        <f t="shared" ref="A76:A91" si="32">A58</f>
        <v>Bydelsfordelt Dok3 2024</v>
      </c>
      <c r="B76" s="292"/>
      <c r="C76" s="292"/>
      <c r="D76" s="292">
        <f>'Tabell 2.1 DOK32024'!D34</f>
        <v>108005.22500134524</v>
      </c>
      <c r="E76" s="292">
        <f>'Tabell 2.1 DOK32024'!E34</f>
        <v>94968.395978898261</v>
      </c>
      <c r="F76" s="292">
        <f>'Tabell 2.1 DOK32024'!F34</f>
        <v>64672.280484636234</v>
      </c>
      <c r="G76" s="292">
        <f>'Tabell 2.1 DOK32024'!G34</f>
        <v>45509.115210319957</v>
      </c>
      <c r="H76" s="292">
        <f>'Tabell 2.1 DOK32024'!H34</f>
        <v>65223.129452373367</v>
      </c>
      <c r="I76" s="292">
        <f>'Tabell 2.1 DOK32024'!I34</f>
        <v>51734.462871910488</v>
      </c>
      <c r="J76" s="292">
        <f>'Tabell 2.1 DOK32024'!J34</f>
        <v>83862.587148431616</v>
      </c>
      <c r="K76" s="292">
        <f>'Tabell 2.1 DOK32024'!K34</f>
        <v>83178.305539818641</v>
      </c>
      <c r="L76" s="292">
        <f>'Tabell 2.1 DOK32024'!L34</f>
        <v>70808.686442957434</v>
      </c>
      <c r="M76" s="292">
        <f>'Tabell 2.1 DOK32024'!M34</f>
        <v>52658.717394277257</v>
      </c>
      <c r="N76" s="292">
        <f>'Tabell 2.1 DOK32024'!N34</f>
        <v>76686.245071348414</v>
      </c>
      <c r="O76" s="292">
        <f>'Tabell 2.1 DOK32024'!O34</f>
        <v>94876.539587462175</v>
      </c>
      <c r="P76" s="292">
        <f>'Tabell 2.1 DOK32024'!P34</f>
        <v>85815.064727332414</v>
      </c>
      <c r="Q76" s="292">
        <f>'Tabell 2.1 DOK32024'!Q34</f>
        <v>83097.269766471421</v>
      </c>
      <c r="R76" s="292">
        <f>'Tabell 2.1 DOK32024'!R34</f>
        <v>90045.547400871408</v>
      </c>
      <c r="S76" s="292">
        <f>'Tabell 2.1 DOK32024'!S34</f>
        <v>1151141.5720784545</v>
      </c>
    </row>
    <row r="77" spans="1:19" ht="16.5" customHeight="1" x14ac:dyDescent="0.35">
      <c r="A77" s="53" t="str">
        <f t="shared" si="32"/>
        <v>Effekt av oppdaterte kriterieandeler</v>
      </c>
      <c r="B77" s="293"/>
      <c r="C77" s="293"/>
      <c r="D77" s="293">
        <f>($S$76-'Tabell 2.3 DOK32024'!$S$50+'Tabell 2.3 DOK32024'!$S$41)*('Tabell 4.1 DOK32024'!X56-'Tabell 4.1 DOK32024'!D56)/100</f>
        <v>1891.3199553308157</v>
      </c>
      <c r="E77" s="293">
        <f>($S$76-'Tabell 2.3 DOK32024'!$S$50+'Tabell 2.3 DOK32024'!$S$41)*('Tabell 4.1 DOK32024'!Y56-'Tabell 4.1 DOK32024'!E56)/100</f>
        <v>2309.4526314259351</v>
      </c>
      <c r="F77" s="293">
        <f>($S$76-'Tabell 2.3 DOK32024'!$S$50+'Tabell 2.3 DOK32024'!$S$41)*('Tabell 4.1 DOK32024'!Z56-'Tabell 4.1 DOK32024'!F56)/100</f>
        <v>-1603.7965248053481</v>
      </c>
      <c r="G77" s="293">
        <f>($S$76-'Tabell 2.3 DOK32024'!$S$50+'Tabell 2.3 DOK32024'!$S$41)*('Tabell 4.1 DOK32024'!AA56-'Tabell 4.1 DOK32024'!G56)/100</f>
        <v>316.75823526857761</v>
      </c>
      <c r="H77" s="293">
        <f>($S$76-'Tabell 2.3 DOK32024'!$S$50+'Tabell 2.3 DOK32024'!$S$41)*('Tabell 4.1 DOK32024'!AB56-'Tabell 4.1 DOK32024'!H56)/100</f>
        <v>-656.33533630010436</v>
      </c>
      <c r="I77" s="293">
        <f>($S$76-'Tabell 2.3 DOK32024'!$S$50+'Tabell 2.3 DOK32024'!$S$41)*('Tabell 4.1 DOK32024'!AC56-'Tabell 4.1 DOK32024'!I56)/100</f>
        <v>250.06139677603633</v>
      </c>
      <c r="J77" s="293">
        <f>($S$76-'Tabell 2.3 DOK32024'!$S$50+'Tabell 2.3 DOK32024'!$S$41)*('Tabell 4.1 DOK32024'!AD56-'Tabell 4.1 DOK32024'!J56)/100</f>
        <v>-1377.7948340208634</v>
      </c>
      <c r="K77" s="293">
        <f>($S$76-'Tabell 2.3 DOK32024'!$S$50+'Tabell 2.3 DOK32024'!$S$41)*('Tabell 4.1 DOK32024'!AE56-'Tabell 4.1 DOK32024'!K56)/100</f>
        <v>-65.846716928293247</v>
      </c>
      <c r="L77" s="293">
        <f>($S$76-'Tabell 2.3 DOK32024'!$S$50+'Tabell 2.3 DOK32024'!$S$41)*('Tabell 4.1 DOK32024'!AF56-'Tabell 4.1 DOK32024'!L56)/100</f>
        <v>171.8457808728277</v>
      </c>
      <c r="M77" s="293">
        <f>($S$76-'Tabell 2.3 DOK32024'!$S$50+'Tabell 2.3 DOK32024'!$S$41)*('Tabell 4.1 DOK32024'!AG56-'Tabell 4.1 DOK32024'!M56)/100</f>
        <v>-18.837135002015529</v>
      </c>
      <c r="N77" s="293">
        <f>($S$76-'Tabell 2.3 DOK32024'!$S$50+'Tabell 2.3 DOK32024'!$S$41)*('Tabell 4.1 DOK32024'!AH56-'Tabell 4.1 DOK32024'!N56)/100</f>
        <v>93.687762140554639</v>
      </c>
      <c r="O77" s="293">
        <f>($S$76-'Tabell 2.3 DOK32024'!$S$50+'Tabell 2.3 DOK32024'!$S$41)*('Tabell 4.1 DOK32024'!AI56-'Tabell 4.1 DOK32024'!O56)/100</f>
        <v>869.88102470502622</v>
      </c>
      <c r="P77" s="293">
        <f>($S$76-'Tabell 2.3 DOK32024'!$S$50+'Tabell 2.3 DOK32024'!$S$41)*('Tabell 4.1 DOK32024'!AJ56-'Tabell 4.1 DOK32024'!P56)/100</f>
        <v>-19.89055983662805</v>
      </c>
      <c r="Q77" s="293">
        <f>($S$76-'Tabell 2.3 DOK32024'!$S$50+'Tabell 2.3 DOK32024'!$S$41)*('Tabell 4.1 DOK32024'!AK56-'Tabell 4.1 DOK32024'!Q56)/100</f>
        <v>126.92369904558117</v>
      </c>
      <c r="R77" s="293">
        <f>($S$76-'Tabell 2.3 DOK32024'!$S$50+'Tabell 2.3 DOK32024'!$S$41)*('Tabell 4.1 DOK32024'!AL56-'Tabell 4.1 DOK32024'!R56)/100</f>
        <v>-2287.4293786721541</v>
      </c>
      <c r="S77" s="293">
        <f>($S$76-'Tabell 2.3 DOK32024'!$S$50+'Tabell 2.3 DOK32024'!$S$41)*('Tabell 4.1 DOK32024'!AM56-'Tabell 4.1 DOK32024'!S56)/100</f>
        <v>0</v>
      </c>
    </row>
    <row r="78" spans="1:19" ht="16.5" customHeight="1" x14ac:dyDescent="0.35">
      <c r="A78" s="53" t="str">
        <f t="shared" si="32"/>
        <v>Effekt av oppdaterte regnskapsandeler</v>
      </c>
      <c r="B78" s="293"/>
      <c r="C78" s="293"/>
      <c r="D78" s="293">
        <v>0</v>
      </c>
      <c r="E78" s="293">
        <v>0</v>
      </c>
      <c r="F78" s="293">
        <v>0</v>
      </c>
      <c r="G78" s="293">
        <v>0</v>
      </c>
      <c r="H78" s="293">
        <v>0</v>
      </c>
      <c r="I78" s="293">
        <v>0</v>
      </c>
      <c r="J78" s="293">
        <v>0</v>
      </c>
      <c r="K78" s="293">
        <v>0</v>
      </c>
      <c r="L78" s="293">
        <v>0</v>
      </c>
      <c r="M78" s="293">
        <v>0</v>
      </c>
      <c r="N78" s="293">
        <v>0</v>
      </c>
      <c r="O78" s="293">
        <v>0</v>
      </c>
      <c r="P78" s="293">
        <v>0</v>
      </c>
      <c r="Q78" s="293">
        <v>0</v>
      </c>
      <c r="R78" s="293">
        <v>0</v>
      </c>
      <c r="S78" s="293">
        <v>0</v>
      </c>
    </row>
    <row r="79" spans="1:19" ht="16.5" customHeight="1" x14ac:dyDescent="0.35">
      <c r="A79" s="60" t="str">
        <f t="shared" si="32"/>
        <v>Effekt av endringer i fordelingssystemet</v>
      </c>
      <c r="B79" s="294"/>
      <c r="C79" s="294"/>
      <c r="D79" s="294">
        <f>($S$76-'Tabell 2.3 DOK32024'!$S$50+'Tabell 2.3 DOK32024'!$S$41)*('Tabell 4.1'!D54-'Tabell 4.1 DOK32024'!X56)/100</f>
        <v>0</v>
      </c>
      <c r="E79" s="294">
        <f>($S$76-'Tabell 2.3 DOK32024'!$S$50+'Tabell 2.3 DOK32024'!$S$41)*('Tabell 4.1'!E54-'Tabell 4.1 DOK32024'!Y56)/100</f>
        <v>0</v>
      </c>
      <c r="F79" s="294">
        <f>($S$76-'Tabell 2.3 DOK32024'!$S$50+'Tabell 2.3 DOK32024'!$S$41)*('Tabell 4.1'!F54-'Tabell 4.1 DOK32024'!Z56)/100</f>
        <v>0</v>
      </c>
      <c r="G79" s="294">
        <f>($S$76-'Tabell 2.3 DOK32024'!$S$50+'Tabell 2.3 DOK32024'!$S$41)*('Tabell 4.1'!G54-'Tabell 4.1 DOK32024'!AA56)/100</f>
        <v>0</v>
      </c>
      <c r="H79" s="294">
        <f>($S$76-'Tabell 2.3 DOK32024'!$S$50+'Tabell 2.3 DOK32024'!$S$41)*('Tabell 4.1'!H54-'Tabell 4.1 DOK32024'!AB56)/100</f>
        <v>0</v>
      </c>
      <c r="I79" s="294">
        <f>($S$76-'Tabell 2.3 DOK32024'!$S$50+'Tabell 2.3 DOK32024'!$S$41)*('Tabell 4.1'!I54-'Tabell 4.1 DOK32024'!AC56)/100</f>
        <v>0</v>
      </c>
      <c r="J79" s="294">
        <f>($S$76-'Tabell 2.3 DOK32024'!$S$50+'Tabell 2.3 DOK32024'!$S$41)*('Tabell 4.1'!J54-'Tabell 4.1 DOK32024'!AD56)/100</f>
        <v>0</v>
      </c>
      <c r="K79" s="294">
        <f>($S$76-'Tabell 2.3 DOK32024'!$S$50+'Tabell 2.3 DOK32024'!$S$41)*('Tabell 4.1'!K54-'Tabell 4.1 DOK32024'!AE56)/100</f>
        <v>0</v>
      </c>
      <c r="L79" s="294">
        <f>($S$76-'Tabell 2.3 DOK32024'!$S$50+'Tabell 2.3 DOK32024'!$S$41)*('Tabell 4.1'!L54-'Tabell 4.1 DOK32024'!AF56)/100</f>
        <v>0</v>
      </c>
      <c r="M79" s="294">
        <f>($S$76-'Tabell 2.3 DOK32024'!$S$50+'Tabell 2.3 DOK32024'!$S$41)*('Tabell 4.1'!M54-'Tabell 4.1 DOK32024'!AG56)/100</f>
        <v>0</v>
      </c>
      <c r="N79" s="294">
        <f>($S$76-'Tabell 2.3 DOK32024'!$S$50+'Tabell 2.3 DOK32024'!$S$41)*('Tabell 4.1'!N54-'Tabell 4.1 DOK32024'!AH56)/100</f>
        <v>0</v>
      </c>
      <c r="O79" s="294">
        <f>($S$76-'Tabell 2.3 DOK32024'!$S$50+'Tabell 2.3 DOK32024'!$S$41)*('Tabell 4.1'!O54-'Tabell 4.1 DOK32024'!AI56)/100</f>
        <v>0</v>
      </c>
      <c r="P79" s="294">
        <f>($S$76-'Tabell 2.3 DOK32024'!$S$50+'Tabell 2.3 DOK32024'!$S$41)*('Tabell 4.1'!P54-'Tabell 4.1 DOK32024'!AJ56)/100</f>
        <v>0</v>
      </c>
      <c r="Q79" s="294">
        <f>($S$76-'Tabell 2.3 DOK32024'!$S$50+'Tabell 2.3 DOK32024'!$S$41)*('Tabell 4.1'!Q54-'Tabell 4.1 DOK32024'!AK56)/100</f>
        <v>0</v>
      </c>
      <c r="R79" s="294">
        <f>($S$76-'Tabell 2.3 DOK32024'!$S$50+'Tabell 2.3 DOK32024'!$S$41)*('Tabell 4.1'!R54-'Tabell 4.1 DOK32024'!AL56)/100</f>
        <v>0</v>
      </c>
      <c r="S79" s="294">
        <f>($S$76-'Tabell 2.3 DOK32024'!$S$50+'Tabell 2.3 DOK32024'!$S$41)*('Tabell 4.1'!S54-'Tabell 4.1 DOK32024'!AM56)/100</f>
        <v>0</v>
      </c>
    </row>
    <row r="80" spans="1:19" ht="16.5" customHeight="1" x14ac:dyDescent="0.35">
      <c r="A80" s="51" t="str">
        <f t="shared" si="32"/>
        <v>Reelle endringer</v>
      </c>
      <c r="B80" s="51"/>
      <c r="C80" s="51"/>
      <c r="D80" s="51">
        <f>SUM(D81:D87)</f>
        <v>5585.6681173473935</v>
      </c>
      <c r="E80" s="51">
        <f t="shared" ref="E80:S80" si="33">SUM(E81:E87)</f>
        <v>5065.5368974928324</v>
      </c>
      <c r="F80" s="51">
        <f t="shared" si="33"/>
        <v>3622.091636593429</v>
      </c>
      <c r="G80" s="51">
        <f t="shared" si="33"/>
        <v>2451.6734395233157</v>
      </c>
      <c r="H80" s="51">
        <f t="shared" si="33"/>
        <v>3437.0031930722025</v>
      </c>
      <c r="I80" s="51">
        <f t="shared" si="33"/>
        <v>3113.3575348343657</v>
      </c>
      <c r="J80" s="51">
        <f t="shared" si="33"/>
        <v>4969.8272128629378</v>
      </c>
      <c r="K80" s="51">
        <f t="shared" si="33"/>
        <v>4888.0178433550445</v>
      </c>
      <c r="L80" s="51">
        <f t="shared" si="33"/>
        <v>4015.5431070899749</v>
      </c>
      <c r="M80" s="51">
        <f t="shared" si="33"/>
        <v>2951.2589716404982</v>
      </c>
      <c r="N80" s="51">
        <f t="shared" si="33"/>
        <v>3963.8011427818019</v>
      </c>
      <c r="O80" s="51">
        <f t="shared" si="33"/>
        <v>5456.4108696954654</v>
      </c>
      <c r="P80" s="51">
        <f t="shared" si="33"/>
        <v>5052.427022401047</v>
      </c>
      <c r="Q80" s="51">
        <f t="shared" si="33"/>
        <v>4945.8721841381921</v>
      </c>
      <c r="R80" s="51">
        <f t="shared" si="33"/>
        <v>4675.6532972517498</v>
      </c>
      <c r="S80" s="51">
        <f t="shared" si="33"/>
        <v>64194.142470080245</v>
      </c>
    </row>
    <row r="81" spans="1:19" ht="16.5" customHeight="1" x14ac:dyDescent="0.35">
      <c r="A81" s="53" t="str">
        <f t="shared" si="32"/>
        <v xml:space="preserve"> - herav justering for demografiske forhold</v>
      </c>
      <c r="B81" s="53"/>
      <c r="C81" s="53"/>
      <c r="D81" s="53">
        <f>$S81*'Tabell 3.1'!D$50/100</f>
        <v>-261.036345486698</v>
      </c>
      <c r="E81" s="53">
        <f>$S81*'Tabell 3.1'!E$50/100</f>
        <v>-236.72893051825361</v>
      </c>
      <c r="F81" s="53">
        <f>$S81*'Tabell 3.1'!F$50/100</f>
        <v>-169.27206270953559</v>
      </c>
      <c r="G81" s="53">
        <f>$S81*'Tabell 3.1'!G$50/100</f>
        <v>-114.57463306715235</v>
      </c>
      <c r="H81" s="53">
        <f>$S81*'Tabell 3.1'!H$50/100</f>
        <v>-160.62228082604867</v>
      </c>
      <c r="I81" s="53">
        <f>$S81*'Tabell 3.1'!I$50/100</f>
        <v>-145.49727194901527</v>
      </c>
      <c r="J81" s="53">
        <f>$S81*'Tabell 3.1'!J$50/100</f>
        <v>-232.25610725367747</v>
      </c>
      <c r="K81" s="53">
        <f>$S81*'Tabell 3.1'!K$50/100</f>
        <v>-228.43289069403471</v>
      </c>
      <c r="L81" s="53">
        <f>$S81*'Tabell 3.1'!L$50/100</f>
        <v>-187.65932307429208</v>
      </c>
      <c r="M81" s="53">
        <f>$S81*'Tabell 3.1'!M$50/100</f>
        <v>-137.92188156494316</v>
      </c>
      <c r="N81" s="53">
        <f>$S81*'Tabell 3.1'!N$50/100</f>
        <v>-185.24125365313159</v>
      </c>
      <c r="O81" s="53">
        <f>$S81*'Tabell 3.1'!O$50/100</f>
        <v>-254.99573604734738</v>
      </c>
      <c r="P81" s="53">
        <f>$S81*'Tabell 3.1'!P$50/100</f>
        <v>-236.11626363367472</v>
      </c>
      <c r="Q81" s="53">
        <f>$S81*'Tabell 3.1'!Q$50/100</f>
        <v>-231.13661124658105</v>
      </c>
      <c r="R81" s="53">
        <f>$S81*'Tabell 3.1'!R$50/100</f>
        <v>-218.5084082756143</v>
      </c>
      <c r="S81" s="350">
        <v>-3000</v>
      </c>
    </row>
    <row r="82" spans="1:19" ht="16.5" customHeight="1" x14ac:dyDescent="0.35">
      <c r="A82" s="53" t="str">
        <f t="shared" si="32"/>
        <v xml:space="preserve"> - herav justering for andre aktivitetsnøytrale forhold</v>
      </c>
      <c r="B82" s="53"/>
      <c r="C82" s="53"/>
      <c r="D82" s="53">
        <f>$S82*'Tabell 3.1'!D$50/100</f>
        <v>5343.326979997546</v>
      </c>
      <c r="E82" s="53">
        <f>$S82*'Tabell 3.1'!E$50/100</f>
        <v>4845.7622980651449</v>
      </c>
      <c r="F82" s="53">
        <f>$S82*'Tabell 3.1'!F$50/100</f>
        <v>3464.9426996432908</v>
      </c>
      <c r="G82" s="53">
        <f>$S82*'Tabell 3.1'!G$50/100</f>
        <v>2345.3045473402531</v>
      </c>
      <c r="H82" s="53">
        <f>$S82*'Tabell 3.1'!H$50/100</f>
        <v>3287.8845477489413</v>
      </c>
      <c r="I82" s="53">
        <f>$S82*'Tabell 3.1'!I$50/100</f>
        <v>2978.2806577056931</v>
      </c>
      <c r="J82" s="53">
        <f>$S82*'Tabell 3.1'!J$50/100</f>
        <v>4754.2050967803607</v>
      </c>
      <c r="K82" s="53">
        <f>$S82*'Tabell 3.1'!K$50/100</f>
        <v>4675.9451282099926</v>
      </c>
      <c r="L82" s="53">
        <f>$S82*'Tabell 3.1'!L$50/100</f>
        <v>3841.3237902230676</v>
      </c>
      <c r="M82" s="53">
        <f>$S82*'Tabell 3.1'!M$50/100</f>
        <v>2823.2149416738648</v>
      </c>
      <c r="N82" s="53">
        <f>$S82*'Tabell 3.1'!N$50/100</f>
        <v>3791.8267151950531</v>
      </c>
      <c r="O82" s="53">
        <f>$S82*'Tabell 3.1'!O$50/100</f>
        <v>5219.6777183105187</v>
      </c>
      <c r="P82" s="53">
        <f>$S82*'Tabell 3.1'!P$50/100</f>
        <v>4833.2212111601102</v>
      </c>
      <c r="Q82" s="53">
        <f>$S82*'Tabell 3.1'!Q$50/100</f>
        <v>4731.2893866804316</v>
      </c>
      <c r="R82" s="53">
        <f>$S82*'Tabell 3.1'!R$50/100</f>
        <v>4472.7942812657329</v>
      </c>
      <c r="S82" s="350">
        <v>61409</v>
      </c>
    </row>
    <row r="83" spans="1:19" ht="16.5" customHeight="1" x14ac:dyDescent="0.35">
      <c r="A83" s="53" t="str">
        <f t="shared" si="32"/>
        <v xml:space="preserve"> - herav endring i løpende pensjonsutgifter</v>
      </c>
      <c r="B83" s="53"/>
      <c r="C83" s="53"/>
      <c r="D83" s="53">
        <f>$S83*'Tabell 3.1'!D$50/100</f>
        <v>-582.96877496392915</v>
      </c>
      <c r="E83" s="53">
        <f>$S83*'Tabell 3.1'!E$50/100</f>
        <v>-528.68336922752371</v>
      </c>
      <c r="F83" s="53">
        <f>$S83*'Tabell 3.1'!F$50/100</f>
        <v>-378.03290131651016</v>
      </c>
      <c r="G83" s="53">
        <f>$S83*'Tabell 3.1'!G$50/100</f>
        <v>-255.87790603091776</v>
      </c>
      <c r="H83" s="53">
        <f>$S83*'Tabell 3.1'!H$50/100</f>
        <v>-358.71546588842904</v>
      </c>
      <c r="I83" s="53">
        <f>$S83*'Tabell 3.1'!I$50/100</f>
        <v>-324.93699768346397</v>
      </c>
      <c r="J83" s="53">
        <f>$S83*'Tabell 3.1'!J$50/100</f>
        <v>-518.69427635113357</v>
      </c>
      <c r="K83" s="53">
        <f>$S83*'Tabell 3.1'!K$50/100</f>
        <v>-510.15594093258807</v>
      </c>
      <c r="L83" s="53">
        <f>$S83*'Tabell 3.1'!L$50/100</f>
        <v>-419.09690958631313</v>
      </c>
      <c r="M83" s="53">
        <f>$S83*'Tabell 3.1'!M$50/100</f>
        <v>-308.01898558119484</v>
      </c>
      <c r="N83" s="53">
        <f>$S83*'Tabell 3.1'!N$50/100</f>
        <v>-413.6966693799028</v>
      </c>
      <c r="O83" s="53">
        <f>$S83*'Tabell 3.1'!O$50/100</f>
        <v>-569.47836741808328</v>
      </c>
      <c r="P83" s="53">
        <f>$S83*'Tabell 3.1'!P$50/100</f>
        <v>-527.31510894753092</v>
      </c>
      <c r="Q83" s="53">
        <f>$S83*'Tabell 3.1'!Q$50/100</f>
        <v>-516.19412176684682</v>
      </c>
      <c r="R83" s="53">
        <f>$S83*'Tabell 3.1'!R$50/100</f>
        <v>-487.99173484538471</v>
      </c>
      <c r="S83" s="350">
        <v>-6699.8575299197519</v>
      </c>
    </row>
    <row r="84" spans="1:19" ht="16.5" customHeight="1" x14ac:dyDescent="0.35">
      <c r="A84" s="53" t="str">
        <f t="shared" si="32"/>
        <v xml:space="preserve"> - herav justering for engangstiltak</v>
      </c>
      <c r="B84" s="53"/>
      <c r="C84" s="53"/>
      <c r="D84" s="53">
        <f>$S84*'Tabell 3.1'!D$50/100</f>
        <v>0</v>
      </c>
      <c r="E84" s="53">
        <f>$S84*'Tabell 3.1'!E$50/100</f>
        <v>0</v>
      </c>
      <c r="F84" s="53">
        <f>$S84*'Tabell 3.1'!F$50/100</f>
        <v>0</v>
      </c>
      <c r="G84" s="53">
        <f>$S84*'Tabell 3.1'!G$50/100</f>
        <v>0</v>
      </c>
      <c r="H84" s="53">
        <f>$S84*'Tabell 3.1'!H$50/100</f>
        <v>0</v>
      </c>
      <c r="I84" s="53">
        <f>$S84*'Tabell 3.1'!I$50/100</f>
        <v>0</v>
      </c>
      <c r="J84" s="53">
        <f>$S84*'Tabell 3.1'!J$50/100</f>
        <v>0</v>
      </c>
      <c r="K84" s="53">
        <f>$S84*'Tabell 3.1'!K$50/100</f>
        <v>0</v>
      </c>
      <c r="L84" s="53">
        <f>$S84*'Tabell 3.1'!L$50/100</f>
        <v>0</v>
      </c>
      <c r="M84" s="53">
        <f>$S84*'Tabell 3.1'!M$50/100</f>
        <v>0</v>
      </c>
      <c r="N84" s="53">
        <f>$S84*'Tabell 3.1'!N$50/100</f>
        <v>0</v>
      </c>
      <c r="O84" s="53">
        <f>$S84*'Tabell 3.1'!O$50/100</f>
        <v>0</v>
      </c>
      <c r="P84" s="53">
        <f>$S84*'Tabell 3.1'!P$50/100</f>
        <v>0</v>
      </c>
      <c r="Q84" s="53">
        <f>$S84*'Tabell 3.1'!Q$50/100</f>
        <v>0</v>
      </c>
      <c r="R84" s="53">
        <f>$S84*'Tabell 3.1'!R$50/100</f>
        <v>0</v>
      </c>
      <c r="S84" s="350">
        <v>0</v>
      </c>
    </row>
    <row r="85" spans="1:19" ht="16.5" customHeight="1" x14ac:dyDescent="0.35">
      <c r="A85" s="53" t="str">
        <f t="shared" si="32"/>
        <v xml:space="preserve"> - herav justering for oppgaveendringer mellom sektorer</v>
      </c>
      <c r="B85" s="53"/>
      <c r="C85" s="53"/>
      <c r="D85" s="53">
        <f>$S85*'Tabell 3.1'!D$50/100</f>
        <v>0</v>
      </c>
      <c r="E85" s="53">
        <f>$S85*'Tabell 3.1'!E$50/100</f>
        <v>0</v>
      </c>
      <c r="F85" s="53">
        <f>$S85*'Tabell 3.1'!F$50/100</f>
        <v>0</v>
      </c>
      <c r="G85" s="53">
        <f>$S85*'Tabell 3.1'!G$50/100</f>
        <v>0</v>
      </c>
      <c r="H85" s="53">
        <f>$S85*'Tabell 3.1'!H$50/100</f>
        <v>0</v>
      </c>
      <c r="I85" s="53">
        <f>$S85*'Tabell 3.1'!I$50/100</f>
        <v>0</v>
      </c>
      <c r="J85" s="53">
        <f>$S85*'Tabell 3.1'!J$50/100</f>
        <v>0</v>
      </c>
      <c r="K85" s="53">
        <f>$S85*'Tabell 3.1'!K$50/100</f>
        <v>0</v>
      </c>
      <c r="L85" s="53">
        <f>$S85*'Tabell 3.1'!L$50/100</f>
        <v>0</v>
      </c>
      <c r="M85" s="53">
        <f>$S85*'Tabell 3.1'!M$50/100</f>
        <v>0</v>
      </c>
      <c r="N85" s="53">
        <f>$S85*'Tabell 3.1'!N$50/100</f>
        <v>0</v>
      </c>
      <c r="O85" s="53">
        <f>$S85*'Tabell 3.1'!O$50/100</f>
        <v>0</v>
      </c>
      <c r="P85" s="53">
        <f>$S85*'Tabell 3.1'!P$50/100</f>
        <v>0</v>
      </c>
      <c r="Q85" s="53">
        <f>$S85*'Tabell 3.1'!Q$50/100</f>
        <v>0</v>
      </c>
      <c r="R85" s="53">
        <f>$S85*'Tabell 3.1'!R$50/100</f>
        <v>0</v>
      </c>
      <c r="S85" s="350">
        <v>0</v>
      </c>
    </row>
    <row r="86" spans="1:19" ht="16.5" customHeight="1" x14ac:dyDescent="0.35">
      <c r="A86" s="53" t="str">
        <f t="shared" si="32"/>
        <v xml:space="preserve"> - herav uspesifiserte rammeendringer</v>
      </c>
      <c r="B86" s="53"/>
      <c r="C86" s="53"/>
      <c r="D86" s="53">
        <f>$S86*'Tabell 3.1'!D$50/100</f>
        <v>-827.92027576864382</v>
      </c>
      <c r="E86" s="53">
        <f>$S86*'Tabell 3.1'!E$50/100</f>
        <v>-750.82525796039442</v>
      </c>
      <c r="F86" s="53">
        <f>$S86*'Tabell 3.1'!F$50/100</f>
        <v>-536.87455889374371</v>
      </c>
      <c r="G86" s="53">
        <f>$S86*'Tabell 3.1'!G$50/100</f>
        <v>-363.39254454465151</v>
      </c>
      <c r="H86" s="53">
        <f>$S86*'Tabell 3.1'!H$50/100</f>
        <v>-509.44033401995102</v>
      </c>
      <c r="I86" s="53">
        <f>$S86*'Tabell 3.1'!I$50/100</f>
        <v>-461.46884753162681</v>
      </c>
      <c r="J86" s="53">
        <f>$S86*'Tabell 3.1'!J$50/100</f>
        <v>-736.63895350624705</v>
      </c>
      <c r="K86" s="53">
        <f>$S86*'Tabell 3.1'!K$50/100</f>
        <v>-724.51298498458016</v>
      </c>
      <c r="L86" s="53">
        <f>$S86*'Tabell 3.1'!L$50/100</f>
        <v>-595.19281968396308</v>
      </c>
      <c r="M86" s="53">
        <f>$S86*'Tabell 3.1'!M$50/100</f>
        <v>-437.44223436347806</v>
      </c>
      <c r="N86" s="53">
        <f>$S86*'Tabell 3.1'!N$50/100</f>
        <v>-587.52350950318248</v>
      </c>
      <c r="O86" s="53">
        <f>$S86*'Tabell 3.1'!O$50/100</f>
        <v>-808.7614761635034</v>
      </c>
      <c r="P86" s="53">
        <f>$S86*'Tabell 3.1'!P$50/100</f>
        <v>-748.88208282480491</v>
      </c>
      <c r="Q86" s="53">
        <f>$S86*'Tabell 3.1'!Q$50/100</f>
        <v>-733.08828533707288</v>
      </c>
      <c r="R86" s="53">
        <f>$S86*'Tabell 3.1'!R$50/100</f>
        <v>-693.03583491415668</v>
      </c>
      <c r="S86" s="350">
        <v>-9515</v>
      </c>
    </row>
    <row r="87" spans="1:19" ht="16.5" customHeight="1" x14ac:dyDescent="0.35">
      <c r="A87" s="60" t="str">
        <f t="shared" si="32"/>
        <v xml:space="preserve"> - herav spesifiserte rammeendringer</v>
      </c>
      <c r="B87" s="60"/>
      <c r="C87" s="60"/>
      <c r="D87" s="60">
        <f>$S87*'Tabell 3.1'!D$50/100</f>
        <v>1914.2665335691186</v>
      </c>
      <c r="E87" s="60">
        <f>$S87*'Tabell 3.1'!E$50/100</f>
        <v>1736.0121571338598</v>
      </c>
      <c r="F87" s="60">
        <f>$S87*'Tabell 3.1'!F$50/100</f>
        <v>1241.3284598699277</v>
      </c>
      <c r="G87" s="60">
        <f>$S87*'Tabell 3.1'!G$50/100</f>
        <v>840.2139758257839</v>
      </c>
      <c r="H87" s="60">
        <f>$S87*'Tabell 3.1'!H$50/100</f>
        <v>1177.8967260576903</v>
      </c>
      <c r="I87" s="60">
        <f>$S87*'Tabell 3.1'!I$50/100</f>
        <v>1066.9799942927787</v>
      </c>
      <c r="J87" s="60">
        <f>$S87*'Tabell 3.1'!J$50/100</f>
        <v>1703.2114531936347</v>
      </c>
      <c r="K87" s="60">
        <f>$S87*'Tabell 3.1'!K$50/100</f>
        <v>1675.1745317562545</v>
      </c>
      <c r="L87" s="60">
        <f>$S87*'Tabell 3.1'!L$50/100</f>
        <v>1376.1683692114755</v>
      </c>
      <c r="M87" s="60">
        <f>$S87*'Tabell 3.1'!M$50/100</f>
        <v>1011.4271314762498</v>
      </c>
      <c r="N87" s="60">
        <f>$S87*'Tabell 3.1'!N$50/100</f>
        <v>1358.4358601229653</v>
      </c>
      <c r="O87" s="60">
        <f>$S87*'Tabell 3.1'!O$50/100</f>
        <v>1869.9687310138806</v>
      </c>
      <c r="P87" s="60">
        <f>$S87*'Tabell 3.1'!P$50/100</f>
        <v>1731.5192666469479</v>
      </c>
      <c r="Q87" s="60">
        <f>$S87*'Tabell 3.1'!Q$50/100</f>
        <v>1695.001815808261</v>
      </c>
      <c r="R87" s="60">
        <f>$S87*'Tabell 3.1'!R$50/100</f>
        <v>1602.3949940211717</v>
      </c>
      <c r="S87" s="350">
        <v>22000</v>
      </c>
    </row>
    <row r="88" spans="1:19" ht="16.5" customHeight="1" x14ac:dyDescent="0.35">
      <c r="A88" s="60" t="str">
        <f t="shared" si="32"/>
        <v>Vridningseffekter knyttet til endringer i særskilte tildelinger</v>
      </c>
      <c r="B88" s="60"/>
      <c r="C88" s="60"/>
      <c r="D88" s="60">
        <f>'Tabell 2.1'!D31+'Tabell 2.1'!D32-SUM(D76:D80)</f>
        <v>2777.1314543969638</v>
      </c>
      <c r="E88" s="60">
        <f>'Tabell 2.1'!E31+'Tabell 2.1'!E32-SUM(E76:E80)</f>
        <v>2086.6646292023215</v>
      </c>
      <c r="F88" s="60">
        <f>'Tabell 2.1'!F31+'Tabell 2.1'!F32-SUM(F76:F80)</f>
        <v>1919.551718235467</v>
      </c>
      <c r="G88" s="60">
        <f>'Tabell 2.1'!G31+'Tabell 2.1'!G32-SUM(G76:G80)</f>
        <v>1297.6799627174769</v>
      </c>
      <c r="H88" s="60">
        <f>'Tabell 2.1'!H31+'Tabell 2.1'!H32-SUM(H76:H80)</f>
        <v>1171.514657741267</v>
      </c>
      <c r="I88" s="60">
        <f>'Tabell 2.1'!I31+'Tabell 2.1'!I32-SUM(I76:I80)</f>
        <v>-731.26944141009153</v>
      </c>
      <c r="J88" s="60">
        <f>'Tabell 2.1'!J31+'Tabell 2.1'!J32-SUM(J76:J80)</f>
        <v>-2877.3884980718867</v>
      </c>
      <c r="K88" s="60">
        <f>'Tabell 2.1'!K31+'Tabell 2.1'!K32-SUM(K76:K80)</f>
        <v>-1603.9050584203214</v>
      </c>
      <c r="L88" s="60">
        <f>'Tabell 2.1'!L31+'Tabell 2.1'!L32-SUM(L76:L80)</f>
        <v>498.76611215210869</v>
      </c>
      <c r="M88" s="60">
        <f>'Tabell 2.1'!M31+'Tabell 2.1'!M32-SUM(M76:M80)</f>
        <v>-297.78346369720384</v>
      </c>
      <c r="N88" s="60">
        <f>'Tabell 2.1'!N31+'Tabell 2.1'!N32-SUM(N76:N80)</f>
        <v>-152.42283295228845</v>
      </c>
      <c r="O88" s="60">
        <f>'Tabell 2.1'!O31+'Tabell 2.1'!O32-SUM(O76:O80)</f>
        <v>997.28128883705358</v>
      </c>
      <c r="P88" s="60">
        <f>'Tabell 2.1'!P31+'Tabell 2.1'!P32-SUM(P76:P80)</f>
        <v>-2228.728273132816</v>
      </c>
      <c r="Q88" s="60">
        <f>'Tabell 2.1'!Q31+'Tabell 2.1'!Q32-SUM(Q76:Q80)</f>
        <v>-2360.0486810629227</v>
      </c>
      <c r="R88" s="60">
        <f>'Tabell 2.1'!R31+'Tabell 2.1'!R32-SUM(R76:R80)</f>
        <v>-497.04357453521516</v>
      </c>
      <c r="S88" s="60">
        <f>SUM(D88:R88)</f>
        <v>-8.7311491370201111E-11</v>
      </c>
    </row>
    <row r="89" spans="1:19" ht="16.5" customHeight="1" x14ac:dyDescent="0.35">
      <c r="A89" s="51" t="str">
        <f t="shared" si="32"/>
        <v>Kompensasjon for forventet lønns- og prisutvikling</v>
      </c>
      <c r="B89" s="51"/>
      <c r="C89" s="51"/>
      <c r="D89" s="51">
        <f t="shared" ref="D89:S89" si="34">SUM(D90:D90)</f>
        <v>4272.6304961997957</v>
      </c>
      <c r="E89" s="51">
        <f t="shared" si="34"/>
        <v>3874.7678832969077</v>
      </c>
      <c r="F89" s="51">
        <f t="shared" si="34"/>
        <v>2770.6370771431948</v>
      </c>
      <c r="G89" s="51">
        <f t="shared" si="34"/>
        <v>1875.352148456134</v>
      </c>
      <c r="H89" s="51">
        <f t="shared" si="34"/>
        <v>2629.0578583874449</v>
      </c>
      <c r="I89" s="51">
        <f t="shared" si="34"/>
        <v>2381.4924319606534</v>
      </c>
      <c r="J89" s="51">
        <f t="shared" si="34"/>
        <v>3801.5569246899431</v>
      </c>
      <c r="K89" s="51">
        <f t="shared" si="34"/>
        <v>3738.9786977543449</v>
      </c>
      <c r="L89" s="51">
        <f t="shared" si="34"/>
        <v>3071.598880870361</v>
      </c>
      <c r="M89" s="51">
        <f t="shared" si="34"/>
        <v>2257.4988022028597</v>
      </c>
      <c r="N89" s="51">
        <f t="shared" si="34"/>
        <v>3032.0200355125794</v>
      </c>
      <c r="O89" s="51">
        <f t="shared" si="34"/>
        <v>4173.7580879990119</v>
      </c>
      <c r="P89" s="51">
        <f t="shared" si="34"/>
        <v>3864.7397808494006</v>
      </c>
      <c r="Q89" s="51">
        <f t="shared" si="34"/>
        <v>3783.2330672540143</v>
      </c>
      <c r="R89" s="51">
        <f t="shared" si="34"/>
        <v>3576.5352412277043</v>
      </c>
      <c r="S89" s="51">
        <f t="shared" si="34"/>
        <v>49103.857413804348</v>
      </c>
    </row>
    <row r="90" spans="1:19" ht="16.5" customHeight="1" x14ac:dyDescent="0.35">
      <c r="A90" s="53" t="str">
        <f t="shared" si="32"/>
        <v xml:space="preserve"> - herav generell lønns- og priskompensasjon</v>
      </c>
      <c r="B90" s="53"/>
      <c r="C90" s="53"/>
      <c r="D90" s="53">
        <f>$S90*'Tabell 3.1'!D$50/100</f>
        <v>4272.6304961997957</v>
      </c>
      <c r="E90" s="53">
        <f>$S90*'Tabell 3.1'!E$50/100</f>
        <v>3874.7678832969077</v>
      </c>
      <c r="F90" s="53">
        <f>$S90*'Tabell 3.1'!F$50/100</f>
        <v>2770.6370771431948</v>
      </c>
      <c r="G90" s="53">
        <f>$S90*'Tabell 3.1'!G$50/100</f>
        <v>1875.352148456134</v>
      </c>
      <c r="H90" s="53">
        <f>$S90*'Tabell 3.1'!H$50/100</f>
        <v>2629.0578583874449</v>
      </c>
      <c r="I90" s="53">
        <f>$S90*'Tabell 3.1'!I$50/100</f>
        <v>2381.4924319606534</v>
      </c>
      <c r="J90" s="53">
        <f>$S90*'Tabell 3.1'!J$50/100</f>
        <v>3801.5569246899431</v>
      </c>
      <c r="K90" s="53">
        <f>$S90*'Tabell 3.1'!K$50/100</f>
        <v>3738.9786977543449</v>
      </c>
      <c r="L90" s="53">
        <f>$S90*'Tabell 3.1'!L$50/100</f>
        <v>3071.598880870361</v>
      </c>
      <c r="M90" s="53">
        <f>$S90*'Tabell 3.1'!M$50/100</f>
        <v>2257.4988022028597</v>
      </c>
      <c r="N90" s="53">
        <f>$S90*'Tabell 3.1'!N$50/100</f>
        <v>3032.0200355125794</v>
      </c>
      <c r="O90" s="53">
        <f>$S90*'Tabell 3.1'!O$50/100</f>
        <v>4173.7580879990119</v>
      </c>
      <c r="P90" s="53">
        <f>$S90*'Tabell 3.1'!P$50/100</f>
        <v>3864.7397808494006</v>
      </c>
      <c r="Q90" s="53">
        <f>$S90*'Tabell 3.1'!Q$50/100</f>
        <v>3783.2330672540143</v>
      </c>
      <c r="R90" s="53">
        <f>$S90*'Tabell 3.1'!R$50/100</f>
        <v>3576.5352412277043</v>
      </c>
      <c r="S90" s="350">
        <v>49103.857413804348</v>
      </c>
    </row>
    <row r="91" spans="1:19" ht="16.5" customHeight="1" thickBot="1" x14ac:dyDescent="0.4">
      <c r="A91" s="170" t="str">
        <f t="shared" si="32"/>
        <v>Bydelsfordelt budsjett 2025</v>
      </c>
      <c r="B91" s="170"/>
      <c r="C91" s="173"/>
      <c r="D91" s="243">
        <f t="shared" ref="D91:S91" si="35">D80+D89+SUM(D76:D79)+D88</f>
        <v>122531.97502462022</v>
      </c>
      <c r="E91" s="243">
        <f t="shared" si="35"/>
        <v>108304.81802031626</v>
      </c>
      <c r="F91" s="243">
        <f t="shared" si="35"/>
        <v>71380.764391802979</v>
      </c>
      <c r="G91" s="243">
        <f t="shared" si="35"/>
        <v>51450.578996285461</v>
      </c>
      <c r="H91" s="243">
        <f t="shared" si="35"/>
        <v>71804.369825274174</v>
      </c>
      <c r="I91" s="243">
        <f t="shared" si="35"/>
        <v>56748.104794071449</v>
      </c>
      <c r="J91" s="243">
        <f t="shared" si="35"/>
        <v>88378.787953891748</v>
      </c>
      <c r="K91" s="243">
        <f t="shared" si="35"/>
        <v>90135.550305579411</v>
      </c>
      <c r="L91" s="243">
        <f t="shared" si="35"/>
        <v>78566.440323942705</v>
      </c>
      <c r="M91" s="243">
        <f t="shared" si="35"/>
        <v>57550.85456942139</v>
      </c>
      <c r="N91" s="243">
        <f t="shared" si="35"/>
        <v>83623.331178831068</v>
      </c>
      <c r="O91" s="243">
        <f t="shared" si="35"/>
        <v>106373.87085869873</v>
      </c>
      <c r="P91" s="243">
        <f t="shared" si="35"/>
        <v>92483.612697613426</v>
      </c>
      <c r="Q91" s="243">
        <f t="shared" si="35"/>
        <v>89593.250035846286</v>
      </c>
      <c r="R91" s="243">
        <f t="shared" si="35"/>
        <v>95513.262986143498</v>
      </c>
      <c r="S91" s="243">
        <f t="shared" si="35"/>
        <v>1264439.5719623391</v>
      </c>
    </row>
    <row r="92" spans="1:19" ht="16.5" customHeight="1" thickBot="1" x14ac:dyDescent="0.4">
      <c r="A92" s="53"/>
      <c r="B92" s="53"/>
      <c r="C92" s="53"/>
      <c r="D92" s="53"/>
      <c r="E92" s="53"/>
      <c r="F92" s="53"/>
      <c r="G92" s="53"/>
      <c r="H92" s="53"/>
      <c r="I92" s="53"/>
      <c r="J92" s="53"/>
      <c r="K92" s="53"/>
      <c r="L92" s="53"/>
      <c r="M92" s="53"/>
      <c r="N92" s="53"/>
      <c r="O92" s="53"/>
      <c r="P92" s="53"/>
      <c r="Q92" s="53"/>
      <c r="R92" s="53"/>
      <c r="S92" s="53"/>
    </row>
    <row r="93" spans="1:19" ht="16.5" customHeight="1" x14ac:dyDescent="0.35">
      <c r="A93" s="175" t="str">
        <f>'Tabell 2.1'!A36</f>
        <v>FO3 Helse og omsorg</v>
      </c>
      <c r="B93" s="175"/>
      <c r="C93" s="175"/>
      <c r="D93" s="176"/>
      <c r="E93" s="176"/>
      <c r="F93" s="176"/>
      <c r="G93" s="176"/>
      <c r="H93" s="176"/>
      <c r="I93" s="176"/>
      <c r="J93" s="176"/>
      <c r="K93" s="176"/>
      <c r="L93" s="176"/>
      <c r="M93" s="176"/>
      <c r="N93" s="176"/>
      <c r="O93" s="176"/>
      <c r="P93" s="176"/>
      <c r="Q93" s="176"/>
      <c r="R93" s="176"/>
      <c r="S93" s="176"/>
    </row>
    <row r="94" spans="1:19" ht="16.5" customHeight="1" x14ac:dyDescent="0.35">
      <c r="A94" s="59" t="str">
        <f t="shared" ref="A94:A109" si="36">A76</f>
        <v>Bydelsfordelt Dok3 2024</v>
      </c>
      <c r="B94" s="59"/>
      <c r="C94" s="59"/>
      <c r="D94" s="59">
        <f>'Tabell 2.1 DOK32024'!D40</f>
        <v>880518.50357552827</v>
      </c>
      <c r="E94" s="59">
        <f>'Tabell 2.1 DOK32024'!E40</f>
        <v>757321.38909403828</v>
      </c>
      <c r="F94" s="59">
        <f>'Tabell 2.1 DOK32024'!F40</f>
        <v>668578.16446452553</v>
      </c>
      <c r="G94" s="59">
        <f>'Tabell 2.1 DOK32024'!G40</f>
        <v>523169.98269271693</v>
      </c>
      <c r="H94" s="59">
        <f>'Tabell 2.1 DOK32024'!H40</f>
        <v>1031641.9224001624</v>
      </c>
      <c r="I94" s="59">
        <f>'Tabell 2.1 DOK32024'!I40</f>
        <v>756690.31716538197</v>
      </c>
      <c r="J94" s="59">
        <f>'Tabell 2.1 DOK32024'!J40</f>
        <v>1017854.3502828054</v>
      </c>
      <c r="K94" s="59">
        <f>'Tabell 2.1 DOK32024'!K40</f>
        <v>941054.58673042711</v>
      </c>
      <c r="L94" s="59">
        <f>'Tabell 2.1 DOK32024'!L40</f>
        <v>668482.57722367626</v>
      </c>
      <c r="M94" s="59">
        <f>'Tabell 2.1 DOK32024'!M40</f>
        <v>745011.33855421341</v>
      </c>
      <c r="N94" s="59">
        <f>'Tabell 2.1 DOK32024'!N40</f>
        <v>865925.77368757909</v>
      </c>
      <c r="O94" s="59">
        <f>'Tabell 2.1 DOK32024'!O40</f>
        <v>1242671.1545015804</v>
      </c>
      <c r="P94" s="59">
        <f>'Tabell 2.1 DOK32024'!P40</f>
        <v>1263056.9230786571</v>
      </c>
      <c r="Q94" s="59">
        <f>'Tabell 2.1 DOK32024'!Q40</f>
        <v>1132961.4139533178</v>
      </c>
      <c r="R94" s="59">
        <f>'Tabell 2.1 DOK32024'!R40</f>
        <v>837648.28977700067</v>
      </c>
      <c r="S94" s="59">
        <f>'Tabell 2.1 DOK32024'!S40</f>
        <v>13332586.687181609</v>
      </c>
    </row>
    <row r="95" spans="1:19" ht="16.5" customHeight="1" x14ac:dyDescent="0.35">
      <c r="A95" s="53" t="str">
        <f t="shared" si="36"/>
        <v>Effekt av oppdaterte kriterieandeler</v>
      </c>
      <c r="B95" s="53"/>
      <c r="C95" s="53"/>
      <c r="D95" s="53">
        <f>($S$94-'Tabell 2.3 DOK32024'!$S$73+'Tabell 2.3 DOK32024'!$S$65)*('Tabell 4.1 DOK32024'!X87-'Tabell 4.1 DOK32024'!D87)/100</f>
        <v>3973.1471949003444</v>
      </c>
      <c r="E95" s="53">
        <f>($S$94-'Tabell 2.3 DOK32024'!$S$73+'Tabell 2.3 DOK32024'!$S$65)*('Tabell 4.1 DOK32024'!Y87-'Tabell 4.1 DOK32024'!E87)/100</f>
        <v>-1465.0638701549051</v>
      </c>
      <c r="F95" s="53">
        <f>($S$94-'Tabell 2.3 DOK32024'!$S$73+'Tabell 2.3 DOK32024'!$S$65)*('Tabell 4.1 DOK32024'!Z87-'Tabell 4.1 DOK32024'!F87)/100</f>
        <v>8794.623060555512</v>
      </c>
      <c r="G95" s="53">
        <f>($S$94-'Tabell 2.3 DOK32024'!$S$73+'Tabell 2.3 DOK32024'!$S$65)*('Tabell 4.1 DOK32024'!AA87-'Tabell 4.1 DOK32024'!G87)/100</f>
        <v>10231.710002285616</v>
      </c>
      <c r="H95" s="53">
        <f>($S$94-'Tabell 2.3 DOK32024'!$S$73+'Tabell 2.3 DOK32024'!$S$65)*('Tabell 4.1 DOK32024'!AB87-'Tabell 4.1 DOK32024'!H87)/100</f>
        <v>6551.5770535102665</v>
      </c>
      <c r="I95" s="53">
        <f>($S$94-'Tabell 2.3 DOK32024'!$S$73+'Tabell 2.3 DOK32024'!$S$65)*('Tabell 4.1 DOK32024'!AC87-'Tabell 4.1 DOK32024'!I87)/100</f>
        <v>14907.757628763979</v>
      </c>
      <c r="J95" s="53">
        <f>($S$94-'Tabell 2.3 DOK32024'!$S$73+'Tabell 2.3 DOK32024'!$S$65)*('Tabell 4.1 DOK32024'!AD87-'Tabell 4.1 DOK32024'!J87)/100</f>
        <v>-2100.2615438722705</v>
      </c>
      <c r="K95" s="53">
        <f>($S$94-'Tabell 2.3 DOK32024'!$S$73+'Tabell 2.3 DOK32024'!$S$65)*('Tabell 4.1 DOK32024'!AE87-'Tabell 4.1 DOK32024'!K87)/100</f>
        <v>-9364.2822910639461</v>
      </c>
      <c r="L95" s="53">
        <f>($S$94-'Tabell 2.3 DOK32024'!$S$73+'Tabell 2.3 DOK32024'!$S$65)*('Tabell 4.1 DOK32024'!AF87-'Tabell 4.1 DOK32024'!L87)/100</f>
        <v>6557.9992111853653</v>
      </c>
      <c r="M95" s="53">
        <f>($S$94-'Tabell 2.3 DOK32024'!$S$73+'Tabell 2.3 DOK32024'!$S$65)*('Tabell 4.1 DOK32024'!AG87-'Tabell 4.1 DOK32024'!M87)/100</f>
        <v>-32.883188783994449</v>
      </c>
      <c r="N95" s="53">
        <f>($S$94-'Tabell 2.3 DOK32024'!$S$73+'Tabell 2.3 DOK32024'!$S$65)*('Tabell 4.1 DOK32024'!AH87-'Tabell 4.1 DOK32024'!N87)/100</f>
        <v>-9380.0274779409465</v>
      </c>
      <c r="O95" s="53">
        <f>($S$94-'Tabell 2.3 DOK32024'!$S$73+'Tabell 2.3 DOK32024'!$S$65)*('Tabell 4.1 DOK32024'!AI87-'Tabell 4.1 DOK32024'!O87)/100</f>
        <v>-12541.867363548632</v>
      </c>
      <c r="P95" s="53">
        <f>($S$94-'Tabell 2.3 DOK32024'!$S$73+'Tabell 2.3 DOK32024'!$S$65)*('Tabell 4.1 DOK32024'!AJ87-'Tabell 4.1 DOK32024'!P87)/100</f>
        <v>-17798.815766870928</v>
      </c>
      <c r="Q95" s="53">
        <f>($S$94-'Tabell 2.3 DOK32024'!$S$73+'Tabell 2.3 DOK32024'!$S$65)*('Tabell 4.1 DOK32024'!AK87-'Tabell 4.1 DOK32024'!Q87)/100</f>
        <v>-10530.868569239909</v>
      </c>
      <c r="R95" s="53">
        <f>($S$94-'Tabell 2.3 DOK32024'!$S$73+'Tabell 2.3 DOK32024'!$S$65)*('Tabell 4.1 DOK32024'!AL87-'Tabell 4.1 DOK32024'!R87)/100</f>
        <v>12197.255920273865</v>
      </c>
      <c r="S95" s="53">
        <f>($S$94-'Tabell 2.3 DOK32024'!$S$73+'Tabell 2.3 DOK32024'!$S$65)*('Tabell 4.1 DOK32024'!AM87-'Tabell 4.1 DOK32024'!S87)/100</f>
        <v>0</v>
      </c>
    </row>
    <row r="96" spans="1:19" ht="16.5" customHeight="1" x14ac:dyDescent="0.35">
      <c r="A96" s="53" t="str">
        <f t="shared" si="36"/>
        <v>Effekt av oppdaterte regnskapsandeler</v>
      </c>
      <c r="B96" s="53"/>
      <c r="C96" s="53"/>
      <c r="D96" s="53">
        <v>0</v>
      </c>
      <c r="E96" s="53">
        <v>0</v>
      </c>
      <c r="F96" s="53">
        <v>0</v>
      </c>
      <c r="G96" s="53">
        <v>0</v>
      </c>
      <c r="H96" s="53">
        <v>0</v>
      </c>
      <c r="I96" s="53">
        <v>0</v>
      </c>
      <c r="J96" s="53">
        <v>0</v>
      </c>
      <c r="K96" s="53">
        <v>0</v>
      </c>
      <c r="L96" s="53">
        <v>0</v>
      </c>
      <c r="M96" s="53">
        <v>0</v>
      </c>
      <c r="N96" s="53">
        <v>0</v>
      </c>
      <c r="O96" s="53">
        <v>0</v>
      </c>
      <c r="P96" s="53">
        <v>0</v>
      </c>
      <c r="Q96" s="53">
        <v>0</v>
      </c>
      <c r="R96" s="53">
        <v>0</v>
      </c>
      <c r="S96" s="53">
        <f>SUM(D96:R96)</f>
        <v>0</v>
      </c>
    </row>
    <row r="97" spans="1:19" ht="16.5" customHeight="1" x14ac:dyDescent="0.35">
      <c r="A97" s="60" t="str">
        <f t="shared" si="36"/>
        <v>Effekt av endringer i fordelingssystemet</v>
      </c>
      <c r="B97" s="60"/>
      <c r="C97" s="60"/>
      <c r="D97" s="60">
        <f>($S$94-'Tabell 2.3 DOK32024'!$S$73+'Tabell 2.3 DOK32024'!$S$65)*('Tabell 4.1'!D85-'Tabell 4.1 DOK32024'!X87)/100</f>
        <v>0</v>
      </c>
      <c r="E97" s="60">
        <f>($S$94-'Tabell 2.3 DOK32024'!$S$73+'Tabell 2.3 DOK32024'!$S$65)*('Tabell 4.1'!E85-'Tabell 4.1 DOK32024'!Y87)/100</f>
        <v>0</v>
      </c>
      <c r="F97" s="60">
        <f>($S$94-'Tabell 2.3 DOK32024'!$S$73+'Tabell 2.3 DOK32024'!$S$65)*('Tabell 4.1'!F85-'Tabell 4.1 DOK32024'!Z87)/100</f>
        <v>0</v>
      </c>
      <c r="G97" s="60">
        <f>($S$94-'Tabell 2.3 DOK32024'!$S$73+'Tabell 2.3 DOK32024'!$S$65)*('Tabell 4.1'!G85-'Tabell 4.1 DOK32024'!AA87)/100</f>
        <v>0</v>
      </c>
      <c r="H97" s="60">
        <f>($S$94-'Tabell 2.3 DOK32024'!$S$73+'Tabell 2.3 DOK32024'!$S$65)*('Tabell 4.1'!H85-'Tabell 4.1 DOK32024'!AB87)/100</f>
        <v>0</v>
      </c>
      <c r="I97" s="60">
        <f>($S$94-'Tabell 2.3 DOK32024'!$S$73+'Tabell 2.3 DOK32024'!$S$65)*('Tabell 4.1'!I85-'Tabell 4.1 DOK32024'!AC87)/100</f>
        <v>0</v>
      </c>
      <c r="J97" s="60">
        <f>($S$94-'Tabell 2.3 DOK32024'!$S$73+'Tabell 2.3 DOK32024'!$S$65)*('Tabell 4.1'!J85-'Tabell 4.1 DOK32024'!AD87)/100</f>
        <v>0</v>
      </c>
      <c r="K97" s="60">
        <f>($S$94-'Tabell 2.3 DOK32024'!$S$73+'Tabell 2.3 DOK32024'!$S$65)*('Tabell 4.1'!K85-'Tabell 4.1 DOK32024'!AE87)/100</f>
        <v>0</v>
      </c>
      <c r="L97" s="60">
        <f>($S$94-'Tabell 2.3 DOK32024'!$S$73+'Tabell 2.3 DOK32024'!$S$65)*('Tabell 4.1'!L85-'Tabell 4.1 DOK32024'!AF87)/100</f>
        <v>0</v>
      </c>
      <c r="M97" s="60">
        <f>($S$94-'Tabell 2.3 DOK32024'!$S$73+'Tabell 2.3 DOK32024'!$S$65)*('Tabell 4.1'!M85-'Tabell 4.1 DOK32024'!AG87)/100</f>
        <v>0</v>
      </c>
      <c r="N97" s="60">
        <f>($S$94-'Tabell 2.3 DOK32024'!$S$73+'Tabell 2.3 DOK32024'!$S$65)*('Tabell 4.1'!N85-'Tabell 4.1 DOK32024'!AH87)/100</f>
        <v>0</v>
      </c>
      <c r="O97" s="60">
        <f>($S$94-'Tabell 2.3 DOK32024'!$S$73+'Tabell 2.3 DOK32024'!$S$65)*('Tabell 4.1'!O85-'Tabell 4.1 DOK32024'!AI87)/100</f>
        <v>0</v>
      </c>
      <c r="P97" s="60">
        <f>($S$94-'Tabell 2.3 DOK32024'!$S$73+'Tabell 2.3 DOK32024'!$S$65)*('Tabell 4.1'!P85-'Tabell 4.1 DOK32024'!AJ87)/100</f>
        <v>0</v>
      </c>
      <c r="Q97" s="60">
        <f>($S$94-'Tabell 2.3 DOK32024'!$S$73+'Tabell 2.3 DOK32024'!$S$65)*('Tabell 4.1'!Q85-'Tabell 4.1 DOK32024'!AK87)/100</f>
        <v>0</v>
      </c>
      <c r="R97" s="60">
        <f>($S$94-'Tabell 2.3 DOK32024'!$S$73+'Tabell 2.3 DOK32024'!$S$65)*('Tabell 4.1'!R85-'Tabell 4.1 DOK32024'!AL87)/100</f>
        <v>0</v>
      </c>
      <c r="S97" s="60">
        <f>($S$94-'Tabell 2.3 DOK32024'!$S$73+'Tabell 2.3 DOK32024'!$S$65)*('Tabell 4.1'!S85-'Tabell 4.1 DOK32024'!AM87)/100</f>
        <v>0</v>
      </c>
    </row>
    <row r="98" spans="1:19" ht="16.5" customHeight="1" x14ac:dyDescent="0.35">
      <c r="A98" s="51" t="str">
        <f t="shared" si="36"/>
        <v>Reelle endringer</v>
      </c>
      <c r="B98" s="51"/>
      <c r="C98" s="51"/>
      <c r="D98" s="51">
        <f>SUM(D99:D105)</f>
        <v>11600.361426590309</v>
      </c>
      <c r="E98" s="51">
        <f t="shared" ref="E98:S98" si="37">SUM(E99:E105)</f>
        <v>10010.899557889208</v>
      </c>
      <c r="F98" s="51">
        <f t="shared" si="37"/>
        <v>8976.1140594348199</v>
      </c>
      <c r="G98" s="51">
        <f t="shared" si="37"/>
        <v>6860.3370179166259</v>
      </c>
      <c r="H98" s="51">
        <f t="shared" si="37"/>
        <v>13801.769765339679</v>
      </c>
      <c r="I98" s="51">
        <f t="shared" si="37"/>
        <v>10297.727221187468</v>
      </c>
      <c r="J98" s="51">
        <f t="shared" si="37"/>
        <v>13496.62202218383</v>
      </c>
      <c r="K98" s="51">
        <f t="shared" si="37"/>
        <v>12416.697256780133</v>
      </c>
      <c r="L98" s="51">
        <f t="shared" si="37"/>
        <v>8919.6150062443048</v>
      </c>
      <c r="M98" s="51">
        <f t="shared" si="37"/>
        <v>9879.9336860355961</v>
      </c>
      <c r="N98" s="51">
        <f t="shared" si="37"/>
        <v>11374.216727111696</v>
      </c>
      <c r="O98" s="51">
        <f t="shared" si="37"/>
        <v>16223.968813831165</v>
      </c>
      <c r="P98" s="51">
        <f t="shared" si="37"/>
        <v>16508.783855374015</v>
      </c>
      <c r="Q98" s="51">
        <f t="shared" si="37"/>
        <v>15010.112095667924</v>
      </c>
      <c r="R98" s="51">
        <f t="shared" si="37"/>
        <v>11235.383485491911</v>
      </c>
      <c r="S98" s="51">
        <f t="shared" si="37"/>
        <v>176612.54199707869</v>
      </c>
    </row>
    <row r="99" spans="1:19" ht="16.5" customHeight="1" x14ac:dyDescent="0.35">
      <c r="A99" s="53" t="str">
        <f t="shared" si="36"/>
        <v xml:space="preserve"> - herav justering for demografiske forhold</v>
      </c>
      <c r="B99" s="53"/>
      <c r="C99" s="53"/>
      <c r="D99" s="53">
        <f>$S99*'Tabell 3.1'!D$68/100</f>
        <v>11691.493200789948</v>
      </c>
      <c r="E99" s="53">
        <f>$S99*'Tabell 3.1'!E$68/100</f>
        <v>10089.544610788478</v>
      </c>
      <c r="F99" s="53">
        <f>$S99*'Tabell 3.1'!F$68/100</f>
        <v>9046.6298967930925</v>
      </c>
      <c r="G99" s="53">
        <f>$S99*'Tabell 3.1'!G$68/100</f>
        <v>6914.2314321559215</v>
      </c>
      <c r="H99" s="53">
        <f>$S99*'Tabell 3.1'!H$68/100</f>
        <v>13910.195677219228</v>
      </c>
      <c r="I99" s="53">
        <f>$S99*'Tabell 3.1'!I$68/100</f>
        <v>10378.625575762839</v>
      </c>
      <c r="J99" s="53">
        <f>$S99*'Tabell 3.1'!J$68/100</f>
        <v>13602.650710890395</v>
      </c>
      <c r="K99" s="53">
        <f>$S99*'Tabell 3.1'!K$68/100</f>
        <v>12514.242118452845</v>
      </c>
      <c r="L99" s="53">
        <f>$S99*'Tabell 3.1'!L$68/100</f>
        <v>8989.6869902803846</v>
      </c>
      <c r="M99" s="53">
        <f>$S99*'Tabell 3.1'!M$68/100</f>
        <v>9957.5498785551972</v>
      </c>
      <c r="N99" s="53">
        <f>$S99*'Tabell 3.1'!N$68/100</f>
        <v>11463.571921519428</v>
      </c>
      <c r="O99" s="53">
        <f>$S99*'Tabell 3.1'!O$68/100</f>
        <v>16351.423382546156</v>
      </c>
      <c r="P99" s="53">
        <f>$S99*'Tabell 3.1'!P$68/100</f>
        <v>16638.475914724</v>
      </c>
      <c r="Q99" s="53">
        <f>$S99*'Tabell 3.1'!Q$68/100</f>
        <v>15128.030675607875</v>
      </c>
      <c r="R99" s="53">
        <f>$S99*'Tabell 3.1'!R$68/100</f>
        <v>11323.648013914211</v>
      </c>
      <c r="S99" s="350">
        <v>178000</v>
      </c>
    </row>
    <row r="100" spans="1:19" ht="16.5" customHeight="1" x14ac:dyDescent="0.35">
      <c r="A100" s="53" t="str">
        <f t="shared" si="36"/>
        <v xml:space="preserve"> - herav justering for andre aktivitetsnøytrale forhold</v>
      </c>
      <c r="B100" s="53"/>
      <c r="C100" s="53"/>
      <c r="D100" s="53">
        <f>$S100*'Tabell 3.1'!D$68/100</f>
        <v>9740.9843126401829</v>
      </c>
      <c r="E100" s="53">
        <f>$S100*'Tabell 3.1'!E$68/100</f>
        <v>8406.2911458335657</v>
      </c>
      <c r="F100" s="53">
        <f>$S100*'Tabell 3.1'!F$68/100</f>
        <v>7537.3674169325996</v>
      </c>
      <c r="G100" s="53">
        <f>$S100*'Tabell 3.1'!G$68/100</f>
        <v>5760.7201028901782</v>
      </c>
      <c r="H100" s="53">
        <f>$S100*'Tabell 3.1'!H$68/100</f>
        <v>11589.537414125394</v>
      </c>
      <c r="I100" s="53">
        <f>$S100*'Tabell 3.1'!I$68/100</f>
        <v>8647.1443111681583</v>
      </c>
      <c r="J100" s="53">
        <f>$S100*'Tabell 3.1'!J$68/100</f>
        <v>11333.300623752186</v>
      </c>
      <c r="K100" s="53">
        <f>$S100*'Tabell 3.1'!K$68/100</f>
        <v>10426.472826601295</v>
      </c>
      <c r="L100" s="53">
        <f>$S100*'Tabell 3.1'!L$68/100</f>
        <v>7489.9243786884399</v>
      </c>
      <c r="M100" s="53">
        <f>$S100*'Tabell 3.1'!M$68/100</f>
        <v>8296.3172875800574</v>
      </c>
      <c r="N100" s="53">
        <f>$S100*'Tabell 3.1'!N$68/100</f>
        <v>9551.0874733090841</v>
      </c>
      <c r="O100" s="53">
        <f>$S100*'Tabell 3.1'!O$68/100</f>
        <v>13623.491535534411</v>
      </c>
      <c r="P100" s="53">
        <f>$S100*'Tabell 3.1'!P$68/100</f>
        <v>13862.654674478808</v>
      </c>
      <c r="Q100" s="53">
        <f>$S100*'Tabell 3.1'!Q$68/100</f>
        <v>12604.199220872753</v>
      </c>
      <c r="R100" s="53">
        <f>$S100*'Tabell 3.1'!R$68/100</f>
        <v>9434.5072755928832</v>
      </c>
      <c r="S100" s="350">
        <v>148304</v>
      </c>
    </row>
    <row r="101" spans="1:19" ht="16.5" customHeight="1" x14ac:dyDescent="0.35">
      <c r="A101" s="53" t="str">
        <f t="shared" si="36"/>
        <v xml:space="preserve"> - herav endring i løpende pensjonsutgifter</v>
      </c>
      <c r="B101" s="53"/>
      <c r="C101" s="53"/>
      <c r="D101" s="53">
        <f>$S101*'Tabell 3.1'!D$68/100</f>
        <v>-4925.1701174498539</v>
      </c>
      <c r="E101" s="53">
        <f>$S101*'Tabell 3.1'!E$68/100</f>
        <v>-4250.3316524509537</v>
      </c>
      <c r="F101" s="53">
        <f>$S101*'Tabell 3.1'!F$68/100</f>
        <v>-3810.9923571014265</v>
      </c>
      <c r="G101" s="53">
        <f>$S101*'Tabell 3.1'!G$68/100</f>
        <v>-2912.696047454911</v>
      </c>
      <c r="H101" s="53">
        <f>$S101*'Tabell 3.1'!H$68/100</f>
        <v>-5859.8229414093412</v>
      </c>
      <c r="I101" s="53">
        <f>$S101*'Tabell 3.1'!I$68/100</f>
        <v>-4372.1101888417625</v>
      </c>
      <c r="J101" s="53">
        <f>$S101*'Tabell 3.1'!J$68/100</f>
        <v>-5730.2662413436447</v>
      </c>
      <c r="K101" s="53">
        <f>$S101*'Tabell 3.1'!K$68/100</f>
        <v>-5271.7621492669459</v>
      </c>
      <c r="L101" s="53">
        <f>$S101*'Tabell 3.1'!L$68/100</f>
        <v>-3787.0045313600435</v>
      </c>
      <c r="M101" s="53">
        <f>$S101*'Tabell 3.1'!M$68/100</f>
        <v>-4194.7274195534628</v>
      </c>
      <c r="N101" s="53">
        <f>$S101*'Tabell 3.1'!N$68/100</f>
        <v>-4829.1557714193341</v>
      </c>
      <c r="O101" s="53">
        <f>$S101*'Tabell 3.1'!O$68/100</f>
        <v>-6888.2169658231342</v>
      </c>
      <c r="P101" s="53">
        <f>$S101*'Tabell 3.1'!P$68/100</f>
        <v>-7009.1410025856158</v>
      </c>
      <c r="Q101" s="53">
        <f>$S101*'Tabell 3.1'!Q$68/100</f>
        <v>-6372.8493306855289</v>
      </c>
      <c r="R101" s="53">
        <f>$S101*'Tabell 3.1'!R$68/100</f>
        <v>-4770.2112861753567</v>
      </c>
      <c r="S101" s="350">
        <v>-74984.45800292131</v>
      </c>
    </row>
    <row r="102" spans="1:19" ht="16.5" customHeight="1" x14ac:dyDescent="0.35">
      <c r="A102" s="53" t="str">
        <f t="shared" si="36"/>
        <v xml:space="preserve"> - herav justering for engangstiltak</v>
      </c>
      <c r="B102" s="53"/>
      <c r="C102" s="53"/>
      <c r="D102" s="53">
        <f>$S102*'Tabell 3.1'!D$68/100</f>
        <v>0</v>
      </c>
      <c r="E102" s="53">
        <f>$S102*'Tabell 3.1'!E$68/100</f>
        <v>0</v>
      </c>
      <c r="F102" s="53">
        <f>$S102*'Tabell 3.1'!F$68/100</f>
        <v>0</v>
      </c>
      <c r="G102" s="53">
        <f>$S102*'Tabell 3.1'!G$68/100</f>
        <v>0</v>
      </c>
      <c r="H102" s="53">
        <f>$S102*'Tabell 3.1'!H$68/100</f>
        <v>0</v>
      </c>
      <c r="I102" s="53">
        <f>$S102*'Tabell 3.1'!I$68/100</f>
        <v>0</v>
      </c>
      <c r="J102" s="53">
        <f>$S102*'Tabell 3.1'!J$68/100</f>
        <v>0</v>
      </c>
      <c r="K102" s="53">
        <f>$S102*'Tabell 3.1'!K$68/100</f>
        <v>0</v>
      </c>
      <c r="L102" s="53">
        <f>$S102*'Tabell 3.1'!L$68/100</f>
        <v>0</v>
      </c>
      <c r="M102" s="53">
        <f>$S102*'Tabell 3.1'!M$68/100</f>
        <v>0</v>
      </c>
      <c r="N102" s="53">
        <f>$S102*'Tabell 3.1'!N$68/100</f>
        <v>0</v>
      </c>
      <c r="O102" s="53">
        <f>$S102*'Tabell 3.1'!O$68/100</f>
        <v>0</v>
      </c>
      <c r="P102" s="53">
        <f>$S102*'Tabell 3.1'!P$68/100</f>
        <v>0</v>
      </c>
      <c r="Q102" s="53">
        <f>$S102*'Tabell 3.1'!Q$68/100</f>
        <v>0</v>
      </c>
      <c r="R102" s="53">
        <f>$S102*'Tabell 3.1'!R$68/100</f>
        <v>0</v>
      </c>
      <c r="S102" s="350">
        <v>0</v>
      </c>
    </row>
    <row r="103" spans="1:19" ht="16.5" customHeight="1" x14ac:dyDescent="0.35">
      <c r="A103" s="53" t="str">
        <f t="shared" si="36"/>
        <v xml:space="preserve"> - herav justering for oppgaveendringer mellom sektorer</v>
      </c>
      <c r="B103" s="53"/>
      <c r="C103" s="53"/>
      <c r="D103" s="53">
        <f>$S103*'Tabell 3.1'!D$68/100</f>
        <v>0</v>
      </c>
      <c r="E103" s="53">
        <f>$S103*'Tabell 3.1'!E$68/100</f>
        <v>0</v>
      </c>
      <c r="F103" s="53">
        <f>$S103*'Tabell 3.1'!F$68/100</f>
        <v>0</v>
      </c>
      <c r="G103" s="53">
        <f>$S103*'Tabell 3.1'!G$68/100</f>
        <v>0</v>
      </c>
      <c r="H103" s="53">
        <f>$S103*'Tabell 3.1'!H$68/100</f>
        <v>0</v>
      </c>
      <c r="I103" s="53">
        <f>$S103*'Tabell 3.1'!I$68/100</f>
        <v>0</v>
      </c>
      <c r="J103" s="53">
        <f>$S103*'Tabell 3.1'!J$68/100</f>
        <v>0</v>
      </c>
      <c r="K103" s="53">
        <f>$S103*'Tabell 3.1'!K$68/100</f>
        <v>0</v>
      </c>
      <c r="L103" s="53">
        <f>$S103*'Tabell 3.1'!L$68/100</f>
        <v>0</v>
      </c>
      <c r="M103" s="53">
        <f>$S103*'Tabell 3.1'!M$68/100</f>
        <v>0</v>
      </c>
      <c r="N103" s="53">
        <f>$S103*'Tabell 3.1'!N$68/100</f>
        <v>0</v>
      </c>
      <c r="O103" s="53">
        <f>$S103*'Tabell 3.1'!O$68/100</f>
        <v>0</v>
      </c>
      <c r="P103" s="53">
        <f>$S103*'Tabell 3.1'!P$68/100</f>
        <v>0</v>
      </c>
      <c r="Q103" s="53">
        <f>$S103*'Tabell 3.1'!Q$68/100</f>
        <v>0</v>
      </c>
      <c r="R103" s="53">
        <f>$S103*'Tabell 3.1'!R$68/100</f>
        <v>0</v>
      </c>
      <c r="S103" s="350">
        <v>0</v>
      </c>
    </row>
    <row r="104" spans="1:19" ht="16.5" customHeight="1" x14ac:dyDescent="0.35">
      <c r="A104" s="53" t="str">
        <f t="shared" si="36"/>
        <v xml:space="preserve"> - herav uspesifiserte rammeendringer</v>
      </c>
      <c r="B104" s="53"/>
      <c r="C104" s="53"/>
      <c r="D104" s="53">
        <f>$S104*'Tabell 3.1'!D$68/100</f>
        <v>-3790.3426861684584</v>
      </c>
      <c r="E104" s="53">
        <f>$S104*'Tabell 3.1'!E$68/100</f>
        <v>-3270.9963531166895</v>
      </c>
      <c r="F104" s="53">
        <f>$S104*'Tabell 3.1'!F$68/100</f>
        <v>-2932.8869182822409</v>
      </c>
      <c r="G104" s="53">
        <f>$S104*'Tabell 3.1'!G$68/100</f>
        <v>-2241.5705239068639</v>
      </c>
      <c r="H104" s="53">
        <f>$S104*'Tabell 3.1'!H$68/100</f>
        <v>-4509.6385502544381</v>
      </c>
      <c r="I104" s="53">
        <f>$S104*'Tabell 3.1'!I$68/100</f>
        <v>-3364.7154275311582</v>
      </c>
      <c r="J104" s="53">
        <f>$S104*'Tabell 3.1'!J$68/100</f>
        <v>-4409.9335088390562</v>
      </c>
      <c r="K104" s="53">
        <f>$S104*'Tabell 3.1'!K$68/100</f>
        <v>-4057.0751119638107</v>
      </c>
      <c r="L104" s="53">
        <f>$S104*'Tabell 3.1'!L$68/100</f>
        <v>-2914.4262199332034</v>
      </c>
      <c r="M104" s="53">
        <f>$S104*'Tabell 3.1'!M$68/100</f>
        <v>-3228.2041058527234</v>
      </c>
      <c r="N104" s="53">
        <f>$S104*'Tabell 3.1'!N$68/100</f>
        <v>-3716.4513757029304</v>
      </c>
      <c r="O104" s="53">
        <f>$S104*'Tabell 3.1'!O$68/100</f>
        <v>-5301.0763434639948</v>
      </c>
      <c r="P104" s="53">
        <f>$S104*'Tabell 3.1'!P$68/100</f>
        <v>-5394.1378068032463</v>
      </c>
      <c r="Q104" s="53">
        <f>$S104*'Tabell 3.1'!Q$68/100</f>
        <v>-4904.4565516702451</v>
      </c>
      <c r="R104" s="53">
        <f>$S104*'Tabell 3.1'!R$68/100</f>
        <v>-3671.0885165109398</v>
      </c>
      <c r="S104" s="350">
        <v>-57707</v>
      </c>
    </row>
    <row r="105" spans="1:19" ht="16.5" customHeight="1" x14ac:dyDescent="0.35">
      <c r="A105" s="60" t="str">
        <f t="shared" si="36"/>
        <v xml:space="preserve"> - herav spesifiserte rammeendringer</v>
      </c>
      <c r="B105" s="60"/>
      <c r="C105" s="60"/>
      <c r="D105" s="60">
        <f>$S105*'Tabell 3.1'!D$68/100</f>
        <v>-1116.6032832215119</v>
      </c>
      <c r="E105" s="60">
        <f>$S105*'Tabell 3.1'!E$68/100</f>
        <v>-963.60819316519178</v>
      </c>
      <c r="F105" s="60">
        <f>$S105*'Tabell 3.1'!F$68/100</f>
        <v>-864.00397890720546</v>
      </c>
      <c r="G105" s="60">
        <f>$S105*'Tabell 3.1'!G$68/100</f>
        <v>-660.34794576770025</v>
      </c>
      <c r="H105" s="60">
        <f>$S105*'Tabell 3.1'!H$68/100</f>
        <v>-1328.5018343411621</v>
      </c>
      <c r="I105" s="60">
        <f>$S105*'Tabell 3.1'!I$68/100</f>
        <v>-991.21704937060827</v>
      </c>
      <c r="J105" s="60">
        <f>$S105*'Tabell 3.1'!J$68/100</f>
        <v>-1299.129562276049</v>
      </c>
      <c r="K105" s="60">
        <f>$S105*'Tabell 3.1'!K$68/100</f>
        <v>-1195.1804270432492</v>
      </c>
      <c r="L105" s="60">
        <f>$S105*'Tabell 3.1'!L$68/100</f>
        <v>-858.56561143127283</v>
      </c>
      <c r="M105" s="60">
        <f>$S105*'Tabell 3.1'!M$68/100</f>
        <v>-951.00195469347398</v>
      </c>
      <c r="N105" s="60">
        <f>$S105*'Tabell 3.1'!N$68/100</f>
        <v>-1094.835520594552</v>
      </c>
      <c r="O105" s="60">
        <f>$S105*'Tabell 3.1'!O$68/100</f>
        <v>-1561.6527949622732</v>
      </c>
      <c r="P105" s="60">
        <f>$S105*'Tabell 3.1'!P$68/100</f>
        <v>-1589.0679244399328</v>
      </c>
      <c r="Q105" s="60">
        <f>$S105*'Tabell 3.1'!Q$68/100</f>
        <v>-1444.8119184569318</v>
      </c>
      <c r="R105" s="60">
        <f>$S105*'Tabell 3.1'!R$68/100</f>
        <v>-1081.4720013288852</v>
      </c>
      <c r="S105" s="350">
        <v>-17000</v>
      </c>
    </row>
    <row r="106" spans="1:19" ht="16.5" customHeight="1" x14ac:dyDescent="0.35">
      <c r="A106" s="60" t="str">
        <f t="shared" si="36"/>
        <v>Vridningseffekter knyttet til endringer i særskilte tildelinger</v>
      </c>
      <c r="B106" s="60"/>
      <c r="C106" s="60"/>
      <c r="D106" s="60">
        <f>'Tabell 2.1'!D37+'Tabell 2.1'!D38-SUM(D94:D98)</f>
        <v>-542.43146352877375</v>
      </c>
      <c r="E106" s="60">
        <f>'Tabell 2.1'!E37+'Tabell 2.1'!E38-SUM(E94:E98)</f>
        <v>86.30747669946868</v>
      </c>
      <c r="F106" s="60">
        <f>'Tabell 2.1'!F37+'Tabell 2.1'!F38-SUM(F94:F98)</f>
        <v>155.60222984652501</v>
      </c>
      <c r="G106" s="60">
        <f>'Tabell 2.1'!G37+'Tabell 2.1'!G38-SUM(G94:G98)</f>
        <v>-1916.5485354878474</v>
      </c>
      <c r="H106" s="60">
        <f>'Tabell 2.1'!H37+'Tabell 2.1'!H38-SUM(H94:H98)</f>
        <v>53.935015959665179</v>
      </c>
      <c r="I106" s="60">
        <f>'Tabell 2.1'!I37+'Tabell 2.1'!I38-SUM(I94:I98)</f>
        <v>-1285.3717056086753</v>
      </c>
      <c r="J106" s="60">
        <f>'Tabell 2.1'!J37+'Tabell 2.1'!J38-SUM(J94:J98)</f>
        <v>113.69869951764122</v>
      </c>
      <c r="K106" s="60">
        <f>'Tabell 2.1'!K37+'Tabell 2.1'!K38-SUM(K94:K98)</f>
        <v>-595.82747681054752</v>
      </c>
      <c r="L106" s="60">
        <f>'Tabell 2.1'!L37+'Tabell 2.1'!L38-SUM(L94:L98)</f>
        <v>-2140.8715875364142</v>
      </c>
      <c r="M106" s="60">
        <f>'Tabell 2.1'!M37+'Tabell 2.1'!M38-SUM(M94:M98)</f>
        <v>-7.4499564343132079</v>
      </c>
      <c r="N106" s="60">
        <f>'Tabell 2.1'!N37+'Tabell 2.1'!N38-SUM(N94:N98)</f>
        <v>4.6409686908591539</v>
      </c>
      <c r="O106" s="60">
        <f>'Tabell 2.1'!O37+'Tabell 2.1'!O38-SUM(O94:O98)</f>
        <v>3093.2321031761821</v>
      </c>
      <c r="P106" s="60">
        <f>'Tabell 2.1'!P37+'Tabell 2.1'!P38-SUM(P94:P98)</f>
        <v>1415.1321470974945</v>
      </c>
      <c r="Q106" s="60">
        <f>'Tabell 2.1'!Q37+'Tabell 2.1'!Q38-SUM(Q94:Q98)</f>
        <v>346.45905060670339</v>
      </c>
      <c r="R106" s="60">
        <f>'Tabell 2.1'!R37+'Tabell 2.1'!R38-SUM(R94:R98)</f>
        <v>1219.4930338107515</v>
      </c>
      <c r="S106" s="60">
        <f>SUM(D106:R106)</f>
        <v>-1.280568540096283E-9</v>
      </c>
    </row>
    <row r="107" spans="1:19" ht="16.5" customHeight="1" x14ac:dyDescent="0.35">
      <c r="A107" s="51" t="str">
        <f t="shared" si="36"/>
        <v>Kompensasjon for forventet lønns- og prisutvikling</v>
      </c>
      <c r="B107" s="51"/>
      <c r="C107" s="51"/>
      <c r="D107" s="51">
        <f t="shared" ref="D107:S107" si="38">SUM(D108:D108)</f>
        <v>39854.058620383446</v>
      </c>
      <c r="E107" s="51">
        <f t="shared" si="38"/>
        <v>34393.323031156448</v>
      </c>
      <c r="F107" s="51">
        <f t="shared" si="38"/>
        <v>30838.226737312278</v>
      </c>
      <c r="G107" s="51">
        <f t="shared" si="38"/>
        <v>23569.289232740717</v>
      </c>
      <c r="H107" s="51">
        <f t="shared" si="38"/>
        <v>47417.189953413515</v>
      </c>
      <c r="I107" s="51">
        <f t="shared" si="38"/>
        <v>35378.744613007664</v>
      </c>
      <c r="J107" s="51">
        <f t="shared" si="38"/>
        <v>46368.828131191774</v>
      </c>
      <c r="K107" s="51">
        <f t="shared" si="38"/>
        <v>42658.65192863415</v>
      </c>
      <c r="L107" s="51">
        <f t="shared" si="38"/>
        <v>30644.119287117719</v>
      </c>
      <c r="M107" s="51">
        <f t="shared" si="38"/>
        <v>33943.378297351905</v>
      </c>
      <c r="N107" s="51">
        <f t="shared" si="38"/>
        <v>39077.118680473424</v>
      </c>
      <c r="O107" s="51">
        <f t="shared" si="38"/>
        <v>55738.867125259269</v>
      </c>
      <c r="P107" s="51">
        <f t="shared" si="38"/>
        <v>56717.374168634386</v>
      </c>
      <c r="Q107" s="51">
        <f t="shared" si="38"/>
        <v>51568.555957924931</v>
      </c>
      <c r="R107" s="51">
        <f t="shared" si="38"/>
        <v>38600.144908148548</v>
      </c>
      <c r="S107" s="51">
        <f t="shared" si="38"/>
        <v>606767.87067275017</v>
      </c>
    </row>
    <row r="108" spans="1:19" ht="16.5" customHeight="1" x14ac:dyDescent="0.35">
      <c r="A108" s="53" t="str">
        <f t="shared" si="36"/>
        <v xml:space="preserve"> - herav generell lønns- og priskompensasjon</v>
      </c>
      <c r="B108" s="53"/>
      <c r="C108" s="53"/>
      <c r="D108" s="53">
        <f>$S108*'Tabell 3.1'!D$68/100</f>
        <v>39854.058620383446</v>
      </c>
      <c r="E108" s="53">
        <f>$S108*'Tabell 3.1'!E$68/100</f>
        <v>34393.323031156448</v>
      </c>
      <c r="F108" s="53">
        <f>$S108*'Tabell 3.1'!F$68/100</f>
        <v>30838.226737312278</v>
      </c>
      <c r="G108" s="53">
        <f>$S108*'Tabell 3.1'!G$68/100</f>
        <v>23569.289232740717</v>
      </c>
      <c r="H108" s="53">
        <f>$S108*'Tabell 3.1'!H$68/100</f>
        <v>47417.189953413515</v>
      </c>
      <c r="I108" s="53">
        <f>$S108*'Tabell 3.1'!I$68/100</f>
        <v>35378.744613007664</v>
      </c>
      <c r="J108" s="53">
        <f>$S108*'Tabell 3.1'!J$68/100</f>
        <v>46368.828131191774</v>
      </c>
      <c r="K108" s="53">
        <f>$S108*'Tabell 3.1'!K$68/100</f>
        <v>42658.65192863415</v>
      </c>
      <c r="L108" s="53">
        <f>$S108*'Tabell 3.1'!L$68/100</f>
        <v>30644.119287117719</v>
      </c>
      <c r="M108" s="53">
        <f>$S108*'Tabell 3.1'!M$68/100</f>
        <v>33943.378297351905</v>
      </c>
      <c r="N108" s="53">
        <f>$S108*'Tabell 3.1'!N$68/100</f>
        <v>39077.118680473424</v>
      </c>
      <c r="O108" s="53">
        <f>$S108*'Tabell 3.1'!O$68/100</f>
        <v>55738.867125259269</v>
      </c>
      <c r="P108" s="53">
        <f>$S108*'Tabell 3.1'!P$68/100</f>
        <v>56717.374168634386</v>
      </c>
      <c r="Q108" s="53">
        <f>$S108*'Tabell 3.1'!Q$68/100</f>
        <v>51568.555957924931</v>
      </c>
      <c r="R108" s="53">
        <f>$S108*'Tabell 3.1'!R$68/100</f>
        <v>38600.144908148548</v>
      </c>
      <c r="S108" s="350">
        <v>606767.87067275017</v>
      </c>
    </row>
    <row r="109" spans="1:19" ht="16.5" customHeight="1" thickBot="1" x14ac:dyDescent="0.4">
      <c r="A109" s="190" t="str">
        <f t="shared" si="36"/>
        <v>Bydelsfordelt budsjett 2025</v>
      </c>
      <c r="B109" s="178"/>
      <c r="C109" s="178"/>
      <c r="D109" s="191">
        <f t="shared" ref="D109:S109" si="39">D98+D107+SUM(D94:D97)+D106</f>
        <v>935403.63935387356</v>
      </c>
      <c r="E109" s="191">
        <f t="shared" si="39"/>
        <v>800346.8552896285</v>
      </c>
      <c r="F109" s="191">
        <f t="shared" si="39"/>
        <v>717342.73055167473</v>
      </c>
      <c r="G109" s="191">
        <f t="shared" si="39"/>
        <v>561914.77041017206</v>
      </c>
      <c r="H109" s="191">
        <f t="shared" si="39"/>
        <v>1099466.3941883855</v>
      </c>
      <c r="I109" s="191">
        <f t="shared" si="39"/>
        <v>815989.1749227324</v>
      </c>
      <c r="J109" s="191">
        <f t="shared" si="39"/>
        <v>1075733.2375918264</v>
      </c>
      <c r="K109" s="191">
        <f t="shared" si="39"/>
        <v>986169.8261479669</v>
      </c>
      <c r="L109" s="191">
        <f t="shared" si="39"/>
        <v>712463.43914068723</v>
      </c>
      <c r="M109" s="191">
        <f t="shared" si="39"/>
        <v>788794.31739238254</v>
      </c>
      <c r="N109" s="191">
        <f t="shared" si="39"/>
        <v>907001.72258591419</v>
      </c>
      <c r="O109" s="191">
        <f t="shared" si="39"/>
        <v>1305185.3551802984</v>
      </c>
      <c r="P109" s="191">
        <f t="shared" si="39"/>
        <v>1319899.397482892</v>
      </c>
      <c r="Q109" s="191">
        <f t="shared" si="39"/>
        <v>1189355.6724882773</v>
      </c>
      <c r="R109" s="191">
        <f t="shared" si="39"/>
        <v>900900.56712472567</v>
      </c>
      <c r="S109" s="191">
        <f t="shared" si="39"/>
        <v>14115967.099851435</v>
      </c>
    </row>
    <row r="110" spans="1:19" ht="16.5" customHeight="1" thickBot="1" x14ac:dyDescent="0.4">
      <c r="A110" s="53"/>
      <c r="B110" s="53"/>
      <c r="C110" s="53"/>
      <c r="D110" s="53"/>
      <c r="E110" s="53"/>
      <c r="F110" s="53"/>
      <c r="G110" s="53"/>
      <c r="H110" s="53"/>
      <c r="I110" s="53"/>
      <c r="J110" s="53"/>
      <c r="K110" s="53"/>
      <c r="L110" s="53"/>
      <c r="M110" s="53"/>
      <c r="N110" s="53"/>
      <c r="O110" s="53"/>
      <c r="P110" s="53"/>
      <c r="Q110" s="53"/>
      <c r="R110" s="53"/>
      <c r="S110" s="53"/>
    </row>
    <row r="111" spans="1:19" ht="16.5" customHeight="1" x14ac:dyDescent="0.35">
      <c r="A111" s="180" t="str">
        <f>'Tabell 2.1'!A42</f>
        <v>FO4A Sosiale tjenester</v>
      </c>
      <c r="B111" s="180"/>
      <c r="C111" s="180"/>
      <c r="D111" s="181"/>
      <c r="E111" s="181"/>
      <c r="F111" s="181"/>
      <c r="G111" s="181"/>
      <c r="H111" s="181"/>
      <c r="I111" s="181"/>
      <c r="J111" s="181"/>
      <c r="K111" s="181"/>
      <c r="L111" s="181"/>
      <c r="M111" s="181"/>
      <c r="N111" s="181"/>
      <c r="O111" s="181"/>
      <c r="P111" s="181"/>
      <c r="Q111" s="181"/>
      <c r="R111" s="181"/>
      <c r="S111" s="181"/>
    </row>
    <row r="112" spans="1:19" ht="16.5" customHeight="1" x14ac:dyDescent="0.35">
      <c r="A112" s="59" t="str">
        <f t="shared" ref="A112:A127" si="40">A94</f>
        <v>Bydelsfordelt Dok3 2024</v>
      </c>
      <c r="B112" s="59"/>
      <c r="C112" s="59"/>
      <c r="D112" s="59">
        <f>'Tabell 2.1 DOK32024'!D46</f>
        <v>244521.5812669585</v>
      </c>
      <c r="E112" s="59">
        <f>'Tabell 2.1 DOK32024'!E46</f>
        <v>231059.61595341822</v>
      </c>
      <c r="F112" s="59">
        <f>'Tabell 2.1 DOK32024'!F46</f>
        <v>158327.66681020756</v>
      </c>
      <c r="G112" s="59">
        <f>'Tabell 2.1 DOK32024'!G46</f>
        <v>122835.16866308895</v>
      </c>
      <c r="H112" s="59">
        <f>'Tabell 2.1 DOK32024'!H46</f>
        <v>145776.58804320687</v>
      </c>
      <c r="I112" s="59">
        <f>'Tabell 2.1 DOK32024'!I46</f>
        <v>70808.195071466689</v>
      </c>
      <c r="J112" s="59">
        <f>'Tabell 2.1 DOK32024'!J46</f>
        <v>86006.794003830539</v>
      </c>
      <c r="K112" s="59">
        <f>'Tabell 2.1 DOK32024'!K46</f>
        <v>109392.65621485017</v>
      </c>
      <c r="L112" s="59">
        <f>'Tabell 2.1 DOK32024'!L46</f>
        <v>131990.57332853839</v>
      </c>
      <c r="M112" s="59">
        <f>'Tabell 2.1 DOK32024'!M46</f>
        <v>109502.51843563173</v>
      </c>
      <c r="N112" s="59">
        <f>'Tabell 2.1 DOK32024'!N46</f>
        <v>171829.55585229225</v>
      </c>
      <c r="O112" s="59">
        <f>'Tabell 2.1 DOK32024'!O46</f>
        <v>192741.86320053364</v>
      </c>
      <c r="P112" s="59">
        <f>'Tabell 2.1 DOK32024'!P46</f>
        <v>132715.81571736434</v>
      </c>
      <c r="Q112" s="59">
        <f>'Tabell 2.1 DOK32024'!Q46</f>
        <v>105732.49013043359</v>
      </c>
      <c r="R112" s="59">
        <f>'Tabell 2.1 DOK32024'!R46</f>
        <v>174457.99501597809</v>
      </c>
      <c r="S112" s="59">
        <f>'Tabell 2.1 DOK32024'!S46</f>
        <v>2187699.0777077996</v>
      </c>
    </row>
    <row r="113" spans="1:19" ht="16.5" customHeight="1" x14ac:dyDescent="0.35">
      <c r="A113" s="53" t="str">
        <f t="shared" si="40"/>
        <v>Effekt av oppdaterte kriterieandeler</v>
      </c>
      <c r="B113" s="53"/>
      <c r="C113" s="53"/>
      <c r="D113" s="53">
        <f>($S$112-'Tabell 2.3 DOK32024'!$S$88+'Tabell 2.3 DOK32024'!$S$77+'Tabell 2.3 DOK32024'!$S$78+'Tabell 2.3 DOK32024'!$S$82)*('Tabell 4.1 DOK32024'!X98-'Tabell 4.1 DOK32024'!D98)/100</f>
        <v>732.51964430737371</v>
      </c>
      <c r="E113" s="53">
        <f>($S$112-'Tabell 2.3 DOK32024'!$S$88+'Tabell 2.3 DOK32024'!$S$77+'Tabell 2.3 DOK32024'!$S$78+'Tabell 2.3 DOK32024'!$S$82)*('Tabell 4.1 DOK32024'!Y98-'Tabell 4.1 DOK32024'!E98)/100</f>
        <v>-2562.9707222347083</v>
      </c>
      <c r="F113" s="53">
        <f>($S$112-'Tabell 2.3 DOK32024'!$S$88+'Tabell 2.3 DOK32024'!$S$77+'Tabell 2.3 DOK32024'!$S$78+'Tabell 2.3 DOK32024'!$S$82)*('Tabell 4.1 DOK32024'!Z98-'Tabell 4.1 DOK32024'!F98)/100</f>
        <v>-1439.430800434287</v>
      </c>
      <c r="G113" s="53">
        <f>($S$112-'Tabell 2.3 DOK32024'!$S$88+'Tabell 2.3 DOK32024'!$S$77+'Tabell 2.3 DOK32024'!$S$78+'Tabell 2.3 DOK32024'!$S$82)*('Tabell 4.1 DOK32024'!AA98-'Tabell 4.1 DOK32024'!G98)/100</f>
        <v>-2041.7431269016292</v>
      </c>
      <c r="H113" s="53">
        <f>($S$112-'Tabell 2.3 DOK32024'!$S$88+'Tabell 2.3 DOK32024'!$S$77+'Tabell 2.3 DOK32024'!$S$78+'Tabell 2.3 DOK32024'!$S$82)*('Tabell 4.1 DOK32024'!AB98-'Tabell 4.1 DOK32024'!H98)/100</f>
        <v>3103.4342130353079</v>
      </c>
      <c r="I113" s="53">
        <f>($S$112-'Tabell 2.3 DOK32024'!$S$88+'Tabell 2.3 DOK32024'!$S$77+'Tabell 2.3 DOK32024'!$S$78+'Tabell 2.3 DOK32024'!$S$82)*('Tabell 4.1 DOK32024'!AC98-'Tabell 4.1 DOK32024'!I98)/100</f>
        <v>3544.1061016298718</v>
      </c>
      <c r="J113" s="53">
        <f>($S$112-'Tabell 2.3 DOK32024'!$S$88+'Tabell 2.3 DOK32024'!$S$77+'Tabell 2.3 DOK32024'!$S$78+'Tabell 2.3 DOK32024'!$S$82)*('Tabell 4.1 DOK32024'!AD98-'Tabell 4.1 DOK32024'!J98)/100</f>
        <v>2094.2390244991616</v>
      </c>
      <c r="K113" s="53">
        <f>($S$112-'Tabell 2.3 DOK32024'!$S$88+'Tabell 2.3 DOK32024'!$S$77+'Tabell 2.3 DOK32024'!$S$78+'Tabell 2.3 DOK32024'!$S$82)*('Tabell 4.1 DOK32024'!AE98-'Tabell 4.1 DOK32024'!K98)/100</f>
        <v>258.12596402237921</v>
      </c>
      <c r="L113" s="53">
        <f>($S$112-'Tabell 2.3 DOK32024'!$S$88+'Tabell 2.3 DOK32024'!$S$77+'Tabell 2.3 DOK32024'!$S$78+'Tabell 2.3 DOK32024'!$S$82)*('Tabell 4.1 DOK32024'!AF98-'Tabell 4.1 DOK32024'!L98)/100</f>
        <v>1599.3122470674198</v>
      </c>
      <c r="M113" s="53">
        <f>($S$112-'Tabell 2.3 DOK32024'!$S$88+'Tabell 2.3 DOK32024'!$S$77+'Tabell 2.3 DOK32024'!$S$78+'Tabell 2.3 DOK32024'!$S$82)*('Tabell 4.1 DOK32024'!AG98-'Tabell 4.1 DOK32024'!M98)/100</f>
        <v>2452.1935635943846</v>
      </c>
      <c r="N113" s="53">
        <f>($S$112-'Tabell 2.3 DOK32024'!$S$88+'Tabell 2.3 DOK32024'!$S$77+'Tabell 2.3 DOK32024'!$S$78+'Tabell 2.3 DOK32024'!$S$82)*('Tabell 4.1 DOK32024'!AH98-'Tabell 4.1 DOK32024'!N98)/100</f>
        <v>-5608.3709880344677</v>
      </c>
      <c r="O113" s="53">
        <f>($S$112-'Tabell 2.3 DOK32024'!$S$88+'Tabell 2.3 DOK32024'!$S$77+'Tabell 2.3 DOK32024'!$S$78+'Tabell 2.3 DOK32024'!$S$82)*('Tabell 4.1 DOK32024'!AI98-'Tabell 4.1 DOK32024'!O98)/100</f>
        <v>1252.9787951762951</v>
      </c>
      <c r="P113" s="53">
        <f>($S$112-'Tabell 2.3 DOK32024'!$S$88+'Tabell 2.3 DOK32024'!$S$77+'Tabell 2.3 DOK32024'!$S$78+'Tabell 2.3 DOK32024'!$S$82)*('Tabell 4.1 DOK32024'!AJ98-'Tabell 4.1 DOK32024'!P98)/100</f>
        <v>-2279.870083014905</v>
      </c>
      <c r="Q113" s="53">
        <f>($S$112-'Tabell 2.3 DOK32024'!$S$88+'Tabell 2.3 DOK32024'!$S$77+'Tabell 2.3 DOK32024'!$S$78+'Tabell 2.3 DOK32024'!$S$82)*('Tabell 4.1 DOK32024'!AK98-'Tabell 4.1 DOK32024'!Q98)/100</f>
        <v>1954.4417063491826</v>
      </c>
      <c r="R113" s="53">
        <f>($S$112-'Tabell 2.3 DOK32024'!$S$88+'Tabell 2.3 DOK32024'!$S$77+'Tabell 2.3 DOK32024'!$S$78+'Tabell 2.3 DOK32024'!$S$82)*('Tabell 4.1 DOK32024'!AL98-'Tabell 4.1 DOK32024'!R98)/100</f>
        <v>-3058.965539061342</v>
      </c>
      <c r="S113" s="53">
        <f>($S$112-'Tabell 2.3 DOK32024'!$S$88+'Tabell 2.3 DOK32024'!$S$77+'Tabell 2.3 DOK32024'!$S$78+'Tabell 2.3 DOK32024'!$S$82)*('Tabell 4.1 DOK32024'!AM98-'Tabell 4.1 DOK32024'!S98)/100</f>
        <v>0</v>
      </c>
    </row>
    <row r="114" spans="1:19" ht="16.5" customHeight="1" x14ac:dyDescent="0.35">
      <c r="A114" s="53" t="str">
        <f t="shared" si="40"/>
        <v>Effekt av oppdaterte regnskapsandeler</v>
      </c>
      <c r="B114" s="53"/>
      <c r="C114" s="53"/>
      <c r="D114" s="53">
        <v>0</v>
      </c>
      <c r="E114" s="53">
        <v>0</v>
      </c>
      <c r="F114" s="53">
        <v>0</v>
      </c>
      <c r="G114" s="53">
        <v>0</v>
      </c>
      <c r="H114" s="53">
        <v>0</v>
      </c>
      <c r="I114" s="53">
        <v>0</v>
      </c>
      <c r="J114" s="53">
        <v>0</v>
      </c>
      <c r="K114" s="53">
        <v>0</v>
      </c>
      <c r="L114" s="53">
        <v>0</v>
      </c>
      <c r="M114" s="53">
        <v>0</v>
      </c>
      <c r="N114" s="53">
        <v>0</v>
      </c>
      <c r="O114" s="53">
        <v>0</v>
      </c>
      <c r="P114" s="53">
        <v>0</v>
      </c>
      <c r="Q114" s="53">
        <v>0</v>
      </c>
      <c r="R114" s="53">
        <v>0</v>
      </c>
      <c r="S114" s="53">
        <f>SUM(D114:R114)</f>
        <v>0</v>
      </c>
    </row>
    <row r="115" spans="1:19" ht="16.5" customHeight="1" x14ac:dyDescent="0.35">
      <c r="A115" s="60" t="str">
        <f t="shared" si="40"/>
        <v>Effekt av endringer i fordelingssystemet</v>
      </c>
      <c r="B115" s="60"/>
      <c r="C115" s="60"/>
      <c r="D115" s="60">
        <f>($S$112-'Tabell 2.3 DOK32024'!$S$88+'Tabell 2.3 DOK32024'!$S$77+'Tabell 2.3 DOK32024'!$S$78+'Tabell 2.3 DOK32024'!$S$82)*('Tabell 4.1'!D96-'Tabell 4.1 DOK32024'!X98)/100</f>
        <v>0</v>
      </c>
      <c r="E115" s="60">
        <f>($S$112-'Tabell 2.3 DOK32024'!$S$88+'Tabell 2.3 DOK32024'!$S$77+'Tabell 2.3 DOK32024'!$S$78+'Tabell 2.3 DOK32024'!$S$82)*('Tabell 4.1'!E96-'Tabell 4.1 DOK32024'!Y98)/100</f>
        <v>0</v>
      </c>
      <c r="F115" s="60">
        <f>($S$112-'Tabell 2.3 DOK32024'!$S$88+'Tabell 2.3 DOK32024'!$S$77+'Tabell 2.3 DOK32024'!$S$78+'Tabell 2.3 DOK32024'!$S$82)*('Tabell 4.1'!F96-'Tabell 4.1 DOK32024'!Z98)/100</f>
        <v>0</v>
      </c>
      <c r="G115" s="60">
        <f>($S$112-'Tabell 2.3 DOK32024'!$S$88+'Tabell 2.3 DOK32024'!$S$77+'Tabell 2.3 DOK32024'!$S$78+'Tabell 2.3 DOK32024'!$S$82)*('Tabell 4.1'!G96-'Tabell 4.1 DOK32024'!AA98)/100</f>
        <v>0</v>
      </c>
      <c r="H115" s="60">
        <f>($S$112-'Tabell 2.3 DOK32024'!$S$88+'Tabell 2.3 DOK32024'!$S$77+'Tabell 2.3 DOK32024'!$S$78+'Tabell 2.3 DOK32024'!$S$82)*('Tabell 4.1'!H96-'Tabell 4.1 DOK32024'!AB98)/100</f>
        <v>0</v>
      </c>
      <c r="I115" s="60">
        <f>($S$112-'Tabell 2.3 DOK32024'!$S$88+'Tabell 2.3 DOK32024'!$S$77+'Tabell 2.3 DOK32024'!$S$78+'Tabell 2.3 DOK32024'!$S$82)*('Tabell 4.1'!I96-'Tabell 4.1 DOK32024'!AC98)/100</f>
        <v>0</v>
      </c>
      <c r="J115" s="60">
        <f>($S$112-'Tabell 2.3 DOK32024'!$S$88+'Tabell 2.3 DOK32024'!$S$77+'Tabell 2.3 DOK32024'!$S$78+'Tabell 2.3 DOK32024'!$S$82)*('Tabell 4.1'!J96-'Tabell 4.1 DOK32024'!AD98)/100</f>
        <v>0</v>
      </c>
      <c r="K115" s="60">
        <f>($S$112-'Tabell 2.3 DOK32024'!$S$88+'Tabell 2.3 DOK32024'!$S$77+'Tabell 2.3 DOK32024'!$S$78+'Tabell 2.3 DOK32024'!$S$82)*('Tabell 4.1'!K96-'Tabell 4.1 DOK32024'!AE98)/100</f>
        <v>0</v>
      </c>
      <c r="L115" s="60">
        <f>($S$112-'Tabell 2.3 DOK32024'!$S$88+'Tabell 2.3 DOK32024'!$S$77+'Tabell 2.3 DOK32024'!$S$78+'Tabell 2.3 DOK32024'!$S$82)*('Tabell 4.1'!L96-'Tabell 4.1 DOK32024'!AF98)/100</f>
        <v>0</v>
      </c>
      <c r="M115" s="60">
        <f>($S$112-'Tabell 2.3 DOK32024'!$S$88+'Tabell 2.3 DOK32024'!$S$77+'Tabell 2.3 DOK32024'!$S$78+'Tabell 2.3 DOK32024'!$S$82)*('Tabell 4.1'!M96-'Tabell 4.1 DOK32024'!AG98)/100</f>
        <v>0</v>
      </c>
      <c r="N115" s="60">
        <f>($S$112-'Tabell 2.3 DOK32024'!$S$88+'Tabell 2.3 DOK32024'!$S$77+'Tabell 2.3 DOK32024'!$S$78+'Tabell 2.3 DOK32024'!$S$82)*('Tabell 4.1'!N96-'Tabell 4.1 DOK32024'!AH98)/100</f>
        <v>0</v>
      </c>
      <c r="O115" s="60">
        <f>($S$112-'Tabell 2.3 DOK32024'!$S$88+'Tabell 2.3 DOK32024'!$S$77+'Tabell 2.3 DOK32024'!$S$78+'Tabell 2.3 DOK32024'!$S$82)*('Tabell 4.1'!O96-'Tabell 4.1 DOK32024'!AI98)/100</f>
        <v>0</v>
      </c>
      <c r="P115" s="60">
        <f>($S$112-'Tabell 2.3 DOK32024'!$S$88+'Tabell 2.3 DOK32024'!$S$77+'Tabell 2.3 DOK32024'!$S$78+'Tabell 2.3 DOK32024'!$S$82)*('Tabell 4.1'!P96-'Tabell 4.1 DOK32024'!AJ98)/100</f>
        <v>0</v>
      </c>
      <c r="Q115" s="60">
        <f>($S$112-'Tabell 2.3 DOK32024'!$S$88+'Tabell 2.3 DOK32024'!$S$77+'Tabell 2.3 DOK32024'!$S$78+'Tabell 2.3 DOK32024'!$S$82)*('Tabell 4.1'!Q96-'Tabell 4.1 DOK32024'!AK98)/100</f>
        <v>0</v>
      </c>
      <c r="R115" s="60">
        <f>($S$112-'Tabell 2.3 DOK32024'!$S$88+'Tabell 2.3 DOK32024'!$S$77+'Tabell 2.3 DOK32024'!$S$78+'Tabell 2.3 DOK32024'!$S$82)*('Tabell 4.1'!R96-'Tabell 4.1 DOK32024'!AL98)/100</f>
        <v>0</v>
      </c>
      <c r="S115" s="60">
        <f>($S$112-'Tabell 2.3 DOK32024'!$S$88+'Tabell 2.3 DOK32024'!$S$77+'Tabell 2.3 DOK32024'!$S$78+'Tabell 2.3 DOK32024'!$S$82)*('Tabell 4.1'!S96-'Tabell 4.1 DOK32024'!AM98)/100</f>
        <v>0</v>
      </c>
    </row>
    <row r="116" spans="1:19" ht="16.5" customHeight="1" x14ac:dyDescent="0.35">
      <c r="A116" s="51" t="str">
        <f t="shared" si="40"/>
        <v>Reelle endringer</v>
      </c>
      <c r="B116" s="51"/>
      <c r="C116" s="51"/>
      <c r="D116" s="51">
        <f t="shared" ref="D116:S116" si="41">SUM(D117:D123)</f>
        <v>-3191.0910580237614</v>
      </c>
      <c r="E116" s="51">
        <f t="shared" si="41"/>
        <v>-2648.2942268405022</v>
      </c>
      <c r="F116" s="51">
        <f t="shared" si="41"/>
        <v>-1653.7571957531509</v>
      </c>
      <c r="G116" s="51">
        <f t="shared" si="41"/>
        <v>-1310.2445671173846</v>
      </c>
      <c r="H116" s="51">
        <f t="shared" si="41"/>
        <v>-1664.7893961287227</v>
      </c>
      <c r="I116" s="51">
        <f t="shared" si="41"/>
        <v>-614.75238763999369</v>
      </c>
      <c r="J116" s="51">
        <f t="shared" si="41"/>
        <v>-755.8036875406051</v>
      </c>
      <c r="K116" s="51">
        <f t="shared" si="41"/>
        <v>-1012.6454102025164</v>
      </c>
      <c r="L116" s="51">
        <f t="shared" si="41"/>
        <v>-1737.5696897221424</v>
      </c>
      <c r="M116" s="51">
        <f t="shared" si="41"/>
        <v>-1523.0382873727212</v>
      </c>
      <c r="N116" s="51">
        <f t="shared" si="41"/>
        <v>-2320.6087985245758</v>
      </c>
      <c r="O116" s="51">
        <f t="shared" si="41"/>
        <v>-2773.5336271742053</v>
      </c>
      <c r="P116" s="51">
        <f t="shared" si="41"/>
        <v>-1315.6884559035971</v>
      </c>
      <c r="Q116" s="51">
        <f t="shared" si="41"/>
        <v>-972.94586026004617</v>
      </c>
      <c r="R116" s="51">
        <f t="shared" si="41"/>
        <v>-2421.9870409106152</v>
      </c>
      <c r="S116" s="51">
        <f t="shared" si="41"/>
        <v>-25916.749689114513</v>
      </c>
    </row>
    <row r="117" spans="1:19" ht="16.5" customHeight="1" x14ac:dyDescent="0.35">
      <c r="A117" s="53" t="str">
        <f t="shared" si="40"/>
        <v xml:space="preserve"> - herav justering for demografiske forhold</v>
      </c>
      <c r="B117" s="53"/>
      <c r="C117" s="53"/>
      <c r="D117" s="53">
        <f>$S117*'Tabell 3.1'!D$82/100</f>
        <v>0</v>
      </c>
      <c r="E117" s="53">
        <f>$S117*'Tabell 3.1'!E$82/100</f>
        <v>0</v>
      </c>
      <c r="F117" s="53">
        <f>$S117*'Tabell 3.1'!F$82/100</f>
        <v>0</v>
      </c>
      <c r="G117" s="53">
        <f>$S117*'Tabell 3.1'!G$82/100</f>
        <v>0</v>
      </c>
      <c r="H117" s="53">
        <f>$S117*'Tabell 3.1'!H$82/100</f>
        <v>0</v>
      </c>
      <c r="I117" s="53">
        <f>$S117*'Tabell 3.1'!I$82/100</f>
        <v>0</v>
      </c>
      <c r="J117" s="53">
        <f>$S117*'Tabell 3.1'!J$82/100</f>
        <v>0</v>
      </c>
      <c r="K117" s="53">
        <f>$S117*'Tabell 3.1'!K$82/100</f>
        <v>0</v>
      </c>
      <c r="L117" s="53">
        <f>$S117*'Tabell 3.1'!L$82/100</f>
        <v>0</v>
      </c>
      <c r="M117" s="53">
        <f>$S117*'Tabell 3.1'!M$82/100</f>
        <v>0</v>
      </c>
      <c r="N117" s="53">
        <f>$S117*'Tabell 3.1'!N$82/100</f>
        <v>0</v>
      </c>
      <c r="O117" s="53">
        <f>$S117*'Tabell 3.1'!O$82/100</f>
        <v>0</v>
      </c>
      <c r="P117" s="53">
        <f>$S117*'Tabell 3.1'!P$82/100</f>
        <v>0</v>
      </c>
      <c r="Q117" s="53">
        <f>$S117*'Tabell 3.1'!Q$82/100</f>
        <v>0</v>
      </c>
      <c r="R117" s="53">
        <f>$S117*'Tabell 3.1'!R$82/100</f>
        <v>0</v>
      </c>
      <c r="S117" s="350">
        <v>0</v>
      </c>
    </row>
    <row r="118" spans="1:19" ht="16.5" customHeight="1" x14ac:dyDescent="0.35">
      <c r="A118" s="53" t="str">
        <f t="shared" si="40"/>
        <v xml:space="preserve"> - herav justering for andre aktivitetsnøytrale forhold</v>
      </c>
      <c r="B118" s="53"/>
      <c r="C118" s="53"/>
      <c r="D118" s="53">
        <f>$S118*'Tabell 3.1'!D$82/100</f>
        <v>66855.216169100502</v>
      </c>
      <c r="E118" s="53">
        <f>$S118*'Tabell 3.1'!E$82/100</f>
        <v>55483.306428883589</v>
      </c>
      <c r="F118" s="53">
        <f>$S118*'Tabell 3.1'!F$82/100</f>
        <v>34647.176405474755</v>
      </c>
      <c r="G118" s="53">
        <f>$S118*'Tabell 3.1'!G$82/100</f>
        <v>27450.386772501086</v>
      </c>
      <c r="H118" s="53">
        <f>$S118*'Tabell 3.1'!H$82/100</f>
        <v>34878.307428538341</v>
      </c>
      <c r="I118" s="53">
        <f>$S118*'Tabell 3.1'!I$82/100</f>
        <v>12879.420555173774</v>
      </c>
      <c r="J118" s="53">
        <f>$S118*'Tabell 3.1'!J$82/100</f>
        <v>15834.527436902157</v>
      </c>
      <c r="K118" s="53">
        <f>$S118*'Tabell 3.1'!K$82/100</f>
        <v>21215.511112259966</v>
      </c>
      <c r="L118" s="53">
        <f>$S118*'Tabell 3.1'!L$82/100</f>
        <v>36403.096966838624</v>
      </c>
      <c r="M118" s="53">
        <f>$S118*'Tabell 3.1'!M$82/100</f>
        <v>31908.539143717968</v>
      </c>
      <c r="N118" s="53">
        <f>$S118*'Tabell 3.1'!N$82/100</f>
        <v>48618.105860432013</v>
      </c>
      <c r="O118" s="53">
        <f>$S118*'Tabell 3.1'!O$82/100</f>
        <v>58107.144805775191</v>
      </c>
      <c r="P118" s="53">
        <f>$S118*'Tabell 3.1'!P$82/100</f>
        <v>27564.439413113796</v>
      </c>
      <c r="Q118" s="53">
        <f>$S118*'Tabell 3.1'!Q$82/100</f>
        <v>20383.782419797106</v>
      </c>
      <c r="R118" s="53">
        <f>$S118*'Tabell 3.1'!R$82/100</f>
        <v>50742.039081491137</v>
      </c>
      <c r="S118" s="350">
        <v>542971</v>
      </c>
    </row>
    <row r="119" spans="1:19" ht="16.5" customHeight="1" x14ac:dyDescent="0.35">
      <c r="A119" s="53" t="str">
        <f t="shared" si="40"/>
        <v xml:space="preserve"> - herav endring i løpende pensjonsutgifter</v>
      </c>
      <c r="B119" s="53"/>
      <c r="C119" s="53"/>
      <c r="D119" s="53">
        <f>$S119*'Tabell 3.1'!D$82/100</f>
        <v>-1490.3167976235104</v>
      </c>
      <c r="E119" s="53">
        <f>$S119*'Tabell 3.1'!E$82/100</f>
        <v>-1236.8175334219434</v>
      </c>
      <c r="F119" s="53">
        <f>$S119*'Tabell 3.1'!F$82/100</f>
        <v>-772.34465679835819</v>
      </c>
      <c r="G119" s="53">
        <f>$S119*'Tabell 3.1'!G$82/100</f>
        <v>-611.91594093189826</v>
      </c>
      <c r="H119" s="53">
        <f>$S119*'Tabell 3.1'!H$82/100</f>
        <v>-777.49696152282888</v>
      </c>
      <c r="I119" s="53">
        <f>$S119*'Tabell 3.1'!I$82/100</f>
        <v>-287.10425149899328</v>
      </c>
      <c r="J119" s="53">
        <f>$S119*'Tabell 3.1'!J$82/100</f>
        <v>-352.97862416534218</v>
      </c>
      <c r="K119" s="53">
        <f>$S119*'Tabell 3.1'!K$82/100</f>
        <v>-472.92992817189582</v>
      </c>
      <c r="L119" s="53">
        <f>$S119*'Tabell 3.1'!L$82/100</f>
        <v>-811.48712103441824</v>
      </c>
      <c r="M119" s="53">
        <f>$S119*'Tabell 3.1'!M$82/100</f>
        <v>-711.29576117486056</v>
      </c>
      <c r="N119" s="53">
        <f>$S119*'Tabell 3.1'!N$82/100</f>
        <v>-1083.7805033667385</v>
      </c>
      <c r="O119" s="53">
        <f>$S119*'Tabell 3.1'!O$82/100</f>
        <v>-1295.3073660991738</v>
      </c>
      <c r="P119" s="53">
        <f>$S119*'Tabell 3.1'!P$82/100</f>
        <v>-614.45836882097274</v>
      </c>
      <c r="Q119" s="53">
        <f>$S119*'Tabell 3.1'!Q$82/100</f>
        <v>-454.3892770085281</v>
      </c>
      <c r="R119" s="53">
        <f>$S119*'Tabell 3.1'!R$82/100</f>
        <v>-1131.126597475069</v>
      </c>
      <c r="S119" s="350">
        <v>-12103.749689114531</v>
      </c>
    </row>
    <row r="120" spans="1:19" ht="16.5" customHeight="1" x14ac:dyDescent="0.35">
      <c r="A120" s="53" t="str">
        <f t="shared" si="40"/>
        <v xml:space="preserve"> - herav justering for engangstiltak</v>
      </c>
      <c r="B120" s="53"/>
      <c r="C120" s="53"/>
      <c r="D120" s="53">
        <f>$S120*'Tabell 3.1'!D$82/100</f>
        <v>0</v>
      </c>
      <c r="E120" s="53">
        <f>$S120*'Tabell 3.1'!E$82/100</f>
        <v>0</v>
      </c>
      <c r="F120" s="53">
        <f>$S120*'Tabell 3.1'!F$82/100</f>
        <v>0</v>
      </c>
      <c r="G120" s="53">
        <f>$S120*'Tabell 3.1'!G$82/100</f>
        <v>0</v>
      </c>
      <c r="H120" s="53">
        <f>$S120*'Tabell 3.1'!H$82/100</f>
        <v>0</v>
      </c>
      <c r="I120" s="53">
        <f>$S120*'Tabell 3.1'!I$82/100</f>
        <v>0</v>
      </c>
      <c r="J120" s="53">
        <f>$S120*'Tabell 3.1'!J$82/100</f>
        <v>0</v>
      </c>
      <c r="K120" s="53">
        <f>$S120*'Tabell 3.1'!K$82/100</f>
        <v>0</v>
      </c>
      <c r="L120" s="53">
        <f>$S120*'Tabell 3.1'!L$82/100</f>
        <v>0</v>
      </c>
      <c r="M120" s="53">
        <f>$S120*'Tabell 3.1'!M$82/100</f>
        <v>0</v>
      </c>
      <c r="N120" s="53">
        <f>$S120*'Tabell 3.1'!N$82/100</f>
        <v>0</v>
      </c>
      <c r="O120" s="53">
        <f>$S120*'Tabell 3.1'!O$82/100</f>
        <v>0</v>
      </c>
      <c r="P120" s="53">
        <f>$S120*'Tabell 3.1'!P$82/100</f>
        <v>0</v>
      </c>
      <c r="Q120" s="53">
        <f>$S120*'Tabell 3.1'!Q$82/100</f>
        <v>0</v>
      </c>
      <c r="R120" s="53">
        <f>$S120*'Tabell 3.1'!R$82/100</f>
        <v>0</v>
      </c>
      <c r="S120" s="350">
        <v>0</v>
      </c>
    </row>
    <row r="121" spans="1:19" ht="16.5" customHeight="1" x14ac:dyDescent="0.35">
      <c r="A121" s="53" t="str">
        <f t="shared" si="40"/>
        <v xml:space="preserve"> - herav justering for oppgaveendringer mellom sektorer</v>
      </c>
      <c r="B121" s="53"/>
      <c r="C121" s="53"/>
      <c r="D121" s="53">
        <f>$S121*'Tabell 3.1'!D$82/100</f>
        <v>0</v>
      </c>
      <c r="E121" s="53">
        <f>$S121*'Tabell 3.1'!E$82/100</f>
        <v>0</v>
      </c>
      <c r="F121" s="53">
        <f>$S121*'Tabell 3.1'!F$82/100</f>
        <v>0</v>
      </c>
      <c r="G121" s="53">
        <f>$S121*'Tabell 3.1'!G$82/100</f>
        <v>0</v>
      </c>
      <c r="H121" s="53">
        <f>$S121*'Tabell 3.1'!H$82/100</f>
        <v>0</v>
      </c>
      <c r="I121" s="53">
        <f>$S121*'Tabell 3.1'!I$82/100</f>
        <v>0</v>
      </c>
      <c r="J121" s="53">
        <f>$S121*'Tabell 3.1'!J$82/100</f>
        <v>0</v>
      </c>
      <c r="K121" s="53">
        <f>$S121*'Tabell 3.1'!K$82/100</f>
        <v>0</v>
      </c>
      <c r="L121" s="53">
        <f>$S121*'Tabell 3.1'!L$82/100</f>
        <v>0</v>
      </c>
      <c r="M121" s="53">
        <f>$S121*'Tabell 3.1'!M$82/100</f>
        <v>0</v>
      </c>
      <c r="N121" s="53">
        <f>$S121*'Tabell 3.1'!N$82/100</f>
        <v>0</v>
      </c>
      <c r="O121" s="53">
        <f>$S121*'Tabell 3.1'!O$82/100</f>
        <v>0</v>
      </c>
      <c r="P121" s="53">
        <f>$S121*'Tabell 3.1'!P$82/100</f>
        <v>0</v>
      </c>
      <c r="Q121" s="53">
        <f>$S121*'Tabell 3.1'!Q$82/100</f>
        <v>0</v>
      </c>
      <c r="R121" s="53">
        <f>$S121*'Tabell 3.1'!R$82/100</f>
        <v>0</v>
      </c>
      <c r="S121" s="350">
        <v>0</v>
      </c>
    </row>
    <row r="122" spans="1:19" ht="16.5" customHeight="1" x14ac:dyDescent="0.35">
      <c r="A122" s="53" t="str">
        <f t="shared" si="40"/>
        <v xml:space="preserve"> - herav uspesifiserte rammeendringer</v>
      </c>
      <c r="B122" s="53"/>
      <c r="C122" s="53"/>
      <c r="D122" s="53">
        <f>$S122*'Tabell 3.1'!D$82/100</f>
        <v>-2566.7371485052959</v>
      </c>
      <c r="E122" s="53">
        <f>$S122*'Tabell 3.1'!E$82/100</f>
        <v>-2130.1413994789909</v>
      </c>
      <c r="F122" s="53">
        <f>$S122*'Tabell 3.1'!F$82/100</f>
        <v>-1330.1908193043951</v>
      </c>
      <c r="G122" s="53">
        <f>$S122*'Tabell 3.1'!G$82/100</f>
        <v>-1053.8882604403507</v>
      </c>
      <c r="H122" s="53">
        <f>$S122*'Tabell 3.1'!H$82/100</f>
        <v>-1339.0645110978492</v>
      </c>
      <c r="I122" s="53">
        <f>$S122*'Tabell 3.1'!I$82/100</f>
        <v>-494.47281879354972</v>
      </c>
      <c r="J122" s="53">
        <f>$S122*'Tabell 3.1'!J$82/100</f>
        <v>-607.92668291614541</v>
      </c>
      <c r="K122" s="53">
        <f>$S122*'Tabell 3.1'!K$82/100</f>
        <v>-814.51595876422743</v>
      </c>
      <c r="L122" s="53">
        <f>$S122*'Tabell 3.1'!L$82/100</f>
        <v>-1397.6049538018012</v>
      </c>
      <c r="M122" s="53">
        <f>$S122*'Tabell 3.1'!M$82/100</f>
        <v>-1225.0477594382478</v>
      </c>
      <c r="N122" s="53">
        <f>$S122*'Tabell 3.1'!N$82/100</f>
        <v>-1866.5693651531401</v>
      </c>
      <c r="O122" s="53">
        <f>$S122*'Tabell 3.1'!O$82/100</f>
        <v>-2230.8770461427766</v>
      </c>
      <c r="P122" s="53">
        <f>$S122*'Tabell 3.1'!P$82/100</f>
        <v>-1058.2670234796519</v>
      </c>
      <c r="Q122" s="53">
        <f>$S122*'Tabell 3.1'!Q$82/100</f>
        <v>-782.58383656418209</v>
      </c>
      <c r="R122" s="53">
        <f>$S122*'Tabell 3.1'!R$82/100</f>
        <v>-1948.1124161193957</v>
      </c>
      <c r="S122" s="350">
        <v>-20846</v>
      </c>
    </row>
    <row r="123" spans="1:19" ht="16.5" customHeight="1" x14ac:dyDescent="0.35">
      <c r="A123" s="60" t="str">
        <f t="shared" si="40"/>
        <v xml:space="preserve"> - herav spesifiserte rammeendringer</v>
      </c>
      <c r="B123" s="60"/>
      <c r="C123" s="60"/>
      <c r="D123" s="60">
        <f>$S123*'Tabell 3.1'!D$82/100</f>
        <v>-65989.253280995457</v>
      </c>
      <c r="E123" s="60">
        <f>$S123*'Tabell 3.1'!E$82/100</f>
        <v>-54764.641722823158</v>
      </c>
      <c r="F123" s="60">
        <f>$S123*'Tabell 3.1'!F$82/100</f>
        <v>-34198.398125125153</v>
      </c>
      <c r="G123" s="60">
        <f>$S123*'Tabell 3.1'!G$82/100</f>
        <v>-27094.827138246219</v>
      </c>
      <c r="H123" s="60">
        <f>$S123*'Tabell 3.1'!H$82/100</f>
        <v>-34426.53535204639</v>
      </c>
      <c r="I123" s="60">
        <f>$S123*'Tabell 3.1'!I$82/100</f>
        <v>-12712.595872521226</v>
      </c>
      <c r="J123" s="60">
        <f>$S123*'Tabell 3.1'!J$82/100</f>
        <v>-15629.425817361274</v>
      </c>
      <c r="K123" s="60">
        <f>$S123*'Tabell 3.1'!K$82/100</f>
        <v>-20940.71063552636</v>
      </c>
      <c r="L123" s="60">
        <f>$S123*'Tabell 3.1'!L$82/100</f>
        <v>-35931.574581724548</v>
      </c>
      <c r="M123" s="60">
        <f>$S123*'Tabell 3.1'!M$82/100</f>
        <v>-31495.233910477582</v>
      </c>
      <c r="N123" s="60">
        <f>$S123*'Tabell 3.1'!N$82/100</f>
        <v>-47988.36479043671</v>
      </c>
      <c r="O123" s="60">
        <f>$S123*'Tabell 3.1'!O$82/100</f>
        <v>-57354.494020707447</v>
      </c>
      <c r="P123" s="60">
        <f>$S123*'Tabell 3.1'!P$82/100</f>
        <v>-27207.402476716768</v>
      </c>
      <c r="Q123" s="60">
        <f>$S123*'Tabell 3.1'!Q$82/100</f>
        <v>-20119.75516648444</v>
      </c>
      <c r="R123" s="60">
        <f>$S123*'Tabell 3.1'!R$82/100</f>
        <v>-50084.787108807286</v>
      </c>
      <c r="S123" s="350">
        <v>-535938</v>
      </c>
    </row>
    <row r="124" spans="1:19" ht="16.5" customHeight="1" x14ac:dyDescent="0.35">
      <c r="A124" s="60" t="str">
        <f t="shared" si="40"/>
        <v>Vridningseffekter knyttet til endringer i særskilte tildelinger</v>
      </c>
      <c r="B124" s="60"/>
      <c r="C124" s="60"/>
      <c r="D124" s="60">
        <f>'Tabell 2.1'!D43+'Tabell 2.1'!D44-SUM(D112:D116)</f>
        <v>-841.79242249802337</v>
      </c>
      <c r="E124" s="60">
        <f>'Tabell 2.1'!E43+'Tabell 2.1'!E44-SUM(E112:E116)</f>
        <v>-4813.5802792783652</v>
      </c>
      <c r="F124" s="60">
        <f>'Tabell 2.1'!F43+'Tabell 2.1'!F44-SUM(F112:F116)</f>
        <v>-7377.40720484333</v>
      </c>
      <c r="G124" s="60">
        <f>'Tabell 2.1'!G43+'Tabell 2.1'!G44-SUM(G112:G116)</f>
        <v>-4349.5785416780418</v>
      </c>
      <c r="H124" s="60">
        <f>'Tabell 2.1'!H43+'Tabell 2.1'!H44-SUM(H112:H116)</f>
        <v>-8808.7016006503545</v>
      </c>
      <c r="I124" s="60">
        <f>'Tabell 2.1'!I43+'Tabell 2.1'!I44-SUM(I112:I116)</f>
        <v>5149.6083837925398</v>
      </c>
      <c r="J124" s="60">
        <f>'Tabell 2.1'!J43+'Tabell 2.1'!J44-SUM(J112:J116)</f>
        <v>753.23823886932223</v>
      </c>
      <c r="K124" s="60">
        <f>'Tabell 2.1'!K43+'Tabell 2.1'!K44-SUM(K112:K116)</f>
        <v>2608.7831405700708</v>
      </c>
      <c r="L124" s="60">
        <f>'Tabell 2.1'!L43+'Tabell 2.1'!L44-SUM(L112:L116)</f>
        <v>6157.8735885829374</v>
      </c>
      <c r="M124" s="60">
        <f>'Tabell 2.1'!M43+'Tabell 2.1'!M44-SUM(M112:M116)</f>
        <v>-272.76228011812782</v>
      </c>
      <c r="N124" s="60">
        <f>'Tabell 2.1'!N43+'Tabell 2.1'!N44-SUM(N112:N116)</f>
        <v>-660.50151673628716</v>
      </c>
      <c r="O124" s="60">
        <f>'Tabell 2.1'!O43+'Tabell 2.1'!O44-SUM(O112:O116)</f>
        <v>-408.01904405286768</v>
      </c>
      <c r="P124" s="60">
        <f>'Tabell 2.1'!P43+'Tabell 2.1'!P44-SUM(P112:P116)</f>
        <v>14994.488251206145</v>
      </c>
      <c r="Q124" s="60">
        <f>'Tabell 2.1'!Q43+'Tabell 2.1'!Q44-SUM(Q112:Q116)</f>
        <v>1007.8250498234556</v>
      </c>
      <c r="R124" s="60">
        <f>'Tabell 2.1'!R43+'Tabell 2.1'!R44-SUM(R112:R116)</f>
        <v>-3139.473762988986</v>
      </c>
      <c r="S124" s="60">
        <f>SUM(D124:R124)</f>
        <v>8.7311491370201111E-11</v>
      </c>
    </row>
    <row r="125" spans="1:19" ht="16.5" customHeight="1" x14ac:dyDescent="0.35">
      <c r="A125" s="51" t="str">
        <f t="shared" si="40"/>
        <v>Kompensasjon for forventet lønns- og prisutvikling</v>
      </c>
      <c r="B125" s="51"/>
      <c r="C125" s="51"/>
      <c r="D125" s="51">
        <f t="shared" ref="D125:S125" si="42">SUM(D126:D126)</f>
        <v>11230.392939598754</v>
      </c>
      <c r="E125" s="51">
        <f t="shared" si="42"/>
        <v>9320.1304025177269</v>
      </c>
      <c r="F125" s="51">
        <f t="shared" si="42"/>
        <v>5820.0605364419289</v>
      </c>
      <c r="G125" s="51">
        <f t="shared" si="42"/>
        <v>4611.1380302683565</v>
      </c>
      <c r="H125" s="51">
        <f t="shared" si="42"/>
        <v>5858.8861114422407</v>
      </c>
      <c r="I125" s="51">
        <f t="shared" si="42"/>
        <v>2163.4954152731843</v>
      </c>
      <c r="J125" s="51">
        <f t="shared" si="42"/>
        <v>2659.8966441074526</v>
      </c>
      <c r="K125" s="51">
        <f t="shared" si="42"/>
        <v>3563.7986062667583</v>
      </c>
      <c r="L125" s="51">
        <f t="shared" si="42"/>
        <v>6115.021483467498</v>
      </c>
      <c r="M125" s="51">
        <f t="shared" si="42"/>
        <v>5360.0220483340936</v>
      </c>
      <c r="N125" s="51">
        <f t="shared" si="42"/>
        <v>8166.9084938807482</v>
      </c>
      <c r="O125" s="51">
        <f t="shared" si="42"/>
        <v>9760.8848816889549</v>
      </c>
      <c r="P125" s="51">
        <f t="shared" si="42"/>
        <v>4630.2966844957209</v>
      </c>
      <c r="Q125" s="51">
        <f t="shared" si="42"/>
        <v>3424.0841520965587</v>
      </c>
      <c r="R125" s="51">
        <f t="shared" si="42"/>
        <v>8523.6885032315513</v>
      </c>
      <c r="S125" s="51">
        <f t="shared" si="42"/>
        <v>91208.704933111527</v>
      </c>
    </row>
    <row r="126" spans="1:19" ht="16.5" customHeight="1" x14ac:dyDescent="0.35">
      <c r="A126" s="53" t="str">
        <f t="shared" si="40"/>
        <v xml:space="preserve"> - herav generell lønns- og priskompensasjon</v>
      </c>
      <c r="B126" s="53"/>
      <c r="C126" s="53"/>
      <c r="D126" s="53">
        <f>$S126*'Tabell 3.1'!D$82/100</f>
        <v>11230.392939598754</v>
      </c>
      <c r="E126" s="53">
        <f>$S126*'Tabell 3.1'!E$82/100</f>
        <v>9320.1304025177269</v>
      </c>
      <c r="F126" s="53">
        <f>$S126*'Tabell 3.1'!F$82/100</f>
        <v>5820.0605364419289</v>
      </c>
      <c r="G126" s="53">
        <f>$S126*'Tabell 3.1'!G$82/100</f>
        <v>4611.1380302683565</v>
      </c>
      <c r="H126" s="53">
        <f>$S126*'Tabell 3.1'!H$82/100</f>
        <v>5858.8861114422407</v>
      </c>
      <c r="I126" s="53">
        <f>$S126*'Tabell 3.1'!I$82/100</f>
        <v>2163.4954152731843</v>
      </c>
      <c r="J126" s="53">
        <f>$S126*'Tabell 3.1'!J$82/100</f>
        <v>2659.8966441074526</v>
      </c>
      <c r="K126" s="53">
        <f>$S126*'Tabell 3.1'!K$82/100</f>
        <v>3563.7986062667583</v>
      </c>
      <c r="L126" s="53">
        <f>$S126*'Tabell 3.1'!L$82/100</f>
        <v>6115.021483467498</v>
      </c>
      <c r="M126" s="53">
        <f>$S126*'Tabell 3.1'!M$82/100</f>
        <v>5360.0220483340936</v>
      </c>
      <c r="N126" s="53">
        <f>$S126*'Tabell 3.1'!N$82/100</f>
        <v>8166.9084938807482</v>
      </c>
      <c r="O126" s="53">
        <f>$S126*'Tabell 3.1'!O$82/100</f>
        <v>9760.8848816889549</v>
      </c>
      <c r="P126" s="53">
        <f>$S126*'Tabell 3.1'!P$82/100</f>
        <v>4630.2966844957209</v>
      </c>
      <c r="Q126" s="53">
        <f>$S126*'Tabell 3.1'!Q$82/100</f>
        <v>3424.0841520965587</v>
      </c>
      <c r="R126" s="53">
        <f>$S126*'Tabell 3.1'!R$82/100</f>
        <v>8523.6885032315513</v>
      </c>
      <c r="S126" s="350">
        <v>91208.704933111527</v>
      </c>
    </row>
    <row r="127" spans="1:19" ht="16.5" customHeight="1" thickBot="1" x14ac:dyDescent="0.4">
      <c r="A127" s="183" t="str">
        <f t="shared" si="40"/>
        <v>Bydelsfordelt budsjett 2025</v>
      </c>
      <c r="B127" s="183"/>
      <c r="C127" s="183"/>
      <c r="D127" s="184">
        <f>D116+D125+SUM(D112:D115)+D124</f>
        <v>252451.61037034285</v>
      </c>
      <c r="E127" s="184">
        <f t="shared" ref="E127:S127" si="43">E116+E125+SUM(E112:E115)+E124</f>
        <v>230354.90112758236</v>
      </c>
      <c r="F127" s="184">
        <f t="shared" si="43"/>
        <v>153677.13214561873</v>
      </c>
      <c r="G127" s="184">
        <f>G116+G125+SUM(G112:G115)+G124</f>
        <v>119744.74045766026</v>
      </c>
      <c r="H127" s="184">
        <f t="shared" si="43"/>
        <v>144265.41737090534</v>
      </c>
      <c r="I127" s="184">
        <f t="shared" si="43"/>
        <v>81050.652584522293</v>
      </c>
      <c r="J127" s="184">
        <f t="shared" si="43"/>
        <v>90758.364223765864</v>
      </c>
      <c r="K127" s="184">
        <f t="shared" si="43"/>
        <v>114810.71851550686</v>
      </c>
      <c r="L127" s="184">
        <f t="shared" si="43"/>
        <v>144125.21095793412</v>
      </c>
      <c r="M127" s="184">
        <f t="shared" si="43"/>
        <v>115518.93348006936</v>
      </c>
      <c r="N127" s="184">
        <f t="shared" si="43"/>
        <v>171406.98304287766</v>
      </c>
      <c r="O127" s="184">
        <f t="shared" si="43"/>
        <v>200574.1742061718</v>
      </c>
      <c r="P127" s="184">
        <f t="shared" si="43"/>
        <v>148745.04211414771</v>
      </c>
      <c r="Q127" s="184">
        <f t="shared" si="43"/>
        <v>111145.89517844275</v>
      </c>
      <c r="R127" s="184">
        <f t="shared" si="43"/>
        <v>174361.25717624868</v>
      </c>
      <c r="S127" s="184">
        <f t="shared" si="43"/>
        <v>2252991.0329517964</v>
      </c>
    </row>
    <row r="128" spans="1:19" ht="16.5" customHeight="1" thickBot="1" x14ac:dyDescent="0.4">
      <c r="A128" s="53"/>
      <c r="B128" s="53"/>
      <c r="C128" s="53"/>
      <c r="D128" s="61"/>
      <c r="E128" s="53"/>
      <c r="F128" s="53"/>
      <c r="G128" s="53"/>
      <c r="H128" s="53"/>
      <c r="I128" s="53"/>
      <c r="J128" s="53"/>
      <c r="K128" s="53"/>
      <c r="L128" s="53"/>
      <c r="M128" s="53"/>
      <c r="N128" s="53"/>
      <c r="O128" s="53"/>
      <c r="P128" s="53"/>
      <c r="Q128" s="53"/>
      <c r="R128" s="53"/>
      <c r="S128" s="53"/>
    </row>
    <row r="129" spans="1:19" ht="16.5" customHeight="1" x14ac:dyDescent="0.35">
      <c r="A129" s="180" t="str">
        <f>'Tabell 2.1'!A48</f>
        <v>FO4B Kvalifiseringsprogram (KVP)</v>
      </c>
      <c r="B129" s="180"/>
      <c r="C129" s="180"/>
      <c r="D129" s="181"/>
      <c r="E129" s="181"/>
      <c r="F129" s="181"/>
      <c r="G129" s="181"/>
      <c r="H129" s="181"/>
      <c r="I129" s="181"/>
      <c r="J129" s="181"/>
      <c r="K129" s="181"/>
      <c r="L129" s="181"/>
      <c r="M129" s="181"/>
      <c r="N129" s="181"/>
      <c r="O129" s="181"/>
      <c r="P129" s="181"/>
      <c r="Q129" s="181"/>
      <c r="R129" s="181"/>
      <c r="S129" s="181"/>
    </row>
    <row r="130" spans="1:19" ht="16.5" customHeight="1" x14ac:dyDescent="0.35">
      <c r="A130" s="59" t="str">
        <f t="shared" ref="A130:A145" si="44">A112</f>
        <v>Bydelsfordelt Dok3 2024</v>
      </c>
      <c r="B130" s="59"/>
      <c r="C130" s="59"/>
      <c r="D130" s="59">
        <f>'Tabell 2.1 DOK32024'!D52</f>
        <v>71890.347499170923</v>
      </c>
      <c r="E130" s="59">
        <f>'Tabell 2.1 DOK32024'!E52</f>
        <v>62877.54326003047</v>
      </c>
      <c r="F130" s="59">
        <f>'Tabell 2.1 DOK32024'!F52</f>
        <v>41000.152553755193</v>
      </c>
      <c r="G130" s="59">
        <f>'Tabell 2.1 DOK32024'!G52</f>
        <v>32206.728538903626</v>
      </c>
      <c r="H130" s="59">
        <f>'Tabell 2.1 DOK32024'!H52</f>
        <v>34302.723755183208</v>
      </c>
      <c r="I130" s="59">
        <f>'Tabell 2.1 DOK32024'!I52</f>
        <v>9145.2490363491179</v>
      </c>
      <c r="J130" s="59">
        <f>'Tabell 2.1 DOK32024'!J52</f>
        <v>12207.387563987486</v>
      </c>
      <c r="K130" s="59">
        <f>'Tabell 2.1 DOK32024'!K52</f>
        <v>17661.377355074521</v>
      </c>
      <c r="L130" s="59">
        <f>'Tabell 2.1 DOK32024'!L52</f>
        <v>33823.955585029507</v>
      </c>
      <c r="M130" s="59">
        <f>'Tabell 2.1 DOK32024'!M52</f>
        <v>27527.38370747029</v>
      </c>
      <c r="N130" s="59">
        <f>'Tabell 2.1 DOK32024'!N52</f>
        <v>46879.294457193748</v>
      </c>
      <c r="O130" s="59">
        <f>'Tabell 2.1 DOK32024'!O52</f>
        <v>52097.437750716126</v>
      </c>
      <c r="P130" s="59">
        <f>'Tabell 2.1 DOK32024'!P52</f>
        <v>23683.874455243869</v>
      </c>
      <c r="Q130" s="59">
        <f>'Tabell 2.1 DOK32024'!Q52</f>
        <v>15866.09151813976</v>
      </c>
      <c r="R130" s="59">
        <f>'Tabell 2.1 DOK32024'!R52</f>
        <v>50231.390164239296</v>
      </c>
      <c r="S130" s="59">
        <f>'Tabell 2.1 DOK32024'!S52</f>
        <v>531400.93720048713</v>
      </c>
    </row>
    <row r="131" spans="1:19" s="23" customFormat="1" ht="16.5" customHeight="1" x14ac:dyDescent="0.35">
      <c r="A131" s="53" t="str">
        <f t="shared" si="44"/>
        <v>Effekt av oppdaterte kriterieandeler</v>
      </c>
      <c r="B131" s="53"/>
      <c r="C131" s="53"/>
      <c r="D131" s="53">
        <f>($S$130-'Tabell 2.3 DOK32024'!$S$92)*('Tabell 4.1 DOK32024'!X113-'Tabell 4.1 DOK32024'!D113)/100</f>
        <v>316.81544248071407</v>
      </c>
      <c r="E131" s="53">
        <f>($S$130-'Tabell 2.3 DOK32024'!$S$92)*('Tabell 4.1 DOK32024'!Y113-'Tabell 4.1 DOK32024'!E113)/100</f>
        <v>-1242.5764673142471</v>
      </c>
      <c r="F131" s="53">
        <f>($S$130-'Tabell 2.3 DOK32024'!$S$92)*('Tabell 4.1 DOK32024'!Z113-'Tabell 4.1 DOK32024'!F113)/100</f>
        <v>-606.35710134522526</v>
      </c>
      <c r="G131" s="53">
        <f>($S$130-'Tabell 2.3 DOK32024'!$S$92)*('Tabell 4.1 DOK32024'!AA113-'Tabell 4.1 DOK32024'!G113)/100</f>
        <v>321.37257407437505</v>
      </c>
      <c r="H131" s="53">
        <f>($S$130-'Tabell 2.3 DOK32024'!$S$92)*('Tabell 4.1 DOK32024'!AB113-'Tabell 4.1 DOK32024'!H113)/100</f>
        <v>1485.4446718055101</v>
      </c>
      <c r="I131" s="53">
        <f>($S$130-'Tabell 2.3 DOK32024'!$S$92)*('Tabell 4.1 DOK32024'!AC113-'Tabell 4.1 DOK32024'!I113)/100</f>
        <v>1222.3133316548576</v>
      </c>
      <c r="J131" s="53">
        <f>($S$130-'Tabell 2.3 DOK32024'!$S$92)*('Tabell 4.1 DOK32024'!AD113-'Tabell 4.1 DOK32024'!J113)/100</f>
        <v>936.13694021343963</v>
      </c>
      <c r="K131" s="53">
        <f>($S$130-'Tabell 2.3 DOK32024'!$S$92)*('Tabell 4.1 DOK32024'!AE113-'Tabell 4.1 DOK32024'!K113)/100</f>
        <v>473.14661335704523</v>
      </c>
      <c r="L131" s="53">
        <f>($S$130-'Tabell 2.3 DOK32024'!$S$92)*('Tabell 4.1 DOK32024'!AF113-'Tabell 4.1 DOK32024'!L113)/100</f>
        <v>1322.9169930234382</v>
      </c>
      <c r="M131" s="53">
        <f>($S$130-'Tabell 2.3 DOK32024'!$S$92)*('Tabell 4.1 DOK32024'!AG113-'Tabell 4.1 DOK32024'!M113)/100</f>
        <v>794.87609764413776</v>
      </c>
      <c r="N131" s="53">
        <f>($S$130-'Tabell 2.3 DOK32024'!$S$92)*('Tabell 4.1 DOK32024'!AH113-'Tabell 4.1 DOK32024'!N113)/100</f>
        <v>-2757.4462490189571</v>
      </c>
      <c r="O131" s="53">
        <f>($S$130-'Tabell 2.3 DOK32024'!$S$92)*('Tabell 4.1 DOK32024'!AI113-'Tabell 4.1 DOK32024'!O113)/100</f>
        <v>424.86926651640238</v>
      </c>
      <c r="P131" s="53">
        <f>($S$130-'Tabell 2.3 DOK32024'!$S$92)*('Tabell 4.1 DOK32024'!AJ113-'Tabell 4.1 DOK32024'!P113)/100</f>
        <v>-897.67706118257206</v>
      </c>
      <c r="Q131" s="53">
        <f>($S$130-'Tabell 2.3 DOK32024'!$S$92)*('Tabell 4.1 DOK32024'!AK113-'Tabell 4.1 DOK32024'!Q113)/100</f>
        <v>633.56559670223464</v>
      </c>
      <c r="R131" s="53">
        <f>($S$130-'Tabell 2.3 DOK32024'!$S$92)*('Tabell 4.1 DOK32024'!AL113-'Tabell 4.1 DOK32024'!R113)/100</f>
        <v>-2427.400648611238</v>
      </c>
      <c r="S131" s="53">
        <f>($S$130-'Tabell 2.3 DOK32024'!$S$92)*('Tabell 4.1 DOK32024'!AM113-'Tabell 4.1 DOK32024'!S113)/100</f>
        <v>-3.0206646056313228E-10</v>
      </c>
    </row>
    <row r="132" spans="1:19" ht="16.5" customHeight="1" x14ac:dyDescent="0.35">
      <c r="A132" s="53" t="str">
        <f t="shared" si="44"/>
        <v>Effekt av oppdaterte regnskapsandeler</v>
      </c>
      <c r="B132" s="53"/>
      <c r="C132" s="53"/>
      <c r="D132" s="53">
        <v>0</v>
      </c>
      <c r="E132" s="53">
        <v>0</v>
      </c>
      <c r="F132" s="53">
        <v>0</v>
      </c>
      <c r="G132" s="53">
        <v>0</v>
      </c>
      <c r="H132" s="53">
        <v>0</v>
      </c>
      <c r="I132" s="53">
        <v>0</v>
      </c>
      <c r="J132" s="53">
        <v>0</v>
      </c>
      <c r="K132" s="53">
        <v>0</v>
      </c>
      <c r="L132" s="53">
        <v>0</v>
      </c>
      <c r="M132" s="53">
        <v>0</v>
      </c>
      <c r="N132" s="53">
        <v>0</v>
      </c>
      <c r="O132" s="53">
        <v>0</v>
      </c>
      <c r="P132" s="53">
        <v>0</v>
      </c>
      <c r="Q132" s="53">
        <v>0</v>
      </c>
      <c r="R132" s="53">
        <v>0</v>
      </c>
      <c r="S132" s="53">
        <f>SUM(D132:R132)</f>
        <v>0</v>
      </c>
    </row>
    <row r="133" spans="1:19" ht="16.5" customHeight="1" x14ac:dyDescent="0.35">
      <c r="A133" s="60" t="str">
        <f t="shared" si="44"/>
        <v>Effekt av endringer i fordelingssystemet</v>
      </c>
      <c r="B133" s="60"/>
      <c r="C133" s="60"/>
      <c r="D133" s="60">
        <f>($S$130-'Tabell 2.3 DOK32024'!$S$92)*('Tabell 4.1'!D111-'Tabell 4.1 DOK32024'!X113)/100</f>
        <v>0</v>
      </c>
      <c r="E133" s="60">
        <f>($S$130-'Tabell 2.3 DOK32024'!$S$92)*('Tabell 4.1'!E111-'Tabell 4.1 DOK32024'!Y113)/100</f>
        <v>0</v>
      </c>
      <c r="F133" s="60">
        <f>($S$130-'Tabell 2.3 DOK32024'!$S$92)*('Tabell 4.1'!F111-'Tabell 4.1 DOK32024'!Z113)/100</f>
        <v>0</v>
      </c>
      <c r="G133" s="60">
        <f>($S$130-'Tabell 2.3 DOK32024'!$S$92)*('Tabell 4.1'!G111-'Tabell 4.1 DOK32024'!AA113)/100</f>
        <v>0</v>
      </c>
      <c r="H133" s="60">
        <f>($S$130-'Tabell 2.3 DOK32024'!$S$92)*('Tabell 4.1'!H111-'Tabell 4.1 DOK32024'!AB113)/100</f>
        <v>0</v>
      </c>
      <c r="I133" s="60">
        <f>($S$130-'Tabell 2.3 DOK32024'!$S$92)*('Tabell 4.1'!I111-'Tabell 4.1 DOK32024'!AC113)/100</f>
        <v>0</v>
      </c>
      <c r="J133" s="60">
        <f>($S$130-'Tabell 2.3 DOK32024'!$S$92)*('Tabell 4.1'!J111-'Tabell 4.1 DOK32024'!AD113)/100</f>
        <v>0</v>
      </c>
      <c r="K133" s="60">
        <f>($S$130-'Tabell 2.3 DOK32024'!$S$92)*('Tabell 4.1'!K111-'Tabell 4.1 DOK32024'!AE113)/100</f>
        <v>0</v>
      </c>
      <c r="L133" s="60">
        <f>($S$130-'Tabell 2.3 DOK32024'!$S$92)*('Tabell 4.1'!L111-'Tabell 4.1 DOK32024'!AF113)/100</f>
        <v>0</v>
      </c>
      <c r="M133" s="60">
        <f>($S$130-'Tabell 2.3 DOK32024'!$S$92)*('Tabell 4.1'!M111-'Tabell 4.1 DOK32024'!AG113)/100</f>
        <v>0</v>
      </c>
      <c r="N133" s="60">
        <f>($S$130-'Tabell 2.3 DOK32024'!$S$92)*('Tabell 4.1'!N111-'Tabell 4.1 DOK32024'!AH113)/100</f>
        <v>0</v>
      </c>
      <c r="O133" s="60">
        <f>($S$130-'Tabell 2.3 DOK32024'!$S$92)*('Tabell 4.1'!O111-'Tabell 4.1 DOK32024'!AI113)/100</f>
        <v>0</v>
      </c>
      <c r="P133" s="60">
        <f>($S$130-'Tabell 2.3 DOK32024'!$S$92)*('Tabell 4.1'!P111-'Tabell 4.1 DOK32024'!AJ113)/100</f>
        <v>0</v>
      </c>
      <c r="Q133" s="60">
        <f>($S$130-'Tabell 2.3 DOK32024'!$S$92)*('Tabell 4.1'!Q111-'Tabell 4.1 DOK32024'!AK113)/100</f>
        <v>0</v>
      </c>
      <c r="R133" s="60">
        <f>($S$130-'Tabell 2.3 DOK32024'!$S$92)*('Tabell 4.1'!R111-'Tabell 4.1 DOK32024'!AL113)/100</f>
        <v>0</v>
      </c>
      <c r="S133" s="60">
        <f>($S$130-'Tabell 2.3 DOK32024'!$S$92)*('Tabell 4.1'!S111-'Tabell 4.1 DOK32024'!AM113)/100</f>
        <v>0</v>
      </c>
    </row>
    <row r="134" spans="1:19" ht="16.5" customHeight="1" x14ac:dyDescent="0.35">
      <c r="A134" s="51" t="str">
        <f t="shared" si="44"/>
        <v>Reelle endringer</v>
      </c>
      <c r="B134" s="51"/>
      <c r="C134" s="51"/>
      <c r="D134" s="51">
        <f>SUM(D135:D141)</f>
        <v>-3792.374457014851</v>
      </c>
      <c r="E134" s="51">
        <f t="shared" ref="E134:R134" si="45">SUM(E135:E141)</f>
        <v>-3237.1147709062593</v>
      </c>
      <c r="F134" s="51">
        <f t="shared" si="45"/>
        <v>-2121.5124906567639</v>
      </c>
      <c r="G134" s="51">
        <f t="shared" si="45"/>
        <v>-1708.4003133558442</v>
      </c>
      <c r="H134" s="51">
        <f t="shared" si="45"/>
        <v>-1879.6214984312592</v>
      </c>
      <c r="I134" s="51">
        <f t="shared" si="45"/>
        <v>-544.5121661641532</v>
      </c>
      <c r="J134" s="51">
        <f t="shared" si="45"/>
        <v>-690.30778352500442</v>
      </c>
      <c r="K134" s="51">
        <f t="shared" si="45"/>
        <v>-952.43882582087735</v>
      </c>
      <c r="L134" s="51">
        <f t="shared" si="45"/>
        <v>-1845.9401585500768</v>
      </c>
      <c r="M134" s="51">
        <f t="shared" si="45"/>
        <v>-1487.5063674312746</v>
      </c>
      <c r="N134" s="51">
        <f t="shared" si="45"/>
        <v>-2317.3126227958846</v>
      </c>
      <c r="O134" s="51">
        <f t="shared" si="45"/>
        <v>-2758.5110318847328</v>
      </c>
      <c r="P134" s="51">
        <f t="shared" si="45"/>
        <v>-1196.7482095864193</v>
      </c>
      <c r="Q134" s="51">
        <f t="shared" si="45"/>
        <v>-866.57439016671128</v>
      </c>
      <c r="R134" s="51">
        <f t="shared" si="45"/>
        <v>-2510.7014511700031</v>
      </c>
      <c r="S134" s="51">
        <f>SUM(S135:S141)</f>
        <v>-27909.576537460118</v>
      </c>
    </row>
    <row r="135" spans="1:19" ht="16.5" customHeight="1" x14ac:dyDescent="0.35">
      <c r="A135" s="53" t="str">
        <f t="shared" si="44"/>
        <v xml:space="preserve"> - herav justering for demografiske forhold</v>
      </c>
      <c r="B135" s="53"/>
      <c r="C135" s="53"/>
      <c r="D135" s="53">
        <f>$S135*'Tabell 3.1'!D$94/100</f>
        <v>0</v>
      </c>
      <c r="E135" s="53">
        <f>$S135*'Tabell 3.1'!E$94/100</f>
        <v>0</v>
      </c>
      <c r="F135" s="53">
        <f>$S135*'Tabell 3.1'!F$94/100</f>
        <v>0</v>
      </c>
      <c r="G135" s="53">
        <f>$S135*'Tabell 3.1'!G$94/100</f>
        <v>0</v>
      </c>
      <c r="H135" s="53">
        <f>$S135*'Tabell 3.1'!H$94/100</f>
        <v>0</v>
      </c>
      <c r="I135" s="53">
        <f>$S135*'Tabell 3.1'!I$94/100</f>
        <v>0</v>
      </c>
      <c r="J135" s="53">
        <f>$S135*'Tabell 3.1'!J$94/100</f>
        <v>0</v>
      </c>
      <c r="K135" s="53">
        <f>$S135*'Tabell 3.1'!K$94/100</f>
        <v>0</v>
      </c>
      <c r="L135" s="53">
        <f>$S135*'Tabell 3.1'!L$94/100</f>
        <v>0</v>
      </c>
      <c r="M135" s="53">
        <f>$S135*'Tabell 3.1'!M$94/100</f>
        <v>0</v>
      </c>
      <c r="N135" s="53">
        <f>$S135*'Tabell 3.1'!N$94/100</f>
        <v>0</v>
      </c>
      <c r="O135" s="53">
        <f>$S135*'Tabell 3.1'!O$94/100</f>
        <v>0</v>
      </c>
      <c r="P135" s="53">
        <f>$S135*'Tabell 3.1'!P$94/100</f>
        <v>0</v>
      </c>
      <c r="Q135" s="53">
        <f>$S135*'Tabell 3.1'!Q$94/100</f>
        <v>0</v>
      </c>
      <c r="R135" s="53">
        <f>$S135*'Tabell 3.1'!R$94/100</f>
        <v>0</v>
      </c>
      <c r="S135" s="350">
        <v>0</v>
      </c>
    </row>
    <row r="136" spans="1:19" ht="16.5" customHeight="1" x14ac:dyDescent="0.35">
      <c r="A136" s="53" t="str">
        <f t="shared" si="44"/>
        <v xml:space="preserve"> - herav justering for andre aktivitetsnøytrale forhold</v>
      </c>
      <c r="B136" s="53"/>
      <c r="C136" s="53"/>
      <c r="D136" s="53">
        <f>$S136*'Tabell 3.1'!D$94/100</f>
        <v>-2717.6151898433441</v>
      </c>
      <c r="E136" s="53">
        <f>$S136*'Tabell 3.1'!E$94/100</f>
        <v>-2319.7161494452757</v>
      </c>
      <c r="F136" s="53">
        <f>$S136*'Tabell 3.1'!F$94/100</f>
        <v>-1520.2756572169978</v>
      </c>
      <c r="G136" s="53">
        <f>$S136*'Tabell 3.1'!G$94/100</f>
        <v>-1224.2395086595718</v>
      </c>
      <c r="H136" s="53">
        <f>$S136*'Tabell 3.1'!H$94/100</f>
        <v>-1346.9365942607112</v>
      </c>
      <c r="I136" s="53">
        <f>$S136*'Tabell 3.1'!I$94/100</f>
        <v>-390.19736858659337</v>
      </c>
      <c r="J136" s="53">
        <f>$S136*'Tabell 3.1'!J$94/100</f>
        <v>-494.67449468355511</v>
      </c>
      <c r="K136" s="53">
        <f>$S136*'Tabell 3.1'!K$94/100</f>
        <v>-682.51757567336642</v>
      </c>
      <c r="L136" s="53">
        <f>$S136*'Tabell 3.1'!L$94/100</f>
        <v>-1322.8005491752722</v>
      </c>
      <c r="M136" s="53">
        <f>$S136*'Tabell 3.1'!M$94/100</f>
        <v>-1065.9469271665587</v>
      </c>
      <c r="N136" s="53">
        <f>$S136*'Tabell 3.1'!N$94/100</f>
        <v>-1660.5860140411644</v>
      </c>
      <c r="O136" s="53">
        <f>$S136*'Tabell 3.1'!O$94/100</f>
        <v>-1976.7487537349559</v>
      </c>
      <c r="P136" s="53">
        <f>$S136*'Tabell 3.1'!P$94/100</f>
        <v>-857.58965778656579</v>
      </c>
      <c r="Q136" s="53">
        <f>$S136*'Tabell 3.1'!Q$94/100</f>
        <v>-620.98712891870559</v>
      </c>
      <c r="R136" s="53">
        <f>$S136*'Tabell 3.1'!R$94/100</f>
        <v>-1799.1684308073611</v>
      </c>
      <c r="S136" s="350">
        <v>-20000</v>
      </c>
    </row>
    <row r="137" spans="1:19" ht="16.5" customHeight="1" x14ac:dyDescent="0.35">
      <c r="A137" s="53" t="str">
        <f t="shared" si="44"/>
        <v xml:space="preserve"> - herav endring i løpende pensjonsutgifter</v>
      </c>
      <c r="B137" s="53"/>
      <c r="C137" s="53"/>
      <c r="D137" s="53">
        <f>$S137*'Tabell 3.1'!D$94/100</f>
        <v>-387.47438566012505</v>
      </c>
      <c r="E137" s="53">
        <f>$S137*'Tabell 3.1'!E$94/100</f>
        <v>-330.74240726627363</v>
      </c>
      <c r="F137" s="53">
        <f>$S137*'Tabell 3.1'!F$94/100</f>
        <v>-216.7591197295875</v>
      </c>
      <c r="G137" s="53">
        <f>$S137*'Tabell 3.1'!G$94/100</f>
        <v>-174.55063295626678</v>
      </c>
      <c r="H137" s="53">
        <f>$S137*'Tabell 3.1'!H$94/100</f>
        <v>-192.04463948201402</v>
      </c>
      <c r="I137" s="53">
        <f>$S137*'Tabell 3.1'!I$94/100</f>
        <v>-55.633883062010327</v>
      </c>
      <c r="J137" s="53">
        <f>$S137*'Tabell 3.1'!J$94/100</f>
        <v>-70.53010913597825</v>
      </c>
      <c r="K137" s="53">
        <f>$S137*'Tabell 3.1'!K$94/100</f>
        <v>-97.312555259716532</v>
      </c>
      <c r="L137" s="53">
        <f>$S137*'Tabell 3.1'!L$94/100</f>
        <v>-188.60335048837817</v>
      </c>
      <c r="M137" s="53">
        <f>$S137*'Tabell 3.1'!M$94/100</f>
        <v>-151.98146238429331</v>
      </c>
      <c r="N137" s="53">
        <f>$S137*'Tabell 3.1'!N$94/100</f>
        <v>-236.76440580370999</v>
      </c>
      <c r="O137" s="53">
        <f>$S137*'Tabell 3.1'!O$94/100</f>
        <v>-281.8425183302063</v>
      </c>
      <c r="P137" s="53">
        <f>$S137*'Tabell 3.1'!P$94/100</f>
        <v>-122.27412734563107</v>
      </c>
      <c r="Q137" s="53">
        <f>$S137*'Tabell 3.1'!Q$94/100</f>
        <v>-88.53961634446506</v>
      </c>
      <c r="R137" s="53">
        <f>$S137*'Tabell 3.1'!R$94/100</f>
        <v>-256.52332421146031</v>
      </c>
      <c r="S137" s="350">
        <v>-2851.5765374601165</v>
      </c>
    </row>
    <row r="138" spans="1:19" ht="16.5" customHeight="1" x14ac:dyDescent="0.35">
      <c r="A138" s="53" t="str">
        <f t="shared" si="44"/>
        <v xml:space="preserve"> - herav justering for engangstiltak</v>
      </c>
      <c r="B138" s="53"/>
      <c r="C138" s="53"/>
      <c r="D138" s="53">
        <f>$S138*'Tabell 3.1'!D$94/100</f>
        <v>0</v>
      </c>
      <c r="E138" s="53">
        <f>$S138*'Tabell 3.1'!E$94/100</f>
        <v>0</v>
      </c>
      <c r="F138" s="53">
        <f>$S138*'Tabell 3.1'!F$94/100</f>
        <v>0</v>
      </c>
      <c r="G138" s="53">
        <f>$S138*'Tabell 3.1'!G$94/100</f>
        <v>0</v>
      </c>
      <c r="H138" s="53">
        <f>$S138*'Tabell 3.1'!H$94/100</f>
        <v>0</v>
      </c>
      <c r="I138" s="53">
        <f>$S138*'Tabell 3.1'!I$94/100</f>
        <v>0</v>
      </c>
      <c r="J138" s="53">
        <f>$S138*'Tabell 3.1'!J$94/100</f>
        <v>0</v>
      </c>
      <c r="K138" s="53">
        <f>$S138*'Tabell 3.1'!K$94/100</f>
        <v>0</v>
      </c>
      <c r="L138" s="53">
        <f>$S138*'Tabell 3.1'!L$94/100</f>
        <v>0</v>
      </c>
      <c r="M138" s="53">
        <f>$S138*'Tabell 3.1'!M$94/100</f>
        <v>0</v>
      </c>
      <c r="N138" s="53">
        <f>$S138*'Tabell 3.1'!N$94/100</f>
        <v>0</v>
      </c>
      <c r="O138" s="53">
        <f>$S138*'Tabell 3.1'!O$94/100</f>
        <v>0</v>
      </c>
      <c r="P138" s="53">
        <f>$S138*'Tabell 3.1'!P$94/100</f>
        <v>0</v>
      </c>
      <c r="Q138" s="53">
        <f>$S138*'Tabell 3.1'!Q$94/100</f>
        <v>0</v>
      </c>
      <c r="R138" s="53">
        <f>$S138*'Tabell 3.1'!R$94/100</f>
        <v>0</v>
      </c>
      <c r="S138" s="350">
        <v>0</v>
      </c>
    </row>
    <row r="139" spans="1:19" ht="16.5" customHeight="1" x14ac:dyDescent="0.35">
      <c r="A139" s="53" t="str">
        <f t="shared" si="44"/>
        <v xml:space="preserve"> - herav justering for oppgaveendringer mellom sektorer</v>
      </c>
      <c r="B139" s="53"/>
      <c r="C139" s="53"/>
      <c r="D139" s="53">
        <f>$S139*'Tabell 3.1'!D$94/100</f>
        <v>0</v>
      </c>
      <c r="E139" s="53">
        <f>$S139*'Tabell 3.1'!E$94/100</f>
        <v>0</v>
      </c>
      <c r="F139" s="53">
        <f>$S139*'Tabell 3.1'!F$94/100</f>
        <v>0</v>
      </c>
      <c r="G139" s="53">
        <f>$S139*'Tabell 3.1'!G$94/100</f>
        <v>0</v>
      </c>
      <c r="H139" s="53">
        <f>$S139*'Tabell 3.1'!H$94/100</f>
        <v>0</v>
      </c>
      <c r="I139" s="53">
        <f>$S139*'Tabell 3.1'!I$94/100</f>
        <v>0</v>
      </c>
      <c r="J139" s="53">
        <f>$S139*'Tabell 3.1'!J$94/100</f>
        <v>0</v>
      </c>
      <c r="K139" s="53">
        <f>$S139*'Tabell 3.1'!K$94/100</f>
        <v>0</v>
      </c>
      <c r="L139" s="53">
        <f>$S139*'Tabell 3.1'!L$94/100</f>
        <v>0</v>
      </c>
      <c r="M139" s="53">
        <f>$S139*'Tabell 3.1'!M$94/100</f>
        <v>0</v>
      </c>
      <c r="N139" s="53">
        <f>$S139*'Tabell 3.1'!N$94/100</f>
        <v>0</v>
      </c>
      <c r="O139" s="53">
        <f>$S139*'Tabell 3.1'!O$94/100</f>
        <v>0</v>
      </c>
      <c r="P139" s="53">
        <f>$S139*'Tabell 3.1'!P$94/100</f>
        <v>0</v>
      </c>
      <c r="Q139" s="53">
        <f>$S139*'Tabell 3.1'!Q$94/100</f>
        <v>0</v>
      </c>
      <c r="R139" s="53">
        <f>$S139*'Tabell 3.1'!R$94/100</f>
        <v>0</v>
      </c>
      <c r="S139" s="350">
        <v>0</v>
      </c>
    </row>
    <row r="140" spans="1:19" ht="16.5" customHeight="1" x14ac:dyDescent="0.35">
      <c r="A140" s="53" t="str">
        <f t="shared" si="44"/>
        <v xml:space="preserve"> - herav uspesifiserte rammeendringer</v>
      </c>
      <c r="B140" s="53"/>
      <c r="C140" s="53"/>
      <c r="D140" s="53">
        <f>$S140*'Tabell 3.1'!D$94/100</f>
        <v>-687.28488151138185</v>
      </c>
      <c r="E140" s="53">
        <f>$S140*'Tabell 3.1'!E$94/100</f>
        <v>-586.65621419471029</v>
      </c>
      <c r="F140" s="53">
        <f>$S140*'Tabell 3.1'!F$94/100</f>
        <v>-384.47771371017882</v>
      </c>
      <c r="G140" s="53">
        <f>$S140*'Tabell 3.1'!G$94/100</f>
        <v>-309.61017174000568</v>
      </c>
      <c r="H140" s="53">
        <f>$S140*'Tabell 3.1'!H$94/100</f>
        <v>-340.64026468853388</v>
      </c>
      <c r="I140" s="53">
        <f>$S140*'Tabell 3.1'!I$94/100</f>
        <v>-98.680914515549446</v>
      </c>
      <c r="J140" s="53">
        <f>$S140*'Tabell 3.1'!J$94/100</f>
        <v>-125.10317970547108</v>
      </c>
      <c r="K140" s="53">
        <f>$S140*'Tabell 3.1'!K$94/100</f>
        <v>-172.60869488779434</v>
      </c>
      <c r="L140" s="53">
        <f>$S140*'Tabell 3.1'!L$94/100</f>
        <v>-334.53625888642637</v>
      </c>
      <c r="M140" s="53">
        <f>$S140*'Tabell 3.1'!M$94/100</f>
        <v>-269.57797788042268</v>
      </c>
      <c r="N140" s="53">
        <f>$S140*'Tabell 3.1'!N$94/100</f>
        <v>-419.96220295101045</v>
      </c>
      <c r="O140" s="53">
        <f>$S140*'Tabell 3.1'!O$94/100</f>
        <v>-499.9197598195704</v>
      </c>
      <c r="P140" s="53">
        <f>$S140*'Tabell 3.1'!P$94/100</f>
        <v>-216.88442445422251</v>
      </c>
      <c r="Q140" s="53">
        <f>$S140*'Tabell 3.1'!Q$94/100</f>
        <v>-157.04764490354063</v>
      </c>
      <c r="R140" s="53">
        <f>$S140*'Tabell 3.1'!R$94/100</f>
        <v>-455.00969615118163</v>
      </c>
      <c r="S140" s="350">
        <v>-5058</v>
      </c>
    </row>
    <row r="141" spans="1:19" ht="16.5" customHeight="1" x14ac:dyDescent="0.35">
      <c r="A141" s="60" t="str">
        <f t="shared" si="44"/>
        <v xml:space="preserve"> - herav spesifiserte rammeendringer</v>
      </c>
      <c r="B141" s="60"/>
      <c r="C141" s="60"/>
      <c r="D141" s="60">
        <f>$S141*'Tabell 3.1'!D$94/100</f>
        <v>0</v>
      </c>
      <c r="E141" s="60">
        <f>$S141*'Tabell 3.1'!E$94/100</f>
        <v>0</v>
      </c>
      <c r="F141" s="60">
        <f>$S141*'Tabell 3.1'!F$94/100</f>
        <v>0</v>
      </c>
      <c r="G141" s="60">
        <f>$S141*'Tabell 3.1'!G$94/100</f>
        <v>0</v>
      </c>
      <c r="H141" s="60">
        <f>$S141*'Tabell 3.1'!H$94/100</f>
        <v>0</v>
      </c>
      <c r="I141" s="60">
        <f>$S141*'Tabell 3.1'!I$94/100</f>
        <v>0</v>
      </c>
      <c r="J141" s="60">
        <f>$S141*'Tabell 3.1'!J$94/100</f>
        <v>0</v>
      </c>
      <c r="K141" s="60">
        <f>$S141*'Tabell 3.1'!K$94/100</f>
        <v>0</v>
      </c>
      <c r="L141" s="60">
        <f>$S141*'Tabell 3.1'!L$94/100</f>
        <v>0</v>
      </c>
      <c r="M141" s="60">
        <f>$S141*'Tabell 3.1'!M$94/100</f>
        <v>0</v>
      </c>
      <c r="N141" s="60">
        <f>$S141*'Tabell 3.1'!N$94/100</f>
        <v>0</v>
      </c>
      <c r="O141" s="60">
        <f>$S141*'Tabell 3.1'!O$94/100</f>
        <v>0</v>
      </c>
      <c r="P141" s="60">
        <f>$S141*'Tabell 3.1'!P$94/100</f>
        <v>0</v>
      </c>
      <c r="Q141" s="60">
        <f>$S141*'Tabell 3.1'!Q$94/100</f>
        <v>0</v>
      </c>
      <c r="R141" s="60">
        <f>$S141*'Tabell 3.1'!R$94/100</f>
        <v>0</v>
      </c>
      <c r="S141" s="350">
        <v>0</v>
      </c>
    </row>
    <row r="142" spans="1:19" ht="16.5" customHeight="1" x14ac:dyDescent="0.35">
      <c r="A142" s="60" t="str">
        <f t="shared" si="44"/>
        <v>Vridningseffekter knyttet til endringer i særskilte tildelinger</v>
      </c>
      <c r="B142" s="60"/>
      <c r="C142" s="60"/>
      <c r="D142" s="60">
        <f>'Tabell 2.1'!D49+'Tabell 2.1'!D50-SUM(D130:D134)</f>
        <v>0</v>
      </c>
      <c r="E142" s="60">
        <f>'Tabell 2.1'!E49+'Tabell 2.1'!E50-SUM(E130:E134)</f>
        <v>0</v>
      </c>
      <c r="F142" s="60">
        <f>'Tabell 2.1'!F49+'Tabell 2.1'!F50-SUM(F130:F134)</f>
        <v>0</v>
      </c>
      <c r="G142" s="60">
        <f>'Tabell 2.1'!G49+'Tabell 2.1'!G50-SUM(G130:G134)</f>
        <v>0</v>
      </c>
      <c r="H142" s="60">
        <f>'Tabell 2.1'!H49+'Tabell 2.1'!H50-SUM(H130:H134)</f>
        <v>0</v>
      </c>
      <c r="I142" s="60">
        <f>'Tabell 2.1'!I49+'Tabell 2.1'!I50-SUM(I130:I134)</f>
        <v>0</v>
      </c>
      <c r="J142" s="60">
        <f>'Tabell 2.1'!J49+'Tabell 2.1'!J50-SUM(J130:J134)</f>
        <v>0</v>
      </c>
      <c r="K142" s="60">
        <f>'Tabell 2.1'!K49+'Tabell 2.1'!K50-SUM(K130:K134)</f>
        <v>0</v>
      </c>
      <c r="L142" s="60">
        <f>'Tabell 2.1'!L49+'Tabell 2.1'!L50-SUM(L130:L134)</f>
        <v>0</v>
      </c>
      <c r="M142" s="60">
        <f>'Tabell 2.1'!M49+'Tabell 2.1'!M50-SUM(M130:M134)</f>
        <v>0</v>
      </c>
      <c r="N142" s="60">
        <f>'Tabell 2.1'!N49+'Tabell 2.1'!N50-SUM(N130:N134)</f>
        <v>0</v>
      </c>
      <c r="O142" s="60">
        <f>'Tabell 2.1'!O49+'Tabell 2.1'!O50-SUM(O130:O134)</f>
        <v>0</v>
      </c>
      <c r="P142" s="60">
        <f>'Tabell 2.1'!P49+'Tabell 2.1'!P50-SUM(P130:P134)</f>
        <v>0</v>
      </c>
      <c r="Q142" s="60">
        <f>'Tabell 2.1'!Q49+'Tabell 2.1'!Q50-SUM(Q130:Q134)</f>
        <v>0</v>
      </c>
      <c r="R142" s="60">
        <f>'Tabell 2.1'!R49+'Tabell 2.1'!R50-SUM(R130:R134)</f>
        <v>0</v>
      </c>
      <c r="S142" s="60">
        <f>SUM(D142:R142)</f>
        <v>0</v>
      </c>
    </row>
    <row r="143" spans="1:19" ht="16.5" customHeight="1" x14ac:dyDescent="0.35">
      <c r="A143" s="51" t="str">
        <f t="shared" si="44"/>
        <v>Kompensasjon for forventet lønns- og prisutvikling</v>
      </c>
      <c r="B143" s="51"/>
      <c r="C143" s="51"/>
      <c r="D143" s="51">
        <f t="shared" ref="D143:S143" si="46">SUM(D144:D144)</f>
        <v>3154.8983309334808</v>
      </c>
      <c r="E143" s="51">
        <f t="shared" si="46"/>
        <v>2692.9745739852929</v>
      </c>
      <c r="F143" s="51">
        <f t="shared" si="46"/>
        <v>1764.8985593833058</v>
      </c>
      <c r="G143" s="51">
        <f t="shared" si="46"/>
        <v>1421.2281403812551</v>
      </c>
      <c r="H143" s="51">
        <f t="shared" si="46"/>
        <v>1563.6680384286865</v>
      </c>
      <c r="I143" s="51">
        <f t="shared" si="46"/>
        <v>452.98283270172692</v>
      </c>
      <c r="J143" s="51">
        <f t="shared" si="46"/>
        <v>574.27105333572774</v>
      </c>
      <c r="K143" s="51">
        <f t="shared" si="46"/>
        <v>792.33938946624505</v>
      </c>
      <c r="L143" s="51">
        <f t="shared" si="46"/>
        <v>1535.6483362133129</v>
      </c>
      <c r="M143" s="51">
        <f t="shared" si="46"/>
        <v>1237.465184162186</v>
      </c>
      <c r="N143" s="51">
        <f t="shared" si="46"/>
        <v>1927.7858262088789</v>
      </c>
      <c r="O143" s="51">
        <f t="shared" si="46"/>
        <v>2294.8213445159422</v>
      </c>
      <c r="P143" s="51">
        <f t="shared" si="46"/>
        <v>995.58178438523328</v>
      </c>
      <c r="Q143" s="51">
        <f t="shared" si="46"/>
        <v>720.90826688002608</v>
      </c>
      <c r="R143" s="51">
        <f t="shared" si="46"/>
        <v>2088.6671154312894</v>
      </c>
      <c r="S143" s="51">
        <f t="shared" si="46"/>
        <v>23218.13877641259</v>
      </c>
    </row>
    <row r="144" spans="1:19" ht="16.5" customHeight="1" x14ac:dyDescent="0.35">
      <c r="A144" s="53" t="str">
        <f t="shared" si="44"/>
        <v xml:space="preserve"> - herav generell lønns- og priskompensasjon</v>
      </c>
      <c r="B144" s="53"/>
      <c r="C144" s="53"/>
      <c r="D144" s="53">
        <f>$S144*'Tabell 3.1'!D$94/100</f>
        <v>3154.8983309334808</v>
      </c>
      <c r="E144" s="53">
        <f>$S144*'Tabell 3.1'!E$94/100</f>
        <v>2692.9745739852929</v>
      </c>
      <c r="F144" s="53">
        <f>$S144*'Tabell 3.1'!F$94/100</f>
        <v>1764.8985593833058</v>
      </c>
      <c r="G144" s="53">
        <f>$S144*'Tabell 3.1'!G$94/100</f>
        <v>1421.2281403812551</v>
      </c>
      <c r="H144" s="53">
        <f>$S144*'Tabell 3.1'!H$94/100</f>
        <v>1563.6680384286865</v>
      </c>
      <c r="I144" s="53">
        <f>$S144*'Tabell 3.1'!I$94/100</f>
        <v>452.98283270172692</v>
      </c>
      <c r="J144" s="53">
        <f>$S144*'Tabell 3.1'!J$94/100</f>
        <v>574.27105333572774</v>
      </c>
      <c r="K144" s="53">
        <f>$S144*'Tabell 3.1'!K$94/100</f>
        <v>792.33938946624505</v>
      </c>
      <c r="L144" s="53">
        <f>$S144*'Tabell 3.1'!L$94/100</f>
        <v>1535.6483362133129</v>
      </c>
      <c r="M144" s="53">
        <f>$S144*'Tabell 3.1'!M$94/100</f>
        <v>1237.465184162186</v>
      </c>
      <c r="N144" s="53">
        <f>$S144*'Tabell 3.1'!N$94/100</f>
        <v>1927.7858262088789</v>
      </c>
      <c r="O144" s="53">
        <f>$S144*'Tabell 3.1'!O$94/100</f>
        <v>2294.8213445159422</v>
      </c>
      <c r="P144" s="53">
        <f>$S144*'Tabell 3.1'!P$94/100</f>
        <v>995.58178438523328</v>
      </c>
      <c r="Q144" s="53">
        <f>$S144*'Tabell 3.1'!Q$94/100</f>
        <v>720.90826688002608</v>
      </c>
      <c r="R144" s="53">
        <f>$S144*'Tabell 3.1'!R$94/100</f>
        <v>2088.6671154312894</v>
      </c>
      <c r="S144" s="350">
        <v>23218.13877641259</v>
      </c>
    </row>
    <row r="145" spans="1:19" ht="16.5" customHeight="1" thickBot="1" x14ac:dyDescent="0.4">
      <c r="A145" s="183" t="str">
        <f t="shared" si="44"/>
        <v>Bydelsfordelt budsjett 2025</v>
      </c>
      <c r="B145" s="183"/>
      <c r="C145" s="183"/>
      <c r="D145" s="184">
        <f t="shared" ref="D145:S145" si="47">D134+D143+SUM(D130:D133)+D142</f>
        <v>71569.686815570269</v>
      </c>
      <c r="E145" s="184">
        <f t="shared" si="47"/>
        <v>61090.826595795254</v>
      </c>
      <c r="F145" s="184">
        <f t="shared" si="47"/>
        <v>40037.18152113651</v>
      </c>
      <c r="G145" s="184">
        <f t="shared" si="47"/>
        <v>32240.928940003414</v>
      </c>
      <c r="H145" s="184">
        <f t="shared" si="47"/>
        <v>35472.214966986146</v>
      </c>
      <c r="I145" s="184">
        <f t="shared" si="47"/>
        <v>10276.03303454155</v>
      </c>
      <c r="J145" s="184">
        <f t="shared" si="47"/>
        <v>13027.48777401165</v>
      </c>
      <c r="K145" s="184">
        <f t="shared" si="47"/>
        <v>17974.424532076937</v>
      </c>
      <c r="L145" s="184">
        <f t="shared" si="47"/>
        <v>34836.580755716175</v>
      </c>
      <c r="M145" s="184">
        <f t="shared" si="47"/>
        <v>28072.218621845339</v>
      </c>
      <c r="N145" s="184">
        <f t="shared" si="47"/>
        <v>43732.321411587785</v>
      </c>
      <c r="O145" s="184">
        <f t="shared" si="47"/>
        <v>52058.617329863744</v>
      </c>
      <c r="P145" s="184">
        <f t="shared" si="47"/>
        <v>22585.030968860112</v>
      </c>
      <c r="Q145" s="184">
        <f t="shared" si="47"/>
        <v>16353.990991555309</v>
      </c>
      <c r="R145" s="184">
        <f t="shared" si="47"/>
        <v>47381.955179889337</v>
      </c>
      <c r="S145" s="184">
        <f t="shared" si="47"/>
        <v>526709.49943943927</v>
      </c>
    </row>
    <row r="146" spans="1:19" ht="16.5" customHeight="1" thickBot="1" x14ac:dyDescent="0.4">
      <c r="A146" s="53"/>
      <c r="B146" s="53"/>
      <c r="C146" s="53"/>
      <c r="D146" s="54"/>
      <c r="E146" s="54"/>
      <c r="F146" s="54"/>
      <c r="G146" s="54"/>
      <c r="H146" s="54"/>
      <c r="I146" s="54"/>
      <c r="J146" s="54"/>
      <c r="K146" s="54"/>
      <c r="L146" s="54"/>
      <c r="M146" s="54"/>
      <c r="N146" s="54"/>
      <c r="O146" s="54"/>
      <c r="P146" s="54"/>
      <c r="Q146" s="54"/>
      <c r="R146" s="54"/>
      <c r="S146" s="54"/>
    </row>
    <row r="147" spans="1:19" ht="16.5" customHeight="1" x14ac:dyDescent="0.35">
      <c r="A147" s="180" t="str">
        <f>'Tabell 2.1'!A54</f>
        <v>FO4C Økonomisk sosialhjelp</v>
      </c>
      <c r="B147" s="180"/>
      <c r="C147" s="180"/>
      <c r="D147" s="181"/>
      <c r="E147" s="181"/>
      <c r="F147" s="181"/>
      <c r="G147" s="181"/>
      <c r="H147" s="181"/>
      <c r="I147" s="181"/>
      <c r="J147" s="181"/>
      <c r="K147" s="181"/>
      <c r="L147" s="181"/>
      <c r="M147" s="181"/>
      <c r="N147" s="181"/>
      <c r="O147" s="181"/>
      <c r="P147" s="181"/>
      <c r="Q147" s="181"/>
      <c r="R147" s="181"/>
      <c r="S147" s="181"/>
    </row>
    <row r="148" spans="1:19" ht="16.5" customHeight="1" x14ac:dyDescent="0.35">
      <c r="A148" s="59" t="str">
        <f t="shared" ref="A148:A163" si="48">A130</f>
        <v>Bydelsfordelt Dok3 2024</v>
      </c>
      <c r="B148" s="59"/>
      <c r="C148" s="59"/>
      <c r="D148" s="59">
        <f>'Tabell 2.1 DOK32024'!D58</f>
        <v>225438.40359407879</v>
      </c>
      <c r="E148" s="59">
        <f>'Tabell 2.1 DOK32024'!E58</f>
        <v>206002.98534559013</v>
      </c>
      <c r="F148" s="59">
        <f>'Tabell 2.1 DOK32024'!F58</f>
        <v>129924.02823987789</v>
      </c>
      <c r="G148" s="59">
        <f>'Tabell 2.1 DOK32024'!G58</f>
        <v>101314.26607286857</v>
      </c>
      <c r="H148" s="59">
        <f>'Tabell 2.1 DOK32024'!H58</f>
        <v>103406.65104925407</v>
      </c>
      <c r="I148" s="59">
        <f>'Tabell 2.1 DOK32024'!I58</f>
        <v>31208.01731789055</v>
      </c>
      <c r="J148" s="59">
        <f>'Tabell 2.1 DOK32024'!J58</f>
        <v>40870.450568047752</v>
      </c>
      <c r="K148" s="59">
        <f>'Tabell 2.1 DOK32024'!K58</f>
        <v>58639.396575234816</v>
      </c>
      <c r="L148" s="59">
        <f>'Tabell 2.1 DOK32024'!L58</f>
        <v>106995.57562388838</v>
      </c>
      <c r="M148" s="59">
        <f>'Tabell 2.1 DOK32024'!M58</f>
        <v>89076.521844576113</v>
      </c>
      <c r="N148" s="59">
        <f>'Tabell 2.1 DOK32024'!N58</f>
        <v>139430.84148683303</v>
      </c>
      <c r="O148" s="59">
        <f>'Tabell 2.1 DOK32024'!O58</f>
        <v>162238.57560859519</v>
      </c>
      <c r="P148" s="59">
        <f>'Tabell 2.1 DOK32024'!P58</f>
        <v>77254.996133492255</v>
      </c>
      <c r="Q148" s="59">
        <f>'Tabell 2.1 DOK32024'!Q58</f>
        <v>50737.521908604154</v>
      </c>
      <c r="R148" s="59">
        <f>'Tabell 2.1 DOK32024'!R58</f>
        <v>158973.76852149854</v>
      </c>
      <c r="S148" s="59">
        <f>'Tabell 2.1 DOK32024'!S58</f>
        <v>1681511.99989033</v>
      </c>
    </row>
    <row r="149" spans="1:19" ht="16.5" customHeight="1" x14ac:dyDescent="0.35">
      <c r="A149" s="53" t="str">
        <f t="shared" si="48"/>
        <v>Effekt av oppdaterte kriterieandeler</v>
      </c>
      <c r="B149" s="53"/>
      <c r="C149" s="53"/>
      <c r="D149" s="53">
        <f>($S$148-'Tabell 2.3 DOK32024'!$S$96)*('Tabell 4.1 DOK32024'!X115-'Tabell 4.1 DOK32024'!D115)*'Tabell 4.1 DOK32024'!$W$115/100</f>
        <v>800.56843671514071</v>
      </c>
      <c r="E149" s="53">
        <f>($S$148-'Tabell 2.3 DOK32024'!$S$96)*('Tabell 4.1 DOK32024'!Y115-'Tabell 4.1 DOK32024'!E115)*'Tabell 4.1 DOK32024'!$W$115/100</f>
        <v>-3139.8958717024811</v>
      </c>
      <c r="F149" s="53">
        <f>($S$148-'Tabell 2.3 DOK32024'!$S$96)*('Tabell 4.1 DOK32024'!Z115-'Tabell 4.1 DOK32024'!F115)*'Tabell 4.1 DOK32024'!$W$115/100</f>
        <v>-1532.2181043767184</v>
      </c>
      <c r="G149" s="53">
        <f>($S$148-'Tabell 2.3 DOK32024'!$S$96)*('Tabell 4.1 DOK32024'!AA115-'Tabell 4.1 DOK32024'!G115)*'Tabell 4.1 DOK32024'!$W$115/100</f>
        <v>812.08396035021224</v>
      </c>
      <c r="H149" s="53">
        <f>($S$148-'Tabell 2.3 DOK32024'!$S$96)*('Tabell 4.1 DOK32024'!AB115-'Tabell 4.1 DOK32024'!H115)*'Tabell 4.1 DOK32024'!$W$115/100</f>
        <v>3753.6052833237882</v>
      </c>
      <c r="I149" s="53">
        <f>($S$148-'Tabell 2.3 DOK32024'!$S$96)*('Tabell 4.1 DOK32024'!AC115-'Tabell 4.1 DOK32024'!I115)*'Tabell 4.1 DOK32024'!$W$115/100</f>
        <v>3088.6924748264846</v>
      </c>
      <c r="J149" s="53">
        <f>($S$148-'Tabell 2.3 DOK32024'!$S$96)*('Tabell 4.1 DOK32024'!AD115-'Tabell 4.1 DOK32024'!J115)*'Tabell 4.1 DOK32024'!$W$115/100</f>
        <v>2365.5465810306587</v>
      </c>
      <c r="K149" s="53">
        <f>($S$148-'Tabell 2.3 DOK32024'!$S$96)*('Tabell 4.1 DOK32024'!AE115-'Tabell 4.1 DOK32024'!K115)*'Tabell 4.1 DOK32024'!$W$115/100</f>
        <v>1195.6053708315403</v>
      </c>
      <c r="L149" s="53">
        <f>($S$148-'Tabell 2.3 DOK32024'!$S$96)*('Tabell 4.1 DOK32024'!AF115-'Tabell 4.1 DOK32024'!L115)*'Tabell 4.1 DOK32024'!$W$115/100</f>
        <v>3342.9102467855228</v>
      </c>
      <c r="M149" s="53">
        <f>($S$148-'Tabell 2.3 DOK32024'!$S$96)*('Tabell 4.1 DOK32024'!AG115-'Tabell 4.1 DOK32024'!M115)*'Tabell 4.1 DOK32024'!$W$115/100</f>
        <v>2008.5912160419277</v>
      </c>
      <c r="N149" s="53">
        <f>($S$148-'Tabell 2.3 DOK32024'!$S$96)*('Tabell 4.1 DOK32024'!AH115-'Tabell 4.1 DOK32024'!N115)*'Tabell 4.1 DOK32024'!$W$115/100</f>
        <v>-6967.8561613596739</v>
      </c>
      <c r="O149" s="53">
        <f>($S$148-'Tabell 2.3 DOK32024'!$S$96)*('Tabell 4.1 DOK32024'!AI115-'Tabell 4.1 DOK32024'!O115)*'Tabell 4.1 DOK32024'!$W$115/100</f>
        <v>1073.6122009710757</v>
      </c>
      <c r="P149" s="53">
        <f>($S$148-'Tabell 2.3 DOK32024'!$S$96)*('Tabell 4.1 DOK32024'!AJ115-'Tabell 4.1 DOK32024'!P115)*'Tabell 4.1 DOK32024'!$W$115/100</f>
        <v>-2268.3614028369866</v>
      </c>
      <c r="Q149" s="53">
        <f>($S$148-'Tabell 2.3 DOK32024'!$S$96)*('Tabell 4.1 DOK32024'!AK115-'Tabell 4.1 DOK32024'!Q115)*'Tabell 4.1 DOK32024'!$W$115/100</f>
        <v>1600.9718949835578</v>
      </c>
      <c r="R149" s="53">
        <f>($S$148-'Tabell 2.3 DOK32024'!$S$96)*('Tabell 4.1 DOK32024'!AL115-'Tabell 4.1 DOK32024'!R115)*'Tabell 4.1 DOK32024'!$W$115/100</f>
        <v>-6133.8561255842642</v>
      </c>
      <c r="S149" s="53">
        <f>($S$148-'Tabell 2.3 DOK32024'!$S$96)*('Tabell 4.1 DOK32024'!AM115-'Tabell 4.1 DOK32024'!S115)*'Tabell 4.1 DOK32024'!$W$115/100</f>
        <v>-7.6329888538126857E-10</v>
      </c>
    </row>
    <row r="150" spans="1:19" ht="16.5" customHeight="1" x14ac:dyDescent="0.35">
      <c r="A150" s="53" t="str">
        <f t="shared" si="48"/>
        <v>Effekt av oppdaterte regnskapsandeler</v>
      </c>
      <c r="B150" s="53"/>
      <c r="C150" s="53"/>
      <c r="D150" s="53">
        <f>($S$148-'Tabell 2.3 DOK32024'!$S$96)*('Tabell 4.1 DOK32024'!X116-'Tabell 4.1 DOK32024'!D116)*'Tabell 4.1 DOK32024'!$C$116/100</f>
        <v>-2664.5034028768719</v>
      </c>
      <c r="E150" s="53">
        <f>($S$148-'Tabell 2.3 DOK32024'!$S$96)*('Tabell 4.1 DOK32024'!Y116-'Tabell 4.1 DOK32024'!E116)*'Tabell 4.1 DOK32024'!$C$116/100</f>
        <v>-3485.9524491144389</v>
      </c>
      <c r="F150" s="53">
        <f>($S$148-'Tabell 2.3 DOK32024'!$S$96)*('Tabell 4.1 DOK32024'!Z116-'Tabell 4.1 DOK32024'!F116)*'Tabell 4.1 DOK32024'!$C$116/100</f>
        <v>-1873.4407724160012</v>
      </c>
      <c r="G150" s="53">
        <f>($S$148-'Tabell 2.3 DOK32024'!$S$96)*('Tabell 4.1 DOK32024'!AA116-'Tabell 4.1 DOK32024'!G116)*'Tabell 4.1 DOK32024'!$C$116/100</f>
        <v>1909.1542983967779</v>
      </c>
      <c r="H150" s="53">
        <f>($S$148-'Tabell 2.3 DOK32024'!$S$96)*('Tabell 4.1 DOK32024'!AB116-'Tabell 4.1 DOK32024'!H116)*'Tabell 4.1 DOK32024'!$C$116/100</f>
        <v>241.01381246265723</v>
      </c>
      <c r="I150" s="53">
        <f>($S$148-'Tabell 2.3 DOK32024'!$S$96)*('Tabell 4.1 DOK32024'!AC116-'Tabell 4.1 DOK32024'!I116)*'Tabell 4.1 DOK32024'!$C$116/100</f>
        <v>598.56512800844484</v>
      </c>
      <c r="J150" s="53">
        <f>($S$148-'Tabell 2.3 DOK32024'!$S$96)*('Tabell 4.1 DOK32024'!AD116-'Tabell 4.1 DOK32024'!J116)*'Tabell 4.1 DOK32024'!$C$116/100</f>
        <v>552.75631236051879</v>
      </c>
      <c r="K150" s="53">
        <f>($S$148-'Tabell 2.3 DOK32024'!$S$96)*('Tabell 4.1 DOK32024'!AE116-'Tabell 4.1 DOK32024'!K116)*'Tabell 4.1 DOK32024'!$C$116/100</f>
        <v>836.63130456937881</v>
      </c>
      <c r="L150" s="53">
        <f>($S$148-'Tabell 2.3 DOK32024'!$S$96)*('Tabell 4.1 DOK32024'!AF116-'Tabell 4.1 DOK32024'!L116)*'Tabell 4.1 DOK32024'!$C$116/100</f>
        <v>910.34874823610778</v>
      </c>
      <c r="M150" s="53">
        <f>($S$148-'Tabell 2.3 DOK32024'!$S$96)*('Tabell 4.1 DOK32024'!AG116-'Tabell 4.1 DOK32024'!M116)*'Tabell 4.1 DOK32024'!$C$116/100</f>
        <v>-812.83340737906667</v>
      </c>
      <c r="N150" s="53">
        <f>($S$148-'Tabell 2.3 DOK32024'!$S$96)*('Tabell 4.1 DOK32024'!AH116-'Tabell 4.1 DOK32024'!N116)*'Tabell 4.1 DOK32024'!$C$116/100</f>
        <v>1027.9882996696347</v>
      </c>
      <c r="O150" s="53">
        <f>($S$148-'Tabell 2.3 DOK32024'!$S$96)*('Tabell 4.1 DOK32024'!AI116-'Tabell 4.1 DOK32024'!O116)*'Tabell 4.1 DOK32024'!$C$116/100</f>
        <v>-282.63783891450265</v>
      </c>
      <c r="P150" s="53">
        <f>($S$148-'Tabell 2.3 DOK32024'!$S$96)*('Tabell 4.1 DOK32024'!AJ116-'Tabell 4.1 DOK32024'!P116)*'Tabell 4.1 DOK32024'!$C$116/100</f>
        <v>887.56210682930396</v>
      </c>
      <c r="Q150" s="53">
        <f>($S$148-'Tabell 2.3 DOK32024'!$S$96)*('Tabell 4.1 DOK32024'!AK116-'Tabell 4.1 DOK32024'!Q116)*'Tabell 4.1 DOK32024'!$C$116/100</f>
        <v>206.5442098183313</v>
      </c>
      <c r="R150" s="53">
        <f>($S$148-'Tabell 2.3 DOK32024'!$S$96)*('Tabell 4.1 DOK32024'!AL116-'Tabell 4.1 DOK32024'!R116)*'Tabell 4.1 DOK32024'!$C$116/100</f>
        <v>1948.8036503495823</v>
      </c>
      <c r="S150" s="53">
        <f>($S$148-'Tabell 2.3 DOK32024'!$S$96)*('Tabell 4.1 DOK32024'!AM116-'Tabell 4.1 DOK32024'!S116)*'Tabell 4.1 DOK32024'!$C$116/100</f>
        <v>-1.4311854100898786E-10</v>
      </c>
    </row>
    <row r="151" spans="1:19" ht="16.5" customHeight="1" x14ac:dyDescent="0.35">
      <c r="A151" s="60" t="str">
        <f t="shared" si="48"/>
        <v>Effekt av endringer i fordelingssystemet</v>
      </c>
      <c r="B151" s="60"/>
      <c r="C151" s="60"/>
      <c r="D151" s="60">
        <f>($S$148-'Tabell 2.3 DOK32024'!$S$96)*('Tabell 4.1'!D115-'Tabell 4.1 DOK32024'!X117)/100</f>
        <v>0</v>
      </c>
      <c r="E151" s="60">
        <f>($S$148-'Tabell 2.3 DOK32024'!$S$96)*('Tabell 4.1'!E115-'Tabell 4.1 DOK32024'!Y117)/100</f>
        <v>0</v>
      </c>
      <c r="F151" s="60">
        <f>($S$148-'Tabell 2.3 DOK32024'!$S$96)*('Tabell 4.1'!F115-'Tabell 4.1 DOK32024'!Z117)/100</f>
        <v>0</v>
      </c>
      <c r="G151" s="60">
        <f>($S$148-'Tabell 2.3 DOK32024'!$S$96)*('Tabell 4.1'!G115-'Tabell 4.1 DOK32024'!AA117)/100</f>
        <v>0</v>
      </c>
      <c r="H151" s="60">
        <f>($S$148-'Tabell 2.3 DOK32024'!$S$96)*('Tabell 4.1'!H115-'Tabell 4.1 DOK32024'!AB117)/100</f>
        <v>0</v>
      </c>
      <c r="I151" s="60">
        <f>($S$148-'Tabell 2.3 DOK32024'!$S$96)*('Tabell 4.1'!I115-'Tabell 4.1 DOK32024'!AC117)/100</f>
        <v>0</v>
      </c>
      <c r="J151" s="60">
        <f>($S$148-'Tabell 2.3 DOK32024'!$S$96)*('Tabell 4.1'!J115-'Tabell 4.1 DOK32024'!AD117)/100</f>
        <v>0</v>
      </c>
      <c r="K151" s="60">
        <f>($S$148-'Tabell 2.3 DOK32024'!$S$96)*('Tabell 4.1'!K115-'Tabell 4.1 DOK32024'!AE117)/100</f>
        <v>0</v>
      </c>
      <c r="L151" s="60">
        <f>($S$148-'Tabell 2.3 DOK32024'!$S$96)*('Tabell 4.1'!L115-'Tabell 4.1 DOK32024'!AF117)/100</f>
        <v>0</v>
      </c>
      <c r="M151" s="60">
        <f>($S$148-'Tabell 2.3 DOK32024'!$S$96)*('Tabell 4.1'!M115-'Tabell 4.1 DOK32024'!AG117)/100</f>
        <v>0</v>
      </c>
      <c r="N151" s="60">
        <f>($S$148-'Tabell 2.3 DOK32024'!$S$96)*('Tabell 4.1'!N115-'Tabell 4.1 DOK32024'!AH117)/100</f>
        <v>0</v>
      </c>
      <c r="O151" s="60">
        <f>($S$148-'Tabell 2.3 DOK32024'!$S$96)*('Tabell 4.1'!O115-'Tabell 4.1 DOK32024'!AI117)/100</f>
        <v>0</v>
      </c>
      <c r="P151" s="60">
        <f>($S$148-'Tabell 2.3 DOK32024'!$S$96)*('Tabell 4.1'!P115-'Tabell 4.1 DOK32024'!AJ117)/100</f>
        <v>0</v>
      </c>
      <c r="Q151" s="60">
        <f>($S$148-'Tabell 2.3 DOK32024'!$S$96)*('Tabell 4.1'!Q115-'Tabell 4.1 DOK32024'!AK117)/100</f>
        <v>0</v>
      </c>
      <c r="R151" s="60">
        <f>($S$148-'Tabell 2.3 DOK32024'!$S$96)*('Tabell 4.1'!R115-'Tabell 4.1 DOK32024'!AL117)/100</f>
        <v>0</v>
      </c>
      <c r="S151" s="60">
        <f>($S$148-'Tabell 2.3 DOK32024'!$S$96)*('Tabell 4.1'!S115-'Tabell 4.1 DOK32024'!AM117)/100</f>
        <v>0</v>
      </c>
    </row>
    <row r="152" spans="1:19" ht="16.5" customHeight="1" x14ac:dyDescent="0.35">
      <c r="A152" s="51" t="str">
        <f t="shared" si="48"/>
        <v>Reelle endringer</v>
      </c>
      <c r="B152" s="51"/>
      <c r="C152" s="51"/>
      <c r="D152" s="51">
        <f>SUM(D153:D159)</f>
        <v>27385.512139861443</v>
      </c>
      <c r="E152" s="51">
        <f t="shared" ref="E152:S152" si="49">SUM(E153:E159)</f>
        <v>24054.126139659056</v>
      </c>
      <c r="F152" s="51">
        <f t="shared" si="49"/>
        <v>15497.164597423125</v>
      </c>
      <c r="G152" s="51">
        <f t="shared" si="49"/>
        <v>12743.25098180872</v>
      </c>
      <c r="H152" s="51">
        <f t="shared" si="49"/>
        <v>13155.521761693151</v>
      </c>
      <c r="I152" s="51">
        <f t="shared" si="49"/>
        <v>4274.3027897148932</v>
      </c>
      <c r="J152" s="51">
        <f t="shared" si="49"/>
        <v>5363.6600228417055</v>
      </c>
      <c r="K152" s="51">
        <f t="shared" si="49"/>
        <v>7431.6345651063157</v>
      </c>
      <c r="L152" s="51">
        <f t="shared" si="49"/>
        <v>13626.807791152132</v>
      </c>
      <c r="M152" s="51">
        <f t="shared" si="49"/>
        <v>11057.401256540674</v>
      </c>
      <c r="N152" s="51">
        <f t="shared" si="49"/>
        <v>16351.235010010441</v>
      </c>
      <c r="O152" s="51">
        <f t="shared" si="49"/>
        <v>19969.398774721925</v>
      </c>
      <c r="P152" s="51">
        <f t="shared" si="49"/>
        <v>9293.7881116167628</v>
      </c>
      <c r="Q152" s="51">
        <f t="shared" si="49"/>
        <v>6436.2124406987487</v>
      </c>
      <c r="R152" s="51">
        <f t="shared" si="49"/>
        <v>18959.983617150909</v>
      </c>
      <c r="S152" s="51">
        <f t="shared" si="49"/>
        <v>205600</v>
      </c>
    </row>
    <row r="153" spans="1:19" ht="16.5" customHeight="1" x14ac:dyDescent="0.35">
      <c r="A153" s="53" t="str">
        <f t="shared" si="48"/>
        <v xml:space="preserve"> - herav justering for demografiske forhold</v>
      </c>
      <c r="B153" s="53"/>
      <c r="C153" s="53"/>
      <c r="D153" s="53">
        <f>$S153*'Tabell 3.1'!D$98/100</f>
        <v>0</v>
      </c>
      <c r="E153" s="53">
        <f>$S153*'Tabell 3.1'!E$98/100</f>
        <v>0</v>
      </c>
      <c r="F153" s="53">
        <f>$S153*'Tabell 3.1'!F$98/100</f>
        <v>0</v>
      </c>
      <c r="G153" s="53">
        <f>$S153*'Tabell 3.1'!G$98/100</f>
        <v>0</v>
      </c>
      <c r="H153" s="53">
        <f>$S153*'Tabell 3.1'!H$98/100</f>
        <v>0</v>
      </c>
      <c r="I153" s="53">
        <f>$S153*'Tabell 3.1'!I$98/100</f>
        <v>0</v>
      </c>
      <c r="J153" s="53">
        <f>$S153*'Tabell 3.1'!J$98/100</f>
        <v>0</v>
      </c>
      <c r="K153" s="53">
        <f>$S153*'Tabell 3.1'!K$98/100</f>
        <v>0</v>
      </c>
      <c r="L153" s="53">
        <f>$S153*'Tabell 3.1'!L$98/100</f>
        <v>0</v>
      </c>
      <c r="M153" s="53">
        <f>$S153*'Tabell 3.1'!M$98/100</f>
        <v>0</v>
      </c>
      <c r="N153" s="53">
        <f>$S153*'Tabell 3.1'!N$98/100</f>
        <v>0</v>
      </c>
      <c r="O153" s="53">
        <f>$S153*'Tabell 3.1'!O$98/100</f>
        <v>0</v>
      </c>
      <c r="P153" s="53">
        <f>$S153*'Tabell 3.1'!P$98/100</f>
        <v>0</v>
      </c>
      <c r="Q153" s="53">
        <f>$S153*'Tabell 3.1'!Q$98/100</f>
        <v>0</v>
      </c>
      <c r="R153" s="53">
        <f>$S153*'Tabell 3.1'!R$98/100</f>
        <v>0</v>
      </c>
      <c r="S153" s="350">
        <v>0</v>
      </c>
    </row>
    <row r="154" spans="1:19" ht="16.5" customHeight="1" x14ac:dyDescent="0.35">
      <c r="A154" s="53" t="str">
        <f t="shared" si="48"/>
        <v xml:space="preserve"> - herav justering for andre aktivitetsnøytrale forhold</v>
      </c>
      <c r="B154" s="53"/>
      <c r="C154" s="53"/>
      <c r="D154" s="53">
        <f>$S154*'Tabell 3.1'!D$98/100</f>
        <v>27385.512139861443</v>
      </c>
      <c r="E154" s="53">
        <f>$S154*'Tabell 3.1'!E$98/100</f>
        <v>24054.126139659056</v>
      </c>
      <c r="F154" s="53">
        <f>$S154*'Tabell 3.1'!F$98/100</f>
        <v>15497.164597423125</v>
      </c>
      <c r="G154" s="53">
        <f>$S154*'Tabell 3.1'!G$98/100</f>
        <v>12743.25098180872</v>
      </c>
      <c r="H154" s="53">
        <f>$S154*'Tabell 3.1'!H$98/100</f>
        <v>13155.521761693151</v>
      </c>
      <c r="I154" s="53">
        <f>$S154*'Tabell 3.1'!I$98/100</f>
        <v>4274.3027897148932</v>
      </c>
      <c r="J154" s="53">
        <f>$S154*'Tabell 3.1'!J$98/100</f>
        <v>5363.6600228417055</v>
      </c>
      <c r="K154" s="53">
        <f>$S154*'Tabell 3.1'!K$98/100</f>
        <v>7431.6345651063157</v>
      </c>
      <c r="L154" s="53">
        <f>$S154*'Tabell 3.1'!L$98/100</f>
        <v>13626.807791152132</v>
      </c>
      <c r="M154" s="53">
        <f>$S154*'Tabell 3.1'!M$98/100</f>
        <v>11057.401256540674</v>
      </c>
      <c r="N154" s="53">
        <f>$S154*'Tabell 3.1'!N$98/100</f>
        <v>16351.235010010441</v>
      </c>
      <c r="O154" s="53">
        <f>$S154*'Tabell 3.1'!O$98/100</f>
        <v>19969.398774721925</v>
      </c>
      <c r="P154" s="53">
        <f>$S154*'Tabell 3.1'!P$98/100</f>
        <v>9293.7881116167628</v>
      </c>
      <c r="Q154" s="53">
        <f>$S154*'Tabell 3.1'!Q$98/100</f>
        <v>6436.2124406987487</v>
      </c>
      <c r="R154" s="53">
        <f>$S154*'Tabell 3.1'!R$98/100</f>
        <v>18959.983617150909</v>
      </c>
      <c r="S154" s="350">
        <v>205600</v>
      </c>
    </row>
    <row r="155" spans="1:19" ht="16.5" customHeight="1" x14ac:dyDescent="0.35">
      <c r="A155" s="53" t="str">
        <f t="shared" si="48"/>
        <v xml:space="preserve"> - herav endring i løpende pensjonsutgifter</v>
      </c>
      <c r="B155" s="53"/>
      <c r="C155" s="53"/>
      <c r="D155" s="53">
        <f>$S155*'Tabell 3.1'!D$98/100</f>
        <v>0</v>
      </c>
      <c r="E155" s="53">
        <f>$S155*'Tabell 3.1'!E$98/100</f>
        <v>0</v>
      </c>
      <c r="F155" s="53">
        <f>$S155*'Tabell 3.1'!F$98/100</f>
        <v>0</v>
      </c>
      <c r="G155" s="53">
        <f>$S155*'Tabell 3.1'!G$98/100</f>
        <v>0</v>
      </c>
      <c r="H155" s="53">
        <f>$S155*'Tabell 3.1'!H$98/100</f>
        <v>0</v>
      </c>
      <c r="I155" s="53">
        <f>$S155*'Tabell 3.1'!I$98/100</f>
        <v>0</v>
      </c>
      <c r="J155" s="53">
        <f>$S155*'Tabell 3.1'!J$98/100</f>
        <v>0</v>
      </c>
      <c r="K155" s="53">
        <f>$S155*'Tabell 3.1'!K$98/100</f>
        <v>0</v>
      </c>
      <c r="L155" s="53">
        <f>$S155*'Tabell 3.1'!L$98/100</f>
        <v>0</v>
      </c>
      <c r="M155" s="53">
        <f>$S155*'Tabell 3.1'!M$98/100</f>
        <v>0</v>
      </c>
      <c r="N155" s="53">
        <f>$S155*'Tabell 3.1'!N$98/100</f>
        <v>0</v>
      </c>
      <c r="O155" s="53">
        <f>$S155*'Tabell 3.1'!O$98/100</f>
        <v>0</v>
      </c>
      <c r="P155" s="53">
        <f>$S155*'Tabell 3.1'!P$98/100</f>
        <v>0</v>
      </c>
      <c r="Q155" s="53">
        <f>$S155*'Tabell 3.1'!Q$98/100</f>
        <v>0</v>
      </c>
      <c r="R155" s="53">
        <f>$S155*'Tabell 3.1'!R$98/100</f>
        <v>0</v>
      </c>
      <c r="S155" s="350">
        <v>0</v>
      </c>
    </row>
    <row r="156" spans="1:19" ht="16.5" customHeight="1" x14ac:dyDescent="0.35">
      <c r="A156" s="53" t="str">
        <f t="shared" si="48"/>
        <v xml:space="preserve"> - herav justering for engangstiltak</v>
      </c>
      <c r="B156" s="53"/>
      <c r="C156" s="53"/>
      <c r="D156" s="53">
        <f>$S156*'Tabell 3.1'!D$98/100</f>
        <v>0</v>
      </c>
      <c r="E156" s="53">
        <f>$S156*'Tabell 3.1'!E$98/100</f>
        <v>0</v>
      </c>
      <c r="F156" s="53">
        <f>$S156*'Tabell 3.1'!F$98/100</f>
        <v>0</v>
      </c>
      <c r="G156" s="53">
        <f>$S156*'Tabell 3.1'!G$98/100</f>
        <v>0</v>
      </c>
      <c r="H156" s="53">
        <f>$S156*'Tabell 3.1'!H$98/100</f>
        <v>0</v>
      </c>
      <c r="I156" s="53">
        <f>$S156*'Tabell 3.1'!I$98/100</f>
        <v>0</v>
      </c>
      <c r="J156" s="53">
        <f>$S156*'Tabell 3.1'!J$98/100</f>
        <v>0</v>
      </c>
      <c r="K156" s="53">
        <f>$S156*'Tabell 3.1'!K$98/100</f>
        <v>0</v>
      </c>
      <c r="L156" s="53">
        <f>$S156*'Tabell 3.1'!L$98/100</f>
        <v>0</v>
      </c>
      <c r="M156" s="53">
        <f>$S156*'Tabell 3.1'!M$98/100</f>
        <v>0</v>
      </c>
      <c r="N156" s="53">
        <f>$S156*'Tabell 3.1'!N$98/100</f>
        <v>0</v>
      </c>
      <c r="O156" s="53">
        <f>$S156*'Tabell 3.1'!O$98/100</f>
        <v>0</v>
      </c>
      <c r="P156" s="53">
        <f>$S156*'Tabell 3.1'!P$98/100</f>
        <v>0</v>
      </c>
      <c r="Q156" s="53">
        <f>$S156*'Tabell 3.1'!Q$98/100</f>
        <v>0</v>
      </c>
      <c r="R156" s="53">
        <f>$S156*'Tabell 3.1'!R$98/100</f>
        <v>0</v>
      </c>
      <c r="S156" s="350">
        <v>0</v>
      </c>
    </row>
    <row r="157" spans="1:19" ht="16.5" customHeight="1" x14ac:dyDescent="0.35">
      <c r="A157" s="53" t="str">
        <f t="shared" si="48"/>
        <v xml:space="preserve"> - herav justering for oppgaveendringer mellom sektorer</v>
      </c>
      <c r="B157" s="53"/>
      <c r="C157" s="53"/>
      <c r="D157" s="53">
        <f>$S157*'Tabell 3.1'!D$98/100</f>
        <v>0</v>
      </c>
      <c r="E157" s="53">
        <f>$S157*'Tabell 3.1'!E$98/100</f>
        <v>0</v>
      </c>
      <c r="F157" s="53">
        <f>$S157*'Tabell 3.1'!F$98/100</f>
        <v>0</v>
      </c>
      <c r="G157" s="53">
        <f>$S157*'Tabell 3.1'!G$98/100</f>
        <v>0</v>
      </c>
      <c r="H157" s="53">
        <f>$S157*'Tabell 3.1'!H$98/100</f>
        <v>0</v>
      </c>
      <c r="I157" s="53">
        <f>$S157*'Tabell 3.1'!I$98/100</f>
        <v>0</v>
      </c>
      <c r="J157" s="53">
        <f>$S157*'Tabell 3.1'!J$98/100</f>
        <v>0</v>
      </c>
      <c r="K157" s="53">
        <f>$S157*'Tabell 3.1'!K$98/100</f>
        <v>0</v>
      </c>
      <c r="L157" s="53">
        <f>$S157*'Tabell 3.1'!L$98/100</f>
        <v>0</v>
      </c>
      <c r="M157" s="53">
        <f>$S157*'Tabell 3.1'!M$98/100</f>
        <v>0</v>
      </c>
      <c r="N157" s="53">
        <f>$S157*'Tabell 3.1'!N$98/100</f>
        <v>0</v>
      </c>
      <c r="O157" s="53">
        <f>$S157*'Tabell 3.1'!O$98/100</f>
        <v>0</v>
      </c>
      <c r="P157" s="53">
        <f>$S157*'Tabell 3.1'!P$98/100</f>
        <v>0</v>
      </c>
      <c r="Q157" s="53">
        <f>$S157*'Tabell 3.1'!Q$98/100</f>
        <v>0</v>
      </c>
      <c r="R157" s="53">
        <f>$S157*'Tabell 3.1'!R$98/100</f>
        <v>0</v>
      </c>
      <c r="S157" s="350">
        <v>0</v>
      </c>
    </row>
    <row r="158" spans="1:19" ht="16.5" customHeight="1" x14ac:dyDescent="0.35">
      <c r="A158" s="53" t="str">
        <f t="shared" si="48"/>
        <v xml:space="preserve"> - herav uspesifiserte rammeendringer</v>
      </c>
      <c r="B158" s="53"/>
      <c r="C158" s="53"/>
      <c r="D158" s="53">
        <f>$S158*'Tabell 3.1'!D$98/100</f>
        <v>0</v>
      </c>
      <c r="E158" s="53">
        <f>$S158*'Tabell 3.1'!E$98/100</f>
        <v>0</v>
      </c>
      <c r="F158" s="53">
        <f>$S158*'Tabell 3.1'!F$98/100</f>
        <v>0</v>
      </c>
      <c r="G158" s="53">
        <f>$S158*'Tabell 3.1'!G$98/100</f>
        <v>0</v>
      </c>
      <c r="H158" s="53">
        <f>$S158*'Tabell 3.1'!H$98/100</f>
        <v>0</v>
      </c>
      <c r="I158" s="53">
        <f>$S158*'Tabell 3.1'!I$98/100</f>
        <v>0</v>
      </c>
      <c r="J158" s="53">
        <f>$S158*'Tabell 3.1'!J$98/100</f>
        <v>0</v>
      </c>
      <c r="K158" s="53">
        <f>$S158*'Tabell 3.1'!K$98/100</f>
        <v>0</v>
      </c>
      <c r="L158" s="53">
        <f>$S158*'Tabell 3.1'!L$98/100</f>
        <v>0</v>
      </c>
      <c r="M158" s="53">
        <f>$S158*'Tabell 3.1'!M$98/100</f>
        <v>0</v>
      </c>
      <c r="N158" s="53">
        <f>$S158*'Tabell 3.1'!N$98/100</f>
        <v>0</v>
      </c>
      <c r="O158" s="53">
        <f>$S158*'Tabell 3.1'!O$98/100</f>
        <v>0</v>
      </c>
      <c r="P158" s="53">
        <f>$S158*'Tabell 3.1'!P$98/100</f>
        <v>0</v>
      </c>
      <c r="Q158" s="53">
        <f>$S158*'Tabell 3.1'!Q$98/100</f>
        <v>0</v>
      </c>
      <c r="R158" s="53">
        <f>$S158*'Tabell 3.1'!R$98/100</f>
        <v>0</v>
      </c>
      <c r="S158" s="350">
        <v>0</v>
      </c>
    </row>
    <row r="159" spans="1:19" ht="16.5" customHeight="1" x14ac:dyDescent="0.35">
      <c r="A159" s="60" t="str">
        <f t="shared" si="48"/>
        <v xml:space="preserve"> - herav spesifiserte rammeendringer</v>
      </c>
      <c r="B159" s="60"/>
      <c r="C159" s="60"/>
      <c r="D159" s="60">
        <f>$S159*'Tabell 3.1'!D$98/100</f>
        <v>0</v>
      </c>
      <c r="E159" s="60">
        <f>$S159*'Tabell 3.1'!E$98/100</f>
        <v>0</v>
      </c>
      <c r="F159" s="60">
        <f>$S159*'Tabell 3.1'!F$98/100</f>
        <v>0</v>
      </c>
      <c r="G159" s="60">
        <f>$S159*'Tabell 3.1'!G$98/100</f>
        <v>0</v>
      </c>
      <c r="H159" s="60">
        <f>$S159*'Tabell 3.1'!H$98/100</f>
        <v>0</v>
      </c>
      <c r="I159" s="60">
        <f>$S159*'Tabell 3.1'!I$98/100</f>
        <v>0</v>
      </c>
      <c r="J159" s="60">
        <f>$S159*'Tabell 3.1'!J$98/100</f>
        <v>0</v>
      </c>
      <c r="K159" s="60">
        <f>$S159*'Tabell 3.1'!K$98/100</f>
        <v>0</v>
      </c>
      <c r="L159" s="60">
        <f>$S159*'Tabell 3.1'!L$98/100</f>
        <v>0</v>
      </c>
      <c r="M159" s="60">
        <f>$S159*'Tabell 3.1'!M$98/100</f>
        <v>0</v>
      </c>
      <c r="N159" s="60">
        <f>$S159*'Tabell 3.1'!N$98/100</f>
        <v>0</v>
      </c>
      <c r="O159" s="60">
        <f>$S159*'Tabell 3.1'!O$98/100</f>
        <v>0</v>
      </c>
      <c r="P159" s="60">
        <f>$S159*'Tabell 3.1'!P$98/100</f>
        <v>0</v>
      </c>
      <c r="Q159" s="60">
        <f>$S159*'Tabell 3.1'!Q$98/100</f>
        <v>0</v>
      </c>
      <c r="R159" s="60">
        <f>$S159*'Tabell 3.1'!R$98/100</f>
        <v>0</v>
      </c>
      <c r="S159" s="350">
        <v>0</v>
      </c>
    </row>
    <row r="160" spans="1:19" ht="16.5" customHeight="1" x14ac:dyDescent="0.35">
      <c r="A160" s="60" t="str">
        <f t="shared" si="48"/>
        <v>Vridningseffekter knyttet til endringer i særskilte tildelinger</v>
      </c>
      <c r="B160" s="60"/>
      <c r="C160" s="60"/>
      <c r="D160" s="60">
        <f>'Tabell 2.1'!D55+'Tabell 2.1'!D56-SUM(D148:D152)</f>
        <v>0</v>
      </c>
      <c r="E160" s="60">
        <f>'Tabell 2.1'!E55+'Tabell 2.1'!E56-SUM(E148:E152)</f>
        <v>0</v>
      </c>
      <c r="F160" s="60">
        <f>'Tabell 2.1'!F55+'Tabell 2.1'!F56-SUM(F148:F152)</f>
        <v>0</v>
      </c>
      <c r="G160" s="60">
        <f>'Tabell 2.1'!G55+'Tabell 2.1'!G56-SUM(G148:G152)</f>
        <v>0</v>
      </c>
      <c r="H160" s="60">
        <f>'Tabell 2.1'!H55+'Tabell 2.1'!H56-SUM(H148:H152)</f>
        <v>0</v>
      </c>
      <c r="I160" s="60">
        <f>'Tabell 2.1'!I55+'Tabell 2.1'!I56-SUM(I148:I152)</f>
        <v>0</v>
      </c>
      <c r="J160" s="60">
        <f>'Tabell 2.1'!J55+'Tabell 2.1'!J56-SUM(J148:J152)</f>
        <v>0</v>
      </c>
      <c r="K160" s="60">
        <f>'Tabell 2.1'!K55+'Tabell 2.1'!K56-SUM(K148:K152)</f>
        <v>0</v>
      </c>
      <c r="L160" s="60">
        <f>'Tabell 2.1'!L55+'Tabell 2.1'!L56-SUM(L148:L152)</f>
        <v>0</v>
      </c>
      <c r="M160" s="60">
        <f>'Tabell 2.1'!M55+'Tabell 2.1'!M56-SUM(M148:M152)</f>
        <v>0</v>
      </c>
      <c r="N160" s="60">
        <f>'Tabell 2.1'!N55+'Tabell 2.1'!N56-SUM(N148:N152)</f>
        <v>0</v>
      </c>
      <c r="O160" s="60">
        <f>'Tabell 2.1'!O55+'Tabell 2.1'!O56-SUM(O148:O152)</f>
        <v>0</v>
      </c>
      <c r="P160" s="60">
        <f>'Tabell 2.1'!P55+'Tabell 2.1'!P56-SUM(P148:P152)</f>
        <v>0</v>
      </c>
      <c r="Q160" s="60">
        <f>'Tabell 2.1'!Q55+'Tabell 2.1'!Q56-SUM(Q148:Q152)</f>
        <v>0</v>
      </c>
      <c r="R160" s="60">
        <f>'Tabell 2.1'!R55+'Tabell 2.1'!R56-SUM(R148:R152)</f>
        <v>0</v>
      </c>
      <c r="S160" s="60">
        <f>SUM(D160:R160)</f>
        <v>0</v>
      </c>
    </row>
    <row r="161" spans="1:19" ht="16.5" customHeight="1" x14ac:dyDescent="0.35">
      <c r="A161" s="51" t="str">
        <f t="shared" si="48"/>
        <v>Kompensasjon for forventet lønns- og prisutvikling</v>
      </c>
      <c r="B161" s="51"/>
      <c r="C161" s="51"/>
      <c r="D161" s="51">
        <f t="shared" ref="D161:S161" si="50">SUM(D162:D162)</f>
        <v>9182.9376359257185</v>
      </c>
      <c r="E161" s="51">
        <f t="shared" si="50"/>
        <v>8065.8539120640789</v>
      </c>
      <c r="F161" s="51">
        <f t="shared" si="50"/>
        <v>5196.5249108732742</v>
      </c>
      <c r="G161" s="51">
        <f t="shared" si="50"/>
        <v>4273.079811224985</v>
      </c>
      <c r="H161" s="51">
        <f t="shared" si="50"/>
        <v>4411.3228662191104</v>
      </c>
      <c r="I161" s="51">
        <f t="shared" si="50"/>
        <v>1433.263535644573</v>
      </c>
      <c r="J161" s="51">
        <f t="shared" si="50"/>
        <v>1798.5479051301209</v>
      </c>
      <c r="K161" s="51">
        <f t="shared" si="50"/>
        <v>2491.9832207566128</v>
      </c>
      <c r="L161" s="51">
        <f t="shared" si="50"/>
        <v>4569.3549744047195</v>
      </c>
      <c r="M161" s="51">
        <f t="shared" si="50"/>
        <v>3707.778975819198</v>
      </c>
      <c r="N161" s="51">
        <f t="shared" si="50"/>
        <v>5482.9126656621593</v>
      </c>
      <c r="O161" s="51">
        <f t="shared" si="50"/>
        <v>6696.1589996443527</v>
      </c>
      <c r="P161" s="51">
        <f t="shared" si="50"/>
        <v>3116.4024318632437</v>
      </c>
      <c r="Q161" s="51">
        <f t="shared" si="50"/>
        <v>2158.1972669584297</v>
      </c>
      <c r="R161" s="51">
        <f t="shared" si="50"/>
        <v>6357.6808878094253</v>
      </c>
      <c r="S161" s="51">
        <f t="shared" si="50"/>
        <v>68942</v>
      </c>
    </row>
    <row r="162" spans="1:19" ht="16.5" customHeight="1" x14ac:dyDescent="0.35">
      <c r="A162" s="53" t="str">
        <f t="shared" si="48"/>
        <v xml:space="preserve"> - herav generell lønns- og priskompensasjon</v>
      </c>
      <c r="B162" s="53"/>
      <c r="C162" s="53"/>
      <c r="D162" s="53">
        <f>$S162*'Tabell 3.1'!D$98/100</f>
        <v>9182.9376359257185</v>
      </c>
      <c r="E162" s="53">
        <f>$S162*'Tabell 3.1'!E$98/100</f>
        <v>8065.8539120640789</v>
      </c>
      <c r="F162" s="53">
        <f>$S162*'Tabell 3.1'!F$98/100</f>
        <v>5196.5249108732742</v>
      </c>
      <c r="G162" s="53">
        <f>$S162*'Tabell 3.1'!G$98/100</f>
        <v>4273.079811224985</v>
      </c>
      <c r="H162" s="53">
        <f>$S162*'Tabell 3.1'!H$98/100</f>
        <v>4411.3228662191104</v>
      </c>
      <c r="I162" s="53">
        <f>$S162*'Tabell 3.1'!I$98/100</f>
        <v>1433.263535644573</v>
      </c>
      <c r="J162" s="53">
        <f>$S162*'Tabell 3.1'!J$98/100</f>
        <v>1798.5479051301209</v>
      </c>
      <c r="K162" s="53">
        <f>$S162*'Tabell 3.1'!K$98/100</f>
        <v>2491.9832207566128</v>
      </c>
      <c r="L162" s="53">
        <f>$S162*'Tabell 3.1'!L$98/100</f>
        <v>4569.3549744047195</v>
      </c>
      <c r="M162" s="53">
        <f>$S162*'Tabell 3.1'!M$98/100</f>
        <v>3707.778975819198</v>
      </c>
      <c r="N162" s="53">
        <f>$S162*'Tabell 3.1'!N$98/100</f>
        <v>5482.9126656621593</v>
      </c>
      <c r="O162" s="53">
        <f>$S162*'Tabell 3.1'!O$98/100</f>
        <v>6696.1589996443527</v>
      </c>
      <c r="P162" s="53">
        <f>$S162*'Tabell 3.1'!P$98/100</f>
        <v>3116.4024318632437</v>
      </c>
      <c r="Q162" s="53">
        <f>$S162*'Tabell 3.1'!Q$98/100</f>
        <v>2158.1972669584297</v>
      </c>
      <c r="R162" s="53">
        <f>$S162*'Tabell 3.1'!R$98/100</f>
        <v>6357.6808878094253</v>
      </c>
      <c r="S162" s="350">
        <v>68942</v>
      </c>
    </row>
    <row r="163" spans="1:19" ht="16.5" customHeight="1" thickBot="1" x14ac:dyDescent="0.4">
      <c r="A163" s="183" t="str">
        <f t="shared" si="48"/>
        <v>Bydelsfordelt budsjett 2025</v>
      </c>
      <c r="B163" s="183"/>
      <c r="C163" s="183"/>
      <c r="D163" s="184">
        <f>D152+D161+SUM(D148:D151)+D160</f>
        <v>260142.91840370421</v>
      </c>
      <c r="E163" s="184">
        <f t="shared" ref="E163:Q163" si="51">E152+E161+SUM(E148:E151)+E160</f>
        <v>231497.11707649633</v>
      </c>
      <c r="F163" s="184">
        <f t="shared" si="51"/>
        <v>147212.05887138157</v>
      </c>
      <c r="G163" s="184">
        <f t="shared" si="51"/>
        <v>121051.83512464927</v>
      </c>
      <c r="H163" s="184">
        <f t="shared" si="51"/>
        <v>124968.11477295277</v>
      </c>
      <c r="I163" s="184">
        <f t="shared" si="51"/>
        <v>40602.841246084943</v>
      </c>
      <c r="J163" s="184">
        <f t="shared" si="51"/>
        <v>50950.961389410753</v>
      </c>
      <c r="K163" s="184">
        <f t="shared" si="51"/>
        <v>70595.251036498667</v>
      </c>
      <c r="L163" s="184">
        <f t="shared" si="51"/>
        <v>129444.99738446687</v>
      </c>
      <c r="M163" s="184">
        <f t="shared" si="51"/>
        <v>105037.45988559884</v>
      </c>
      <c r="N163" s="184">
        <f t="shared" si="51"/>
        <v>155325.1213008156</v>
      </c>
      <c r="O163" s="184">
        <f t="shared" si="51"/>
        <v>189695.10774501806</v>
      </c>
      <c r="P163" s="184">
        <f>P152+P161+SUM(P148:P151)+P160</f>
        <v>88284.387380964588</v>
      </c>
      <c r="Q163" s="184">
        <f t="shared" si="51"/>
        <v>61139.447721063225</v>
      </c>
      <c r="R163" s="184">
        <f>R152+R161+SUM(R148:R151)+R160</f>
        <v>180106.3805512242</v>
      </c>
      <c r="S163" s="184">
        <f>S152+S161+SUM(S148:S151)+S160</f>
        <v>1956053.9998903291</v>
      </c>
    </row>
    <row r="164" spans="1:19" ht="16.5" customHeight="1" x14ac:dyDescent="0.35">
      <c r="A164" s="37"/>
      <c r="B164" s="37"/>
      <c r="C164" s="37"/>
      <c r="D164" s="58"/>
      <c r="E164" s="58"/>
      <c r="F164" s="58"/>
      <c r="G164" s="58"/>
      <c r="H164" s="58"/>
      <c r="I164" s="58"/>
      <c r="J164" s="58"/>
      <c r="K164" s="58"/>
      <c r="L164" s="58"/>
      <c r="M164" s="58"/>
      <c r="N164" s="58"/>
      <c r="O164" s="58"/>
      <c r="P164" s="58"/>
      <c r="Q164" s="58"/>
      <c r="R164" s="58"/>
      <c r="S164" s="58"/>
    </row>
    <row r="165" spans="1:19" ht="16.5" customHeight="1" thickBot="1" x14ac:dyDescent="0.4">
      <c r="A165" s="183" t="str">
        <f>'Tabell 2.1'!A60</f>
        <v>Avrundet til hele tusen (innmeldt budsjett ) FO4C</v>
      </c>
      <c r="B165" s="183"/>
      <c r="C165" s="183"/>
      <c r="D165" s="184">
        <f>'Tabell 2.1'!D60</f>
        <v>260143</v>
      </c>
      <c r="E165" s="184">
        <f>'Tabell 2.1'!E60</f>
        <v>231497</v>
      </c>
      <c r="F165" s="184">
        <f>'Tabell 2.1'!F60</f>
        <v>147212</v>
      </c>
      <c r="G165" s="184">
        <f>'Tabell 2.1'!G60</f>
        <v>121052</v>
      </c>
      <c r="H165" s="184">
        <f>'Tabell 2.1'!H60</f>
        <v>124968</v>
      </c>
      <c r="I165" s="184">
        <f>'Tabell 2.1'!I60</f>
        <v>40603</v>
      </c>
      <c r="J165" s="184">
        <f>'Tabell 2.1'!J60</f>
        <v>50951</v>
      </c>
      <c r="K165" s="184">
        <f>'Tabell 2.1'!K60</f>
        <v>70595</v>
      </c>
      <c r="L165" s="184">
        <f>'Tabell 2.1'!L60</f>
        <v>129445</v>
      </c>
      <c r="M165" s="184">
        <f>'Tabell 2.1'!M60</f>
        <v>105037</v>
      </c>
      <c r="N165" s="184">
        <f>'Tabell 2.1'!N60</f>
        <v>155326</v>
      </c>
      <c r="O165" s="184">
        <f>'Tabell 2.1'!O60</f>
        <v>189695</v>
      </c>
      <c r="P165" s="184">
        <f>'Tabell 2.1'!P60</f>
        <v>88284</v>
      </c>
      <c r="Q165" s="184">
        <f>'Tabell 2.1'!Q60</f>
        <v>61139</v>
      </c>
      <c r="R165" s="184">
        <f>'Tabell 2.1'!R60</f>
        <v>180107</v>
      </c>
      <c r="S165" s="184">
        <f>'Tabell 2.1'!S60</f>
        <v>1956054</v>
      </c>
    </row>
    <row r="166" spans="1:19" ht="16.5" customHeight="1" thickBot="1" x14ac:dyDescent="0.4">
      <c r="A166" s="17"/>
      <c r="B166" s="17"/>
      <c r="C166" s="17"/>
      <c r="D166" s="17"/>
      <c r="E166" s="17"/>
      <c r="F166" s="17"/>
      <c r="G166" s="17"/>
      <c r="H166" s="17"/>
      <c r="I166" s="17"/>
      <c r="J166" s="17"/>
      <c r="K166" s="17"/>
      <c r="L166" s="17"/>
      <c r="M166" s="17"/>
      <c r="N166" s="17"/>
      <c r="O166" s="17"/>
      <c r="P166" s="17"/>
      <c r="Q166" s="17"/>
      <c r="R166" s="17"/>
      <c r="S166" s="17"/>
    </row>
    <row r="167" spans="1:19" ht="16.5" customHeight="1" x14ac:dyDescent="0.35">
      <c r="A167" s="186" t="str">
        <f>'Tabell 2.1'!A62</f>
        <v>Inndekking av merforbruk</v>
      </c>
      <c r="B167" s="186"/>
      <c r="C167" s="186"/>
      <c r="D167" s="187"/>
      <c r="E167" s="187"/>
      <c r="F167" s="187"/>
      <c r="G167" s="187"/>
      <c r="H167" s="187"/>
      <c r="I167" s="187"/>
      <c r="J167" s="187"/>
      <c r="K167" s="187"/>
      <c r="L167" s="187"/>
      <c r="M167" s="187"/>
      <c r="N167" s="187"/>
      <c r="O167" s="187"/>
      <c r="P167" s="187"/>
      <c r="Q167" s="187"/>
      <c r="R167" s="187"/>
      <c r="S167" s="187"/>
    </row>
    <row r="168" spans="1:19" ht="16.5" customHeight="1" x14ac:dyDescent="0.35">
      <c r="A168" s="62" t="str">
        <f>A148</f>
        <v>Bydelsfordelt Dok3 2024</v>
      </c>
      <c r="B168" s="63"/>
      <c r="C168" s="63"/>
      <c r="D168" s="64">
        <f>'Tabell 2.1 DOK32024'!D64</f>
        <v>0</v>
      </c>
      <c r="E168" s="64">
        <f>'Tabell 2.1 DOK32024'!E64</f>
        <v>0</v>
      </c>
      <c r="F168" s="64">
        <f>'Tabell 2.1 DOK32024'!F64</f>
        <v>0</v>
      </c>
      <c r="G168" s="64">
        <f>'Tabell 2.1 DOK32024'!G64</f>
        <v>0</v>
      </c>
      <c r="H168" s="64">
        <f>'Tabell 2.1 DOK32024'!H64</f>
        <v>0</v>
      </c>
      <c r="I168" s="64">
        <f>'Tabell 2.1 DOK32024'!I64</f>
        <v>0</v>
      </c>
      <c r="J168" s="64">
        <f>'Tabell 2.1 DOK32024'!J64</f>
        <v>-26300</v>
      </c>
      <c r="K168" s="64">
        <f>'Tabell 2.1 DOK32024'!K64</f>
        <v>0</v>
      </c>
      <c r="L168" s="64">
        <f>'Tabell 2.1 DOK32024'!L64</f>
        <v>0</v>
      </c>
      <c r="M168" s="64">
        <f>'Tabell 2.1 DOK32024'!M64</f>
        <v>0</v>
      </c>
      <c r="N168" s="64">
        <f>'Tabell 2.1 DOK32024'!N64</f>
        <v>0</v>
      </c>
      <c r="O168" s="64">
        <f>'Tabell 2.1 DOK32024'!O64</f>
        <v>0</v>
      </c>
      <c r="P168" s="64">
        <f>'Tabell 2.1 DOK32024'!P64</f>
        <v>0</v>
      </c>
      <c r="Q168" s="64">
        <f>'Tabell 2.1 DOK32024'!Q64</f>
        <v>0</v>
      </c>
      <c r="R168" s="64">
        <f>'Tabell 2.1 DOK32024'!R64</f>
        <v>0</v>
      </c>
      <c r="S168" s="64">
        <f>'Tabell 2.1 DOK32024'!S64</f>
        <v>-26300</v>
      </c>
    </row>
    <row r="169" spans="1:19" ht="16.5" customHeight="1" x14ac:dyDescent="0.35">
      <c r="A169" s="47" t="s">
        <v>136</v>
      </c>
      <c r="B169" s="48"/>
      <c r="C169" s="48"/>
      <c r="D169" s="49">
        <f>'Tabell 2.3'!D89-'Tabell 2.3 DOK32024'!D99</f>
        <v>0</v>
      </c>
      <c r="E169" s="49">
        <f>'Tabell 2.3'!E89-'Tabell 2.3 DOK32024'!E99</f>
        <v>0</v>
      </c>
      <c r="F169" s="49">
        <f>'Tabell 2.3'!F89-'Tabell 2.3 DOK32024'!F99</f>
        <v>0</v>
      </c>
      <c r="G169" s="49">
        <f>'Tabell 2.3'!G89-'Tabell 2.3 DOK32024'!G99</f>
        <v>-17684</v>
      </c>
      <c r="H169" s="49">
        <f>'Tabell 2.3'!H89-'Tabell 2.3 DOK32024'!H99</f>
        <v>0</v>
      </c>
      <c r="I169" s="49">
        <f>'Tabell 2.3'!I89-'Tabell 2.3 DOK32024'!I99</f>
        <v>0</v>
      </c>
      <c r="J169" s="49">
        <f>'Tabell 2.3'!J89-'Tabell 2.3 DOK32024'!J99</f>
        <v>7217</v>
      </c>
      <c r="K169" s="49">
        <f>'Tabell 2.3'!K89-'Tabell 2.3 DOK32024'!K99</f>
        <v>0</v>
      </c>
      <c r="L169" s="49">
        <f>'Tabell 2.3'!L89-'Tabell 2.3 DOK32024'!L99</f>
        <v>0</v>
      </c>
      <c r="M169" s="49">
        <f>'Tabell 2.3'!M89-'Tabell 2.3 DOK32024'!M99</f>
        <v>0</v>
      </c>
      <c r="N169" s="49">
        <f>'Tabell 2.3'!N89-'Tabell 2.3 DOK32024'!N99</f>
        <v>0</v>
      </c>
      <c r="O169" s="49">
        <f>'Tabell 2.3'!O89-'Tabell 2.3 DOK32024'!O99</f>
        <v>0</v>
      </c>
      <c r="P169" s="49">
        <f>'Tabell 2.3'!P89-'Tabell 2.3 DOK32024'!P99</f>
        <v>-15291</v>
      </c>
      <c r="Q169" s="49">
        <f>'Tabell 2.3'!Q89-'Tabell 2.3 DOK32024'!Q99</f>
        <v>0</v>
      </c>
      <c r="R169" s="49">
        <f>'Tabell 2.3'!R89-'Tabell 2.3 DOK32024'!R99</f>
        <v>-27036</v>
      </c>
      <c r="S169" s="49">
        <v>-52794</v>
      </c>
    </row>
    <row r="170" spans="1:19" ht="16.5" customHeight="1" thickBot="1" x14ac:dyDescent="0.4">
      <c r="A170" s="188" t="str">
        <f>A163</f>
        <v>Bydelsfordelt budsjett 2025</v>
      </c>
      <c r="B170" s="188"/>
      <c r="C170" s="188"/>
      <c r="D170" s="189">
        <f t="shared" ref="D170:S170" si="52">D169+D168</f>
        <v>0</v>
      </c>
      <c r="E170" s="189">
        <f t="shared" si="52"/>
        <v>0</v>
      </c>
      <c r="F170" s="189">
        <f t="shared" si="52"/>
        <v>0</v>
      </c>
      <c r="G170" s="189">
        <f t="shared" si="52"/>
        <v>-17684</v>
      </c>
      <c r="H170" s="189">
        <f t="shared" si="52"/>
        <v>0</v>
      </c>
      <c r="I170" s="189">
        <f t="shared" si="52"/>
        <v>0</v>
      </c>
      <c r="J170" s="189">
        <f t="shared" si="52"/>
        <v>-19083</v>
      </c>
      <c r="K170" s="189">
        <f t="shared" si="52"/>
        <v>0</v>
      </c>
      <c r="L170" s="189">
        <f t="shared" si="52"/>
        <v>0</v>
      </c>
      <c r="M170" s="189">
        <f t="shared" si="52"/>
        <v>0</v>
      </c>
      <c r="N170" s="189">
        <f t="shared" si="52"/>
        <v>0</v>
      </c>
      <c r="O170" s="189">
        <f t="shared" si="52"/>
        <v>0</v>
      </c>
      <c r="P170" s="189">
        <f t="shared" si="52"/>
        <v>-15291</v>
      </c>
      <c r="Q170" s="189">
        <f t="shared" si="52"/>
        <v>0</v>
      </c>
      <c r="R170" s="189">
        <f t="shared" si="52"/>
        <v>-27036</v>
      </c>
      <c r="S170" s="189">
        <f t="shared" si="52"/>
        <v>-79094</v>
      </c>
    </row>
    <row r="171" spans="1:19" ht="15" customHeight="1" x14ac:dyDescent="0.35">
      <c r="D171" s="29"/>
      <c r="E171" s="29"/>
      <c r="F171" s="29"/>
      <c r="G171" s="29"/>
      <c r="H171" s="29"/>
      <c r="I171" s="29"/>
      <c r="J171" s="29"/>
      <c r="K171" s="29"/>
      <c r="L171" s="29"/>
      <c r="M171" s="29"/>
      <c r="N171" s="29"/>
      <c r="O171" s="29"/>
      <c r="P171" s="29"/>
      <c r="Q171" s="29"/>
      <c r="R171" s="29"/>
      <c r="S171" s="29"/>
    </row>
    <row r="172" spans="1:19" ht="15" customHeight="1" x14ac:dyDescent="0.35"/>
    <row r="173" spans="1:19" ht="15" customHeight="1" x14ac:dyDescent="0.35"/>
    <row r="174" spans="1:19" ht="15" customHeight="1" x14ac:dyDescent="0.35"/>
    <row r="175" spans="1:19" ht="15" customHeight="1" x14ac:dyDescent="0.35"/>
    <row r="176" spans="1:19" ht="15" customHeight="1" x14ac:dyDescent="0.35">
      <c r="D176" s="29"/>
      <c r="E176" s="29"/>
      <c r="F176" s="29"/>
      <c r="G176" s="29"/>
      <c r="H176" s="29"/>
      <c r="I176" s="29"/>
      <c r="J176" s="29"/>
      <c r="K176" s="29"/>
      <c r="L176" s="29"/>
      <c r="M176" s="29"/>
      <c r="N176" s="29"/>
      <c r="O176" s="29"/>
      <c r="P176" s="29"/>
      <c r="Q176" s="29"/>
      <c r="R176" s="29"/>
      <c r="S176" s="29"/>
    </row>
    <row r="177" spans="1:19" ht="15" customHeight="1" x14ac:dyDescent="0.35"/>
    <row r="178" spans="1:19" ht="15" customHeight="1" x14ac:dyDescent="0.35">
      <c r="D178" s="29"/>
      <c r="E178" s="29"/>
      <c r="F178" s="29"/>
      <c r="G178" s="29"/>
      <c r="H178" s="29"/>
      <c r="I178" s="29"/>
      <c r="J178" s="29"/>
      <c r="K178" s="29"/>
      <c r="L178" s="29"/>
      <c r="M178" s="29"/>
      <c r="N178" s="29"/>
      <c r="O178" s="29"/>
      <c r="P178" s="29"/>
      <c r="Q178" s="29"/>
      <c r="R178" s="29"/>
      <c r="S178" s="29"/>
    </row>
    <row r="179" spans="1:19" ht="15" customHeight="1" x14ac:dyDescent="0.35">
      <c r="D179" s="30"/>
      <c r="E179" s="30"/>
      <c r="F179" s="30"/>
      <c r="G179" s="30"/>
      <c r="H179" s="30"/>
      <c r="I179" s="30"/>
      <c r="J179" s="30"/>
      <c r="K179" s="30"/>
      <c r="L179" s="30"/>
      <c r="M179" s="30"/>
      <c r="N179" s="30"/>
      <c r="O179" s="30"/>
      <c r="P179" s="30"/>
      <c r="Q179" s="30"/>
      <c r="R179" s="30"/>
      <c r="S179" s="30"/>
    </row>
    <row r="180" spans="1:19" x14ac:dyDescent="0.35">
      <c r="A180" s="23"/>
      <c r="B180" s="23"/>
      <c r="C180" s="23"/>
      <c r="D180" s="29"/>
      <c r="E180" s="29"/>
      <c r="F180" s="29"/>
      <c r="G180" s="29"/>
      <c r="H180" s="29"/>
      <c r="I180" s="29"/>
      <c r="J180" s="29"/>
      <c r="K180" s="29"/>
      <c r="L180" s="29"/>
      <c r="M180" s="29"/>
      <c r="N180" s="29"/>
      <c r="O180" s="29"/>
      <c r="P180" s="29"/>
      <c r="Q180" s="29"/>
      <c r="R180" s="29"/>
      <c r="S180" s="65"/>
    </row>
    <row r="181" spans="1:19" x14ac:dyDescent="0.35">
      <c r="A181" s="23"/>
      <c r="B181" s="23"/>
      <c r="C181" s="23"/>
      <c r="D181" s="29"/>
      <c r="E181" s="29"/>
      <c r="F181" s="29"/>
      <c r="G181" s="29"/>
      <c r="H181" s="29"/>
      <c r="I181" s="29"/>
      <c r="J181" s="29"/>
      <c r="K181" s="29"/>
      <c r="L181" s="29"/>
      <c r="M181" s="29"/>
      <c r="N181" s="29"/>
      <c r="O181" s="29"/>
      <c r="P181" s="29"/>
      <c r="Q181" s="29"/>
      <c r="R181" s="29"/>
      <c r="S181" s="65"/>
    </row>
    <row r="182" spans="1:19" x14ac:dyDescent="0.35">
      <c r="A182" s="23"/>
      <c r="B182" s="23"/>
      <c r="C182" s="23"/>
      <c r="D182" s="65"/>
      <c r="E182" s="65"/>
      <c r="F182" s="65"/>
      <c r="G182" s="65"/>
      <c r="H182" s="65"/>
      <c r="I182" s="65"/>
      <c r="J182" s="65"/>
      <c r="K182" s="65"/>
      <c r="L182" s="65"/>
      <c r="M182" s="65"/>
      <c r="N182" s="65"/>
      <c r="O182" s="65"/>
      <c r="P182" s="65"/>
      <c r="Q182" s="65"/>
      <c r="R182" s="65"/>
      <c r="S182" s="65"/>
    </row>
    <row r="183" spans="1:19" x14ac:dyDescent="0.35">
      <c r="A183" s="23"/>
      <c r="B183" s="23"/>
      <c r="C183" s="23"/>
      <c r="D183" s="29"/>
      <c r="E183" s="29"/>
      <c r="F183" s="29"/>
      <c r="G183" s="29"/>
      <c r="H183" s="29"/>
      <c r="I183" s="29"/>
      <c r="J183" s="29"/>
      <c r="K183" s="29"/>
      <c r="L183" s="29"/>
      <c r="M183" s="29"/>
      <c r="N183" s="29"/>
      <c r="O183" s="29"/>
      <c r="P183" s="29"/>
      <c r="Q183" s="29"/>
      <c r="R183" s="29"/>
      <c r="S183" s="29"/>
    </row>
    <row r="184" spans="1:19" x14ac:dyDescent="0.35">
      <c r="A184" s="23"/>
      <c r="B184" s="23"/>
      <c r="C184" s="23"/>
      <c r="D184" s="65"/>
      <c r="E184" s="65"/>
      <c r="F184" s="65"/>
      <c r="G184" s="65"/>
      <c r="H184" s="65"/>
      <c r="I184" s="65"/>
      <c r="J184" s="65"/>
      <c r="K184" s="65"/>
      <c r="L184" s="65"/>
      <c r="M184" s="65"/>
      <c r="N184" s="65"/>
      <c r="O184" s="65"/>
      <c r="P184" s="65"/>
      <c r="Q184" s="65"/>
      <c r="R184" s="65"/>
      <c r="S184" s="65"/>
    </row>
    <row r="185" spans="1:19" x14ac:dyDescent="0.35">
      <c r="A185" s="23"/>
      <c r="B185" s="23"/>
      <c r="C185" s="23"/>
      <c r="D185" s="65"/>
      <c r="E185" s="65"/>
      <c r="F185" s="65"/>
      <c r="G185" s="65"/>
      <c r="H185" s="65"/>
      <c r="I185" s="65"/>
      <c r="J185" s="65"/>
      <c r="K185" s="65"/>
      <c r="L185" s="65"/>
      <c r="M185" s="65"/>
      <c r="N185" s="65"/>
      <c r="O185" s="65"/>
      <c r="P185" s="65"/>
      <c r="Q185" s="65"/>
      <c r="R185" s="65"/>
      <c r="S185" s="65"/>
    </row>
    <row r="186" spans="1:19" x14ac:dyDescent="0.35">
      <c r="A186" s="23"/>
      <c r="B186" s="23"/>
      <c r="C186" s="23"/>
      <c r="D186" s="65"/>
      <c r="E186" s="65"/>
      <c r="F186" s="65"/>
      <c r="G186" s="65"/>
      <c r="H186" s="65"/>
      <c r="I186" s="65"/>
      <c r="J186" s="65"/>
      <c r="K186" s="65"/>
      <c r="L186" s="65"/>
      <c r="M186" s="65"/>
      <c r="N186" s="65"/>
      <c r="O186" s="65"/>
      <c r="P186" s="65"/>
      <c r="Q186" s="65"/>
      <c r="R186" s="65"/>
      <c r="S186" s="65"/>
    </row>
    <row r="187" spans="1:19" x14ac:dyDescent="0.35">
      <c r="A187" s="23"/>
      <c r="B187" s="23"/>
      <c r="C187" s="23"/>
      <c r="D187" s="65"/>
      <c r="E187" s="65"/>
      <c r="F187" s="65"/>
      <c r="G187" s="65"/>
      <c r="H187" s="65"/>
      <c r="I187" s="65"/>
      <c r="J187" s="65"/>
      <c r="K187" s="65"/>
      <c r="L187" s="65"/>
      <c r="M187" s="65"/>
      <c r="N187" s="65"/>
      <c r="O187" s="65"/>
      <c r="P187" s="65"/>
      <c r="Q187" s="65"/>
      <c r="R187" s="65"/>
      <c r="S187" s="65"/>
    </row>
    <row r="188" spans="1:19" x14ac:dyDescent="0.35">
      <c r="A188" s="23"/>
      <c r="B188" s="23"/>
      <c r="C188" s="23"/>
      <c r="D188" s="65"/>
      <c r="E188" s="65"/>
      <c r="F188" s="65"/>
      <c r="G188" s="65"/>
      <c r="H188" s="65"/>
      <c r="I188" s="65"/>
      <c r="J188" s="23"/>
      <c r="K188" s="23"/>
      <c r="L188" s="23"/>
      <c r="M188" s="65"/>
      <c r="N188" s="65"/>
      <c r="O188" s="65"/>
      <c r="P188" s="65"/>
      <c r="Q188" s="65"/>
      <c r="R188" s="65"/>
      <c r="S188" s="23"/>
    </row>
    <row r="189" spans="1:19" x14ac:dyDescent="0.35">
      <c r="A189" s="23"/>
      <c r="B189" s="23"/>
      <c r="C189" s="23"/>
      <c r="D189" s="65"/>
      <c r="E189" s="65"/>
      <c r="F189" s="65"/>
      <c r="G189" s="65"/>
      <c r="H189" s="65"/>
      <c r="I189" s="65"/>
      <c r="J189" s="23"/>
      <c r="K189" s="23"/>
      <c r="L189" s="23"/>
      <c r="M189" s="65"/>
      <c r="N189" s="65"/>
      <c r="O189" s="65"/>
      <c r="P189" s="65"/>
      <c r="Q189" s="65"/>
      <c r="R189" s="65"/>
      <c r="S189" s="23"/>
    </row>
    <row r="190" spans="1:19" x14ac:dyDescent="0.35">
      <c r="A190" s="23"/>
      <c r="B190" s="23"/>
      <c r="C190" s="23"/>
      <c r="D190" s="65"/>
      <c r="E190" s="65"/>
      <c r="F190" s="65"/>
      <c r="G190" s="65"/>
      <c r="H190" s="65"/>
      <c r="I190" s="65"/>
      <c r="J190" s="23"/>
      <c r="K190" s="23"/>
      <c r="L190" s="23"/>
      <c r="M190" s="65"/>
      <c r="N190" s="65"/>
      <c r="O190" s="65"/>
      <c r="P190" s="65"/>
      <c r="Q190" s="65"/>
      <c r="R190" s="65"/>
      <c r="S190" s="23"/>
    </row>
    <row r="191" spans="1:19" x14ac:dyDescent="0.35">
      <c r="A191" s="23"/>
      <c r="B191" s="23"/>
      <c r="C191" s="23"/>
      <c r="D191" s="65"/>
      <c r="E191" s="65"/>
      <c r="F191" s="65"/>
      <c r="G191" s="65"/>
      <c r="H191" s="65"/>
      <c r="I191" s="65"/>
      <c r="J191" s="23"/>
      <c r="K191" s="23"/>
      <c r="L191" s="23"/>
      <c r="M191" s="65"/>
      <c r="N191" s="65"/>
      <c r="O191" s="65"/>
      <c r="P191" s="65"/>
      <c r="Q191" s="65"/>
      <c r="R191" s="65"/>
      <c r="S191" s="23"/>
    </row>
    <row r="192" spans="1:19" x14ac:dyDescent="0.35">
      <c r="A192" s="23"/>
      <c r="B192" s="23"/>
      <c r="C192" s="23"/>
      <c r="D192" s="65"/>
      <c r="E192" s="65"/>
      <c r="F192" s="65"/>
      <c r="G192" s="65"/>
      <c r="H192" s="65"/>
      <c r="I192" s="65"/>
      <c r="J192" s="23"/>
      <c r="K192" s="23"/>
      <c r="L192" s="23"/>
      <c r="M192" s="65"/>
      <c r="N192" s="65"/>
      <c r="O192" s="65"/>
      <c r="P192" s="65"/>
      <c r="Q192" s="65"/>
      <c r="R192" s="65"/>
      <c r="S192" s="23"/>
    </row>
    <row r="193" spans="1:19" x14ac:dyDescent="0.35">
      <c r="A193" s="23"/>
      <c r="B193" s="23"/>
      <c r="C193" s="23"/>
      <c r="D193" s="65"/>
      <c r="E193" s="65"/>
      <c r="F193" s="65"/>
      <c r="G193" s="65"/>
      <c r="H193" s="65"/>
      <c r="I193" s="65"/>
      <c r="J193" s="23"/>
      <c r="K193" s="23"/>
      <c r="L193" s="23"/>
      <c r="M193" s="65"/>
      <c r="N193" s="65"/>
      <c r="O193" s="65"/>
      <c r="P193" s="65"/>
      <c r="Q193" s="65"/>
      <c r="R193" s="65"/>
      <c r="S193" s="23"/>
    </row>
    <row r="194" spans="1:19" x14ac:dyDescent="0.35">
      <c r="A194" s="23"/>
      <c r="B194" s="23"/>
      <c r="C194" s="23"/>
      <c r="D194" s="65"/>
      <c r="E194" s="65"/>
      <c r="F194" s="65"/>
      <c r="G194" s="65"/>
      <c r="H194" s="65"/>
      <c r="I194" s="65"/>
      <c r="J194" s="23"/>
      <c r="K194" s="23"/>
      <c r="L194" s="23"/>
      <c r="M194" s="65"/>
      <c r="N194" s="65"/>
      <c r="O194" s="65"/>
      <c r="P194" s="65"/>
      <c r="Q194" s="65"/>
      <c r="R194" s="65"/>
      <c r="S194" s="23"/>
    </row>
    <row r="195" spans="1:19" x14ac:dyDescent="0.35">
      <c r="A195" s="23"/>
      <c r="B195" s="23"/>
      <c r="C195" s="23"/>
      <c r="D195" s="65"/>
      <c r="E195" s="65"/>
      <c r="F195" s="65"/>
      <c r="G195" s="65"/>
      <c r="H195" s="65"/>
      <c r="I195" s="65"/>
      <c r="J195" s="23"/>
      <c r="K195" s="23"/>
      <c r="L195" s="23"/>
      <c r="M195" s="65"/>
      <c r="N195" s="65"/>
      <c r="O195" s="65"/>
      <c r="P195" s="65"/>
      <c r="Q195" s="65"/>
      <c r="R195" s="65"/>
      <c r="S195" s="23"/>
    </row>
    <row r="196" spans="1:19" x14ac:dyDescent="0.35">
      <c r="A196" s="23"/>
      <c r="B196" s="23"/>
      <c r="C196" s="23"/>
      <c r="D196" s="65"/>
      <c r="E196" s="65"/>
      <c r="F196" s="65"/>
      <c r="G196" s="65"/>
      <c r="H196" s="65"/>
      <c r="I196" s="65"/>
      <c r="J196" s="65"/>
      <c r="K196" s="65"/>
      <c r="L196" s="65"/>
      <c r="M196" s="65"/>
      <c r="N196" s="65"/>
      <c r="O196" s="65"/>
      <c r="P196" s="65"/>
      <c r="Q196" s="65"/>
      <c r="R196" s="65"/>
      <c r="S196" s="65"/>
    </row>
    <row r="197" spans="1:19" x14ac:dyDescent="0.35">
      <c r="A197" s="23"/>
      <c r="B197" s="23"/>
      <c r="C197" s="23"/>
      <c r="D197" s="65"/>
      <c r="E197" s="65"/>
      <c r="F197" s="65"/>
      <c r="G197" s="65"/>
      <c r="H197" s="65"/>
      <c r="I197" s="65"/>
      <c r="J197" s="65"/>
      <c r="K197" s="65"/>
      <c r="L197" s="65"/>
      <c r="M197" s="65"/>
      <c r="N197" s="65"/>
      <c r="O197" s="65"/>
      <c r="P197" s="65"/>
      <c r="Q197" s="65"/>
      <c r="R197" s="65"/>
      <c r="S197" s="65"/>
    </row>
    <row r="198" spans="1:19" x14ac:dyDescent="0.35">
      <c r="A198" s="23"/>
      <c r="B198" s="23"/>
      <c r="C198" s="23"/>
      <c r="D198" s="65"/>
      <c r="E198" s="65"/>
      <c r="F198" s="65"/>
      <c r="G198" s="65"/>
      <c r="H198" s="65"/>
      <c r="I198" s="65"/>
      <c r="J198" s="65"/>
      <c r="K198" s="65"/>
      <c r="L198" s="65"/>
      <c r="M198" s="65"/>
      <c r="N198" s="65"/>
      <c r="O198" s="65"/>
      <c r="P198" s="65"/>
      <c r="Q198" s="65"/>
      <c r="R198" s="65"/>
      <c r="S198" s="65"/>
    </row>
    <row r="199" spans="1:19" x14ac:dyDescent="0.35">
      <c r="A199" s="23"/>
      <c r="B199" s="23"/>
      <c r="C199" s="23"/>
      <c r="D199" s="29"/>
      <c r="E199" s="29"/>
      <c r="F199" s="29"/>
      <c r="G199" s="29"/>
      <c r="H199" s="29"/>
      <c r="I199" s="29"/>
      <c r="J199" s="29"/>
      <c r="K199" s="29"/>
      <c r="L199" s="29"/>
      <c r="M199" s="29"/>
      <c r="N199" s="29"/>
      <c r="O199" s="29"/>
      <c r="P199" s="29"/>
      <c r="Q199" s="29"/>
      <c r="R199" s="29"/>
      <c r="S199" s="29"/>
    </row>
    <row r="200" spans="1:19" x14ac:dyDescent="0.35">
      <c r="B200" s="23"/>
      <c r="C200" s="23"/>
      <c r="D200" s="66"/>
      <c r="E200" s="66"/>
      <c r="F200" s="66"/>
      <c r="G200" s="66"/>
      <c r="H200" s="66"/>
      <c r="I200" s="66"/>
      <c r="J200" s="66"/>
      <c r="K200" s="66"/>
      <c r="L200" s="66"/>
      <c r="M200" s="66"/>
      <c r="N200" s="66"/>
      <c r="O200" s="66"/>
      <c r="P200" s="66"/>
      <c r="Q200" s="66"/>
      <c r="R200" s="66"/>
      <c r="S200" s="67"/>
    </row>
    <row r="201" spans="1:19" x14ac:dyDescent="0.35">
      <c r="B201" s="23"/>
      <c r="C201" s="23"/>
      <c r="D201" s="66"/>
      <c r="E201" s="66"/>
      <c r="F201" s="66"/>
      <c r="G201" s="66"/>
      <c r="H201" s="66"/>
      <c r="I201" s="66"/>
      <c r="J201" s="66"/>
      <c r="K201" s="66"/>
      <c r="L201" s="66"/>
      <c r="M201" s="66"/>
      <c r="N201" s="66"/>
      <c r="O201" s="66"/>
      <c r="P201" s="66"/>
      <c r="Q201" s="66"/>
      <c r="R201" s="66"/>
      <c r="S201" s="67"/>
    </row>
    <row r="202" spans="1:19" x14ac:dyDescent="0.35">
      <c r="B202" s="23"/>
      <c r="C202" s="23"/>
      <c r="D202" s="66"/>
      <c r="E202" s="66"/>
      <c r="F202" s="66"/>
      <c r="G202" s="66"/>
      <c r="H202" s="66"/>
      <c r="I202" s="66"/>
      <c r="J202" s="66"/>
      <c r="K202" s="66"/>
      <c r="L202" s="66"/>
      <c r="M202" s="66"/>
      <c r="N202" s="66"/>
      <c r="O202" s="66"/>
      <c r="P202" s="66"/>
      <c r="Q202" s="66"/>
      <c r="R202" s="66"/>
      <c r="S202" s="67"/>
    </row>
    <row r="203" spans="1:19" x14ac:dyDescent="0.35">
      <c r="A203" s="23"/>
      <c r="B203" s="23"/>
      <c r="C203" s="23"/>
      <c r="D203" s="66"/>
      <c r="E203" s="66"/>
      <c r="F203" s="66"/>
      <c r="G203" s="66"/>
      <c r="H203" s="66"/>
      <c r="I203" s="66"/>
      <c r="J203" s="66"/>
      <c r="K203" s="66"/>
      <c r="L203" s="66"/>
      <c r="M203" s="66"/>
      <c r="N203" s="66"/>
      <c r="O203" s="66"/>
      <c r="P203" s="66"/>
      <c r="Q203" s="66"/>
      <c r="R203" s="66"/>
      <c r="S203" s="67"/>
    </row>
    <row r="206" spans="1:19" x14ac:dyDescent="0.35">
      <c r="A206" s="23"/>
      <c r="B206" s="23"/>
      <c r="C206" s="23"/>
      <c r="D206" s="66"/>
      <c r="E206" s="66"/>
      <c r="F206" s="66"/>
      <c r="G206" s="66"/>
      <c r="H206" s="66"/>
      <c r="I206" s="66"/>
      <c r="J206" s="66"/>
      <c r="K206" s="66"/>
      <c r="L206" s="66"/>
      <c r="M206" s="66"/>
      <c r="N206" s="66"/>
      <c r="O206" s="66"/>
      <c r="P206" s="66"/>
      <c r="Q206" s="66"/>
      <c r="R206" s="66"/>
      <c r="S206" s="67"/>
    </row>
    <row r="207" spans="1:19" x14ac:dyDescent="0.35">
      <c r="A207" s="23"/>
      <c r="B207" s="23"/>
      <c r="C207" s="23"/>
      <c r="D207" s="66"/>
      <c r="E207" s="66"/>
      <c r="F207" s="66"/>
      <c r="G207" s="66"/>
      <c r="H207" s="66"/>
      <c r="I207" s="66"/>
      <c r="J207" s="66"/>
      <c r="K207" s="66"/>
      <c r="L207" s="66"/>
      <c r="M207" s="66"/>
      <c r="N207" s="66"/>
      <c r="O207" s="66"/>
      <c r="P207" s="66"/>
      <c r="Q207" s="66"/>
      <c r="R207" s="66"/>
      <c r="S207" s="67"/>
    </row>
    <row r="208" spans="1:19" x14ac:dyDescent="0.35">
      <c r="A208" s="23"/>
      <c r="B208" s="23"/>
      <c r="C208" s="23"/>
      <c r="D208" s="66"/>
      <c r="E208" s="66"/>
      <c r="F208" s="66"/>
      <c r="G208" s="66"/>
      <c r="H208" s="66"/>
      <c r="I208" s="66"/>
      <c r="J208" s="66"/>
      <c r="K208" s="66"/>
      <c r="L208" s="66"/>
      <c r="M208" s="66"/>
      <c r="N208" s="66"/>
      <c r="O208" s="66"/>
      <c r="P208" s="66"/>
      <c r="Q208" s="66"/>
      <c r="R208" s="66"/>
      <c r="S208" s="67"/>
    </row>
    <row r="209" spans="1:19" x14ac:dyDescent="0.35">
      <c r="A209" s="23"/>
      <c r="B209" s="23"/>
      <c r="C209" s="23"/>
      <c r="D209" s="29"/>
      <c r="E209" s="29"/>
      <c r="F209" s="29"/>
      <c r="G209" s="29"/>
      <c r="H209" s="29"/>
      <c r="I209" s="29"/>
      <c r="J209" s="29"/>
      <c r="K209" s="29"/>
      <c r="L209" s="29"/>
      <c r="M209" s="29"/>
      <c r="N209" s="29"/>
      <c r="O209" s="29"/>
      <c r="P209" s="29"/>
      <c r="Q209" s="29"/>
      <c r="R209" s="29"/>
      <c r="S209" s="65"/>
    </row>
    <row r="210" spans="1:19" x14ac:dyDescent="0.35">
      <c r="A210" s="23"/>
      <c r="B210" s="23"/>
      <c r="C210" s="23"/>
      <c r="D210" s="29"/>
      <c r="E210" s="29"/>
      <c r="F210" s="29"/>
      <c r="G210" s="29"/>
      <c r="H210" s="29"/>
      <c r="I210" s="29"/>
      <c r="J210" s="29"/>
      <c r="K210" s="29"/>
      <c r="L210" s="29"/>
      <c r="M210" s="29"/>
      <c r="N210" s="29"/>
      <c r="O210" s="29"/>
      <c r="P210" s="29"/>
      <c r="Q210" s="29"/>
      <c r="R210" s="29"/>
      <c r="S210" s="65"/>
    </row>
    <row r="211" spans="1:19" x14ac:dyDescent="0.35">
      <c r="A211" s="23"/>
      <c r="B211" s="23"/>
      <c r="C211" s="23"/>
      <c r="D211" s="29"/>
      <c r="E211" s="29"/>
      <c r="F211" s="29"/>
      <c r="G211" s="29"/>
      <c r="H211" s="29"/>
      <c r="I211" s="29"/>
      <c r="J211" s="29"/>
      <c r="K211" s="29"/>
      <c r="L211" s="29"/>
      <c r="M211" s="29"/>
      <c r="N211" s="29"/>
      <c r="O211" s="29"/>
      <c r="P211" s="29"/>
      <c r="Q211" s="29"/>
      <c r="R211" s="29"/>
      <c r="S211" s="65"/>
    </row>
    <row r="212" spans="1:19" x14ac:dyDescent="0.35">
      <c r="A212" s="23"/>
      <c r="C212" s="23"/>
      <c r="D212" s="29"/>
      <c r="E212" s="29"/>
      <c r="F212" s="29"/>
      <c r="G212" s="29"/>
      <c r="H212" s="29"/>
      <c r="I212" s="29"/>
      <c r="J212" s="29"/>
      <c r="K212" s="29"/>
      <c r="L212" s="29"/>
      <c r="M212" s="29"/>
      <c r="N212" s="29"/>
      <c r="O212" s="29"/>
      <c r="P212" s="29"/>
      <c r="Q212" s="29"/>
      <c r="R212" s="29"/>
      <c r="S212" s="29"/>
    </row>
    <row r="213" spans="1:19" x14ac:dyDescent="0.35">
      <c r="A213" s="23"/>
      <c r="C213" s="23"/>
      <c r="D213" s="29"/>
      <c r="E213" s="29"/>
      <c r="F213" s="29"/>
      <c r="G213" s="29"/>
      <c r="H213" s="29"/>
      <c r="I213" s="29"/>
      <c r="J213" s="29"/>
      <c r="K213" s="29"/>
      <c r="L213" s="29"/>
      <c r="M213" s="29"/>
      <c r="N213" s="29"/>
      <c r="O213" s="29"/>
      <c r="P213" s="29"/>
      <c r="Q213" s="29"/>
      <c r="R213" s="29"/>
      <c r="S213" s="29"/>
    </row>
    <row r="214" spans="1:19" x14ac:dyDescent="0.35">
      <c r="A214" s="23"/>
      <c r="C214" s="68"/>
      <c r="D214" s="66"/>
      <c r="E214" s="66"/>
      <c r="F214" s="66"/>
      <c r="G214" s="66"/>
      <c r="H214" s="66"/>
      <c r="I214" s="66"/>
      <c r="J214" s="66"/>
      <c r="K214" s="66"/>
      <c r="L214" s="66"/>
      <c r="M214" s="66"/>
      <c r="N214" s="66"/>
      <c r="O214" s="66"/>
      <c r="P214" s="66"/>
      <c r="Q214" s="66"/>
      <c r="R214" s="66"/>
      <c r="S214" s="66"/>
    </row>
    <row r="215" spans="1:19" x14ac:dyDescent="0.35">
      <c r="A215" s="23"/>
      <c r="C215" s="23"/>
      <c r="D215" s="29"/>
      <c r="E215" s="29"/>
      <c r="F215" s="29"/>
      <c r="G215" s="29"/>
      <c r="H215" s="29"/>
      <c r="I215" s="29"/>
      <c r="J215" s="29"/>
      <c r="K215" s="29"/>
      <c r="L215" s="29"/>
      <c r="M215" s="29"/>
      <c r="N215" s="29"/>
      <c r="O215" s="29"/>
      <c r="P215" s="29"/>
      <c r="Q215" s="29"/>
      <c r="R215" s="29"/>
      <c r="S215" s="29"/>
    </row>
    <row r="216" spans="1:19" x14ac:dyDescent="0.35">
      <c r="A216" s="23"/>
      <c r="C216" s="23"/>
      <c r="D216" s="66"/>
      <c r="E216" s="66"/>
      <c r="F216" s="66"/>
      <c r="G216" s="66"/>
      <c r="H216" s="66"/>
      <c r="I216" s="66"/>
      <c r="J216" s="66"/>
      <c r="K216" s="66"/>
      <c r="L216" s="66"/>
      <c r="M216" s="66"/>
      <c r="N216" s="66"/>
      <c r="O216" s="66"/>
      <c r="P216" s="66"/>
      <c r="Q216" s="66"/>
      <c r="R216" s="66"/>
      <c r="S216" s="67"/>
    </row>
    <row r="217" spans="1:19" x14ac:dyDescent="0.35">
      <c r="A217" s="23"/>
      <c r="C217" s="23"/>
      <c r="D217" s="29"/>
      <c r="E217" s="29"/>
      <c r="F217" s="29"/>
      <c r="G217" s="29"/>
      <c r="H217" s="29"/>
      <c r="I217" s="29"/>
      <c r="J217" s="29"/>
      <c r="K217" s="29"/>
      <c r="L217" s="29"/>
      <c r="M217" s="29"/>
      <c r="N217" s="29"/>
      <c r="O217" s="29"/>
      <c r="P217" s="29"/>
      <c r="Q217" s="29"/>
      <c r="R217" s="29"/>
      <c r="S217" s="29"/>
    </row>
    <row r="218" spans="1:19" x14ac:dyDescent="0.35">
      <c r="A218" s="23"/>
      <c r="C218" s="68"/>
      <c r="D218" s="66"/>
      <c r="E218" s="66"/>
      <c r="F218" s="66"/>
      <c r="G218" s="66"/>
      <c r="H218" s="66"/>
      <c r="I218" s="66"/>
      <c r="J218" s="66"/>
      <c r="K218" s="66"/>
      <c r="L218" s="66"/>
      <c r="M218" s="66"/>
      <c r="N218" s="66"/>
      <c r="O218" s="66"/>
      <c r="P218" s="66"/>
      <c r="Q218" s="66"/>
      <c r="R218" s="66"/>
      <c r="S218" s="66"/>
    </row>
    <row r="219" spans="1:19" x14ac:dyDescent="0.35">
      <c r="A219" s="23"/>
      <c r="C219" s="68"/>
      <c r="D219" s="66"/>
      <c r="E219" s="66"/>
      <c r="F219" s="66"/>
      <c r="G219" s="66"/>
      <c r="H219" s="66"/>
      <c r="I219" s="66"/>
      <c r="J219" s="66"/>
      <c r="K219" s="66"/>
      <c r="L219" s="66"/>
      <c r="M219" s="66"/>
      <c r="N219" s="66"/>
      <c r="O219" s="66"/>
      <c r="P219" s="66"/>
      <c r="Q219" s="66"/>
      <c r="R219" s="66"/>
      <c r="S219" s="66"/>
    </row>
    <row r="220" spans="1:19" x14ac:dyDescent="0.35">
      <c r="A220" s="23"/>
      <c r="C220" s="23"/>
      <c r="D220" s="29"/>
      <c r="E220" s="29"/>
      <c r="F220" s="29"/>
      <c r="G220" s="29"/>
      <c r="H220" s="29"/>
      <c r="I220" s="29"/>
      <c r="J220" s="29"/>
      <c r="K220" s="29"/>
      <c r="L220" s="29"/>
      <c r="M220" s="29"/>
      <c r="N220" s="29"/>
      <c r="O220" s="29"/>
      <c r="P220" s="29"/>
      <c r="Q220" s="29"/>
      <c r="R220" s="29"/>
      <c r="S220" s="29"/>
    </row>
    <row r="221" spans="1:19" x14ac:dyDescent="0.35">
      <c r="A221" s="23"/>
      <c r="C221" s="23"/>
      <c r="D221" s="29"/>
      <c r="E221" s="29"/>
      <c r="F221" s="29"/>
      <c r="G221" s="29"/>
      <c r="H221" s="29"/>
      <c r="I221" s="29"/>
      <c r="J221" s="29"/>
      <c r="K221" s="29"/>
      <c r="L221" s="29"/>
      <c r="M221" s="29"/>
      <c r="N221" s="29"/>
      <c r="O221" s="29"/>
      <c r="P221" s="29"/>
      <c r="Q221" s="29"/>
      <c r="R221" s="29"/>
      <c r="S221" s="29"/>
    </row>
    <row r="222" spans="1:19" x14ac:dyDescent="0.35">
      <c r="A222" s="23"/>
      <c r="C222" s="68"/>
      <c r="D222" s="66"/>
      <c r="E222" s="66"/>
      <c r="F222" s="66"/>
      <c r="G222" s="66"/>
      <c r="H222" s="66"/>
      <c r="I222" s="66"/>
      <c r="J222" s="66"/>
      <c r="K222" s="66"/>
      <c r="L222" s="66"/>
      <c r="M222" s="66"/>
      <c r="N222" s="66"/>
      <c r="O222" s="66"/>
      <c r="P222" s="66"/>
      <c r="Q222" s="66"/>
      <c r="R222" s="66"/>
      <c r="S222" s="66"/>
    </row>
    <row r="223" spans="1:19" x14ac:dyDescent="0.35">
      <c r="A223" s="23"/>
      <c r="C223" s="23"/>
      <c r="D223" s="29"/>
      <c r="E223" s="29"/>
      <c r="F223" s="29"/>
      <c r="G223" s="29"/>
      <c r="H223" s="29"/>
      <c r="I223" s="29"/>
      <c r="J223" s="29"/>
      <c r="K223" s="29"/>
      <c r="L223" s="29"/>
      <c r="M223" s="29"/>
      <c r="N223" s="29"/>
      <c r="O223" s="29"/>
      <c r="P223" s="29"/>
      <c r="Q223" s="29"/>
      <c r="R223" s="29"/>
      <c r="S223" s="29"/>
    </row>
    <row r="224" spans="1:19" x14ac:dyDescent="0.35">
      <c r="A224" s="23"/>
      <c r="C224" s="23"/>
      <c r="D224" s="29"/>
      <c r="E224" s="29"/>
      <c r="F224" s="29"/>
      <c r="G224" s="29"/>
      <c r="H224" s="29"/>
      <c r="I224" s="29"/>
      <c r="J224" s="29"/>
      <c r="K224" s="29"/>
      <c r="L224" s="29"/>
      <c r="M224" s="29"/>
      <c r="N224" s="29"/>
      <c r="O224" s="29"/>
      <c r="P224" s="29"/>
      <c r="Q224" s="29"/>
      <c r="R224" s="29"/>
      <c r="S224" s="29"/>
    </row>
    <row r="225" spans="1:19" x14ac:dyDescent="0.35">
      <c r="A225" s="23"/>
      <c r="C225" s="23"/>
      <c r="D225" s="29"/>
      <c r="E225" s="29"/>
      <c r="F225" s="29"/>
      <c r="G225" s="29"/>
      <c r="H225" s="29"/>
      <c r="I225" s="29"/>
      <c r="J225" s="29"/>
      <c r="K225" s="29"/>
      <c r="L225" s="29"/>
      <c r="M225" s="29"/>
      <c r="N225" s="29"/>
      <c r="O225" s="29"/>
      <c r="P225" s="29"/>
      <c r="Q225" s="29"/>
      <c r="R225" s="29"/>
      <c r="S225" s="29"/>
    </row>
    <row r="226" spans="1:19" x14ac:dyDescent="0.35">
      <c r="A226" s="23"/>
      <c r="C226" s="23"/>
      <c r="D226" s="29"/>
      <c r="E226" s="29"/>
      <c r="F226" s="29"/>
      <c r="G226" s="29"/>
      <c r="H226" s="29"/>
      <c r="I226" s="29"/>
      <c r="J226" s="29"/>
      <c r="K226" s="29"/>
      <c r="L226" s="29"/>
      <c r="M226" s="29"/>
      <c r="N226" s="29"/>
      <c r="O226" s="29"/>
      <c r="P226" s="29"/>
      <c r="Q226" s="29"/>
      <c r="R226" s="29"/>
      <c r="S226" s="29"/>
    </row>
    <row r="227" spans="1:19" x14ac:dyDescent="0.35">
      <c r="A227" s="23"/>
      <c r="C227" s="23"/>
      <c r="D227" s="29"/>
      <c r="E227" s="29"/>
      <c r="F227" s="29"/>
      <c r="G227" s="29"/>
      <c r="H227" s="29"/>
      <c r="I227" s="29"/>
      <c r="J227" s="29"/>
      <c r="K227" s="29"/>
      <c r="L227" s="29"/>
      <c r="M227" s="29"/>
      <c r="N227" s="29"/>
      <c r="O227" s="29"/>
      <c r="P227" s="29"/>
      <c r="Q227" s="29"/>
      <c r="R227" s="29"/>
      <c r="S227" s="29"/>
    </row>
    <row r="228" spans="1:19" x14ac:dyDescent="0.35">
      <c r="A228" s="23"/>
      <c r="C228" s="68"/>
      <c r="D228" s="66"/>
      <c r="E228" s="66"/>
      <c r="F228" s="66"/>
      <c r="G228" s="66"/>
      <c r="H228" s="66"/>
      <c r="I228" s="66"/>
      <c r="J228" s="66"/>
      <c r="K228" s="66"/>
      <c r="L228" s="66"/>
      <c r="M228" s="66"/>
      <c r="N228" s="66"/>
      <c r="O228" s="66"/>
      <c r="P228" s="66"/>
      <c r="Q228" s="66"/>
      <c r="R228" s="66"/>
      <c r="S228" s="66"/>
    </row>
    <row r="229" spans="1:19" x14ac:dyDescent="0.35">
      <c r="A229" s="23"/>
      <c r="C229" s="68"/>
      <c r="D229" s="66"/>
      <c r="E229" s="66"/>
      <c r="F229" s="66"/>
      <c r="G229" s="66"/>
      <c r="H229" s="66"/>
      <c r="I229" s="66"/>
      <c r="J229" s="66"/>
      <c r="K229" s="66"/>
      <c r="L229" s="66"/>
      <c r="M229" s="66"/>
      <c r="N229" s="66"/>
      <c r="O229" s="66"/>
      <c r="P229" s="66"/>
      <c r="Q229" s="66"/>
      <c r="R229" s="66"/>
      <c r="S229" s="66"/>
    </row>
    <row r="230" spans="1:19" x14ac:dyDescent="0.35">
      <c r="A230" s="23"/>
      <c r="C230" s="68"/>
      <c r="D230" s="66"/>
      <c r="E230" s="66"/>
      <c r="F230" s="66"/>
      <c r="G230" s="66"/>
      <c r="H230" s="66"/>
      <c r="I230" s="66"/>
      <c r="J230" s="66"/>
      <c r="K230" s="66"/>
      <c r="L230" s="66"/>
      <c r="M230" s="66"/>
      <c r="N230" s="66"/>
      <c r="O230" s="66"/>
      <c r="P230" s="66"/>
      <c r="Q230" s="66"/>
      <c r="R230" s="66"/>
      <c r="S230" s="66"/>
    </row>
    <row r="231" spans="1:19" x14ac:dyDescent="0.35">
      <c r="A231" s="23"/>
      <c r="C231" s="23"/>
      <c r="D231" s="29"/>
      <c r="E231" s="29"/>
      <c r="F231" s="29"/>
      <c r="G231" s="29"/>
      <c r="H231" s="29"/>
      <c r="I231" s="29"/>
      <c r="J231" s="29"/>
      <c r="K231" s="29"/>
      <c r="L231" s="29"/>
      <c r="M231" s="29"/>
      <c r="N231" s="29"/>
      <c r="O231" s="29"/>
      <c r="P231" s="29"/>
      <c r="Q231" s="29"/>
      <c r="R231" s="29"/>
      <c r="S231" s="29"/>
    </row>
    <row r="232" spans="1:19" x14ac:dyDescent="0.35">
      <c r="A232" s="23"/>
      <c r="C232" s="23"/>
      <c r="S232" s="65"/>
    </row>
    <row r="233" spans="1:19" x14ac:dyDescent="0.35">
      <c r="A233" s="23"/>
      <c r="C233" s="23"/>
      <c r="D233" s="29"/>
      <c r="E233" s="29"/>
      <c r="F233" s="29"/>
      <c r="G233" s="29"/>
      <c r="H233" s="29"/>
      <c r="I233" s="29"/>
      <c r="J233" s="29"/>
      <c r="K233" s="29"/>
      <c r="L233" s="29"/>
      <c r="M233" s="29"/>
      <c r="N233" s="29"/>
      <c r="O233" s="29"/>
      <c r="P233" s="29"/>
      <c r="Q233" s="29"/>
      <c r="R233" s="29"/>
      <c r="S233" s="29"/>
    </row>
    <row r="234" spans="1:19" x14ac:dyDescent="0.35">
      <c r="A234" s="23"/>
      <c r="C234" s="68"/>
      <c r="D234" s="66"/>
      <c r="E234" s="66"/>
      <c r="F234" s="66"/>
      <c r="G234" s="66"/>
      <c r="H234" s="66"/>
      <c r="I234" s="66"/>
      <c r="J234" s="66"/>
      <c r="K234" s="66"/>
      <c r="L234" s="66"/>
      <c r="M234" s="66"/>
      <c r="N234" s="66"/>
      <c r="O234" s="66"/>
      <c r="P234" s="66"/>
      <c r="Q234" s="66"/>
      <c r="R234" s="66"/>
      <c r="S234" s="65"/>
    </row>
    <row r="235" spans="1:19" x14ac:dyDescent="0.35">
      <c r="A235" s="23"/>
      <c r="C235" s="23"/>
      <c r="D235" s="30"/>
      <c r="E235" s="30"/>
      <c r="F235" s="30"/>
      <c r="G235" s="30"/>
      <c r="H235" s="30"/>
      <c r="I235" s="30"/>
      <c r="J235" s="30"/>
      <c r="K235" s="30"/>
      <c r="L235" s="30"/>
      <c r="M235" s="30"/>
      <c r="N235" s="30"/>
      <c r="O235" s="30"/>
      <c r="P235" s="30"/>
      <c r="Q235" s="30"/>
      <c r="R235" s="30"/>
      <c r="S235" s="65"/>
    </row>
    <row r="236" spans="1:19" x14ac:dyDescent="0.35">
      <c r="A236" s="23"/>
      <c r="C236" s="23"/>
      <c r="D236" s="30"/>
      <c r="E236" s="30"/>
      <c r="F236" s="30"/>
      <c r="G236" s="30"/>
      <c r="H236" s="30"/>
      <c r="I236" s="30"/>
      <c r="J236" s="30"/>
      <c r="K236" s="30"/>
      <c r="L236" s="30"/>
      <c r="M236" s="30"/>
      <c r="N236" s="30"/>
      <c r="O236" s="30"/>
      <c r="P236" s="30"/>
      <c r="Q236" s="30"/>
      <c r="R236" s="30"/>
      <c r="S236" s="65"/>
    </row>
    <row r="237" spans="1:19" x14ac:dyDescent="0.35">
      <c r="A237" s="23"/>
      <c r="C237" s="23"/>
      <c r="D237" s="30"/>
      <c r="E237" s="30"/>
      <c r="F237" s="30"/>
      <c r="G237" s="30"/>
      <c r="H237" s="30"/>
      <c r="I237" s="30"/>
      <c r="J237" s="30"/>
      <c r="K237" s="30"/>
      <c r="L237" s="30"/>
      <c r="M237" s="30"/>
      <c r="N237" s="30"/>
      <c r="O237" s="30"/>
      <c r="P237" s="30"/>
      <c r="Q237" s="30"/>
      <c r="R237" s="30"/>
      <c r="S237" s="65"/>
    </row>
    <row r="238" spans="1:19" x14ac:dyDescent="0.35">
      <c r="A238" s="23"/>
      <c r="C238" s="23"/>
      <c r="D238" s="30"/>
      <c r="E238" s="30"/>
      <c r="F238" s="30"/>
      <c r="G238" s="30"/>
      <c r="H238" s="30"/>
      <c r="I238" s="30"/>
      <c r="J238" s="30"/>
      <c r="K238" s="30"/>
      <c r="L238" s="30"/>
      <c r="M238" s="30"/>
      <c r="N238" s="30"/>
      <c r="O238" s="30"/>
      <c r="P238" s="30"/>
      <c r="Q238" s="30"/>
      <c r="R238" s="30"/>
      <c r="S238" s="30"/>
    </row>
    <row r="239" spans="1:19" x14ac:dyDescent="0.35">
      <c r="A239" s="23"/>
      <c r="C239" s="23"/>
      <c r="D239" s="30"/>
      <c r="E239" s="30"/>
      <c r="F239" s="30"/>
      <c r="G239" s="30"/>
      <c r="H239" s="30"/>
      <c r="I239" s="30"/>
      <c r="J239" s="30"/>
      <c r="K239" s="30"/>
      <c r="L239" s="30"/>
      <c r="M239" s="30"/>
      <c r="N239" s="30"/>
      <c r="O239" s="30"/>
      <c r="P239" s="30"/>
      <c r="Q239" s="30"/>
      <c r="R239" s="30"/>
      <c r="S239" s="30"/>
    </row>
    <row r="240" spans="1:19" x14ac:dyDescent="0.35">
      <c r="A240" s="23"/>
      <c r="C240" s="23"/>
      <c r="D240" s="30"/>
      <c r="E240" s="30"/>
      <c r="F240" s="30"/>
      <c r="G240" s="30"/>
      <c r="H240" s="30"/>
      <c r="I240" s="30"/>
      <c r="J240" s="30"/>
      <c r="K240" s="30"/>
      <c r="L240" s="30"/>
      <c r="M240" s="30"/>
      <c r="N240" s="30"/>
      <c r="O240" s="30"/>
      <c r="P240" s="30"/>
      <c r="Q240" s="30"/>
      <c r="R240" s="30"/>
      <c r="S240" s="65"/>
    </row>
    <row r="241" spans="1:19" x14ac:dyDescent="0.35">
      <c r="A241" s="23"/>
      <c r="C241" s="23"/>
      <c r="D241" s="30"/>
      <c r="E241" s="30"/>
      <c r="F241" s="30"/>
      <c r="G241" s="30"/>
      <c r="H241" s="30"/>
      <c r="I241" s="30"/>
      <c r="J241" s="30"/>
      <c r="K241" s="30"/>
      <c r="L241" s="30"/>
      <c r="M241" s="30"/>
      <c r="N241" s="30"/>
      <c r="O241" s="30"/>
      <c r="P241" s="30"/>
      <c r="Q241" s="30"/>
      <c r="R241" s="30"/>
      <c r="S241" s="65"/>
    </row>
    <row r="242" spans="1:19" x14ac:dyDescent="0.35">
      <c r="A242" s="23"/>
      <c r="C242" s="23"/>
      <c r="D242" s="69"/>
      <c r="E242" s="69"/>
      <c r="F242" s="69"/>
      <c r="G242" s="69"/>
      <c r="H242" s="69"/>
      <c r="I242" s="69"/>
      <c r="J242" s="69"/>
      <c r="K242" s="69"/>
      <c r="L242" s="69"/>
      <c r="M242" s="69"/>
      <c r="N242" s="69"/>
      <c r="O242" s="69"/>
      <c r="P242" s="69"/>
      <c r="Q242" s="69"/>
      <c r="R242" s="69"/>
      <c r="S242" s="65"/>
    </row>
    <row r="243" spans="1:19" x14ac:dyDescent="0.35">
      <c r="A243" s="23"/>
      <c r="C243" s="23"/>
      <c r="D243" s="30"/>
      <c r="E243" s="30"/>
      <c r="F243" s="30"/>
      <c r="G243" s="30"/>
      <c r="H243" s="30"/>
      <c r="I243" s="30"/>
      <c r="J243" s="30"/>
      <c r="K243" s="30"/>
      <c r="L243" s="30"/>
      <c r="M243" s="30"/>
      <c r="N243" s="30"/>
      <c r="O243" s="30"/>
      <c r="P243" s="30"/>
      <c r="Q243" s="30"/>
      <c r="R243" s="30"/>
      <c r="S243" s="65"/>
    </row>
    <row r="244" spans="1:19" x14ac:dyDescent="0.35">
      <c r="A244" s="23"/>
      <c r="C244" s="23"/>
      <c r="D244" s="29"/>
      <c r="E244" s="29"/>
      <c r="F244" s="29"/>
      <c r="G244" s="29"/>
      <c r="H244" s="29"/>
      <c r="I244" s="29"/>
      <c r="J244" s="29"/>
      <c r="K244" s="29"/>
      <c r="L244" s="29"/>
      <c r="M244" s="29"/>
      <c r="N244" s="29"/>
      <c r="O244" s="29"/>
      <c r="P244" s="29"/>
      <c r="Q244" s="29"/>
      <c r="R244" s="29"/>
      <c r="S244" s="65"/>
    </row>
    <row r="245" spans="1:19" x14ac:dyDescent="0.35">
      <c r="A245" s="23"/>
      <c r="C245" s="23"/>
      <c r="D245" s="29"/>
      <c r="E245" s="29"/>
      <c r="F245" s="29"/>
      <c r="G245" s="29"/>
      <c r="H245" s="29"/>
      <c r="I245" s="29"/>
      <c r="J245" s="29"/>
      <c r="K245" s="29"/>
      <c r="L245" s="29"/>
      <c r="M245" s="29"/>
      <c r="N245" s="29"/>
      <c r="O245" s="29"/>
      <c r="P245" s="29"/>
      <c r="Q245" s="29"/>
      <c r="R245" s="29"/>
      <c r="S245" s="65"/>
    </row>
    <row r="246" spans="1:19" x14ac:dyDescent="0.35">
      <c r="A246" s="23"/>
      <c r="C246" s="23"/>
      <c r="D246" s="29"/>
      <c r="E246" s="29"/>
      <c r="F246" s="29"/>
      <c r="G246" s="29"/>
      <c r="H246" s="29"/>
      <c r="I246" s="29"/>
      <c r="J246" s="29"/>
      <c r="K246" s="29"/>
      <c r="L246" s="29"/>
      <c r="M246" s="29"/>
      <c r="N246" s="29"/>
      <c r="O246" s="29"/>
      <c r="P246" s="29"/>
      <c r="Q246" s="29"/>
      <c r="R246" s="29"/>
      <c r="S246" s="65"/>
    </row>
    <row r="247" spans="1:19" x14ac:dyDescent="0.35">
      <c r="A247" s="23"/>
      <c r="C247" s="23"/>
      <c r="D247" s="30"/>
      <c r="E247" s="30"/>
      <c r="F247" s="30"/>
      <c r="G247" s="30"/>
      <c r="H247" s="30"/>
      <c r="I247" s="30"/>
      <c r="J247" s="30"/>
      <c r="K247" s="30"/>
      <c r="L247" s="30"/>
      <c r="M247" s="30"/>
      <c r="N247" s="30"/>
      <c r="O247" s="30"/>
      <c r="P247" s="30"/>
      <c r="Q247" s="30"/>
      <c r="R247" s="30"/>
      <c r="S247" s="69"/>
    </row>
    <row r="248" spans="1:19" x14ac:dyDescent="0.35">
      <c r="A248" s="23"/>
      <c r="C248" s="23"/>
      <c r="D248" s="29"/>
      <c r="E248" s="29"/>
      <c r="F248" s="29"/>
      <c r="G248" s="29"/>
      <c r="H248" s="29"/>
      <c r="I248" s="29"/>
      <c r="J248" s="29"/>
      <c r="K248" s="29"/>
      <c r="L248" s="29"/>
      <c r="M248" s="29"/>
      <c r="N248" s="29"/>
      <c r="O248" s="29"/>
      <c r="P248" s="29"/>
      <c r="Q248" s="29"/>
      <c r="R248" s="29"/>
      <c r="S248" s="65"/>
    </row>
    <row r="249" spans="1:19" x14ac:dyDescent="0.35">
      <c r="A249" s="23"/>
      <c r="C249" s="23"/>
      <c r="D249" s="29"/>
      <c r="E249" s="29"/>
      <c r="F249" s="29"/>
      <c r="G249" s="29"/>
      <c r="H249" s="29"/>
      <c r="I249" s="29"/>
      <c r="J249" s="29"/>
      <c r="K249" s="29"/>
      <c r="L249" s="29"/>
      <c r="M249" s="29"/>
      <c r="N249" s="29"/>
      <c r="O249" s="29"/>
      <c r="P249" s="29"/>
      <c r="Q249" s="29"/>
      <c r="R249" s="29"/>
      <c r="S249" s="65"/>
    </row>
    <row r="250" spans="1:19" x14ac:dyDescent="0.35">
      <c r="A250" s="23"/>
      <c r="C250" s="23"/>
      <c r="D250" s="65"/>
      <c r="E250" s="65"/>
      <c r="F250" s="65"/>
      <c r="G250" s="65"/>
      <c r="H250" s="65"/>
      <c r="I250" s="65"/>
      <c r="J250" s="65"/>
      <c r="K250" s="65"/>
      <c r="L250" s="65"/>
      <c r="M250" s="65"/>
      <c r="N250" s="65"/>
      <c r="O250" s="65"/>
      <c r="P250" s="65"/>
      <c r="Q250" s="65"/>
      <c r="R250" s="65"/>
      <c r="S250" s="65"/>
    </row>
    <row r="251" spans="1:19" x14ac:dyDescent="0.35">
      <c r="A251" s="23"/>
      <c r="C251" s="23"/>
      <c r="D251" s="29"/>
      <c r="E251" s="29"/>
      <c r="F251" s="29"/>
      <c r="G251" s="29"/>
      <c r="H251" s="29"/>
      <c r="I251" s="29"/>
      <c r="J251" s="29"/>
      <c r="K251" s="29"/>
      <c r="L251" s="29"/>
      <c r="M251" s="29"/>
      <c r="N251" s="29"/>
      <c r="O251" s="29"/>
      <c r="P251" s="29"/>
      <c r="Q251" s="29"/>
      <c r="R251" s="29"/>
      <c r="S251" s="65"/>
    </row>
    <row r="252" spans="1:19" x14ac:dyDescent="0.35">
      <c r="A252" s="23"/>
      <c r="C252" s="23"/>
      <c r="D252" s="29"/>
      <c r="E252" s="29"/>
      <c r="F252" s="29"/>
      <c r="G252" s="29"/>
      <c r="H252" s="29"/>
      <c r="I252" s="29"/>
      <c r="J252" s="29"/>
      <c r="K252" s="29"/>
      <c r="L252" s="29"/>
      <c r="M252" s="29"/>
      <c r="N252" s="29"/>
      <c r="O252" s="29"/>
      <c r="P252" s="29"/>
      <c r="Q252" s="29"/>
      <c r="R252" s="29"/>
      <c r="S252" s="65"/>
    </row>
    <row r="253" spans="1:19" x14ac:dyDescent="0.35">
      <c r="A253" s="23"/>
      <c r="C253" s="23"/>
      <c r="D253" s="29"/>
      <c r="E253" s="29"/>
      <c r="F253" s="29"/>
      <c r="G253" s="29"/>
      <c r="H253" s="29"/>
      <c r="I253" s="29"/>
      <c r="J253" s="29"/>
      <c r="K253" s="29"/>
      <c r="L253" s="29"/>
      <c r="M253" s="29"/>
      <c r="N253" s="29"/>
      <c r="O253" s="29"/>
      <c r="P253" s="29"/>
      <c r="Q253" s="29"/>
      <c r="R253" s="29"/>
      <c r="S253" s="65"/>
    </row>
    <row r="254" spans="1:19" x14ac:dyDescent="0.35">
      <c r="A254" s="23"/>
      <c r="C254" s="23"/>
      <c r="D254" s="29"/>
      <c r="E254" s="29"/>
      <c r="F254" s="29"/>
      <c r="G254" s="29"/>
      <c r="H254" s="29"/>
      <c r="I254" s="29"/>
      <c r="J254" s="29"/>
      <c r="K254" s="29"/>
      <c r="L254" s="29"/>
      <c r="M254" s="29"/>
      <c r="N254" s="29"/>
      <c r="O254" s="29"/>
      <c r="P254" s="29"/>
      <c r="Q254" s="29"/>
      <c r="R254" s="29"/>
      <c r="S254" s="65"/>
    </row>
    <row r="255" spans="1:19" x14ac:dyDescent="0.35">
      <c r="A255" s="23"/>
      <c r="C255" s="23"/>
      <c r="D255" s="29"/>
      <c r="E255" s="29"/>
      <c r="F255" s="29"/>
      <c r="G255" s="29"/>
      <c r="H255" s="29"/>
      <c r="I255" s="29"/>
      <c r="J255" s="29"/>
      <c r="K255" s="29"/>
      <c r="L255" s="29"/>
      <c r="M255" s="29"/>
      <c r="N255" s="29"/>
      <c r="O255" s="29"/>
      <c r="P255" s="29"/>
      <c r="Q255" s="29"/>
      <c r="R255" s="29"/>
      <c r="S255" s="65"/>
    </row>
    <row r="256" spans="1:19" x14ac:dyDescent="0.35">
      <c r="A256" s="23"/>
      <c r="C256" s="23"/>
      <c r="D256" s="29"/>
      <c r="E256" s="29"/>
      <c r="F256" s="29"/>
      <c r="G256" s="29"/>
      <c r="H256" s="29"/>
      <c r="I256" s="29"/>
      <c r="J256" s="29"/>
      <c r="K256" s="29"/>
      <c r="L256" s="29"/>
      <c r="M256" s="29"/>
      <c r="N256" s="29"/>
      <c r="O256" s="29"/>
      <c r="P256" s="29"/>
      <c r="Q256" s="29"/>
      <c r="R256" s="29"/>
      <c r="S256" s="65"/>
    </row>
    <row r="257" spans="1:19" x14ac:dyDescent="0.35">
      <c r="A257" s="23"/>
      <c r="C257" s="23"/>
      <c r="D257" s="29"/>
      <c r="E257" s="29"/>
      <c r="F257" s="29"/>
      <c r="G257" s="29"/>
      <c r="H257" s="29"/>
      <c r="I257" s="29"/>
      <c r="J257" s="29"/>
      <c r="K257" s="29"/>
      <c r="L257" s="29"/>
      <c r="M257" s="29"/>
      <c r="N257" s="29"/>
      <c r="O257" s="29"/>
      <c r="P257" s="29"/>
      <c r="Q257" s="29"/>
      <c r="R257" s="29"/>
      <c r="S257" s="65"/>
    </row>
    <row r="258" spans="1:19" x14ac:dyDescent="0.35">
      <c r="A258" s="23"/>
      <c r="C258" s="23"/>
      <c r="D258" s="29"/>
      <c r="E258" s="29"/>
      <c r="F258" s="29"/>
      <c r="G258" s="29"/>
      <c r="H258" s="29"/>
      <c r="I258" s="29"/>
      <c r="J258" s="29"/>
      <c r="K258" s="29"/>
      <c r="L258" s="29"/>
      <c r="M258" s="29"/>
      <c r="N258" s="29"/>
      <c r="O258" s="29"/>
      <c r="P258" s="29"/>
      <c r="Q258" s="29"/>
      <c r="R258" s="29"/>
      <c r="S258" s="65"/>
    </row>
    <row r="259" spans="1:19" x14ac:dyDescent="0.35">
      <c r="A259" s="23"/>
      <c r="C259" s="23"/>
      <c r="D259" s="29"/>
      <c r="E259" s="29"/>
      <c r="F259" s="29"/>
      <c r="G259" s="29"/>
      <c r="H259" s="29"/>
      <c r="I259" s="29"/>
      <c r="J259" s="29"/>
      <c r="K259" s="29"/>
      <c r="L259" s="29"/>
      <c r="M259" s="29"/>
      <c r="N259" s="29"/>
      <c r="O259" s="29"/>
      <c r="P259" s="29"/>
      <c r="Q259" s="29"/>
      <c r="R259" s="29"/>
      <c r="S259" s="65"/>
    </row>
    <row r="260" spans="1:19" x14ac:dyDescent="0.35">
      <c r="A260" s="23"/>
      <c r="C260" s="23"/>
      <c r="D260" s="29"/>
      <c r="E260" s="29"/>
      <c r="F260" s="29"/>
      <c r="G260" s="29"/>
      <c r="H260" s="29"/>
      <c r="I260" s="29"/>
      <c r="J260" s="29"/>
      <c r="K260" s="29"/>
      <c r="L260" s="29"/>
      <c r="M260" s="29"/>
      <c r="N260" s="29"/>
      <c r="O260" s="29"/>
      <c r="P260" s="29"/>
      <c r="Q260" s="29"/>
      <c r="R260" s="29"/>
      <c r="S260" s="65"/>
    </row>
    <row r="261" spans="1:19" x14ac:dyDescent="0.35">
      <c r="A261" s="23"/>
      <c r="C261" s="23"/>
      <c r="D261" s="29"/>
      <c r="E261" s="29"/>
      <c r="F261" s="29"/>
      <c r="G261" s="29"/>
      <c r="H261" s="29"/>
      <c r="I261" s="29"/>
      <c r="J261" s="29"/>
      <c r="K261" s="29"/>
      <c r="L261" s="29"/>
      <c r="M261" s="29"/>
      <c r="N261" s="29"/>
      <c r="O261" s="29"/>
      <c r="P261" s="29"/>
      <c r="Q261" s="29"/>
      <c r="R261" s="29"/>
      <c r="S261" s="65"/>
    </row>
    <row r="262" spans="1:19" x14ac:dyDescent="0.35">
      <c r="A262" s="23"/>
      <c r="C262" s="23"/>
      <c r="D262" s="29"/>
      <c r="E262" s="29"/>
      <c r="F262" s="29"/>
      <c r="G262" s="29"/>
      <c r="H262" s="29"/>
      <c r="I262" s="29"/>
      <c r="J262" s="29"/>
      <c r="K262" s="29"/>
      <c r="L262" s="29"/>
      <c r="M262" s="29"/>
      <c r="N262" s="29"/>
      <c r="O262" s="29"/>
      <c r="P262" s="29"/>
      <c r="Q262" s="29"/>
      <c r="R262" s="29"/>
      <c r="S262" s="65"/>
    </row>
    <row r="263" spans="1:19" x14ac:dyDescent="0.35">
      <c r="A263" s="23"/>
      <c r="C263" s="23"/>
      <c r="D263" s="29"/>
      <c r="E263" s="29"/>
      <c r="F263" s="29"/>
      <c r="G263" s="29"/>
      <c r="H263" s="29"/>
      <c r="I263" s="29"/>
      <c r="J263" s="29"/>
      <c r="K263" s="29"/>
      <c r="L263" s="29"/>
      <c r="M263" s="29"/>
      <c r="N263" s="29"/>
      <c r="O263" s="29"/>
      <c r="P263" s="29"/>
      <c r="Q263" s="29"/>
      <c r="R263" s="29"/>
      <c r="S263" s="65"/>
    </row>
    <row r="264" spans="1:19" x14ac:dyDescent="0.35">
      <c r="A264" s="23"/>
      <c r="C264" s="23"/>
      <c r="D264" s="29"/>
      <c r="E264" s="29"/>
      <c r="F264" s="29"/>
      <c r="G264" s="29"/>
      <c r="H264" s="29"/>
      <c r="I264" s="29"/>
      <c r="J264" s="29"/>
      <c r="K264" s="29"/>
      <c r="L264" s="29"/>
      <c r="M264" s="29"/>
      <c r="N264" s="29"/>
      <c r="O264" s="29"/>
      <c r="P264" s="29"/>
      <c r="Q264" s="29"/>
      <c r="R264" s="29"/>
      <c r="S264" s="65"/>
    </row>
    <row r="265" spans="1:19" x14ac:dyDescent="0.35">
      <c r="A265" s="23"/>
      <c r="C265" s="23"/>
      <c r="D265" s="29"/>
      <c r="E265" s="29"/>
      <c r="F265" s="29"/>
      <c r="G265" s="29"/>
      <c r="H265" s="29"/>
      <c r="I265" s="29"/>
      <c r="J265" s="29"/>
      <c r="K265" s="29"/>
      <c r="L265" s="29"/>
      <c r="M265" s="29"/>
      <c r="N265" s="29"/>
      <c r="O265" s="29"/>
      <c r="P265" s="29"/>
      <c r="Q265" s="29"/>
      <c r="R265" s="29"/>
      <c r="S265" s="65"/>
    </row>
    <row r="266" spans="1:19" x14ac:dyDescent="0.35">
      <c r="A266" s="23"/>
      <c r="C266" s="23"/>
      <c r="D266" s="29"/>
      <c r="E266" s="29"/>
      <c r="F266" s="29"/>
      <c r="G266" s="29"/>
      <c r="H266" s="29"/>
      <c r="I266" s="29"/>
      <c r="J266" s="29"/>
      <c r="K266" s="29"/>
      <c r="L266" s="29"/>
      <c r="M266" s="29"/>
      <c r="N266" s="29"/>
      <c r="O266" s="29"/>
      <c r="P266" s="29"/>
      <c r="Q266" s="29"/>
      <c r="R266" s="29"/>
      <c r="S266" s="65"/>
    </row>
    <row r="267" spans="1:19" x14ac:dyDescent="0.35">
      <c r="A267" s="23"/>
      <c r="C267" s="23"/>
      <c r="D267" s="29"/>
      <c r="E267" s="29"/>
      <c r="F267" s="29"/>
      <c r="G267" s="29"/>
      <c r="H267" s="29"/>
      <c r="I267" s="29"/>
      <c r="J267" s="29"/>
      <c r="K267" s="29"/>
      <c r="L267" s="29"/>
      <c r="M267" s="29"/>
      <c r="N267" s="29"/>
      <c r="O267" s="29"/>
      <c r="P267" s="29"/>
      <c r="Q267" s="29"/>
      <c r="R267" s="29"/>
      <c r="S267" s="65"/>
    </row>
    <row r="268" spans="1:19" x14ac:dyDescent="0.35">
      <c r="A268" s="23"/>
      <c r="C268" s="23"/>
      <c r="D268" s="29"/>
      <c r="E268" s="29"/>
      <c r="F268" s="29"/>
      <c r="G268" s="29"/>
      <c r="H268" s="29"/>
      <c r="I268" s="29"/>
      <c r="J268" s="29"/>
      <c r="K268" s="29"/>
      <c r="L268" s="29"/>
      <c r="M268" s="29"/>
      <c r="N268" s="29"/>
      <c r="O268" s="29"/>
      <c r="P268" s="29"/>
      <c r="Q268" s="29"/>
      <c r="R268" s="29"/>
      <c r="S268" s="65"/>
    </row>
    <row r="269" spans="1:19" x14ac:dyDescent="0.35">
      <c r="A269" s="23"/>
      <c r="C269" s="23"/>
      <c r="D269" s="29"/>
      <c r="E269" s="29"/>
      <c r="F269" s="29"/>
      <c r="G269" s="29"/>
      <c r="H269" s="29"/>
      <c r="I269" s="29"/>
      <c r="J269" s="29"/>
      <c r="K269" s="29"/>
      <c r="L269" s="29"/>
      <c r="M269" s="29"/>
      <c r="N269" s="29"/>
      <c r="O269" s="29"/>
      <c r="P269" s="29"/>
      <c r="Q269" s="29"/>
      <c r="R269" s="29"/>
      <c r="S269" s="65"/>
    </row>
    <row r="270" spans="1:19" x14ac:dyDescent="0.35">
      <c r="A270" s="23"/>
      <c r="C270" s="23"/>
      <c r="D270" s="29"/>
      <c r="E270" s="29"/>
      <c r="F270" s="29"/>
      <c r="G270" s="29"/>
      <c r="H270" s="29"/>
      <c r="I270" s="29"/>
      <c r="J270" s="29"/>
      <c r="K270" s="29"/>
      <c r="L270" s="29"/>
      <c r="M270" s="29"/>
      <c r="N270" s="29"/>
      <c r="O270" s="29"/>
      <c r="P270" s="29"/>
      <c r="Q270" s="29"/>
      <c r="R270" s="29"/>
      <c r="S270" s="65"/>
    </row>
    <row r="271" spans="1:19" x14ac:dyDescent="0.35">
      <c r="A271" s="23"/>
      <c r="C271" s="23"/>
      <c r="D271" s="29"/>
      <c r="E271" s="29"/>
      <c r="F271" s="29"/>
      <c r="G271" s="29"/>
      <c r="H271" s="29"/>
      <c r="I271" s="29"/>
      <c r="J271" s="29"/>
      <c r="K271" s="29"/>
      <c r="L271" s="29"/>
      <c r="M271" s="29"/>
      <c r="N271" s="29"/>
      <c r="O271" s="29"/>
      <c r="P271" s="29"/>
      <c r="Q271" s="29"/>
      <c r="R271" s="29"/>
      <c r="S271" s="65"/>
    </row>
    <row r="272" spans="1:19" x14ac:dyDescent="0.35">
      <c r="A272" s="23"/>
      <c r="C272" s="23"/>
      <c r="D272" s="29"/>
      <c r="E272" s="29"/>
      <c r="F272" s="29"/>
      <c r="G272" s="29"/>
      <c r="H272" s="29"/>
      <c r="I272" s="29"/>
      <c r="J272" s="29"/>
      <c r="K272" s="29"/>
      <c r="L272" s="29"/>
      <c r="M272" s="29"/>
      <c r="N272" s="29"/>
      <c r="O272" s="29"/>
      <c r="P272" s="29"/>
      <c r="Q272" s="29"/>
      <c r="R272" s="29"/>
      <c r="S272" s="65"/>
    </row>
    <row r="273" spans="1:19" x14ac:dyDescent="0.35">
      <c r="A273" s="23"/>
      <c r="C273" s="23"/>
      <c r="D273" s="29"/>
      <c r="E273" s="29"/>
      <c r="F273" s="29"/>
      <c r="G273" s="29"/>
      <c r="H273" s="29"/>
      <c r="I273" s="29"/>
      <c r="J273" s="29"/>
      <c r="K273" s="29"/>
      <c r="L273" s="29"/>
      <c r="M273" s="29"/>
      <c r="N273" s="29"/>
      <c r="O273" s="29"/>
      <c r="P273" s="29"/>
      <c r="Q273" s="29"/>
      <c r="R273" s="29"/>
      <c r="S273" s="65"/>
    </row>
    <row r="274" spans="1:19" x14ac:dyDescent="0.35">
      <c r="A274" s="23"/>
      <c r="C274" s="23"/>
      <c r="D274" s="29"/>
      <c r="E274" s="29"/>
      <c r="F274" s="29"/>
      <c r="G274" s="29"/>
      <c r="H274" s="29"/>
      <c r="I274" s="29"/>
      <c r="J274" s="29"/>
      <c r="K274" s="29"/>
      <c r="L274" s="29"/>
      <c r="M274" s="29"/>
      <c r="N274" s="29"/>
      <c r="O274" s="29"/>
      <c r="P274" s="29"/>
      <c r="Q274" s="29"/>
      <c r="R274" s="29"/>
      <c r="S274" s="65"/>
    </row>
    <row r="275" spans="1:19" x14ac:dyDescent="0.35">
      <c r="A275" s="23"/>
      <c r="C275" s="23"/>
      <c r="D275" s="29"/>
      <c r="E275" s="29"/>
      <c r="F275" s="29"/>
      <c r="G275" s="29"/>
      <c r="H275" s="29"/>
      <c r="I275" s="29"/>
      <c r="J275" s="29"/>
      <c r="K275" s="29"/>
      <c r="L275" s="29"/>
      <c r="M275" s="29"/>
      <c r="N275" s="29"/>
      <c r="O275" s="29"/>
      <c r="P275" s="29"/>
      <c r="Q275" s="29"/>
      <c r="R275" s="29"/>
      <c r="S275" s="65"/>
    </row>
    <row r="276" spans="1:19" x14ac:dyDescent="0.35">
      <c r="A276" s="23"/>
      <c r="C276" s="23"/>
      <c r="D276" s="29"/>
      <c r="E276" s="29"/>
      <c r="F276" s="29"/>
      <c r="G276" s="29"/>
      <c r="H276" s="29"/>
      <c r="I276" s="29"/>
      <c r="J276" s="29"/>
      <c r="K276" s="29"/>
      <c r="L276" s="29"/>
      <c r="M276" s="29"/>
      <c r="N276" s="29"/>
      <c r="O276" s="29"/>
      <c r="P276" s="29"/>
      <c r="Q276" s="29"/>
      <c r="R276" s="29"/>
      <c r="S276" s="65"/>
    </row>
    <row r="277" spans="1:19" x14ac:dyDescent="0.35">
      <c r="A277" s="23"/>
      <c r="C277" s="23"/>
      <c r="D277" s="29"/>
      <c r="E277" s="29"/>
      <c r="F277" s="29"/>
      <c r="G277" s="29"/>
      <c r="H277" s="29"/>
      <c r="I277" s="29"/>
      <c r="J277" s="29"/>
      <c r="K277" s="29"/>
      <c r="L277" s="29"/>
      <c r="M277" s="29"/>
      <c r="N277" s="29"/>
      <c r="O277" s="29"/>
      <c r="P277" s="29"/>
      <c r="Q277" s="29"/>
      <c r="R277" s="29"/>
      <c r="S277" s="65"/>
    </row>
    <row r="278" spans="1:19" x14ac:dyDescent="0.35">
      <c r="A278" s="23"/>
      <c r="C278" s="23"/>
      <c r="D278" s="29"/>
      <c r="E278" s="29"/>
      <c r="F278" s="29"/>
      <c r="G278" s="29"/>
      <c r="H278" s="29"/>
      <c r="I278" s="29"/>
      <c r="J278" s="29"/>
      <c r="K278" s="29"/>
      <c r="L278" s="29"/>
      <c r="M278" s="29"/>
      <c r="N278" s="29"/>
      <c r="O278" s="29"/>
      <c r="P278" s="29"/>
      <c r="Q278" s="29"/>
      <c r="R278" s="29"/>
      <c r="S278" s="65"/>
    </row>
    <row r="279" spans="1:19" x14ac:dyDescent="0.35">
      <c r="A279" s="23"/>
      <c r="C279" s="23"/>
      <c r="D279" s="65"/>
      <c r="E279" s="65"/>
      <c r="F279" s="65"/>
      <c r="G279" s="65"/>
      <c r="H279" s="65"/>
      <c r="I279" s="65"/>
      <c r="J279" s="65"/>
      <c r="K279" s="65"/>
      <c r="L279" s="65"/>
      <c r="M279" s="65"/>
      <c r="N279" s="65"/>
      <c r="O279" s="65"/>
      <c r="P279" s="65"/>
      <c r="Q279" s="65"/>
      <c r="R279" s="65"/>
      <c r="S279" s="65"/>
    </row>
    <row r="280" spans="1:19" x14ac:dyDescent="0.35">
      <c r="A280" s="23"/>
      <c r="C280" s="23"/>
      <c r="D280" s="29"/>
      <c r="E280" s="29"/>
      <c r="F280" s="29"/>
      <c r="G280" s="29"/>
      <c r="H280" s="29"/>
      <c r="I280" s="29"/>
      <c r="J280" s="29"/>
      <c r="K280" s="29"/>
      <c r="L280" s="29"/>
      <c r="M280" s="29"/>
      <c r="N280" s="29"/>
      <c r="O280" s="29"/>
      <c r="P280" s="29"/>
      <c r="Q280" s="29"/>
      <c r="R280" s="29"/>
      <c r="S280" s="65"/>
    </row>
    <row r="281" spans="1:19" x14ac:dyDescent="0.35">
      <c r="A281" s="23"/>
      <c r="C281" s="23"/>
      <c r="D281" s="29"/>
      <c r="E281" s="29"/>
      <c r="F281" s="29"/>
      <c r="G281" s="29"/>
      <c r="H281" s="29"/>
      <c r="I281" s="29"/>
      <c r="J281" s="29"/>
      <c r="K281" s="29"/>
      <c r="L281" s="29"/>
      <c r="M281" s="29"/>
      <c r="N281" s="29"/>
      <c r="O281" s="29"/>
      <c r="P281" s="29"/>
      <c r="Q281" s="29"/>
      <c r="R281" s="29"/>
      <c r="S281" s="65"/>
    </row>
    <row r="282" spans="1:19" x14ac:dyDescent="0.35">
      <c r="A282" s="23"/>
      <c r="C282" s="23"/>
      <c r="S282" s="65"/>
    </row>
    <row r="283" spans="1:19" x14ac:dyDescent="0.35">
      <c r="A283" s="23"/>
      <c r="C283" s="23"/>
      <c r="D283" s="29"/>
      <c r="E283" s="29"/>
      <c r="F283" s="29"/>
      <c r="G283" s="29"/>
      <c r="H283" s="29"/>
      <c r="I283" s="29"/>
      <c r="J283" s="29"/>
      <c r="K283" s="29"/>
      <c r="L283" s="29"/>
      <c r="M283" s="29"/>
      <c r="N283" s="29"/>
      <c r="O283" s="29"/>
      <c r="P283" s="29"/>
      <c r="Q283" s="29"/>
      <c r="R283" s="29"/>
      <c r="S283" s="65"/>
    </row>
    <row r="284" spans="1:19" x14ac:dyDescent="0.35">
      <c r="A284" s="23"/>
      <c r="C284" s="23"/>
      <c r="D284" s="66"/>
      <c r="E284" s="66"/>
      <c r="F284" s="66"/>
      <c r="G284" s="66"/>
      <c r="H284" s="66"/>
      <c r="I284" s="66"/>
      <c r="J284" s="66"/>
      <c r="K284" s="66"/>
      <c r="L284" s="66"/>
      <c r="M284" s="66"/>
      <c r="N284" s="66"/>
      <c r="O284" s="66"/>
      <c r="P284" s="66"/>
      <c r="Q284" s="66"/>
      <c r="R284" s="66"/>
      <c r="S284" s="67"/>
    </row>
    <row r="285" spans="1:19" x14ac:dyDescent="0.35">
      <c r="A285" s="23"/>
      <c r="C285" s="23"/>
      <c r="D285" s="29"/>
      <c r="E285" s="29"/>
      <c r="F285" s="29"/>
      <c r="G285" s="29"/>
      <c r="H285" s="29"/>
      <c r="I285" s="29"/>
      <c r="J285" s="29"/>
      <c r="K285" s="29"/>
      <c r="L285" s="29"/>
      <c r="M285" s="29"/>
      <c r="N285" s="29"/>
      <c r="O285" s="29"/>
      <c r="P285" s="29"/>
      <c r="Q285" s="29"/>
      <c r="R285" s="29"/>
      <c r="S285" s="29"/>
    </row>
    <row r="286" spans="1:19" x14ac:dyDescent="0.35">
      <c r="A286" s="23"/>
      <c r="B286" s="23"/>
      <c r="C286" s="23"/>
      <c r="D286" s="66"/>
      <c r="E286" s="66"/>
      <c r="F286" s="66"/>
      <c r="G286" s="66"/>
      <c r="H286" s="66"/>
      <c r="I286" s="66"/>
      <c r="J286" s="66"/>
      <c r="K286" s="66"/>
      <c r="L286" s="66"/>
      <c r="M286" s="66"/>
      <c r="N286" s="66"/>
      <c r="O286" s="66"/>
      <c r="P286" s="66"/>
      <c r="Q286" s="66"/>
      <c r="R286" s="66"/>
      <c r="S286" s="65"/>
    </row>
    <row r="287" spans="1:19" x14ac:dyDescent="0.35">
      <c r="A287" s="23"/>
      <c r="B287" s="23"/>
      <c r="C287" s="23"/>
      <c r="D287" s="29"/>
      <c r="E287" s="29"/>
      <c r="F287" s="29"/>
      <c r="G287" s="29"/>
      <c r="H287" s="29"/>
      <c r="I287" s="29"/>
      <c r="J287" s="29"/>
      <c r="K287" s="29"/>
      <c r="L287" s="29"/>
      <c r="M287" s="29"/>
      <c r="N287" s="29"/>
      <c r="O287" s="29"/>
      <c r="P287" s="29"/>
      <c r="Q287" s="29"/>
      <c r="R287" s="29"/>
      <c r="S287" s="65"/>
    </row>
    <row r="288" spans="1:19" x14ac:dyDescent="0.35">
      <c r="A288" s="23"/>
      <c r="B288" s="23"/>
      <c r="C288" s="23"/>
      <c r="D288" s="29"/>
      <c r="E288" s="29"/>
      <c r="F288" s="29"/>
      <c r="G288" s="29"/>
      <c r="H288" s="29"/>
      <c r="I288" s="29"/>
      <c r="J288" s="29"/>
      <c r="K288" s="29"/>
      <c r="L288" s="29"/>
      <c r="M288" s="29"/>
      <c r="N288" s="29"/>
      <c r="O288" s="29"/>
      <c r="P288" s="29"/>
      <c r="Q288" s="29"/>
      <c r="R288" s="29"/>
      <c r="S288" s="65"/>
    </row>
    <row r="289" spans="1:19" x14ac:dyDescent="0.35">
      <c r="A289" s="23"/>
      <c r="B289" s="23"/>
      <c r="C289" s="23"/>
      <c r="D289" s="66"/>
      <c r="E289" s="66"/>
      <c r="F289" s="66"/>
      <c r="G289" s="66"/>
      <c r="H289" s="66"/>
      <c r="I289" s="66"/>
      <c r="J289" s="66"/>
      <c r="K289" s="66"/>
      <c r="L289" s="66"/>
      <c r="M289" s="66"/>
      <c r="N289" s="66"/>
      <c r="O289" s="66"/>
      <c r="P289" s="66"/>
      <c r="Q289" s="66"/>
      <c r="R289" s="66"/>
      <c r="S289" s="67"/>
    </row>
    <row r="290" spans="1:19" x14ac:dyDescent="0.35">
      <c r="A290" s="23"/>
      <c r="B290" s="23"/>
      <c r="C290" s="23"/>
      <c r="D290" s="29"/>
      <c r="E290" s="29"/>
      <c r="F290" s="29"/>
      <c r="G290" s="29"/>
      <c r="H290" s="29"/>
      <c r="I290" s="29"/>
      <c r="J290" s="29"/>
      <c r="K290" s="29"/>
      <c r="L290" s="29"/>
      <c r="M290" s="29"/>
      <c r="N290" s="29"/>
      <c r="O290" s="29"/>
      <c r="P290" s="29"/>
      <c r="Q290" s="29"/>
      <c r="R290" s="29"/>
      <c r="S290" s="65"/>
    </row>
    <row r="291" spans="1:19" x14ac:dyDescent="0.35">
      <c r="A291" s="23"/>
      <c r="B291" s="23"/>
      <c r="C291" s="23"/>
      <c r="D291" s="66"/>
      <c r="E291" s="66"/>
      <c r="F291" s="66"/>
      <c r="G291" s="66"/>
      <c r="H291" s="66"/>
      <c r="I291" s="66"/>
      <c r="J291" s="66"/>
      <c r="K291" s="66"/>
      <c r="L291" s="66"/>
      <c r="M291" s="66"/>
      <c r="N291" s="66"/>
      <c r="O291" s="66"/>
      <c r="P291" s="66"/>
      <c r="Q291" s="66"/>
      <c r="R291" s="66"/>
      <c r="S291" s="65"/>
    </row>
    <row r="292" spans="1:19" x14ac:dyDescent="0.35">
      <c r="A292" s="23"/>
      <c r="B292" s="23"/>
      <c r="C292" s="23"/>
      <c r="D292" s="29"/>
      <c r="E292" s="29"/>
      <c r="F292" s="29"/>
      <c r="G292" s="29"/>
      <c r="H292" s="29"/>
      <c r="I292" s="29"/>
      <c r="J292" s="29"/>
      <c r="K292" s="29"/>
      <c r="L292" s="29"/>
      <c r="M292" s="29"/>
      <c r="N292" s="29"/>
      <c r="O292" s="29"/>
      <c r="P292" s="29"/>
      <c r="Q292" s="29"/>
      <c r="R292" s="29"/>
      <c r="S292" s="65"/>
    </row>
    <row r="293" spans="1:19" x14ac:dyDescent="0.35">
      <c r="A293" s="23"/>
      <c r="B293" s="23"/>
      <c r="C293" s="23"/>
      <c r="D293" s="66"/>
      <c r="E293" s="66"/>
      <c r="F293" s="66"/>
      <c r="G293" s="66"/>
      <c r="H293" s="66"/>
      <c r="I293" s="66"/>
      <c r="J293" s="66"/>
      <c r="K293" s="66"/>
      <c r="L293" s="66"/>
      <c r="M293" s="66"/>
      <c r="N293" s="66"/>
      <c r="O293" s="66"/>
      <c r="P293" s="66"/>
      <c r="Q293" s="66"/>
      <c r="R293" s="66"/>
      <c r="S293" s="67"/>
    </row>
    <row r="294" spans="1:19" x14ac:dyDescent="0.35">
      <c r="A294" s="23"/>
      <c r="B294" s="23"/>
      <c r="C294" s="23"/>
      <c r="D294" s="29"/>
      <c r="E294" s="29"/>
      <c r="F294" s="29"/>
      <c r="G294" s="29"/>
      <c r="H294" s="29"/>
      <c r="I294" s="29"/>
      <c r="J294" s="29"/>
      <c r="K294" s="29"/>
      <c r="L294" s="29"/>
      <c r="M294" s="29"/>
      <c r="N294" s="29"/>
      <c r="O294" s="29"/>
      <c r="P294" s="29"/>
      <c r="Q294" s="29"/>
      <c r="R294" s="29"/>
      <c r="S294" s="65"/>
    </row>
    <row r="295" spans="1:19" x14ac:dyDescent="0.35">
      <c r="A295" s="23"/>
      <c r="B295" s="23"/>
      <c r="C295" s="23"/>
      <c r="D295" s="66"/>
      <c r="E295" s="66"/>
      <c r="F295" s="66"/>
      <c r="G295" s="66"/>
      <c r="H295" s="66"/>
      <c r="I295" s="66"/>
      <c r="J295" s="66"/>
      <c r="K295" s="66"/>
      <c r="L295" s="66"/>
      <c r="M295" s="66"/>
      <c r="N295" s="66"/>
      <c r="O295" s="66"/>
      <c r="P295" s="66"/>
      <c r="Q295" s="66"/>
      <c r="R295" s="66"/>
      <c r="S295" s="65"/>
    </row>
    <row r="296" spans="1:19" x14ac:dyDescent="0.35">
      <c r="A296" s="23"/>
      <c r="B296" s="23"/>
      <c r="C296" s="23"/>
      <c r="D296" s="29"/>
      <c r="E296" s="29"/>
      <c r="F296" s="29"/>
      <c r="G296" s="29"/>
      <c r="H296" s="29"/>
      <c r="I296" s="29"/>
      <c r="J296" s="29"/>
      <c r="K296" s="29"/>
      <c r="L296" s="29"/>
      <c r="M296" s="29"/>
      <c r="N296" s="29"/>
      <c r="O296" s="29"/>
      <c r="P296" s="29"/>
      <c r="Q296" s="29"/>
      <c r="R296" s="29"/>
      <c r="S296" s="65"/>
    </row>
    <row r="297" spans="1:19" x14ac:dyDescent="0.35">
      <c r="A297" s="23"/>
      <c r="B297" s="23"/>
      <c r="C297" s="23"/>
      <c r="D297" s="29"/>
      <c r="E297" s="29"/>
      <c r="F297" s="29"/>
      <c r="G297" s="29"/>
      <c r="H297" s="29"/>
      <c r="I297" s="29"/>
      <c r="J297" s="29"/>
      <c r="K297" s="29"/>
      <c r="L297" s="29"/>
      <c r="M297" s="29"/>
      <c r="N297" s="29"/>
      <c r="O297" s="29"/>
      <c r="P297" s="29"/>
      <c r="Q297" s="29"/>
      <c r="R297" s="29"/>
      <c r="S297" s="65"/>
    </row>
    <row r="298" spans="1:19" x14ac:dyDescent="0.35">
      <c r="A298" s="23"/>
      <c r="B298" s="23"/>
      <c r="C298" s="23"/>
      <c r="D298" s="66"/>
      <c r="E298" s="66"/>
      <c r="F298" s="66"/>
      <c r="G298" s="66"/>
      <c r="H298" s="66"/>
      <c r="I298" s="66"/>
      <c r="J298" s="66"/>
      <c r="K298" s="66"/>
      <c r="L298" s="66"/>
      <c r="M298" s="66"/>
      <c r="N298" s="66"/>
      <c r="O298" s="66"/>
      <c r="P298" s="66"/>
      <c r="Q298" s="66"/>
      <c r="R298" s="66"/>
      <c r="S298" s="67"/>
    </row>
    <row r="299" spans="1:19" x14ac:dyDescent="0.35">
      <c r="A299" s="23"/>
      <c r="B299" s="23"/>
      <c r="C299" s="23"/>
      <c r="D299" s="29"/>
      <c r="E299" s="29"/>
      <c r="F299" s="29"/>
      <c r="G299" s="29"/>
      <c r="H299" s="29"/>
      <c r="I299" s="29"/>
      <c r="J299" s="29"/>
      <c r="K299" s="29"/>
      <c r="L299" s="29"/>
      <c r="M299" s="29"/>
      <c r="N299" s="29"/>
      <c r="O299" s="29"/>
      <c r="P299" s="29"/>
      <c r="Q299" s="29"/>
      <c r="R299" s="29"/>
      <c r="S299" s="29"/>
    </row>
    <row r="300" spans="1:19" x14ac:dyDescent="0.35">
      <c r="A300" s="23"/>
      <c r="B300" s="23"/>
      <c r="C300" s="23"/>
      <c r="D300" s="66"/>
      <c r="E300" s="66"/>
      <c r="F300" s="66"/>
      <c r="G300" s="66"/>
      <c r="H300" s="66"/>
      <c r="I300" s="66"/>
      <c r="J300" s="66"/>
      <c r="K300" s="66"/>
      <c r="L300" s="66"/>
      <c r="M300" s="66"/>
      <c r="N300" s="66"/>
      <c r="O300" s="66"/>
      <c r="P300" s="66"/>
      <c r="Q300" s="66"/>
      <c r="R300" s="66"/>
      <c r="S300" s="65"/>
    </row>
    <row r="301" spans="1:19" x14ac:dyDescent="0.35">
      <c r="A301" s="23"/>
      <c r="B301" s="23"/>
      <c r="C301" s="23"/>
      <c r="D301" s="29"/>
      <c r="E301" s="29"/>
      <c r="F301" s="29"/>
      <c r="G301" s="29"/>
      <c r="H301" s="29"/>
      <c r="I301" s="29"/>
      <c r="J301" s="29"/>
      <c r="K301" s="29"/>
      <c r="L301" s="29"/>
      <c r="M301" s="29"/>
      <c r="N301" s="29"/>
      <c r="O301" s="29"/>
      <c r="P301" s="29"/>
      <c r="Q301" s="29"/>
      <c r="R301" s="29"/>
      <c r="S301" s="65"/>
    </row>
    <row r="302" spans="1:19" x14ac:dyDescent="0.35">
      <c r="A302" s="23"/>
      <c r="B302" s="23"/>
      <c r="C302" s="23"/>
      <c r="D302" s="29"/>
      <c r="E302" s="29"/>
      <c r="F302" s="29"/>
      <c r="G302" s="29"/>
      <c r="H302" s="29"/>
      <c r="I302" s="29"/>
      <c r="J302" s="29"/>
      <c r="K302" s="29"/>
      <c r="L302" s="29"/>
      <c r="M302" s="29"/>
      <c r="N302" s="29"/>
      <c r="O302" s="29"/>
      <c r="P302" s="29"/>
      <c r="Q302" s="29"/>
      <c r="R302" s="29"/>
      <c r="S302" s="65"/>
    </row>
    <row r="303" spans="1:19" x14ac:dyDescent="0.35">
      <c r="A303" s="23"/>
      <c r="B303" s="23"/>
      <c r="C303" s="23"/>
      <c r="D303" s="29"/>
      <c r="E303" s="29"/>
      <c r="F303" s="29"/>
      <c r="G303" s="29"/>
      <c r="H303" s="29"/>
      <c r="I303" s="29"/>
      <c r="J303" s="29"/>
      <c r="K303" s="29"/>
      <c r="L303" s="29"/>
      <c r="M303" s="29"/>
      <c r="N303" s="29"/>
      <c r="O303" s="29"/>
      <c r="P303" s="29"/>
      <c r="Q303" s="29"/>
      <c r="R303" s="29"/>
      <c r="S303" s="65"/>
    </row>
    <row r="304" spans="1:19" x14ac:dyDescent="0.35">
      <c r="A304" s="23"/>
      <c r="B304" s="23"/>
      <c r="C304" s="23"/>
      <c r="D304" s="29"/>
      <c r="E304" s="29"/>
      <c r="F304" s="29"/>
      <c r="G304" s="29"/>
      <c r="H304" s="29"/>
      <c r="I304" s="29"/>
      <c r="J304" s="29"/>
      <c r="K304" s="29"/>
      <c r="L304" s="29"/>
      <c r="M304" s="29"/>
      <c r="N304" s="29"/>
      <c r="O304" s="29"/>
      <c r="P304" s="29"/>
      <c r="Q304" s="29"/>
      <c r="R304" s="29"/>
      <c r="S304" s="65"/>
    </row>
    <row r="305" spans="1:19" x14ac:dyDescent="0.35">
      <c r="A305" s="23"/>
      <c r="B305" s="23"/>
      <c r="C305" s="23"/>
      <c r="D305" s="29"/>
      <c r="E305" s="29"/>
      <c r="F305" s="29"/>
      <c r="G305" s="29"/>
      <c r="H305" s="29"/>
      <c r="I305" s="29"/>
      <c r="J305" s="29"/>
      <c r="K305" s="29"/>
      <c r="L305" s="29"/>
      <c r="M305" s="29"/>
      <c r="N305" s="29"/>
      <c r="O305" s="29"/>
      <c r="P305" s="29"/>
      <c r="Q305" s="29"/>
      <c r="R305" s="29"/>
      <c r="S305" s="29"/>
    </row>
    <row r="306" spans="1:19" x14ac:dyDescent="0.35">
      <c r="A306" s="23"/>
      <c r="B306" s="23"/>
      <c r="C306" s="23"/>
      <c r="D306" s="29"/>
      <c r="E306" s="29"/>
      <c r="F306" s="29"/>
      <c r="G306" s="29"/>
      <c r="H306" s="29"/>
      <c r="I306" s="29"/>
      <c r="J306" s="29"/>
      <c r="K306" s="29"/>
      <c r="L306" s="29"/>
      <c r="M306" s="29"/>
      <c r="N306" s="29"/>
      <c r="O306" s="29"/>
      <c r="P306" s="29"/>
      <c r="Q306" s="29"/>
      <c r="R306" s="29"/>
      <c r="S306" s="65"/>
    </row>
    <row r="307" spans="1:19" x14ac:dyDescent="0.35">
      <c r="A307" s="23"/>
      <c r="B307" s="23"/>
      <c r="C307" s="23"/>
      <c r="D307" s="29"/>
      <c r="E307" s="29"/>
      <c r="F307" s="29"/>
      <c r="G307" s="29"/>
      <c r="H307" s="29"/>
      <c r="I307" s="29"/>
      <c r="J307" s="29"/>
      <c r="K307" s="29"/>
      <c r="L307" s="29"/>
      <c r="M307" s="29"/>
      <c r="N307" s="29"/>
      <c r="O307" s="29"/>
      <c r="P307" s="29"/>
      <c r="Q307" s="29"/>
      <c r="R307" s="29"/>
      <c r="S307" s="65"/>
    </row>
    <row r="308" spans="1:19" x14ac:dyDescent="0.35">
      <c r="A308" s="23"/>
      <c r="B308" s="23"/>
      <c r="C308" s="23"/>
      <c r="D308" s="29"/>
      <c r="E308" s="29"/>
      <c r="F308" s="29"/>
      <c r="G308" s="29"/>
      <c r="H308" s="29"/>
      <c r="I308" s="29"/>
      <c r="J308" s="29"/>
      <c r="K308" s="29"/>
      <c r="L308" s="29"/>
      <c r="M308" s="29"/>
      <c r="N308" s="29"/>
      <c r="O308" s="29"/>
      <c r="P308" s="29"/>
      <c r="Q308" s="29"/>
      <c r="R308" s="29"/>
      <c r="S308" s="65"/>
    </row>
    <row r="309" spans="1:19" x14ac:dyDescent="0.35">
      <c r="B309" s="23"/>
      <c r="C309" s="23"/>
      <c r="D309" s="29"/>
      <c r="E309" s="29"/>
      <c r="F309" s="29"/>
      <c r="G309" s="29"/>
      <c r="H309" s="29"/>
      <c r="I309" s="29"/>
      <c r="J309" s="29"/>
      <c r="K309" s="29"/>
      <c r="L309" s="29"/>
      <c r="M309" s="29"/>
      <c r="N309" s="29"/>
      <c r="O309" s="29"/>
      <c r="P309" s="29"/>
      <c r="Q309" s="29"/>
      <c r="R309" s="29"/>
      <c r="S309" s="65"/>
    </row>
    <row r="310" spans="1:19" x14ac:dyDescent="0.35">
      <c r="B310" s="23"/>
      <c r="C310" s="23"/>
      <c r="D310" s="29"/>
      <c r="E310" s="29"/>
      <c r="F310" s="29"/>
      <c r="G310" s="29"/>
      <c r="H310" s="29"/>
      <c r="I310" s="29"/>
      <c r="J310" s="29"/>
      <c r="K310" s="29"/>
      <c r="L310" s="29"/>
      <c r="M310" s="29"/>
      <c r="N310" s="29"/>
      <c r="O310" s="29"/>
      <c r="P310" s="29"/>
      <c r="Q310" s="29"/>
      <c r="R310" s="29"/>
      <c r="S310" s="65"/>
    </row>
    <row r="311" spans="1:19" x14ac:dyDescent="0.35">
      <c r="B311" s="23"/>
    </row>
    <row r="312" spans="1:19" x14ac:dyDescent="0.35">
      <c r="B312" s="23"/>
    </row>
    <row r="313" spans="1:19" x14ac:dyDescent="0.35">
      <c r="B313" s="23"/>
    </row>
    <row r="314" spans="1:19" x14ac:dyDescent="0.35">
      <c r="B314" s="23"/>
    </row>
    <row r="316" spans="1:19" x14ac:dyDescent="0.35">
      <c r="A316" s="23"/>
    </row>
    <row r="317" spans="1:19" x14ac:dyDescent="0.35">
      <c r="A317" s="23"/>
    </row>
    <row r="318" spans="1:19" x14ac:dyDescent="0.35">
      <c r="A318" s="23"/>
      <c r="C318" s="23"/>
      <c r="D318" s="29"/>
      <c r="E318" s="29"/>
      <c r="F318" s="29"/>
      <c r="G318" s="29"/>
      <c r="H318" s="29"/>
      <c r="I318" s="29"/>
      <c r="J318" s="29"/>
      <c r="K318" s="29"/>
      <c r="L318" s="29"/>
      <c r="M318" s="29"/>
      <c r="N318" s="29"/>
      <c r="O318" s="29"/>
      <c r="P318" s="29"/>
      <c r="Q318" s="29"/>
      <c r="R318" s="29"/>
      <c r="S318" s="65"/>
    </row>
    <row r="319" spans="1:19" x14ac:dyDescent="0.35">
      <c r="C319" s="23"/>
      <c r="D319" s="65"/>
      <c r="E319" s="65"/>
      <c r="F319" s="65"/>
      <c r="G319" s="65"/>
      <c r="H319" s="65"/>
      <c r="I319" s="65"/>
      <c r="J319" s="65"/>
      <c r="K319" s="65"/>
      <c r="L319" s="65"/>
      <c r="M319" s="65"/>
      <c r="N319" s="65"/>
      <c r="O319" s="65"/>
      <c r="P319" s="65"/>
      <c r="Q319" s="65"/>
      <c r="R319" s="65"/>
      <c r="S319" s="65"/>
    </row>
    <row r="320" spans="1:19" x14ac:dyDescent="0.35">
      <c r="C320" s="23"/>
      <c r="D320" s="65"/>
      <c r="E320" s="65"/>
      <c r="F320" s="65"/>
      <c r="G320" s="65"/>
      <c r="H320" s="65"/>
      <c r="I320" s="65"/>
      <c r="J320" s="65"/>
      <c r="K320" s="65"/>
      <c r="L320" s="65"/>
      <c r="M320" s="65"/>
      <c r="N320" s="65"/>
      <c r="O320" s="65"/>
      <c r="P320" s="65"/>
      <c r="Q320" s="65"/>
      <c r="R320" s="65"/>
      <c r="S320" s="65"/>
    </row>
    <row r="322" spans="3:19" x14ac:dyDescent="0.35">
      <c r="C322" s="30"/>
      <c r="D322" s="30"/>
      <c r="E322" s="30"/>
      <c r="F322" s="30"/>
      <c r="G322" s="30"/>
      <c r="H322" s="30"/>
      <c r="I322" s="30"/>
      <c r="J322" s="30"/>
      <c r="K322" s="30"/>
      <c r="L322" s="30"/>
      <c r="M322" s="30"/>
      <c r="N322" s="30"/>
      <c r="O322" s="30"/>
      <c r="P322" s="30"/>
      <c r="Q322" s="30"/>
      <c r="R322" s="30"/>
    </row>
    <row r="323" spans="3:19" x14ac:dyDescent="0.35">
      <c r="C323" s="30"/>
      <c r="D323" s="30"/>
      <c r="E323" s="30"/>
      <c r="F323" s="30"/>
      <c r="G323" s="30"/>
      <c r="H323" s="30"/>
      <c r="I323" s="30"/>
      <c r="J323" s="30"/>
      <c r="K323" s="30"/>
      <c r="L323" s="30"/>
      <c r="M323" s="30"/>
      <c r="N323" s="30"/>
      <c r="O323" s="30"/>
      <c r="P323" s="30"/>
      <c r="Q323" s="30"/>
      <c r="R323" s="30"/>
    </row>
    <row r="324" spans="3:19" x14ac:dyDescent="0.35">
      <c r="C324" s="30"/>
      <c r="D324" s="30"/>
      <c r="E324" s="30"/>
      <c r="F324" s="30"/>
      <c r="G324" s="30"/>
      <c r="H324" s="30"/>
      <c r="I324" s="30"/>
      <c r="J324" s="30"/>
      <c r="K324" s="30"/>
      <c r="L324" s="30"/>
      <c r="M324" s="30"/>
      <c r="N324" s="30"/>
      <c r="O324" s="30"/>
      <c r="P324" s="30"/>
      <c r="Q324" s="30"/>
      <c r="R324" s="30"/>
    </row>
    <row r="325" spans="3:19" x14ac:dyDescent="0.35">
      <c r="C325" s="30"/>
      <c r="D325" s="30"/>
      <c r="E325" s="30"/>
      <c r="F325" s="30"/>
      <c r="G325" s="30"/>
      <c r="H325" s="30"/>
      <c r="I325" s="30"/>
      <c r="J325" s="30"/>
      <c r="K325" s="30"/>
      <c r="L325" s="30"/>
      <c r="M325" s="30"/>
      <c r="N325" s="30"/>
      <c r="O325" s="30"/>
      <c r="P325" s="30"/>
      <c r="Q325" s="30"/>
      <c r="R325" s="30"/>
    </row>
    <row r="326" spans="3:19" x14ac:dyDescent="0.35">
      <c r="D326" s="30"/>
      <c r="E326" s="30"/>
      <c r="F326" s="30"/>
      <c r="G326" s="30"/>
      <c r="H326" s="30"/>
      <c r="I326" s="30"/>
      <c r="J326" s="30"/>
      <c r="K326" s="30"/>
      <c r="L326" s="30"/>
      <c r="M326" s="30"/>
      <c r="N326" s="30"/>
      <c r="O326" s="30"/>
      <c r="P326" s="30"/>
      <c r="Q326" s="30"/>
      <c r="R326" s="30"/>
      <c r="S326" s="30"/>
    </row>
    <row r="327" spans="3:19" x14ac:dyDescent="0.35">
      <c r="D327" s="30"/>
      <c r="E327" s="30"/>
      <c r="F327" s="30"/>
      <c r="G327" s="30"/>
      <c r="H327" s="30"/>
      <c r="I327" s="30"/>
      <c r="J327" s="30"/>
      <c r="K327" s="30"/>
      <c r="L327" s="30"/>
      <c r="M327" s="30"/>
      <c r="N327" s="30"/>
      <c r="O327" s="30"/>
      <c r="P327" s="30"/>
      <c r="Q327" s="30"/>
      <c r="R327" s="30"/>
      <c r="S327" s="30"/>
    </row>
    <row r="328" spans="3:19" x14ac:dyDescent="0.35">
      <c r="D328" s="30"/>
      <c r="E328" s="30"/>
      <c r="F328" s="30"/>
      <c r="G328" s="30"/>
      <c r="H328" s="30"/>
      <c r="I328" s="30"/>
      <c r="J328" s="30"/>
      <c r="K328" s="30"/>
      <c r="L328" s="30"/>
      <c r="M328" s="30"/>
      <c r="N328" s="30"/>
      <c r="O328" s="30"/>
      <c r="P328" s="30"/>
      <c r="Q328" s="30"/>
      <c r="R328" s="30"/>
      <c r="S328" s="30"/>
    </row>
    <row r="329" spans="3:19" x14ac:dyDescent="0.35">
      <c r="D329" s="30"/>
      <c r="E329" s="30"/>
      <c r="F329" s="30"/>
      <c r="G329" s="30"/>
      <c r="H329" s="30"/>
      <c r="I329" s="30"/>
      <c r="J329" s="30"/>
      <c r="K329" s="30"/>
      <c r="L329" s="30"/>
      <c r="M329" s="30"/>
      <c r="N329" s="30"/>
      <c r="O329" s="30"/>
      <c r="P329" s="30"/>
      <c r="Q329" s="30"/>
      <c r="R329" s="30"/>
      <c r="S329" s="30"/>
    </row>
    <row r="330" spans="3:19" x14ac:dyDescent="0.35">
      <c r="D330" s="30"/>
      <c r="E330" s="30"/>
      <c r="F330" s="30"/>
      <c r="G330" s="30"/>
      <c r="H330" s="30"/>
      <c r="I330" s="30"/>
      <c r="J330" s="30"/>
      <c r="K330" s="30"/>
      <c r="L330" s="30"/>
      <c r="M330" s="30"/>
      <c r="N330" s="30"/>
      <c r="O330" s="30"/>
      <c r="P330" s="30"/>
      <c r="Q330" s="30"/>
      <c r="R330" s="30"/>
      <c r="S330" s="30"/>
    </row>
    <row r="331" spans="3:19" x14ac:dyDescent="0.35">
      <c r="D331" s="30"/>
      <c r="E331" s="30"/>
      <c r="F331" s="30"/>
      <c r="G331" s="30"/>
      <c r="H331" s="30"/>
      <c r="I331" s="30"/>
      <c r="J331" s="30"/>
      <c r="K331" s="30"/>
      <c r="L331" s="30"/>
      <c r="M331" s="30"/>
      <c r="N331" s="30"/>
      <c r="O331" s="30"/>
      <c r="P331" s="30"/>
      <c r="Q331" s="30"/>
      <c r="R331" s="30"/>
      <c r="S331" s="30"/>
    </row>
    <row r="332" spans="3:19" x14ac:dyDescent="0.35">
      <c r="D332" s="30"/>
      <c r="E332" s="30"/>
      <c r="F332" s="30"/>
      <c r="G332" s="30"/>
      <c r="H332" s="30"/>
      <c r="I332" s="30"/>
      <c r="J332" s="30"/>
      <c r="K332" s="30"/>
      <c r="L332" s="30"/>
      <c r="M332" s="30"/>
      <c r="N332" s="30"/>
      <c r="O332" s="30"/>
      <c r="P332" s="30"/>
      <c r="Q332" s="30"/>
      <c r="R332" s="30"/>
      <c r="S332" s="30"/>
    </row>
    <row r="333" spans="3:19" x14ac:dyDescent="0.35">
      <c r="D333" s="30"/>
      <c r="E333" s="30"/>
      <c r="F333" s="30"/>
      <c r="G333" s="30"/>
      <c r="H333" s="30"/>
      <c r="I333" s="30"/>
      <c r="J333" s="30"/>
      <c r="K333" s="30"/>
      <c r="L333" s="30"/>
      <c r="M333" s="30"/>
      <c r="N333" s="30"/>
      <c r="O333" s="30"/>
      <c r="P333" s="30"/>
      <c r="Q333" s="30"/>
      <c r="R333" s="30"/>
      <c r="S333" s="30"/>
    </row>
    <row r="334" spans="3:19" x14ac:dyDescent="0.35">
      <c r="D334" s="30"/>
      <c r="E334" s="30"/>
      <c r="F334" s="30"/>
      <c r="G334" s="30"/>
      <c r="H334" s="30"/>
      <c r="I334" s="30"/>
      <c r="J334" s="30"/>
      <c r="K334" s="30"/>
      <c r="L334" s="30"/>
      <c r="M334" s="30"/>
      <c r="N334" s="30"/>
      <c r="O334" s="30"/>
      <c r="P334" s="30"/>
      <c r="Q334" s="30"/>
      <c r="R334" s="30"/>
      <c r="S334" s="30"/>
    </row>
    <row r="335" spans="3:19" x14ac:dyDescent="0.35">
      <c r="D335" s="30"/>
      <c r="E335" s="30"/>
      <c r="F335" s="30"/>
      <c r="G335" s="30"/>
      <c r="H335" s="30"/>
      <c r="I335" s="30"/>
      <c r="J335" s="30"/>
      <c r="K335" s="30"/>
      <c r="L335" s="30"/>
      <c r="M335" s="30"/>
      <c r="N335" s="30"/>
      <c r="O335" s="30"/>
      <c r="P335" s="30"/>
      <c r="Q335" s="30"/>
      <c r="R335" s="30"/>
      <c r="S335" s="30"/>
    </row>
    <row r="336" spans="3:19" x14ac:dyDescent="0.35">
      <c r="D336" s="30"/>
      <c r="E336" s="30"/>
      <c r="F336" s="30"/>
      <c r="G336" s="30"/>
      <c r="H336" s="30"/>
      <c r="I336" s="30"/>
      <c r="J336" s="30"/>
      <c r="K336" s="30"/>
      <c r="L336" s="30"/>
      <c r="M336" s="30"/>
      <c r="N336" s="30"/>
      <c r="O336" s="30"/>
      <c r="P336" s="30"/>
      <c r="Q336" s="30"/>
      <c r="R336" s="30"/>
      <c r="S336" s="30"/>
    </row>
    <row r="337" spans="4:19" x14ac:dyDescent="0.35">
      <c r="D337" s="30"/>
      <c r="E337" s="30"/>
      <c r="F337" s="30"/>
      <c r="G337" s="30"/>
      <c r="H337" s="30"/>
      <c r="I337" s="30"/>
      <c r="J337" s="30"/>
      <c r="K337" s="30"/>
      <c r="L337" s="30"/>
      <c r="M337" s="30"/>
      <c r="N337" s="30"/>
      <c r="O337" s="30"/>
      <c r="P337" s="30"/>
      <c r="Q337" s="30"/>
      <c r="R337" s="30"/>
      <c r="S337" s="30"/>
    </row>
    <row r="338" spans="4:19" x14ac:dyDescent="0.35">
      <c r="D338" s="30"/>
      <c r="E338" s="30"/>
      <c r="F338" s="30"/>
      <c r="G338" s="30"/>
      <c r="H338" s="30"/>
      <c r="I338" s="30"/>
      <c r="J338" s="30"/>
      <c r="K338" s="30"/>
      <c r="L338" s="30"/>
      <c r="M338" s="30"/>
      <c r="N338" s="30"/>
      <c r="O338" s="30"/>
      <c r="P338" s="30"/>
      <c r="Q338" s="30"/>
      <c r="R338" s="30"/>
      <c r="S338" s="30"/>
    </row>
    <row r="339" spans="4:19" x14ac:dyDescent="0.35">
      <c r="D339" s="30"/>
      <c r="E339" s="30"/>
      <c r="F339" s="30"/>
      <c r="G339" s="30"/>
      <c r="H339" s="30"/>
      <c r="I339" s="30"/>
      <c r="J339" s="30"/>
      <c r="K339" s="30"/>
      <c r="L339" s="30"/>
      <c r="M339" s="30"/>
      <c r="N339" s="30"/>
      <c r="O339" s="30"/>
      <c r="P339" s="30"/>
      <c r="Q339" s="30"/>
      <c r="R339" s="30"/>
      <c r="S339" s="30"/>
    </row>
    <row r="340" spans="4:19" x14ac:dyDescent="0.35">
      <c r="D340" s="30"/>
      <c r="E340" s="30"/>
      <c r="F340" s="30"/>
      <c r="G340" s="30"/>
      <c r="H340" s="30"/>
      <c r="I340" s="30"/>
      <c r="J340" s="30"/>
      <c r="K340" s="30"/>
      <c r="L340" s="30"/>
      <c r="M340" s="30"/>
      <c r="N340" s="30"/>
      <c r="O340" s="30"/>
      <c r="P340" s="30"/>
      <c r="Q340" s="30"/>
      <c r="R340" s="30"/>
      <c r="S340" s="30"/>
    </row>
    <row r="341" spans="4:19" x14ac:dyDescent="0.35">
      <c r="D341" s="30"/>
      <c r="E341" s="30"/>
      <c r="F341" s="30"/>
      <c r="G341" s="30"/>
      <c r="H341" s="30"/>
      <c r="I341" s="30"/>
      <c r="J341" s="30"/>
      <c r="K341" s="30"/>
      <c r="L341" s="30"/>
      <c r="M341" s="30"/>
      <c r="N341" s="30"/>
      <c r="O341" s="30"/>
      <c r="P341" s="30"/>
      <c r="Q341" s="30"/>
      <c r="R341" s="30"/>
      <c r="S341" s="30"/>
    </row>
    <row r="342" spans="4:19" x14ac:dyDescent="0.35">
      <c r="D342" s="30"/>
      <c r="E342" s="30"/>
      <c r="F342" s="30"/>
      <c r="G342" s="30"/>
      <c r="H342" s="30"/>
      <c r="I342" s="30"/>
      <c r="J342" s="30"/>
      <c r="K342" s="30"/>
      <c r="L342" s="30"/>
      <c r="M342" s="30"/>
      <c r="N342" s="30"/>
      <c r="O342" s="30"/>
      <c r="P342" s="30"/>
      <c r="Q342" s="30"/>
      <c r="R342" s="30"/>
      <c r="S342" s="30"/>
    </row>
    <row r="343" spans="4:19" x14ac:dyDescent="0.35">
      <c r="D343" s="30"/>
      <c r="E343" s="30"/>
      <c r="F343" s="30"/>
      <c r="G343" s="30"/>
      <c r="H343" s="30"/>
      <c r="I343" s="30"/>
      <c r="J343" s="30"/>
      <c r="K343" s="30"/>
      <c r="L343" s="30"/>
      <c r="M343" s="30"/>
      <c r="N343" s="30"/>
      <c r="O343" s="30"/>
      <c r="P343" s="30"/>
      <c r="Q343" s="30"/>
      <c r="R343" s="30"/>
      <c r="S343" s="30"/>
    </row>
    <row r="344" spans="4:19" x14ac:dyDescent="0.35">
      <c r="D344" s="30"/>
      <c r="E344" s="30"/>
      <c r="F344" s="30"/>
      <c r="G344" s="30"/>
      <c r="H344" s="30"/>
      <c r="I344" s="30"/>
      <c r="J344" s="30"/>
      <c r="K344" s="30"/>
      <c r="L344" s="30"/>
      <c r="M344" s="30"/>
      <c r="N344" s="30"/>
      <c r="O344" s="30"/>
      <c r="P344" s="30"/>
      <c r="Q344" s="30"/>
      <c r="R344" s="30"/>
      <c r="S344" s="30"/>
    </row>
    <row r="345" spans="4:19" x14ac:dyDescent="0.35">
      <c r="D345" s="30"/>
      <c r="E345" s="30"/>
      <c r="F345" s="30"/>
      <c r="G345" s="30"/>
      <c r="H345" s="30"/>
      <c r="I345" s="30"/>
      <c r="J345" s="30"/>
      <c r="K345" s="30"/>
      <c r="L345" s="30"/>
      <c r="M345" s="30"/>
      <c r="N345" s="30"/>
      <c r="O345" s="30"/>
      <c r="P345" s="30"/>
      <c r="Q345" s="30"/>
      <c r="R345" s="30"/>
      <c r="S345" s="30"/>
    </row>
    <row r="346" spans="4:19" x14ac:dyDescent="0.35">
      <c r="D346" s="30"/>
      <c r="E346" s="30"/>
      <c r="F346" s="30"/>
      <c r="G346" s="30"/>
      <c r="H346" s="30"/>
      <c r="I346" s="30"/>
      <c r="J346" s="30"/>
      <c r="K346" s="30"/>
      <c r="L346" s="30"/>
      <c r="M346" s="30"/>
      <c r="N346" s="30"/>
      <c r="O346" s="30"/>
      <c r="P346" s="30"/>
      <c r="Q346" s="30"/>
      <c r="R346" s="30"/>
      <c r="S346" s="30"/>
    </row>
    <row r="347" spans="4:19" x14ac:dyDescent="0.35">
      <c r="D347" s="30"/>
      <c r="E347" s="30"/>
      <c r="F347" s="30"/>
      <c r="G347" s="30"/>
      <c r="H347" s="30"/>
      <c r="I347" s="30"/>
      <c r="J347" s="30"/>
      <c r="K347" s="30"/>
      <c r="L347" s="30"/>
      <c r="M347" s="30"/>
      <c r="N347" s="30"/>
      <c r="O347" s="30"/>
      <c r="P347" s="30"/>
      <c r="Q347" s="30"/>
      <c r="R347" s="30"/>
      <c r="S347" s="30"/>
    </row>
    <row r="348" spans="4:19" x14ac:dyDescent="0.35">
      <c r="D348" s="30"/>
      <c r="E348" s="30"/>
      <c r="F348" s="30"/>
      <c r="G348" s="30"/>
      <c r="H348" s="30"/>
      <c r="I348" s="30"/>
      <c r="J348" s="30"/>
      <c r="K348" s="30"/>
      <c r="L348" s="30"/>
      <c r="M348" s="30"/>
      <c r="N348" s="30"/>
      <c r="O348" s="30"/>
      <c r="P348" s="30"/>
      <c r="Q348" s="30"/>
      <c r="R348" s="30"/>
      <c r="S348" s="30"/>
    </row>
    <row r="349" spans="4:19" x14ac:dyDescent="0.35">
      <c r="D349" s="30"/>
      <c r="E349" s="30"/>
      <c r="F349" s="30"/>
      <c r="G349" s="30"/>
      <c r="H349" s="30"/>
      <c r="I349" s="30"/>
      <c r="J349" s="30"/>
      <c r="K349" s="30"/>
      <c r="L349" s="30"/>
      <c r="M349" s="30"/>
      <c r="N349" s="30"/>
      <c r="O349" s="30"/>
      <c r="P349" s="30"/>
      <c r="Q349" s="30"/>
      <c r="R349" s="30"/>
      <c r="S349" s="30"/>
    </row>
    <row r="350" spans="4:19" x14ac:dyDescent="0.35">
      <c r="D350" s="30"/>
      <c r="E350" s="30"/>
      <c r="F350" s="30"/>
      <c r="G350" s="30"/>
      <c r="H350" s="30"/>
      <c r="I350" s="30"/>
      <c r="J350" s="30"/>
      <c r="K350" s="30"/>
      <c r="L350" s="30"/>
      <c r="M350" s="30"/>
      <c r="N350" s="30"/>
      <c r="O350" s="30"/>
      <c r="P350" s="30"/>
      <c r="Q350" s="30"/>
      <c r="R350" s="30"/>
      <c r="S350" s="30"/>
    </row>
    <row r="351" spans="4:19" x14ac:dyDescent="0.35">
      <c r="D351" s="30"/>
      <c r="E351" s="30"/>
      <c r="F351" s="30"/>
      <c r="G351" s="30"/>
      <c r="H351" s="30"/>
      <c r="I351" s="30"/>
      <c r="J351" s="30"/>
      <c r="K351" s="30"/>
      <c r="L351" s="30"/>
      <c r="M351" s="30"/>
      <c r="N351" s="30"/>
      <c r="O351" s="30"/>
      <c r="P351" s="30"/>
      <c r="Q351" s="30"/>
      <c r="R351" s="30"/>
      <c r="S351" s="30"/>
    </row>
    <row r="352" spans="4:19" x14ac:dyDescent="0.35">
      <c r="D352" s="30"/>
      <c r="E352" s="30"/>
      <c r="F352" s="30"/>
      <c r="G352" s="30"/>
      <c r="H352" s="30"/>
      <c r="I352" s="30"/>
      <c r="J352" s="30"/>
      <c r="K352" s="30"/>
      <c r="L352" s="30"/>
      <c r="M352" s="30"/>
      <c r="N352" s="30"/>
      <c r="O352" s="30"/>
      <c r="P352" s="30"/>
      <c r="Q352" s="30"/>
      <c r="R352" s="30"/>
      <c r="S352" s="30"/>
    </row>
    <row r="353" spans="4:19" x14ac:dyDescent="0.35">
      <c r="D353" s="30"/>
      <c r="E353" s="30"/>
      <c r="F353" s="30"/>
      <c r="G353" s="30"/>
      <c r="H353" s="30"/>
      <c r="I353" s="30"/>
      <c r="J353" s="30"/>
      <c r="K353" s="30"/>
      <c r="L353" s="30"/>
      <c r="M353" s="30"/>
      <c r="N353" s="30"/>
      <c r="O353" s="30"/>
      <c r="P353" s="30"/>
      <c r="Q353" s="30"/>
      <c r="R353" s="30"/>
      <c r="S353" s="30"/>
    </row>
    <row r="354" spans="4:19" x14ac:dyDescent="0.35">
      <c r="D354" s="30"/>
      <c r="E354" s="30"/>
      <c r="F354" s="30"/>
      <c r="G354" s="30"/>
      <c r="H354" s="30"/>
      <c r="I354" s="30"/>
      <c r="J354" s="30"/>
      <c r="K354" s="30"/>
      <c r="L354" s="30"/>
      <c r="M354" s="30"/>
      <c r="N354" s="30"/>
      <c r="O354" s="30"/>
      <c r="P354" s="30"/>
      <c r="Q354" s="30"/>
      <c r="R354" s="30"/>
      <c r="S354" s="30"/>
    </row>
    <row r="355" spans="4:19" x14ac:dyDescent="0.35">
      <c r="D355" s="30"/>
      <c r="E355" s="30"/>
      <c r="F355" s="30"/>
      <c r="G355" s="30"/>
      <c r="H355" s="30"/>
      <c r="I355" s="30"/>
      <c r="J355" s="30"/>
      <c r="K355" s="30"/>
      <c r="L355" s="30"/>
      <c r="M355" s="30"/>
      <c r="N355" s="30"/>
      <c r="O355" s="30"/>
      <c r="P355" s="30"/>
      <c r="Q355" s="30"/>
      <c r="R355" s="30"/>
      <c r="S355" s="30"/>
    </row>
    <row r="356" spans="4:19" x14ac:dyDescent="0.35">
      <c r="D356" s="30"/>
      <c r="E356" s="30"/>
      <c r="F356" s="30"/>
      <c r="G356" s="30"/>
      <c r="H356" s="30"/>
      <c r="I356" s="30"/>
      <c r="J356" s="30"/>
      <c r="K356" s="30"/>
      <c r="L356" s="30"/>
      <c r="M356" s="30"/>
      <c r="N356" s="30"/>
      <c r="O356" s="30"/>
      <c r="P356" s="30"/>
      <c r="Q356" s="30"/>
      <c r="R356" s="30"/>
      <c r="S356" s="30"/>
    </row>
    <row r="357" spans="4:19" x14ac:dyDescent="0.35">
      <c r="D357" s="30"/>
      <c r="E357" s="30"/>
      <c r="F357" s="30"/>
      <c r="G357" s="30"/>
      <c r="H357" s="30"/>
      <c r="I357" s="30"/>
      <c r="J357" s="30"/>
      <c r="K357" s="30"/>
      <c r="L357" s="30"/>
      <c r="M357" s="30"/>
      <c r="N357" s="30"/>
      <c r="O357" s="30"/>
      <c r="P357" s="30"/>
      <c r="Q357" s="30"/>
      <c r="R357" s="30"/>
      <c r="S357" s="30"/>
    </row>
    <row r="358" spans="4:19" x14ac:dyDescent="0.35">
      <c r="D358" s="30"/>
      <c r="E358" s="30"/>
      <c r="F358" s="30"/>
      <c r="G358" s="30"/>
      <c r="H358" s="30"/>
      <c r="I358" s="30"/>
      <c r="J358" s="30"/>
      <c r="K358" s="30"/>
      <c r="L358" s="30"/>
      <c r="M358" s="30"/>
      <c r="N358" s="30"/>
      <c r="O358" s="30"/>
      <c r="P358" s="30"/>
      <c r="Q358" s="30"/>
      <c r="R358" s="30"/>
      <c r="S358" s="30"/>
    </row>
    <row r="359" spans="4:19" x14ac:dyDescent="0.35">
      <c r="D359" s="30"/>
      <c r="E359" s="30"/>
      <c r="F359" s="30"/>
      <c r="G359" s="30"/>
      <c r="H359" s="30"/>
      <c r="I359" s="30"/>
      <c r="J359" s="30"/>
      <c r="K359" s="30"/>
      <c r="L359" s="30"/>
      <c r="M359" s="30"/>
      <c r="N359" s="30"/>
      <c r="O359" s="30"/>
      <c r="P359" s="30"/>
      <c r="Q359" s="30"/>
      <c r="R359" s="30"/>
      <c r="S359" s="30"/>
    </row>
    <row r="360" spans="4:19" x14ac:dyDescent="0.35">
      <c r="D360" s="30"/>
      <c r="E360" s="30"/>
      <c r="F360" s="30"/>
      <c r="G360" s="30"/>
      <c r="H360" s="30"/>
      <c r="I360" s="30"/>
      <c r="J360" s="30"/>
      <c r="K360" s="30"/>
      <c r="L360" s="30"/>
      <c r="M360" s="30"/>
      <c r="N360" s="30"/>
      <c r="O360" s="30"/>
      <c r="P360" s="30"/>
      <c r="Q360" s="30"/>
      <c r="R360" s="30"/>
      <c r="S360" s="30"/>
    </row>
    <row r="361" spans="4:19" x14ac:dyDescent="0.35">
      <c r="D361" s="30"/>
      <c r="E361" s="30"/>
      <c r="F361" s="30"/>
      <c r="G361" s="30"/>
      <c r="H361" s="30"/>
      <c r="I361" s="30"/>
      <c r="J361" s="30"/>
      <c r="K361" s="30"/>
      <c r="L361" s="30"/>
      <c r="M361" s="30"/>
      <c r="N361" s="30"/>
      <c r="O361" s="30"/>
      <c r="P361" s="30"/>
      <c r="Q361" s="30"/>
      <c r="R361" s="30"/>
      <c r="S361" s="30"/>
    </row>
    <row r="362" spans="4:19" x14ac:dyDescent="0.35">
      <c r="D362" s="30"/>
      <c r="E362" s="30"/>
      <c r="F362" s="30"/>
      <c r="G362" s="30"/>
      <c r="H362" s="30"/>
      <c r="I362" s="30"/>
      <c r="J362" s="30"/>
      <c r="K362" s="30"/>
      <c r="L362" s="30"/>
      <c r="M362" s="30"/>
      <c r="N362" s="30"/>
      <c r="O362" s="30"/>
      <c r="P362" s="30"/>
      <c r="Q362" s="30"/>
      <c r="R362" s="30"/>
      <c r="S362" s="30"/>
    </row>
    <row r="363" spans="4:19" x14ac:dyDescent="0.35">
      <c r="D363" s="30"/>
      <c r="E363" s="30"/>
      <c r="F363" s="30"/>
      <c r="G363" s="30"/>
      <c r="H363" s="30"/>
      <c r="I363" s="30"/>
      <c r="J363" s="30"/>
      <c r="K363" s="30"/>
      <c r="L363" s="30"/>
      <c r="M363" s="30"/>
      <c r="N363" s="30"/>
      <c r="O363" s="30"/>
      <c r="P363" s="30"/>
      <c r="Q363" s="30"/>
      <c r="R363" s="30"/>
      <c r="S363" s="30"/>
    </row>
    <row r="364" spans="4:19" x14ac:dyDescent="0.35">
      <c r="D364" s="30"/>
      <c r="E364" s="30"/>
      <c r="F364" s="30"/>
      <c r="G364" s="30"/>
      <c r="H364" s="30"/>
      <c r="I364" s="30"/>
      <c r="J364" s="30"/>
      <c r="K364" s="30"/>
      <c r="L364" s="30"/>
      <c r="M364" s="30"/>
      <c r="N364" s="30"/>
      <c r="O364" s="30"/>
      <c r="P364" s="30"/>
      <c r="Q364" s="30"/>
      <c r="R364" s="30"/>
      <c r="S364" s="30"/>
    </row>
    <row r="365" spans="4:19" x14ac:dyDescent="0.35">
      <c r="D365" s="30"/>
      <c r="E365" s="30"/>
      <c r="F365" s="30"/>
      <c r="G365" s="30"/>
      <c r="H365" s="30"/>
      <c r="I365" s="30"/>
      <c r="J365" s="30"/>
      <c r="K365" s="30"/>
      <c r="L365" s="30"/>
      <c r="M365" s="30"/>
      <c r="N365" s="30"/>
      <c r="O365" s="30"/>
      <c r="P365" s="30"/>
      <c r="Q365" s="30"/>
      <c r="R365" s="30"/>
      <c r="S365" s="30"/>
    </row>
    <row r="366" spans="4:19" x14ac:dyDescent="0.35">
      <c r="D366" s="30"/>
      <c r="E366" s="30"/>
      <c r="F366" s="30"/>
      <c r="G366" s="30"/>
      <c r="H366" s="30"/>
      <c r="I366" s="30"/>
      <c r="J366" s="30"/>
      <c r="K366" s="30"/>
      <c r="L366" s="30"/>
      <c r="M366" s="30"/>
      <c r="N366" s="30"/>
      <c r="O366" s="30"/>
      <c r="P366" s="30"/>
      <c r="Q366" s="30"/>
      <c r="R366" s="30"/>
      <c r="S366" s="30"/>
    </row>
    <row r="367" spans="4:19" x14ac:dyDescent="0.35">
      <c r="D367" s="30"/>
      <c r="E367" s="30"/>
      <c r="F367" s="30"/>
      <c r="G367" s="30"/>
      <c r="H367" s="30"/>
      <c r="I367" s="30"/>
      <c r="J367" s="30"/>
      <c r="K367" s="30"/>
      <c r="L367" s="30"/>
      <c r="M367" s="30"/>
      <c r="N367" s="30"/>
      <c r="O367" s="30"/>
      <c r="P367" s="30"/>
      <c r="Q367" s="30"/>
      <c r="R367" s="30"/>
      <c r="S367" s="30"/>
    </row>
    <row r="368" spans="4:19" x14ac:dyDescent="0.35">
      <c r="D368" s="30"/>
      <c r="E368" s="30"/>
      <c r="F368" s="30"/>
      <c r="G368" s="30"/>
      <c r="H368" s="30"/>
      <c r="I368" s="30"/>
      <c r="J368" s="30"/>
      <c r="K368" s="30"/>
      <c r="L368" s="30"/>
      <c r="M368" s="30"/>
      <c r="N368" s="30"/>
      <c r="O368" s="30"/>
      <c r="P368" s="30"/>
      <c r="Q368" s="30"/>
      <c r="R368" s="30"/>
      <c r="S368" s="30"/>
    </row>
    <row r="369" spans="4:19" x14ac:dyDescent="0.35">
      <c r="D369" s="30"/>
      <c r="E369" s="30"/>
      <c r="F369" s="30"/>
      <c r="G369" s="30"/>
      <c r="H369" s="30"/>
      <c r="I369" s="30"/>
      <c r="J369" s="30"/>
      <c r="K369" s="30"/>
      <c r="L369" s="30"/>
      <c r="M369" s="30"/>
      <c r="N369" s="30"/>
      <c r="O369" s="30"/>
      <c r="P369" s="30"/>
      <c r="Q369" s="30"/>
      <c r="R369" s="30"/>
      <c r="S369" s="30"/>
    </row>
    <row r="370" spans="4:19" x14ac:dyDescent="0.35">
      <c r="D370" s="30"/>
      <c r="E370" s="30"/>
      <c r="F370" s="30"/>
      <c r="G370" s="30"/>
      <c r="H370" s="30"/>
      <c r="I370" s="30"/>
      <c r="J370" s="30"/>
      <c r="K370" s="30"/>
      <c r="L370" s="30"/>
      <c r="M370" s="30"/>
      <c r="N370" s="30"/>
      <c r="O370" s="30"/>
      <c r="P370" s="30"/>
      <c r="Q370" s="30"/>
      <c r="R370" s="30"/>
      <c r="S370" s="30"/>
    </row>
    <row r="371" spans="4:19" x14ac:dyDescent="0.35">
      <c r="D371" s="30"/>
      <c r="E371" s="30"/>
      <c r="F371" s="30"/>
      <c r="G371" s="30"/>
      <c r="H371" s="30"/>
      <c r="I371" s="30"/>
      <c r="J371" s="30"/>
      <c r="K371" s="30"/>
      <c r="L371" s="30"/>
      <c r="M371" s="30"/>
      <c r="N371" s="30"/>
      <c r="O371" s="30"/>
      <c r="P371" s="30"/>
      <c r="Q371" s="30"/>
      <c r="R371" s="30"/>
      <c r="S371" s="30"/>
    </row>
    <row r="372" spans="4:19" x14ac:dyDescent="0.35">
      <c r="D372" s="30"/>
      <c r="E372" s="30"/>
      <c r="F372" s="30"/>
      <c r="G372" s="30"/>
      <c r="H372" s="30"/>
      <c r="I372" s="30"/>
      <c r="J372" s="30"/>
      <c r="K372" s="30"/>
      <c r="L372" s="30"/>
      <c r="M372" s="30"/>
      <c r="N372" s="30"/>
      <c r="O372" s="30"/>
      <c r="P372" s="30"/>
      <c r="Q372" s="30"/>
      <c r="R372" s="30"/>
      <c r="S372" s="30"/>
    </row>
    <row r="373" spans="4:19" x14ac:dyDescent="0.35">
      <c r="D373" s="30"/>
      <c r="E373" s="30"/>
      <c r="F373" s="30"/>
      <c r="G373" s="30"/>
      <c r="H373" s="30"/>
      <c r="I373" s="30"/>
      <c r="J373" s="30"/>
      <c r="K373" s="30"/>
      <c r="L373" s="30"/>
      <c r="M373" s="30"/>
      <c r="N373" s="30"/>
      <c r="O373" s="30"/>
      <c r="P373" s="30"/>
      <c r="Q373" s="30"/>
      <c r="R373" s="30"/>
      <c r="S373" s="30"/>
    </row>
    <row r="374" spans="4:19" x14ac:dyDescent="0.35">
      <c r="D374" s="30"/>
      <c r="E374" s="30"/>
      <c r="F374" s="30"/>
      <c r="G374" s="30"/>
      <c r="H374" s="30"/>
      <c r="I374" s="30"/>
      <c r="J374" s="30"/>
      <c r="K374" s="30"/>
      <c r="L374" s="30"/>
      <c r="M374" s="30"/>
      <c r="N374" s="30"/>
      <c r="O374" s="30"/>
      <c r="P374" s="30"/>
      <c r="Q374" s="30"/>
      <c r="R374" s="30"/>
      <c r="S374" s="30"/>
    </row>
    <row r="375" spans="4:19" x14ac:dyDescent="0.35">
      <c r="D375" s="30"/>
      <c r="E375" s="30"/>
      <c r="F375" s="30"/>
      <c r="G375" s="30"/>
      <c r="H375" s="30"/>
      <c r="I375" s="30"/>
      <c r="J375" s="30"/>
      <c r="K375" s="30"/>
      <c r="L375" s="30"/>
      <c r="M375" s="30"/>
      <c r="N375" s="30"/>
      <c r="O375" s="30"/>
      <c r="P375" s="30"/>
      <c r="Q375" s="30"/>
      <c r="R375" s="30"/>
      <c r="S375" s="30"/>
    </row>
    <row r="376" spans="4:19" x14ac:dyDescent="0.35">
      <c r="D376" s="30"/>
      <c r="E376" s="30"/>
      <c r="F376" s="30"/>
      <c r="G376" s="30"/>
      <c r="H376" s="30"/>
      <c r="I376" s="30"/>
      <c r="J376" s="30"/>
      <c r="K376" s="30"/>
      <c r="L376" s="30"/>
      <c r="M376" s="30"/>
      <c r="N376" s="30"/>
      <c r="O376" s="30"/>
      <c r="P376" s="30"/>
      <c r="Q376" s="30"/>
      <c r="R376" s="30"/>
      <c r="S376" s="30"/>
    </row>
    <row r="377" spans="4:19" x14ac:dyDescent="0.35">
      <c r="D377" s="30"/>
      <c r="E377" s="30"/>
      <c r="F377" s="30"/>
      <c r="G377" s="30"/>
      <c r="H377" s="30"/>
      <c r="I377" s="30"/>
      <c r="J377" s="30"/>
      <c r="K377" s="30"/>
      <c r="L377" s="30"/>
      <c r="M377" s="30"/>
      <c r="N377" s="30"/>
      <c r="O377" s="30"/>
      <c r="P377" s="30"/>
      <c r="Q377" s="30"/>
      <c r="R377" s="30"/>
      <c r="S377" s="30"/>
    </row>
    <row r="378" spans="4:19" x14ac:dyDescent="0.35">
      <c r="D378" s="30"/>
      <c r="E378" s="30"/>
      <c r="F378" s="30"/>
      <c r="G378" s="30"/>
      <c r="H378" s="30"/>
      <c r="I378" s="30"/>
      <c r="J378" s="30"/>
      <c r="K378" s="30"/>
      <c r="L378" s="30"/>
      <c r="M378" s="30"/>
      <c r="N378" s="30"/>
      <c r="O378" s="30"/>
      <c r="P378" s="30"/>
      <c r="Q378" s="30"/>
      <c r="R378" s="30"/>
      <c r="S378" s="30"/>
    </row>
    <row r="379" spans="4:19" x14ac:dyDescent="0.35">
      <c r="D379" s="30"/>
      <c r="E379" s="30"/>
      <c r="F379" s="30"/>
      <c r="G379" s="30"/>
      <c r="H379" s="30"/>
      <c r="I379" s="30"/>
      <c r="J379" s="30"/>
      <c r="K379" s="30"/>
      <c r="L379" s="30"/>
      <c r="M379" s="30"/>
      <c r="N379" s="30"/>
      <c r="O379" s="30"/>
      <c r="P379" s="30"/>
      <c r="Q379" s="30"/>
      <c r="R379" s="30"/>
      <c r="S379" s="30"/>
    </row>
    <row r="380" spans="4:19" x14ac:dyDescent="0.35">
      <c r="D380" s="30"/>
      <c r="E380" s="30"/>
      <c r="F380" s="30"/>
      <c r="G380" s="30"/>
      <c r="H380" s="30"/>
      <c r="I380" s="30"/>
      <c r="J380" s="30"/>
      <c r="K380" s="30"/>
      <c r="L380" s="30"/>
      <c r="M380" s="30"/>
      <c r="N380" s="30"/>
      <c r="O380" s="30"/>
      <c r="P380" s="30"/>
      <c r="Q380" s="30"/>
      <c r="R380" s="30"/>
      <c r="S380" s="30"/>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ignoredErrors>
    <ignoredError sqref="D18:R18"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4.xml><?xml version="1.0" encoding="utf-8"?>
<ct:contentTypeSchema xmlns:ct="http://schemas.microsoft.com/office/2006/metadata/contentType" xmlns:ma="http://schemas.microsoft.com/office/2006/metadata/properties/metaAttributes" ct:_="" ma:_="" ma:contentTypeName="Oslo Excel" ma:contentTypeID="0x010100CE824BA941D0154393FF3FD781C713C900F0F48466A2F552429C15E0EB62EEAE0D" ma:contentTypeVersion="8" ma:contentTypeDescription="" ma:contentTypeScope="" ma:versionID="66af1c3ce408407a0947ed5f65718b73">
  <xsd:schema xmlns:xsd="http://www.w3.org/2001/XMLSchema" xmlns:xs="http://www.w3.org/2001/XMLSchema" xmlns:p="http://schemas.microsoft.com/office/2006/metadata/properties" xmlns:ns2="7ed84371-acf6-4102-828c-2caf905b4736" targetNamespace="http://schemas.microsoft.com/office/2006/metadata/properties" ma:root="true" ma:fieldsID="59176562f8e35bb4bdadaecbb15a1637"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C36872-3A85-409E-A17C-328C980B2393}">
  <ds:schemaRefs>
    <ds:schemaRef ds:uri="7ed84371-acf6-4102-828c-2caf905b4736"/>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http://purl.org/dc/terms/"/>
    <ds:schemaRef ds:uri="http://purl.org/dc/elements/1.1/"/>
    <ds:schemaRef ds:uri="http://purl.org/dc/dcmitype/"/>
  </ds:schemaRefs>
</ds:datastoreItem>
</file>

<file path=customXml/itemProps2.xml><?xml version="1.0" encoding="utf-8"?>
<ds:datastoreItem xmlns:ds="http://schemas.openxmlformats.org/officeDocument/2006/customXml" ds:itemID="{934F1AF7-F882-4E1E-B833-8B71B811EC50}">
  <ds:schemaRefs>
    <ds:schemaRef ds:uri="http://schemas.microsoft.com/sharepoint/v3/contenttype/forms"/>
  </ds:schemaRefs>
</ds:datastoreItem>
</file>

<file path=customXml/itemProps3.xml><?xml version="1.0" encoding="utf-8"?>
<ds:datastoreItem xmlns:ds="http://schemas.openxmlformats.org/officeDocument/2006/customXml" ds:itemID="{93F45A18-3172-4692-81A0-718B7CBD5395}">
  <ds:schemaRefs>
    <ds:schemaRef ds:uri="Microsoft.SharePoint.Taxonomy.ContentTypeSync"/>
  </ds:schemaRefs>
</ds:datastoreItem>
</file>

<file path=customXml/itemProps4.xml><?xml version="1.0" encoding="utf-8"?>
<ds:datastoreItem xmlns:ds="http://schemas.openxmlformats.org/officeDocument/2006/customXml" ds:itemID="{FDDDC331-79C0-4D36-86C4-EB2CED8E80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84371-acf6-4102-828c-2caf905b47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33</vt:i4>
      </vt:variant>
      <vt:variant>
        <vt:lpstr>Navngitte områder</vt:lpstr>
      </vt:variant>
      <vt:variant>
        <vt:i4>32</vt:i4>
      </vt:variant>
    </vt:vector>
  </HeadingPairs>
  <TitlesOfParts>
    <vt:vector size="65" baseType="lpstr">
      <vt:lpstr>Bydelenes fordelingssystem</vt:lpstr>
      <vt:lpstr>Tabelloversikt</vt:lpstr>
      <vt:lpstr>Tabell 1.1</vt:lpstr>
      <vt:lpstr>Tabell 1.1 tekst</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4.5-4.7 tekst</vt:lpstr>
      <vt:lpstr>Tabell 4.2-4.4</vt:lpstr>
      <vt:lpstr>Tabell 4.5-4.7</vt:lpstr>
      <vt:lpstr>Tabell 5.1-5.2</vt:lpstr>
      <vt:lpstr>Tabell 6.1</vt:lpstr>
      <vt:lpstr>Kriterieoversikt</vt:lpstr>
      <vt:lpstr>Tabell 1.1 DOK32024</vt:lpstr>
      <vt:lpstr>Tabell 1.2 DOK32024</vt:lpstr>
      <vt:lpstr>Tabell 2.1 DOK32024</vt:lpstr>
      <vt:lpstr>Tabell 2.2 DOK32024</vt:lpstr>
      <vt:lpstr>Tabell 2.3 DOK32024</vt:lpstr>
      <vt:lpstr>Tabell 3.1 DOK32024</vt:lpstr>
      <vt:lpstr>Tabell 4.1 DOK32024</vt:lpstr>
      <vt:lpstr>Tabell 4.2-4.4 DOK32024</vt:lpstr>
      <vt:lpstr>Tabell 4.5-4.7 DOK32024</vt:lpstr>
      <vt:lpstr>Tabell 5.1-5.2 DOK32024</vt:lpstr>
      <vt:lpstr>Tabell 6.1 DOK32024</vt:lpstr>
      <vt:lpstr>'Tabell 2.2 DOK32024'!BE</vt:lpstr>
      <vt:lpstr>BE</vt:lpstr>
      <vt:lpstr>'Tabell 3.1 DOK32024'!BK</vt:lpstr>
      <vt:lpstr>BK</vt:lpstr>
      <vt:lpstr>'Tabell 1.1 DOK32024'!BS</vt:lpstr>
      <vt:lpstr>BS</vt:lpstr>
      <vt:lpstr>'Tabell 1.1 DOK32024'!d</vt:lpstr>
      <vt:lpstr>d</vt:lpstr>
      <vt:lpstr>'Tabell 5.1-5.2 DOK32024'!DFB</vt:lpstr>
      <vt:lpstr>DFB</vt:lpstr>
      <vt:lpstr>'Tabell 4.1 DOK32024'!DGK</vt:lpstr>
      <vt:lpstr>DGK</vt:lpstr>
      <vt:lpstr>'Tabell 4.2-4.4 DOK32024'!DI</vt:lpstr>
      <vt:lpstr>DI</vt:lpstr>
      <vt:lpstr>'Tabell 5.1-5.2 DOK32024'!KAPVA</vt:lpstr>
      <vt:lpstr>KAPVA</vt:lpstr>
      <vt:lpstr>'Tabell 2.3 DOK32024'!KS</vt:lpstr>
      <vt:lpstr>KS</vt:lpstr>
      <vt:lpstr>'Tabell 4.2-4.4 DOK32024'!LUI</vt:lpstr>
      <vt:lpstr>LUI</vt:lpstr>
      <vt:lpstr>'Tabell 4.5-4.7 DOK32024'!OIKB</vt:lpstr>
      <vt:lpstr>OIKB</vt:lpstr>
      <vt:lpstr>'Tabell 4.5-4.7 DOK32024'!OKB</vt:lpstr>
      <vt:lpstr>OKB</vt:lpstr>
      <vt:lpstr>'Tabell 1.2 DOK32024'!SA</vt:lpstr>
      <vt:lpstr>SA</vt:lpstr>
      <vt:lpstr>'Tabell 2.1 DOK32024'!Tabell_2.1_Bydelsfordelt_budsjett</vt:lpstr>
      <vt:lpstr>Tabell_2.1_Bydelsfordelt_budsjett</vt:lpstr>
      <vt:lpstr>'Tabell 4.2-4.4 DOK32024'!UI</vt:lpstr>
      <vt:lpstr>UI</vt:lpstr>
      <vt:lpstr>'Tabell 4.5-4.7 DOK32024'!VHB</vt:lpstr>
      <vt:lpstr>VHB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2025-04-01T15:39:15Z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0x010100CE824BA941D0154393FF3FD781C713C900F0F48466A2F552429C15E0EB62EEAE0D</vt:lpwstr>
  </property>
</Properties>
</file>